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vnozare.pri\vm\Redirect_profiles\lzandberga\Desktop\IZIESANAS_STRATEGIJA\555\"/>
    </mc:Choice>
  </mc:AlternateContent>
  <xr:revisionPtr revIDLastSave="0" documentId="8_{D9897282-FB8C-4D3D-9370-B395E281D2B0}" xr6:coauthVersionLast="47" xr6:coauthVersionMax="47" xr10:uidLastSave="{00000000-0000-0000-0000-000000000000}"/>
  <bookViews>
    <workbookView xWindow="-120" yWindow="-120" windowWidth="29040" windowHeight="15840" activeTab="7" xr2:uid="{8C1610C6-3F1B-4D2B-B35D-B0F27FAD4096}"/>
  </bookViews>
  <sheets>
    <sheet name="1.p." sheetId="32" r:id="rId1"/>
    <sheet name="2.p." sheetId="33" r:id="rId2"/>
    <sheet name="3.p." sheetId="34" r:id="rId3"/>
    <sheet name="4.p." sheetId="35" r:id="rId4"/>
    <sheet name="5.p." sheetId="36" r:id="rId5"/>
    <sheet name="6.p." sheetId="53" r:id="rId6"/>
    <sheet name="7.p." sheetId="38" r:id="rId7"/>
    <sheet name="8.p." sheetId="55" r:id="rId8"/>
    <sheet name="9.p." sheetId="48" r:id="rId9"/>
    <sheet name="10.p." sheetId="43" r:id="rId10"/>
    <sheet name="11.p." sheetId="44" r:id="rId11"/>
    <sheet name="12.p." sheetId="45" r:id="rId12"/>
    <sheet name="13.p." sheetId="51" r:id="rId13"/>
    <sheet name="14.p." sheetId="47" r:id="rId14"/>
    <sheet name="15.p." sheetId="50" r:id="rId15"/>
  </sheets>
  <externalReferences>
    <externalReference r:id="rId16"/>
    <externalReference r:id="rId17"/>
    <externalReference r:id="rId18"/>
    <externalReference r:id="rId19"/>
    <externalReference r:id="rId20"/>
    <externalReference r:id="rId21"/>
    <externalReference r:id="rId22"/>
    <externalReference r:id="rId23"/>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8" i="53" l="1"/>
  <c r="E37" i="53"/>
  <c r="E36" i="53"/>
  <c r="K10" i="36"/>
  <c r="K9" i="36"/>
  <c r="H25" i="34"/>
  <c r="H24" i="34"/>
  <c r="C16" i="50"/>
  <c r="B15" i="51"/>
  <c r="Q10" i="45"/>
  <c r="E41" i="55"/>
  <c r="E40" i="55"/>
  <c r="E39" i="55"/>
  <c r="E38" i="55"/>
  <c r="E37" i="55"/>
  <c r="L95" i="55"/>
  <c r="K95" i="55"/>
  <c r="J95" i="55"/>
  <c r="I95" i="55"/>
  <c r="G95" i="55"/>
  <c r="F95" i="55" s="1"/>
  <c r="H95" i="55" s="1"/>
  <c r="E95" i="55"/>
  <c r="N94" i="55"/>
  <c r="M94" i="55"/>
  <c r="O94" i="55" s="1"/>
  <c r="P94" i="55" s="1"/>
  <c r="Q94" i="55" s="1"/>
  <c r="R94" i="55" s="1"/>
  <c r="S94" i="55" s="1"/>
  <c r="T94" i="55" s="1"/>
  <c r="F94" i="55"/>
  <c r="H94" i="55" s="1"/>
  <c r="G35" i="55" s="1"/>
  <c r="T93" i="55"/>
  <c r="N93" i="55"/>
  <c r="M93" i="55"/>
  <c r="O93" i="55" s="1"/>
  <c r="P93" i="55" s="1"/>
  <c r="Q93" i="55" s="1"/>
  <c r="F93" i="55"/>
  <c r="H93" i="55" s="1"/>
  <c r="N92" i="55"/>
  <c r="M92" i="55"/>
  <c r="O92" i="55" s="1"/>
  <c r="P92" i="55" s="1"/>
  <c r="Q92" i="55" s="1"/>
  <c r="R92" i="55" s="1"/>
  <c r="S92" i="55" s="1"/>
  <c r="T92" i="55" s="1"/>
  <c r="E34" i="55" s="1"/>
  <c r="F92" i="55"/>
  <c r="H92" i="55" s="1"/>
  <c r="N91" i="55"/>
  <c r="M91" i="55"/>
  <c r="O91" i="55" s="1"/>
  <c r="P91" i="55" s="1"/>
  <c r="Q91" i="55" s="1"/>
  <c r="R91" i="55" s="1"/>
  <c r="S91" i="55" s="1"/>
  <c r="T91" i="55" s="1"/>
  <c r="E33" i="55" s="1"/>
  <c r="F91" i="55"/>
  <c r="H91" i="55" s="1"/>
  <c r="O90" i="55"/>
  <c r="P90" i="55" s="1"/>
  <c r="Q90" i="55" s="1"/>
  <c r="R90" i="55" s="1"/>
  <c r="S90" i="55" s="1"/>
  <c r="T90" i="55" s="1"/>
  <c r="N90" i="55"/>
  <c r="M90" i="55"/>
  <c r="F90" i="55"/>
  <c r="H90" i="55" s="1"/>
  <c r="E32" i="55" s="1"/>
  <c r="T89" i="55"/>
  <c r="N89" i="55"/>
  <c r="M89" i="55"/>
  <c r="O89" i="55" s="1"/>
  <c r="P89" i="55" s="1"/>
  <c r="Q89" i="55" s="1"/>
  <c r="R89" i="55" s="1"/>
  <c r="F89" i="55"/>
  <c r="H89" i="55" s="1"/>
  <c r="T88" i="55"/>
  <c r="N88" i="55"/>
  <c r="M88" i="55"/>
  <c r="O88" i="55" s="1"/>
  <c r="P88" i="55" s="1"/>
  <c r="Q88" i="55" s="1"/>
  <c r="R88" i="55" s="1"/>
  <c r="F88" i="55"/>
  <c r="H88" i="55" s="1"/>
  <c r="T87" i="55"/>
  <c r="N87" i="55"/>
  <c r="M87" i="55"/>
  <c r="O87" i="55" s="1"/>
  <c r="P87" i="55" s="1"/>
  <c r="Q87" i="55" s="1"/>
  <c r="R87" i="55" s="1"/>
  <c r="F87" i="55"/>
  <c r="H87" i="55" s="1"/>
  <c r="T86" i="55"/>
  <c r="N86" i="55"/>
  <c r="M86" i="55"/>
  <c r="O86" i="55" s="1"/>
  <c r="P86" i="55" s="1"/>
  <c r="Q86" i="55" s="1"/>
  <c r="R86" i="55" s="1"/>
  <c r="F86" i="55"/>
  <c r="H86" i="55" s="1"/>
  <c r="T85" i="55"/>
  <c r="N85" i="55"/>
  <c r="M85" i="55"/>
  <c r="O85" i="55" s="1"/>
  <c r="P85" i="55" s="1"/>
  <c r="Q85" i="55" s="1"/>
  <c r="R85" i="55" s="1"/>
  <c r="F85" i="55"/>
  <c r="H85" i="55" s="1"/>
  <c r="T84" i="55"/>
  <c r="N84" i="55"/>
  <c r="M84" i="55"/>
  <c r="O84" i="55" s="1"/>
  <c r="P84" i="55" s="1"/>
  <c r="Q84" i="55" s="1"/>
  <c r="R84" i="55" s="1"/>
  <c r="F84" i="55"/>
  <c r="H84" i="55" s="1"/>
  <c r="N83" i="55"/>
  <c r="M83" i="55"/>
  <c r="O83" i="55" s="1"/>
  <c r="P83" i="55" s="1"/>
  <c r="Q83" i="55" s="1"/>
  <c r="R83" i="55" s="1"/>
  <c r="S83" i="55" s="1"/>
  <c r="T83" i="55" s="1"/>
  <c r="F83" i="55"/>
  <c r="H83" i="55" s="1"/>
  <c r="N82" i="55"/>
  <c r="M82" i="55"/>
  <c r="O82" i="55" s="1"/>
  <c r="P82" i="55" s="1"/>
  <c r="Q82" i="55" s="1"/>
  <c r="R82" i="55" s="1"/>
  <c r="S82" i="55" s="1"/>
  <c r="T82" i="55" s="1"/>
  <c r="E30" i="55" s="1"/>
  <c r="F82" i="55"/>
  <c r="H82" i="55" s="1"/>
  <c r="N81" i="55"/>
  <c r="M81" i="55"/>
  <c r="O81" i="55" s="1"/>
  <c r="P81" i="55" s="1"/>
  <c r="Q81" i="55" s="1"/>
  <c r="R81" i="55" s="1"/>
  <c r="S81" i="55" s="1"/>
  <c r="T81" i="55" s="1"/>
  <c r="E29" i="55" s="1"/>
  <c r="F81" i="55"/>
  <c r="H81" i="55" s="1"/>
  <c r="N80" i="55"/>
  <c r="M80" i="55"/>
  <c r="O80" i="55" s="1"/>
  <c r="P80" i="55" s="1"/>
  <c r="Q80" i="55" s="1"/>
  <c r="R80" i="55" s="1"/>
  <c r="S80" i="55" s="1"/>
  <c r="T80" i="55" s="1"/>
  <c r="F80" i="55"/>
  <c r="H80" i="55" s="1"/>
  <c r="G28" i="55" s="1"/>
  <c r="N79" i="55"/>
  <c r="M79" i="55"/>
  <c r="O79" i="55" s="1"/>
  <c r="P79" i="55" s="1"/>
  <c r="Q79" i="55" s="1"/>
  <c r="R79" i="55" s="1"/>
  <c r="S79" i="55" s="1"/>
  <c r="T79" i="55" s="1"/>
  <c r="F79" i="55"/>
  <c r="H79" i="55" s="1"/>
  <c r="G27" i="55" s="1"/>
  <c r="N78" i="55"/>
  <c r="M78" i="55"/>
  <c r="O78" i="55" s="1"/>
  <c r="P78" i="55" s="1"/>
  <c r="Q78" i="55" s="1"/>
  <c r="R78" i="55" s="1"/>
  <c r="S78" i="55" s="1"/>
  <c r="T78" i="55" s="1"/>
  <c r="E26" i="55" s="1"/>
  <c r="F78" i="55"/>
  <c r="H78" i="55" s="1"/>
  <c r="N77" i="55"/>
  <c r="M77" i="55"/>
  <c r="O77" i="55" s="1"/>
  <c r="P77" i="55" s="1"/>
  <c r="Q77" i="55" s="1"/>
  <c r="R77" i="55" s="1"/>
  <c r="S77" i="55" s="1"/>
  <c r="T77" i="55" s="1"/>
  <c r="E25" i="55" s="1"/>
  <c r="F77" i="55"/>
  <c r="H77" i="55" s="1"/>
  <c r="N76" i="55"/>
  <c r="M76" i="55"/>
  <c r="O76" i="55" s="1"/>
  <c r="P76" i="55" s="1"/>
  <c r="Q76" i="55" s="1"/>
  <c r="R76" i="55" s="1"/>
  <c r="S76" i="55" s="1"/>
  <c r="T76" i="55" s="1"/>
  <c r="E24" i="55" s="1"/>
  <c r="F76" i="55"/>
  <c r="H76" i="55" s="1"/>
  <c r="N75" i="55"/>
  <c r="M75" i="55"/>
  <c r="O75" i="55" s="1"/>
  <c r="P75" i="55" s="1"/>
  <c r="Q75" i="55" s="1"/>
  <c r="R75" i="55" s="1"/>
  <c r="S75" i="55" s="1"/>
  <c r="T75" i="55" s="1"/>
  <c r="F75" i="55"/>
  <c r="H75" i="55" s="1"/>
  <c r="N74" i="55"/>
  <c r="M74" i="55"/>
  <c r="O74" i="55" s="1"/>
  <c r="P74" i="55" s="1"/>
  <c r="Q74" i="55" s="1"/>
  <c r="R74" i="55" s="1"/>
  <c r="S74" i="55" s="1"/>
  <c r="T74" i="55" s="1"/>
  <c r="F74" i="55"/>
  <c r="H74" i="55" s="1"/>
  <c r="N73" i="55"/>
  <c r="M73" i="55"/>
  <c r="O73" i="55" s="1"/>
  <c r="P73" i="55" s="1"/>
  <c r="Q73" i="55" s="1"/>
  <c r="R73" i="55" s="1"/>
  <c r="S73" i="55" s="1"/>
  <c r="T73" i="55" s="1"/>
  <c r="F73" i="55"/>
  <c r="H73" i="55" s="1"/>
  <c r="G21" i="55" s="1"/>
  <c r="N72" i="55"/>
  <c r="M72" i="55"/>
  <c r="O72" i="55" s="1"/>
  <c r="P72" i="55" s="1"/>
  <c r="Q72" i="55" s="1"/>
  <c r="R72" i="55" s="1"/>
  <c r="S72" i="55" s="1"/>
  <c r="T72" i="55" s="1"/>
  <c r="F72" i="55"/>
  <c r="H72" i="55" s="1"/>
  <c r="G20" i="55" s="1"/>
  <c r="N71" i="55"/>
  <c r="M71" i="55"/>
  <c r="O71" i="55" s="1"/>
  <c r="P71" i="55" s="1"/>
  <c r="Q71" i="55" s="1"/>
  <c r="R71" i="55" s="1"/>
  <c r="S71" i="55" s="1"/>
  <c r="T71" i="55" s="1"/>
  <c r="E19" i="55" s="1"/>
  <c r="F71" i="55"/>
  <c r="H71" i="55" s="1"/>
  <c r="N70" i="55"/>
  <c r="M70" i="55"/>
  <c r="O70" i="55" s="1"/>
  <c r="P70" i="55" s="1"/>
  <c r="Q70" i="55" s="1"/>
  <c r="R70" i="55" s="1"/>
  <c r="S70" i="55" s="1"/>
  <c r="T70" i="55" s="1"/>
  <c r="E18" i="55" s="1"/>
  <c r="F70" i="55"/>
  <c r="H70" i="55" s="1"/>
  <c r="T69" i="55"/>
  <c r="N69" i="55"/>
  <c r="M69" i="55"/>
  <c r="O69" i="55" s="1"/>
  <c r="P69" i="55" s="1"/>
  <c r="Q69" i="55" s="1"/>
  <c r="F69" i="55"/>
  <c r="H69" i="55" s="1"/>
  <c r="T68" i="55"/>
  <c r="N68" i="55"/>
  <c r="M68" i="55"/>
  <c r="O68" i="55" s="1"/>
  <c r="P68" i="55" s="1"/>
  <c r="Q68" i="55" s="1"/>
  <c r="F68" i="55"/>
  <c r="H68" i="55" s="1"/>
  <c r="U68" i="55" s="1"/>
  <c r="N67" i="55"/>
  <c r="M67" i="55"/>
  <c r="O67" i="55" s="1"/>
  <c r="P67" i="55" s="1"/>
  <c r="Q67" i="55" s="1"/>
  <c r="R67" i="55" s="1"/>
  <c r="S67" i="55" s="1"/>
  <c r="T67" i="55" s="1"/>
  <c r="F67" i="55"/>
  <c r="H67" i="55" s="1"/>
  <c r="G15" i="55" s="1"/>
  <c r="T66" i="55"/>
  <c r="N66" i="55"/>
  <c r="M66" i="55"/>
  <c r="O66" i="55" s="1"/>
  <c r="P66" i="55" s="1"/>
  <c r="Q66" i="55" s="1"/>
  <c r="F66" i="55"/>
  <c r="H66" i="55" s="1"/>
  <c r="U66" i="55" s="1"/>
  <c r="T65" i="55"/>
  <c r="N65" i="55"/>
  <c r="M65" i="55"/>
  <c r="O65" i="55" s="1"/>
  <c r="P65" i="55" s="1"/>
  <c r="Q65" i="55" s="1"/>
  <c r="F65" i="55"/>
  <c r="H65" i="55" s="1"/>
  <c r="N64" i="55"/>
  <c r="M64" i="55"/>
  <c r="O64" i="55" s="1"/>
  <c r="P64" i="55" s="1"/>
  <c r="Q64" i="55" s="1"/>
  <c r="R64" i="55" s="1"/>
  <c r="S64" i="55" s="1"/>
  <c r="T64" i="55" s="1"/>
  <c r="U64" i="55" s="1"/>
  <c r="F64" i="55"/>
  <c r="H64" i="55" s="1"/>
  <c r="G12" i="55" s="1"/>
  <c r="N63" i="55"/>
  <c r="M63" i="55"/>
  <c r="O63" i="55" s="1"/>
  <c r="P63" i="55" s="1"/>
  <c r="Q63" i="55" s="1"/>
  <c r="R63" i="55" s="1"/>
  <c r="S63" i="55" s="1"/>
  <c r="T63" i="55" s="1"/>
  <c r="E11" i="55" s="1"/>
  <c r="F63" i="55"/>
  <c r="H63" i="55" s="1"/>
  <c r="N62" i="55"/>
  <c r="M62" i="55"/>
  <c r="O62" i="55" s="1"/>
  <c r="P62" i="55" s="1"/>
  <c r="Q62" i="55" s="1"/>
  <c r="R62" i="55" s="1"/>
  <c r="S62" i="55" s="1"/>
  <c r="T62" i="55" s="1"/>
  <c r="F62" i="55"/>
  <c r="H62" i="55" s="1"/>
  <c r="N61" i="55"/>
  <c r="M61" i="55"/>
  <c r="O61" i="55" s="1"/>
  <c r="P61" i="55" s="1"/>
  <c r="Q61" i="55" s="1"/>
  <c r="R61" i="55" s="1"/>
  <c r="S61" i="55" s="1"/>
  <c r="T61" i="55" s="1"/>
  <c r="F61" i="55"/>
  <c r="H61" i="55" s="1"/>
  <c r="G9" i="55" s="1"/>
  <c r="N60" i="55"/>
  <c r="M60" i="55"/>
  <c r="O60" i="55" s="1"/>
  <c r="P60" i="55" s="1"/>
  <c r="Q60" i="55" s="1"/>
  <c r="R60" i="55" s="1"/>
  <c r="S60" i="55" s="1"/>
  <c r="T60" i="55" s="1"/>
  <c r="E8" i="55" s="1"/>
  <c r="F60" i="55"/>
  <c r="H60" i="55" s="1"/>
  <c r="N59" i="55"/>
  <c r="M59" i="55"/>
  <c r="O59" i="55" s="1"/>
  <c r="P59" i="55" s="1"/>
  <c r="Q59" i="55" s="1"/>
  <c r="R59" i="55" s="1"/>
  <c r="S59" i="55" s="1"/>
  <c r="T59" i="55" s="1"/>
  <c r="F59" i="55"/>
  <c r="H59" i="55" s="1"/>
  <c r="G7" i="55" s="1"/>
  <c r="N58" i="55"/>
  <c r="M58" i="55"/>
  <c r="F58" i="55"/>
  <c r="H58" i="55" s="1"/>
  <c r="U87" i="55" l="1"/>
  <c r="U61" i="55"/>
  <c r="F9" i="55" s="1"/>
  <c r="U85" i="55"/>
  <c r="U65" i="55"/>
  <c r="U72" i="55"/>
  <c r="F20" i="55" s="1"/>
  <c r="U73" i="55"/>
  <c r="F21" i="55" s="1"/>
  <c r="U69" i="55"/>
  <c r="U84" i="55"/>
  <c r="U67" i="55"/>
  <c r="E15" i="55" s="1"/>
  <c r="U86" i="55"/>
  <c r="U80" i="55"/>
  <c r="G10" i="55"/>
  <c r="G42" i="55" s="1"/>
  <c r="G43" i="55" s="1"/>
  <c r="U62" i="55"/>
  <c r="F10" i="55" s="1"/>
  <c r="U79" i="55"/>
  <c r="F27" i="55" s="1"/>
  <c r="U94" i="55"/>
  <c r="F35" i="55" s="1"/>
  <c r="N95" i="55"/>
  <c r="M95" i="55"/>
  <c r="U59" i="55"/>
  <c r="E7" i="55" s="1"/>
  <c r="E31" i="55"/>
  <c r="U88" i="55"/>
  <c r="E22" i="55"/>
  <c r="U93" i="55"/>
  <c r="U89" i="55"/>
  <c r="F28" i="55"/>
  <c r="E28" i="55"/>
  <c r="F7" i="55"/>
  <c r="F12" i="55"/>
  <c r="E12" i="55"/>
  <c r="E23" i="55"/>
  <c r="O58" i="55"/>
  <c r="R9" i="38"/>
  <c r="F4" i="36"/>
  <c r="K8" i="36"/>
  <c r="C13" i="50"/>
  <c r="C14" i="50" s="1"/>
  <c r="E9" i="55" l="1"/>
  <c r="E20" i="55"/>
  <c r="G45" i="55"/>
  <c r="G44" i="55"/>
  <c r="F15" i="55"/>
  <c r="F42" i="55" s="1"/>
  <c r="F43" i="55" s="1"/>
  <c r="E21" i="55"/>
  <c r="E27" i="55"/>
  <c r="E10" i="55"/>
  <c r="E35" i="55"/>
  <c r="E36" i="55"/>
  <c r="P58" i="55"/>
  <c r="O95" i="55"/>
  <c r="C15" i="50"/>
  <c r="F44" i="55" l="1"/>
  <c r="F45" i="55"/>
  <c r="Q58" i="55"/>
  <c r="P95" i="55"/>
  <c r="Q9" i="45"/>
  <c r="Q8" i="45"/>
  <c r="L4" i="38"/>
  <c r="R58" i="55" l="1"/>
  <c r="Q95" i="55"/>
  <c r="R95" i="55" l="1"/>
  <c r="S58" i="55"/>
  <c r="S95" i="55" l="1"/>
  <c r="T58" i="55"/>
  <c r="T95" i="55" l="1"/>
  <c r="U95" i="55" l="1"/>
  <c r="E6" i="55"/>
  <c r="E42" i="55" s="1"/>
  <c r="R7" i="38"/>
  <c r="R8" i="38" l="1"/>
  <c r="E34" i="53"/>
  <c r="E19" i="53"/>
  <c r="E28" i="53"/>
  <c r="C27" i="53"/>
  <c r="E27" i="53" s="1"/>
  <c r="E31" i="53" s="1"/>
  <c r="E26" i="53"/>
  <c r="E18" i="53"/>
  <c r="E17" i="53"/>
  <c r="E15" i="53"/>
  <c r="E14" i="53"/>
  <c r="E13" i="53"/>
  <c r="E12" i="53"/>
  <c r="E11" i="53"/>
  <c r="E8" i="53"/>
  <c r="E9" i="53" s="1"/>
  <c r="E7" i="53"/>
  <c r="E6" i="53"/>
  <c r="E5" i="53"/>
  <c r="E16" i="53" l="1"/>
  <c r="E35" i="53"/>
  <c r="B11" i="51"/>
  <c r="B9" i="51"/>
  <c r="B12" i="51" l="1"/>
  <c r="B13" i="51" s="1"/>
  <c r="B14" i="51" l="1"/>
  <c r="C1264" i="48"/>
  <c r="A1264" i="48"/>
  <c r="C1233" i="48"/>
  <c r="A1233" i="48"/>
  <c r="D1232" i="48"/>
  <c r="D1231" i="48"/>
  <c r="D1230" i="48"/>
  <c r="D1229" i="48"/>
  <c r="D1228" i="48"/>
  <c r="D1227" i="48"/>
  <c r="D1226" i="48"/>
  <c r="D1225" i="48"/>
  <c r="D1224" i="48"/>
  <c r="D1223" i="48"/>
  <c r="D1222" i="48"/>
  <c r="D1221" i="48"/>
  <c r="D1220" i="48"/>
  <c r="D1219" i="48"/>
  <c r="D1218" i="48"/>
  <c r="D1217" i="48"/>
  <c r="D1216" i="48"/>
  <c r="D1215" i="48"/>
  <c r="D1214" i="48"/>
  <c r="D1213" i="48"/>
  <c r="D1212" i="48"/>
  <c r="D1211" i="48"/>
  <c r="D1210" i="48"/>
  <c r="D1209" i="48"/>
  <c r="D1208" i="48"/>
  <c r="D1207" i="48"/>
  <c r="D1206" i="48"/>
  <c r="D1205" i="48"/>
  <c r="D1204" i="48"/>
  <c r="D1203" i="48"/>
  <c r="D1202" i="48"/>
  <c r="D1201" i="48"/>
  <c r="D1200" i="48"/>
  <c r="D1199" i="48"/>
  <c r="D1198" i="48"/>
  <c r="D1197" i="48"/>
  <c r="D1196" i="48"/>
  <c r="D1195" i="48"/>
  <c r="D1194" i="48"/>
  <c r="D1193" i="48"/>
  <c r="D1192" i="48"/>
  <c r="D1191" i="48"/>
  <c r="D1190" i="48"/>
  <c r="D1189" i="48"/>
  <c r="D1188" i="48"/>
  <c r="D1187" i="48"/>
  <c r="D1186" i="48"/>
  <c r="D1185" i="48"/>
  <c r="D1184" i="48"/>
  <c r="D1183" i="48"/>
  <c r="D1182" i="48"/>
  <c r="D1181" i="48"/>
  <c r="D1180" i="48"/>
  <c r="D1179" i="48"/>
  <c r="D1178" i="48"/>
  <c r="D1177" i="48"/>
  <c r="D1176" i="48"/>
  <c r="D1175" i="48"/>
  <c r="D1174" i="48"/>
  <c r="D1173" i="48"/>
  <c r="D1172" i="48"/>
  <c r="D1171" i="48"/>
  <c r="D1170" i="48"/>
  <c r="D1169" i="48"/>
  <c r="D1168" i="48"/>
  <c r="D1167" i="48"/>
  <c r="D1166" i="48"/>
  <c r="D1165" i="48"/>
  <c r="D1164" i="48"/>
  <c r="D1163" i="48"/>
  <c r="D1162" i="48"/>
  <c r="D1161" i="48"/>
  <c r="D1160" i="48"/>
  <c r="D1159" i="48"/>
  <c r="D1158" i="48"/>
  <c r="D1157" i="48"/>
  <c r="D1156" i="48"/>
  <c r="D1155" i="48"/>
  <c r="D1154" i="48"/>
  <c r="D1153" i="48"/>
  <c r="D1152" i="48"/>
  <c r="D1151" i="48"/>
  <c r="D1150" i="48"/>
  <c r="D1149" i="48"/>
  <c r="D1148" i="48"/>
  <c r="D1147" i="48"/>
  <c r="D1146" i="48"/>
  <c r="D1145" i="48"/>
  <c r="D1144" i="48"/>
  <c r="D1143" i="48"/>
  <c r="D1142" i="48"/>
  <c r="D1141" i="48"/>
  <c r="D1140" i="48"/>
  <c r="D1139" i="48"/>
  <c r="D1138" i="48"/>
  <c r="D1137" i="48"/>
  <c r="D1136" i="48"/>
  <c r="D1135" i="48"/>
  <c r="D1134" i="48"/>
  <c r="D1133" i="48"/>
  <c r="D1132" i="48"/>
  <c r="D1131" i="48"/>
  <c r="D1130" i="48"/>
  <c r="D1129" i="48"/>
  <c r="D1128" i="48"/>
  <c r="D1127" i="48"/>
  <c r="D1126" i="48"/>
  <c r="D1125" i="48"/>
  <c r="D1124" i="48"/>
  <c r="D1123" i="48"/>
  <c r="D1122" i="48"/>
  <c r="D1121" i="48"/>
  <c r="D1120" i="48"/>
  <c r="D1119" i="48"/>
  <c r="D1118" i="48"/>
  <c r="D1117" i="48"/>
  <c r="D1116" i="48"/>
  <c r="D1115" i="48"/>
  <c r="D1114" i="48"/>
  <c r="D1113" i="48"/>
  <c r="D1112" i="48"/>
  <c r="D1111" i="48"/>
  <c r="D1110" i="48"/>
  <c r="D1109" i="48"/>
  <c r="D1108" i="48"/>
  <c r="D1107" i="48"/>
  <c r="D1106" i="48"/>
  <c r="D1105" i="48"/>
  <c r="D1104" i="48"/>
  <c r="D1103" i="48"/>
  <c r="D1102" i="48"/>
  <c r="D1101" i="48"/>
  <c r="D1100" i="48"/>
  <c r="D1099" i="48"/>
  <c r="D1098" i="48"/>
  <c r="D1097" i="48"/>
  <c r="D1096" i="48"/>
  <c r="D1095" i="48"/>
  <c r="D1094" i="48"/>
  <c r="D1093" i="48"/>
  <c r="D1092" i="48"/>
  <c r="D1091" i="48"/>
  <c r="D1090" i="48"/>
  <c r="D1089" i="48"/>
  <c r="D1088" i="48"/>
  <c r="D1087" i="48"/>
  <c r="D1086" i="48"/>
  <c r="D1085" i="48"/>
  <c r="D1084" i="48"/>
  <c r="D1083" i="48"/>
  <c r="D1082" i="48"/>
  <c r="D1081" i="48"/>
  <c r="D1080" i="48"/>
  <c r="D1079" i="48"/>
  <c r="D1078" i="48"/>
  <c r="D1077" i="48"/>
  <c r="D1076" i="48"/>
  <c r="D1075" i="48"/>
  <c r="D1074" i="48"/>
  <c r="D1073" i="48"/>
  <c r="D1072" i="48"/>
  <c r="D1071" i="48"/>
  <c r="D1070" i="48"/>
  <c r="D1069" i="48"/>
  <c r="D1068" i="48"/>
  <c r="D1067" i="48"/>
  <c r="D1066" i="48"/>
  <c r="D1065" i="48"/>
  <c r="D1064" i="48"/>
  <c r="D1063" i="48"/>
  <c r="D1062" i="48"/>
  <c r="D1061" i="48"/>
  <c r="D1060" i="48"/>
  <c r="D1059" i="48"/>
  <c r="D1058" i="48"/>
  <c r="D1057" i="48"/>
  <c r="D1056" i="48"/>
  <c r="D1055" i="48"/>
  <c r="D1054" i="48"/>
  <c r="D1053" i="48"/>
  <c r="D1052" i="48"/>
  <c r="D1051" i="48"/>
  <c r="D1050" i="48"/>
  <c r="D1049" i="48"/>
  <c r="D1048" i="48"/>
  <c r="D1047" i="48"/>
  <c r="D1046" i="48"/>
  <c r="D1045" i="48"/>
  <c r="D1044" i="48"/>
  <c r="D1043" i="48"/>
  <c r="D1042" i="48"/>
  <c r="D1041" i="48"/>
  <c r="D1040" i="48"/>
  <c r="D1039" i="48"/>
  <c r="D1038" i="48"/>
  <c r="D1037" i="48"/>
  <c r="D1036" i="48"/>
  <c r="D1035" i="48"/>
  <c r="D1034" i="48"/>
  <c r="D1033" i="48"/>
  <c r="D1032" i="48"/>
  <c r="D1031" i="48"/>
  <c r="D1030" i="48"/>
  <c r="D1029" i="48"/>
  <c r="D1028" i="48"/>
  <c r="D1027" i="48"/>
  <c r="D1026" i="48"/>
  <c r="D1025" i="48"/>
  <c r="D1024" i="48"/>
  <c r="D1023" i="48"/>
  <c r="D1022" i="48"/>
  <c r="D1021" i="48"/>
  <c r="D1020" i="48"/>
  <c r="D1019" i="48"/>
  <c r="D1018" i="48"/>
  <c r="D1017" i="48"/>
  <c r="D1016" i="48"/>
  <c r="D1015" i="48"/>
  <c r="D1014" i="48"/>
  <c r="D1013" i="48"/>
  <c r="D1012" i="48"/>
  <c r="D1011" i="48"/>
  <c r="D1010" i="48"/>
  <c r="D1009" i="48"/>
  <c r="D1008" i="48"/>
  <c r="D1007" i="48"/>
  <c r="D1006" i="48"/>
  <c r="D1005" i="48"/>
  <c r="D1004" i="48"/>
  <c r="D1003" i="48"/>
  <c r="D1002" i="48"/>
  <c r="D1001" i="48"/>
  <c r="D1000" i="48"/>
  <c r="D999" i="48"/>
  <c r="D998" i="48"/>
  <c r="D997" i="48"/>
  <c r="D996" i="48"/>
  <c r="D995" i="48"/>
  <c r="D994" i="48"/>
  <c r="D993" i="48"/>
  <c r="D992" i="48"/>
  <c r="D991" i="48"/>
  <c r="D990" i="48"/>
  <c r="D989" i="48"/>
  <c r="D988" i="48"/>
  <c r="D987" i="48"/>
  <c r="D986" i="48"/>
  <c r="D985" i="48"/>
  <c r="D984" i="48"/>
  <c r="D983" i="48"/>
  <c r="D982" i="48"/>
  <c r="D981" i="48"/>
  <c r="D980" i="48"/>
  <c r="D979" i="48"/>
  <c r="D978" i="48"/>
  <c r="D977" i="48"/>
  <c r="D976" i="48"/>
  <c r="D975" i="48"/>
  <c r="D974" i="48"/>
  <c r="D973" i="48"/>
  <c r="D972" i="48"/>
  <c r="D971" i="48"/>
  <c r="D970" i="48"/>
  <c r="D969" i="48"/>
  <c r="D968" i="48"/>
  <c r="D967" i="48"/>
  <c r="D966" i="48"/>
  <c r="D965" i="48"/>
  <c r="D964" i="48"/>
  <c r="D963" i="48"/>
  <c r="D962" i="48"/>
  <c r="D961" i="48"/>
  <c r="D960" i="48"/>
  <c r="D959" i="48"/>
  <c r="D958" i="48"/>
  <c r="D957" i="48"/>
  <c r="D956" i="48"/>
  <c r="D955" i="48"/>
  <c r="D954" i="48"/>
  <c r="D953" i="48"/>
  <c r="D952" i="48"/>
  <c r="D951" i="48"/>
  <c r="D950" i="48"/>
  <c r="D949" i="48"/>
  <c r="D948" i="48"/>
  <c r="D947" i="48"/>
  <c r="D946" i="48"/>
  <c r="D945" i="48"/>
  <c r="D944" i="48"/>
  <c r="D943" i="48"/>
  <c r="D942" i="48"/>
  <c r="D941" i="48"/>
  <c r="D940" i="48"/>
  <c r="D939" i="48"/>
  <c r="D938" i="48"/>
  <c r="D937" i="48"/>
  <c r="D936" i="48"/>
  <c r="D935" i="48"/>
  <c r="D934" i="48"/>
  <c r="D933" i="48"/>
  <c r="D932" i="48"/>
  <c r="D931" i="48"/>
  <c r="D930" i="48"/>
  <c r="D929" i="48"/>
  <c r="D928" i="48"/>
  <c r="D927" i="48"/>
  <c r="D926" i="48"/>
  <c r="D925" i="48"/>
  <c r="D924" i="48"/>
  <c r="D923" i="48"/>
  <c r="D922" i="48"/>
  <c r="D921" i="48"/>
  <c r="D920" i="48"/>
  <c r="D919" i="48"/>
  <c r="D918" i="48"/>
  <c r="D917" i="48"/>
  <c r="D916" i="48"/>
  <c r="D915" i="48"/>
  <c r="D914" i="48"/>
  <c r="D913" i="48"/>
  <c r="D912" i="48"/>
  <c r="D911" i="48"/>
  <c r="D910" i="48"/>
  <c r="D909" i="48"/>
  <c r="D908" i="48"/>
  <c r="D907" i="48"/>
  <c r="D906" i="48"/>
  <c r="D905" i="48"/>
  <c r="D904" i="48"/>
  <c r="D903" i="48"/>
  <c r="D902" i="48"/>
  <c r="D901" i="48"/>
  <c r="D900" i="48"/>
  <c r="D899" i="48"/>
  <c r="D898" i="48"/>
  <c r="D897" i="48"/>
  <c r="D896" i="48"/>
  <c r="D895" i="48"/>
  <c r="D894" i="48"/>
  <c r="D893" i="48"/>
  <c r="D892" i="48"/>
  <c r="D891" i="48"/>
  <c r="D890" i="48"/>
  <c r="D889" i="48"/>
  <c r="D888" i="48"/>
  <c r="D887" i="48"/>
  <c r="D886" i="48"/>
  <c r="D885" i="48"/>
  <c r="D884" i="48"/>
  <c r="D883" i="48"/>
  <c r="D882" i="48"/>
  <c r="D881" i="48"/>
  <c r="D880" i="48"/>
  <c r="D879" i="48"/>
  <c r="D878" i="48"/>
  <c r="D877" i="48"/>
  <c r="D876" i="48"/>
  <c r="D875" i="48"/>
  <c r="D874" i="48"/>
  <c r="D873" i="48"/>
  <c r="D872" i="48"/>
  <c r="D871" i="48"/>
  <c r="D870" i="48"/>
  <c r="D869" i="48"/>
  <c r="D868" i="48"/>
  <c r="D867" i="48"/>
  <c r="D866" i="48"/>
  <c r="D865" i="48"/>
  <c r="D864" i="48"/>
  <c r="D863" i="48"/>
  <c r="D862" i="48"/>
  <c r="D861" i="48"/>
  <c r="D860" i="48"/>
  <c r="D859" i="48"/>
  <c r="D858" i="48"/>
  <c r="D857" i="48"/>
  <c r="D856" i="48"/>
  <c r="D855" i="48"/>
  <c r="D854" i="48"/>
  <c r="D853" i="48"/>
  <c r="D852" i="48"/>
  <c r="D851" i="48"/>
  <c r="D850" i="48"/>
  <c r="D849" i="48"/>
  <c r="D848" i="48"/>
  <c r="D847" i="48"/>
  <c r="D846" i="48"/>
  <c r="D845" i="48"/>
  <c r="D844" i="48"/>
  <c r="D843" i="48"/>
  <c r="D842" i="48"/>
  <c r="D841" i="48"/>
  <c r="D840" i="48"/>
  <c r="D839" i="48"/>
  <c r="D838" i="48"/>
  <c r="D837" i="48"/>
  <c r="D836" i="48"/>
  <c r="D835" i="48"/>
  <c r="D834" i="48"/>
  <c r="D833" i="48"/>
  <c r="D832" i="48"/>
  <c r="D831" i="48"/>
  <c r="D830" i="48"/>
  <c r="D829" i="48"/>
  <c r="D828" i="48"/>
  <c r="D827" i="48"/>
  <c r="D826" i="48"/>
  <c r="D825" i="48"/>
  <c r="D824" i="48"/>
  <c r="D823" i="48"/>
  <c r="D822" i="48"/>
  <c r="D821" i="48"/>
  <c r="D820" i="48"/>
  <c r="D819" i="48"/>
  <c r="D818" i="48"/>
  <c r="D817" i="48"/>
  <c r="D816" i="48"/>
  <c r="D815" i="48"/>
  <c r="D814" i="48"/>
  <c r="D813" i="48"/>
  <c r="D812" i="48"/>
  <c r="D811" i="48"/>
  <c r="D810" i="48"/>
  <c r="D809" i="48"/>
  <c r="D808" i="48"/>
  <c r="D807" i="48"/>
  <c r="D806" i="48"/>
  <c r="D805" i="48"/>
  <c r="D804" i="48"/>
  <c r="D803" i="48"/>
  <c r="D802" i="48"/>
  <c r="D801" i="48"/>
  <c r="D800" i="48"/>
  <c r="D799" i="48"/>
  <c r="D798" i="48"/>
  <c r="D797" i="48"/>
  <c r="D796" i="48"/>
  <c r="D795" i="48"/>
  <c r="D794" i="48"/>
  <c r="D793" i="48"/>
  <c r="D792" i="48"/>
  <c r="D791" i="48"/>
  <c r="D790" i="48"/>
  <c r="D789" i="48"/>
  <c r="D788" i="48"/>
  <c r="D787" i="48"/>
  <c r="D786" i="48"/>
  <c r="D785" i="48"/>
  <c r="D784" i="48"/>
  <c r="D783" i="48"/>
  <c r="D782" i="48"/>
  <c r="D781" i="48"/>
  <c r="D780" i="48"/>
  <c r="D779" i="48"/>
  <c r="D778" i="48"/>
  <c r="D777" i="48"/>
  <c r="D776" i="48"/>
  <c r="D775" i="48"/>
  <c r="D774" i="48"/>
  <c r="D773" i="48"/>
  <c r="D772" i="48"/>
  <c r="D771" i="48"/>
  <c r="D770" i="48"/>
  <c r="D769" i="48"/>
  <c r="D768" i="48"/>
  <c r="D767" i="48"/>
  <c r="D766" i="48"/>
  <c r="D765" i="48"/>
  <c r="D764" i="48"/>
  <c r="D763" i="48"/>
  <c r="D762" i="48"/>
  <c r="D761" i="48"/>
  <c r="D760" i="48"/>
  <c r="D759" i="48"/>
  <c r="D758" i="48"/>
  <c r="D757" i="48"/>
  <c r="D756" i="48"/>
  <c r="D755" i="48"/>
  <c r="D754" i="48"/>
  <c r="D753" i="48"/>
  <c r="D752" i="48"/>
  <c r="D751" i="48"/>
  <c r="D750" i="48"/>
  <c r="D749" i="48"/>
  <c r="D748" i="48"/>
  <c r="D747" i="48"/>
  <c r="D746" i="48"/>
  <c r="D745" i="48"/>
  <c r="D744" i="48"/>
  <c r="D743" i="48"/>
  <c r="D742" i="48"/>
  <c r="D741" i="48"/>
  <c r="D740" i="48"/>
  <c r="D739" i="48"/>
  <c r="D738" i="48"/>
  <c r="D737" i="48"/>
  <c r="D736" i="48"/>
  <c r="D735" i="48"/>
  <c r="D734" i="48"/>
  <c r="D733" i="48"/>
  <c r="D732" i="48"/>
  <c r="D731" i="48"/>
  <c r="D730" i="48"/>
  <c r="D729" i="48"/>
  <c r="D728" i="48"/>
  <c r="D727" i="48"/>
  <c r="D726" i="48"/>
  <c r="D725" i="48"/>
  <c r="D724" i="48"/>
  <c r="D723" i="48"/>
  <c r="D722" i="48"/>
  <c r="D721" i="48"/>
  <c r="D720" i="48"/>
  <c r="D719" i="48"/>
  <c r="D718" i="48"/>
  <c r="D717" i="48"/>
  <c r="D716" i="48"/>
  <c r="D715" i="48"/>
  <c r="D714" i="48"/>
  <c r="D713" i="48"/>
  <c r="D712" i="48"/>
  <c r="D711" i="48"/>
  <c r="D710" i="48"/>
  <c r="D709" i="48"/>
  <c r="D708" i="48"/>
  <c r="D707" i="48"/>
  <c r="D706" i="48"/>
  <c r="D705" i="48"/>
  <c r="D704" i="48"/>
  <c r="D703" i="48"/>
  <c r="D702" i="48"/>
  <c r="D701" i="48"/>
  <c r="D700" i="48"/>
  <c r="D699" i="48"/>
  <c r="D698" i="48"/>
  <c r="D697" i="48"/>
  <c r="D696" i="48"/>
  <c r="D695" i="48"/>
  <c r="D694" i="48"/>
  <c r="D693" i="48"/>
  <c r="D692" i="48"/>
  <c r="D691" i="48"/>
  <c r="D690" i="48"/>
  <c r="D689" i="48"/>
  <c r="D688" i="48"/>
  <c r="D687" i="48"/>
  <c r="D686" i="48"/>
  <c r="D685" i="48"/>
  <c r="D684" i="48"/>
  <c r="D683" i="48"/>
  <c r="D682" i="48"/>
  <c r="D681" i="48"/>
  <c r="D680" i="48"/>
  <c r="D679" i="48"/>
  <c r="D678" i="48"/>
  <c r="D677" i="48"/>
  <c r="D676" i="48"/>
  <c r="D675" i="48"/>
  <c r="D674" i="48"/>
  <c r="D673" i="48"/>
  <c r="D672" i="48"/>
  <c r="D671" i="48"/>
  <c r="D670" i="48"/>
  <c r="D669" i="48"/>
  <c r="D668" i="48"/>
  <c r="D667" i="48"/>
  <c r="D666" i="48"/>
  <c r="D665" i="48"/>
  <c r="D664" i="48"/>
  <c r="D663" i="48"/>
  <c r="D662" i="48"/>
  <c r="D661" i="48"/>
  <c r="D660" i="48"/>
  <c r="D659" i="48"/>
  <c r="D658" i="48"/>
  <c r="D657" i="48"/>
  <c r="D656" i="48"/>
  <c r="D655" i="48"/>
  <c r="D654" i="48"/>
  <c r="D653" i="48"/>
  <c r="D652" i="48"/>
  <c r="D651" i="48"/>
  <c r="D650" i="48"/>
  <c r="D649" i="48"/>
  <c r="D648" i="48"/>
  <c r="D647" i="48"/>
  <c r="D646" i="48"/>
  <c r="D645" i="48"/>
  <c r="D644" i="48"/>
  <c r="D643" i="48"/>
  <c r="D642" i="48"/>
  <c r="D641" i="48"/>
  <c r="D640" i="48"/>
  <c r="D639" i="48"/>
  <c r="D638" i="48"/>
  <c r="D637" i="48"/>
  <c r="D636" i="48"/>
  <c r="D635" i="48"/>
  <c r="D634" i="48"/>
  <c r="D633" i="48"/>
  <c r="D632" i="48"/>
  <c r="D631" i="48"/>
  <c r="D630" i="48"/>
  <c r="D629" i="48"/>
  <c r="D628" i="48"/>
  <c r="D627" i="48"/>
  <c r="D626" i="48"/>
  <c r="D625" i="48"/>
  <c r="D624" i="48"/>
  <c r="D623" i="48"/>
  <c r="D622" i="48"/>
  <c r="D621" i="48"/>
  <c r="D620" i="48"/>
  <c r="D619" i="48"/>
  <c r="D618" i="48"/>
  <c r="D617" i="48"/>
  <c r="D616" i="48"/>
  <c r="D615" i="48"/>
  <c r="D614" i="48"/>
  <c r="D613" i="48"/>
  <c r="D612" i="48"/>
  <c r="D611" i="48"/>
  <c r="D610" i="48"/>
  <c r="D609" i="48"/>
  <c r="D608" i="48"/>
  <c r="D607" i="48"/>
  <c r="D606" i="48"/>
  <c r="D605" i="48"/>
  <c r="D604" i="48"/>
  <c r="D603" i="48"/>
  <c r="D602" i="48"/>
  <c r="D601" i="48"/>
  <c r="D600" i="48"/>
  <c r="D599" i="48"/>
  <c r="D598" i="48"/>
  <c r="D597" i="48"/>
  <c r="D596" i="48"/>
  <c r="D595" i="48"/>
  <c r="D594" i="48"/>
  <c r="D593" i="48"/>
  <c r="D592" i="48"/>
  <c r="D591" i="48"/>
  <c r="D590" i="48"/>
  <c r="D589" i="48"/>
  <c r="D588" i="48"/>
  <c r="D587" i="48"/>
  <c r="D586" i="48"/>
  <c r="D585" i="48"/>
  <c r="D584" i="48"/>
  <c r="D583" i="48"/>
  <c r="D582" i="48"/>
  <c r="D581" i="48"/>
  <c r="D580" i="48"/>
  <c r="D579" i="48"/>
  <c r="D578" i="48"/>
  <c r="D577" i="48"/>
  <c r="D576" i="48"/>
  <c r="D575" i="48"/>
  <c r="D574" i="48"/>
  <c r="D573" i="48"/>
  <c r="D572" i="48"/>
  <c r="D571" i="48"/>
  <c r="D570" i="48"/>
  <c r="D569" i="48"/>
  <c r="D568" i="48"/>
  <c r="D567" i="48"/>
  <c r="D566" i="48"/>
  <c r="D565" i="48"/>
  <c r="D564" i="48"/>
  <c r="D563" i="48"/>
  <c r="D562" i="48"/>
  <c r="D561" i="48"/>
  <c r="D560" i="48"/>
  <c r="D559" i="48"/>
  <c r="D558" i="48"/>
  <c r="D557" i="48"/>
  <c r="D556" i="48"/>
  <c r="D555" i="48"/>
  <c r="D554" i="48"/>
  <c r="D553" i="48"/>
  <c r="D552" i="48"/>
  <c r="D551" i="48"/>
  <c r="D550" i="48"/>
  <c r="D549" i="48"/>
  <c r="D548" i="48"/>
  <c r="D547" i="48"/>
  <c r="D546" i="48"/>
  <c r="D545" i="48"/>
  <c r="D544" i="48"/>
  <c r="D543" i="48"/>
  <c r="D542" i="48"/>
  <c r="D541" i="48"/>
  <c r="D540" i="48"/>
  <c r="D539" i="48"/>
  <c r="D538" i="48"/>
  <c r="D537" i="48"/>
  <c r="D536" i="48"/>
  <c r="D535" i="48"/>
  <c r="D534" i="48"/>
  <c r="D533" i="48"/>
  <c r="D532" i="48"/>
  <c r="D531" i="48"/>
  <c r="D530" i="48"/>
  <c r="D529" i="48"/>
  <c r="D528" i="48"/>
  <c r="D527" i="48"/>
  <c r="D526" i="48"/>
  <c r="D525" i="48"/>
  <c r="D524" i="48"/>
  <c r="D523" i="48"/>
  <c r="D522" i="48"/>
  <c r="D521" i="48"/>
  <c r="D520" i="48"/>
  <c r="D519" i="48"/>
  <c r="D518" i="48"/>
  <c r="D517" i="48"/>
  <c r="D516" i="48"/>
  <c r="D515" i="48"/>
  <c r="D514" i="48"/>
  <c r="D513" i="48"/>
  <c r="D512" i="48"/>
  <c r="D511" i="48"/>
  <c r="D510" i="48"/>
  <c r="D509" i="48"/>
  <c r="D508" i="48"/>
  <c r="D507" i="48"/>
  <c r="D506" i="48"/>
  <c r="D505" i="48"/>
  <c r="D504" i="48"/>
  <c r="D503" i="48"/>
  <c r="D502" i="48"/>
  <c r="D501" i="48"/>
  <c r="D500" i="48"/>
  <c r="D499" i="48"/>
  <c r="D498" i="48"/>
  <c r="D497" i="48"/>
  <c r="D496" i="48"/>
  <c r="D495" i="48"/>
  <c r="D494" i="48"/>
  <c r="D493" i="48"/>
  <c r="D492" i="48"/>
  <c r="D491" i="48"/>
  <c r="D490" i="48"/>
  <c r="D489" i="48"/>
  <c r="D488" i="48"/>
  <c r="D487" i="48"/>
  <c r="D486" i="48"/>
  <c r="D485" i="48"/>
  <c r="D484" i="48"/>
  <c r="D483" i="48"/>
  <c r="D482" i="48"/>
  <c r="D481" i="48"/>
  <c r="D480" i="48"/>
  <c r="D479" i="48"/>
  <c r="D478" i="48"/>
  <c r="D477" i="48"/>
  <c r="D476" i="48"/>
  <c r="D475" i="48"/>
  <c r="D474" i="48"/>
  <c r="D473" i="48"/>
  <c r="D472" i="48"/>
  <c r="D471" i="48"/>
  <c r="D470" i="48"/>
  <c r="D469" i="48"/>
  <c r="D468" i="48"/>
  <c r="D467" i="48"/>
  <c r="D466" i="48"/>
  <c r="D465" i="48"/>
  <c r="D464" i="48"/>
  <c r="D463" i="48"/>
  <c r="D462" i="48"/>
  <c r="D461" i="48"/>
  <c r="D460" i="48"/>
  <c r="D459" i="48"/>
  <c r="D458" i="48"/>
  <c r="D457" i="48"/>
  <c r="D456" i="48"/>
  <c r="D455" i="48"/>
  <c r="D454" i="48"/>
  <c r="D453" i="48"/>
  <c r="D452" i="48"/>
  <c r="D451" i="48"/>
  <c r="D450" i="48"/>
  <c r="D449" i="48"/>
  <c r="D448" i="48"/>
  <c r="D447" i="48"/>
  <c r="D446" i="48"/>
  <c r="D445" i="48"/>
  <c r="D444" i="48"/>
  <c r="D443" i="48"/>
  <c r="D442" i="48"/>
  <c r="D441" i="48"/>
  <c r="D440" i="48"/>
  <c r="D439" i="48"/>
  <c r="D438" i="48"/>
  <c r="D437" i="48"/>
  <c r="D436" i="48"/>
  <c r="D435" i="48"/>
  <c r="D434" i="48"/>
  <c r="D433" i="48"/>
  <c r="D432" i="48"/>
  <c r="D431" i="48"/>
  <c r="D430" i="48"/>
  <c r="D429" i="48"/>
  <c r="D428" i="48"/>
  <c r="D427" i="48"/>
  <c r="D426" i="48"/>
  <c r="D425" i="48"/>
  <c r="D424" i="48"/>
  <c r="D423" i="48"/>
  <c r="D422" i="48"/>
  <c r="D421" i="48"/>
  <c r="D420" i="48"/>
  <c r="D419" i="48"/>
  <c r="D418" i="48"/>
  <c r="D417" i="48"/>
  <c r="D416" i="48"/>
  <c r="D415" i="48"/>
  <c r="D414" i="48"/>
  <c r="D413" i="48"/>
  <c r="D412" i="48"/>
  <c r="D411" i="48"/>
  <c r="D410" i="48"/>
  <c r="D409" i="48"/>
  <c r="D408" i="48"/>
  <c r="D407" i="48"/>
  <c r="D406" i="48"/>
  <c r="D405" i="48"/>
  <c r="D404" i="48"/>
  <c r="D403" i="48"/>
  <c r="D402" i="48"/>
  <c r="D401" i="48"/>
  <c r="D400" i="48"/>
  <c r="D399" i="48"/>
  <c r="D398" i="48"/>
  <c r="D397" i="48"/>
  <c r="D396" i="48"/>
  <c r="D395" i="48"/>
  <c r="D394" i="48"/>
  <c r="D393" i="48"/>
  <c r="D392" i="48"/>
  <c r="D391" i="48"/>
  <c r="D390" i="48"/>
  <c r="D389" i="48"/>
  <c r="D388" i="48"/>
  <c r="D387" i="48"/>
  <c r="D386" i="48"/>
  <c r="D385" i="48"/>
  <c r="D384" i="48"/>
  <c r="D383" i="48"/>
  <c r="D382" i="48"/>
  <c r="D381" i="48"/>
  <c r="D380" i="48"/>
  <c r="D379" i="48"/>
  <c r="D378" i="48"/>
  <c r="D377" i="48"/>
  <c r="D376" i="48"/>
  <c r="D375" i="48"/>
  <c r="D374" i="48"/>
  <c r="D373" i="48"/>
  <c r="D372" i="48"/>
  <c r="D371" i="48"/>
  <c r="D370" i="48"/>
  <c r="D369" i="48"/>
  <c r="D368" i="48"/>
  <c r="D367" i="48"/>
  <c r="D366" i="48"/>
  <c r="D365" i="48"/>
  <c r="D364" i="48"/>
  <c r="D363" i="48"/>
  <c r="D362" i="48"/>
  <c r="D361" i="48"/>
  <c r="D360" i="48"/>
  <c r="D359" i="48"/>
  <c r="D358" i="48"/>
  <c r="D357" i="48"/>
  <c r="D356" i="48"/>
  <c r="D355" i="48"/>
  <c r="D354" i="48"/>
  <c r="D353" i="48"/>
  <c r="D352" i="48"/>
  <c r="D351" i="48"/>
  <c r="D350" i="48"/>
  <c r="D349" i="48"/>
  <c r="D348" i="48"/>
  <c r="D347" i="48"/>
  <c r="D346" i="48"/>
  <c r="D345" i="48"/>
  <c r="D344" i="48"/>
  <c r="D343" i="48"/>
  <c r="D342" i="48"/>
  <c r="D341" i="48"/>
  <c r="D340" i="48"/>
  <c r="D339" i="48"/>
  <c r="D338" i="48"/>
  <c r="D337" i="48"/>
  <c r="D336" i="48"/>
  <c r="D335" i="48"/>
  <c r="D334" i="48"/>
  <c r="D333" i="48"/>
  <c r="D332" i="48"/>
  <c r="D331" i="48"/>
  <c r="D330" i="48"/>
  <c r="D329" i="48"/>
  <c r="D328" i="48"/>
  <c r="D327" i="48"/>
  <c r="D326" i="48"/>
  <c r="D325" i="48"/>
  <c r="D324" i="48"/>
  <c r="D323" i="48"/>
  <c r="D322" i="48"/>
  <c r="D321" i="48"/>
  <c r="D320" i="48"/>
  <c r="D319" i="48"/>
  <c r="D318" i="48"/>
  <c r="D317" i="48"/>
  <c r="D316" i="48"/>
  <c r="D315" i="48"/>
  <c r="D314" i="48"/>
  <c r="D313" i="48"/>
  <c r="D312" i="48"/>
  <c r="D311" i="48"/>
  <c r="D310" i="48"/>
  <c r="D309" i="48"/>
  <c r="D308" i="48"/>
  <c r="D307" i="48"/>
  <c r="D306" i="48"/>
  <c r="D305" i="48"/>
  <c r="D304" i="48"/>
  <c r="D303" i="48"/>
  <c r="D302" i="48"/>
  <c r="D301" i="48"/>
  <c r="D300" i="48"/>
  <c r="D299" i="48"/>
  <c r="D298" i="48"/>
  <c r="D297" i="48"/>
  <c r="D296" i="48"/>
  <c r="D295" i="48"/>
  <c r="D294" i="48"/>
  <c r="D293" i="48"/>
  <c r="D292" i="48"/>
  <c r="D291" i="48"/>
  <c r="D290" i="48"/>
  <c r="D289" i="48"/>
  <c r="D288" i="48"/>
  <c r="D287" i="48"/>
  <c r="D286" i="48"/>
  <c r="D285" i="48"/>
  <c r="D284" i="48"/>
  <c r="D283" i="48"/>
  <c r="D282" i="48"/>
  <c r="D281" i="48"/>
  <c r="D280" i="48"/>
  <c r="D279" i="48"/>
  <c r="D278" i="48"/>
  <c r="D277" i="48"/>
  <c r="D276" i="48"/>
  <c r="D275" i="48"/>
  <c r="D274" i="48"/>
  <c r="D273" i="48"/>
  <c r="D272" i="48"/>
  <c r="D271" i="48"/>
  <c r="D270" i="48"/>
  <c r="D269" i="48"/>
  <c r="D268" i="48"/>
  <c r="D267" i="48"/>
  <c r="D266" i="48"/>
  <c r="D265" i="48"/>
  <c r="D264" i="48"/>
  <c r="D263" i="48"/>
  <c r="D262" i="48"/>
  <c r="D261" i="48"/>
  <c r="D260" i="48"/>
  <c r="D259" i="48"/>
  <c r="D258" i="48"/>
  <c r="D257" i="48"/>
  <c r="D256" i="48"/>
  <c r="D255" i="48"/>
  <c r="D254" i="48"/>
  <c r="D253" i="48"/>
  <c r="D252" i="48"/>
  <c r="D251" i="48"/>
  <c r="D250" i="48"/>
  <c r="D249" i="48"/>
  <c r="D248" i="48"/>
  <c r="D247" i="48"/>
  <c r="D246" i="48"/>
  <c r="D245" i="48"/>
  <c r="D244" i="48"/>
  <c r="D243" i="48"/>
  <c r="D242" i="48"/>
  <c r="D241" i="48"/>
  <c r="D240" i="48"/>
  <c r="D239" i="48"/>
  <c r="D238" i="48"/>
  <c r="D237" i="48"/>
  <c r="D236" i="48"/>
  <c r="D235" i="48"/>
  <c r="D234" i="48"/>
  <c r="D233" i="48"/>
  <c r="D232" i="48"/>
  <c r="D231" i="48"/>
  <c r="D230" i="48"/>
  <c r="D229" i="48"/>
  <c r="D228" i="48"/>
  <c r="D227" i="48"/>
  <c r="D226" i="48"/>
  <c r="D225" i="48"/>
  <c r="D224" i="48"/>
  <c r="D223" i="48"/>
  <c r="D222" i="48"/>
  <c r="D221" i="48"/>
  <c r="D220" i="48"/>
  <c r="D219" i="48"/>
  <c r="D218" i="48"/>
  <c r="D217" i="48"/>
  <c r="D216" i="48"/>
  <c r="D215" i="48"/>
  <c r="D214" i="48"/>
  <c r="D213" i="48"/>
  <c r="D212" i="48"/>
  <c r="D211" i="48"/>
  <c r="D210" i="48"/>
  <c r="D209" i="48"/>
  <c r="D208" i="48"/>
  <c r="D207" i="48"/>
  <c r="D206" i="48"/>
  <c r="D205" i="48"/>
  <c r="D204" i="48"/>
  <c r="D203" i="48"/>
  <c r="D202" i="48"/>
  <c r="D201" i="48"/>
  <c r="D200" i="48"/>
  <c r="D199" i="48"/>
  <c r="D198" i="48"/>
  <c r="D197" i="48"/>
  <c r="D196" i="48"/>
  <c r="D195" i="48"/>
  <c r="D194" i="48"/>
  <c r="D193" i="48"/>
  <c r="D192" i="48"/>
  <c r="D191" i="48"/>
  <c r="D190" i="48"/>
  <c r="D189" i="48"/>
  <c r="D188" i="48"/>
  <c r="D187" i="48"/>
  <c r="D186" i="48"/>
  <c r="D185" i="48"/>
  <c r="D184" i="48"/>
  <c r="D183" i="48"/>
  <c r="D182" i="48"/>
  <c r="D181" i="48"/>
  <c r="D180" i="48"/>
  <c r="D179" i="48"/>
  <c r="D178" i="48"/>
  <c r="D177" i="48"/>
  <c r="D176" i="48"/>
  <c r="D175" i="48"/>
  <c r="D174" i="48"/>
  <c r="D173" i="48"/>
  <c r="D172" i="48"/>
  <c r="D171" i="48"/>
  <c r="D170" i="48"/>
  <c r="D169" i="48"/>
  <c r="D168" i="48"/>
  <c r="D167" i="48"/>
  <c r="D166" i="48"/>
  <c r="D165" i="48"/>
  <c r="D164" i="48"/>
  <c r="D163" i="48"/>
  <c r="D162" i="48"/>
  <c r="D161" i="48"/>
  <c r="D160" i="48"/>
  <c r="D159" i="48"/>
  <c r="D158" i="48"/>
  <c r="D157" i="48"/>
  <c r="D156" i="48"/>
  <c r="D155" i="48"/>
  <c r="D154" i="48"/>
  <c r="D153" i="48"/>
  <c r="D152" i="48"/>
  <c r="D151" i="48"/>
  <c r="D150" i="48"/>
  <c r="D149" i="48"/>
  <c r="D148" i="48"/>
  <c r="D147" i="48"/>
  <c r="D146" i="48"/>
  <c r="D145" i="48"/>
  <c r="D144" i="48"/>
  <c r="D143" i="48"/>
  <c r="D142" i="48"/>
  <c r="D141" i="48"/>
  <c r="D140" i="48"/>
  <c r="D139" i="48"/>
  <c r="D138" i="48"/>
  <c r="D137" i="48"/>
  <c r="D136" i="48"/>
  <c r="D135" i="48"/>
  <c r="D134" i="48"/>
  <c r="D133" i="48"/>
  <c r="D132" i="48"/>
  <c r="D131" i="48"/>
  <c r="D130" i="48"/>
  <c r="D129" i="48"/>
  <c r="D128" i="48"/>
  <c r="D127" i="48"/>
  <c r="D126" i="48"/>
  <c r="D125" i="48"/>
  <c r="D124" i="48"/>
  <c r="D123" i="48"/>
  <c r="D122" i="48"/>
  <c r="D121" i="48"/>
  <c r="D120" i="48"/>
  <c r="D119" i="48"/>
  <c r="D118" i="48"/>
  <c r="D117" i="48"/>
  <c r="D116" i="48"/>
  <c r="D115" i="48"/>
  <c r="D114" i="48"/>
  <c r="D113" i="48"/>
  <c r="D112" i="48"/>
  <c r="D111" i="48"/>
  <c r="D110" i="48"/>
  <c r="D109" i="48"/>
  <c r="D108" i="48"/>
  <c r="D107" i="48"/>
  <c r="D106" i="48"/>
  <c r="D105" i="48"/>
  <c r="D104" i="48"/>
  <c r="D103" i="48"/>
  <c r="D102" i="48"/>
  <c r="D101" i="48"/>
  <c r="D100" i="48"/>
  <c r="D99" i="48"/>
  <c r="D98" i="48"/>
  <c r="D97" i="48"/>
  <c r="D96" i="48"/>
  <c r="D95" i="48"/>
  <c r="D94" i="48"/>
  <c r="D93" i="48"/>
  <c r="D92" i="48"/>
  <c r="D91" i="48"/>
  <c r="D90" i="48"/>
  <c r="D89" i="48"/>
  <c r="D88" i="48"/>
  <c r="D87" i="48"/>
  <c r="D86" i="48"/>
  <c r="D85" i="48"/>
  <c r="D84" i="48"/>
  <c r="D83" i="48"/>
  <c r="D82" i="48"/>
  <c r="D81" i="48"/>
  <c r="D80" i="48"/>
  <c r="D79" i="48"/>
  <c r="D78" i="48"/>
  <c r="D77" i="48"/>
  <c r="D76" i="48"/>
  <c r="D75" i="48"/>
  <c r="D74" i="48"/>
  <c r="D73" i="48"/>
  <c r="D72" i="48"/>
  <c r="D71" i="48"/>
  <c r="D70" i="48"/>
  <c r="D69" i="48"/>
  <c r="D68" i="48"/>
  <c r="D67" i="48"/>
  <c r="D66" i="48"/>
  <c r="D65" i="48"/>
  <c r="D64" i="48"/>
  <c r="D63" i="48"/>
  <c r="D62" i="48"/>
  <c r="D61" i="48"/>
  <c r="D60" i="48"/>
  <c r="D59" i="48"/>
  <c r="D58" i="48"/>
  <c r="D57" i="48"/>
  <c r="D56" i="48"/>
  <c r="D55" i="48"/>
  <c r="D54" i="48"/>
  <c r="D53" i="48"/>
  <c r="D52" i="48"/>
  <c r="D51" i="48"/>
  <c r="D50" i="48"/>
  <c r="D49" i="48"/>
  <c r="D48" i="48"/>
  <c r="D47" i="48"/>
  <c r="D46" i="48"/>
  <c r="D45" i="48"/>
  <c r="D44" i="48"/>
  <c r="D43" i="48"/>
  <c r="D42" i="48"/>
  <c r="D41" i="48"/>
  <c r="D40" i="48"/>
  <c r="D39" i="48"/>
  <c r="D38" i="48"/>
  <c r="D37" i="48"/>
  <c r="D36" i="48"/>
  <c r="D35" i="48"/>
  <c r="D34" i="48"/>
  <c r="D33" i="48"/>
  <c r="D32" i="48"/>
  <c r="D31" i="48"/>
  <c r="D30" i="48"/>
  <c r="D29" i="48"/>
  <c r="D28" i="48"/>
  <c r="D27" i="48"/>
  <c r="D26" i="48"/>
  <c r="D25" i="48"/>
  <c r="D24" i="48"/>
  <c r="D23" i="48"/>
  <c r="D22" i="48"/>
  <c r="D21" i="48"/>
  <c r="D20" i="48"/>
  <c r="D19" i="48"/>
  <c r="D18" i="48"/>
  <c r="D17" i="48"/>
  <c r="D16" i="48"/>
  <c r="D15" i="48"/>
  <c r="D14" i="48"/>
  <c r="D13" i="48"/>
  <c r="D12" i="48"/>
  <c r="D11" i="48"/>
  <c r="D10" i="48"/>
  <c r="D9" i="48"/>
  <c r="D8" i="48"/>
  <c r="D7" i="48"/>
  <c r="D6" i="48"/>
  <c r="D5" i="48"/>
  <c r="D4" i="48"/>
  <c r="D1233" i="48" l="1"/>
  <c r="E1233" i="48" l="1"/>
  <c r="C1265" i="48"/>
  <c r="I16" i="47"/>
  <c r="D6" i="47" s="1"/>
  <c r="D5" i="47" s="1"/>
  <c r="E5" i="47" s="1"/>
  <c r="F5" i="47" s="1"/>
  <c r="I15" i="47"/>
  <c r="I14" i="47"/>
  <c r="I13" i="47"/>
  <c r="J7" i="47"/>
  <c r="H7" i="47"/>
  <c r="D7" i="47"/>
  <c r="I5" i="47"/>
  <c r="G5" i="47"/>
  <c r="C5" i="47"/>
  <c r="B5" i="47"/>
  <c r="C4" i="47"/>
  <c r="D4" i="47" s="1"/>
  <c r="C1267" i="48" l="1"/>
  <c r="C1266" i="48"/>
  <c r="J6" i="47"/>
  <c r="J5" i="47" s="1"/>
  <c r="H6" i="47"/>
  <c r="H5" i="47" s="1"/>
  <c r="J5" i="45" l="1"/>
  <c r="H386" i="45"/>
  <c r="F386" i="45"/>
  <c r="H385" i="45"/>
  <c r="F385" i="45"/>
  <c r="G385" i="45" s="1"/>
  <c r="H384" i="45"/>
  <c r="F384" i="45"/>
  <c r="G384" i="45" s="1"/>
  <c r="I384" i="45" s="1"/>
  <c r="H383" i="45"/>
  <c r="F383" i="45"/>
  <c r="G383" i="45" s="1"/>
  <c r="H382" i="45"/>
  <c r="G382" i="45"/>
  <c r="F382" i="45"/>
  <c r="H381" i="45"/>
  <c r="F381" i="45"/>
  <c r="G381" i="45" s="1"/>
  <c r="H380" i="45"/>
  <c r="G380" i="45"/>
  <c r="F380" i="45"/>
  <c r="H379" i="45"/>
  <c r="F379" i="45"/>
  <c r="H378" i="45"/>
  <c r="F378" i="45"/>
  <c r="H377" i="45"/>
  <c r="G377" i="45"/>
  <c r="F377" i="45"/>
  <c r="H376" i="45"/>
  <c r="G376" i="45"/>
  <c r="F376" i="45"/>
  <c r="H375" i="45"/>
  <c r="F375" i="45"/>
  <c r="G375" i="45" s="1"/>
  <c r="I375" i="45" s="1"/>
  <c r="H374" i="45"/>
  <c r="G374" i="45"/>
  <c r="F374" i="45"/>
  <c r="H373" i="45"/>
  <c r="F373" i="45"/>
  <c r="G373" i="45" s="1"/>
  <c r="I373" i="45" s="1"/>
  <c r="H372" i="45"/>
  <c r="G372" i="45"/>
  <c r="F372" i="45"/>
  <c r="H371" i="45"/>
  <c r="F371" i="45"/>
  <c r="G371" i="45" s="1"/>
  <c r="I371" i="45" s="1"/>
  <c r="H370" i="45"/>
  <c r="F370" i="45"/>
  <c r="H369" i="45"/>
  <c r="G369" i="45"/>
  <c r="F369" i="45"/>
  <c r="H368" i="45"/>
  <c r="G368" i="45"/>
  <c r="F368" i="45"/>
  <c r="H367" i="45"/>
  <c r="F367" i="45"/>
  <c r="H366" i="45"/>
  <c r="G366" i="45"/>
  <c r="F366" i="45"/>
  <c r="H365" i="45"/>
  <c r="F365" i="45"/>
  <c r="G365" i="45" s="1"/>
  <c r="I365" i="45" s="1"/>
  <c r="H364" i="45"/>
  <c r="G364" i="45"/>
  <c r="F364" i="45"/>
  <c r="H363" i="45"/>
  <c r="F363" i="45"/>
  <c r="G363" i="45" s="1"/>
  <c r="I363" i="45" s="1"/>
  <c r="H362" i="45"/>
  <c r="F362" i="45"/>
  <c r="H361" i="45"/>
  <c r="G361" i="45"/>
  <c r="F361" i="45"/>
  <c r="H360" i="45"/>
  <c r="G360" i="45"/>
  <c r="F360" i="45"/>
  <c r="H359" i="45"/>
  <c r="F359" i="45"/>
  <c r="G359" i="45" s="1"/>
  <c r="I359" i="45" s="1"/>
  <c r="H358" i="45"/>
  <c r="G358" i="45"/>
  <c r="F358" i="45"/>
  <c r="H357" i="45"/>
  <c r="G357" i="45"/>
  <c r="F357" i="45"/>
  <c r="H356" i="45"/>
  <c r="G356" i="45"/>
  <c r="F356" i="45"/>
  <c r="H355" i="45"/>
  <c r="F355" i="45"/>
  <c r="G355" i="45" s="1"/>
  <c r="I355" i="45" s="1"/>
  <c r="H354" i="45"/>
  <c r="F354" i="45"/>
  <c r="G354" i="45" s="1"/>
  <c r="H353" i="45"/>
  <c r="F353" i="45"/>
  <c r="G353" i="45" s="1"/>
  <c r="H352" i="45"/>
  <c r="F352" i="45"/>
  <c r="G352" i="45" s="1"/>
  <c r="H351" i="45"/>
  <c r="G351" i="45"/>
  <c r="F351" i="45"/>
  <c r="H350" i="45"/>
  <c r="F350" i="45"/>
  <c r="H349" i="45"/>
  <c r="G349" i="45"/>
  <c r="F349" i="45"/>
  <c r="H348" i="45"/>
  <c r="G348" i="45"/>
  <c r="F348" i="45"/>
  <c r="H347" i="45"/>
  <c r="F347" i="45"/>
  <c r="G347" i="45" s="1"/>
  <c r="H346" i="45"/>
  <c r="F346" i="45"/>
  <c r="H345" i="45"/>
  <c r="F345" i="45"/>
  <c r="G345" i="45" s="1"/>
  <c r="H344" i="45"/>
  <c r="F344" i="45"/>
  <c r="G344" i="45" s="1"/>
  <c r="H343" i="45"/>
  <c r="F343" i="45"/>
  <c r="G343" i="45" s="1"/>
  <c r="H342" i="45"/>
  <c r="G342" i="45"/>
  <c r="F342" i="45"/>
  <c r="H341" i="45"/>
  <c r="G341" i="45"/>
  <c r="I341" i="45" s="1"/>
  <c r="F341" i="45"/>
  <c r="H340" i="45"/>
  <c r="F340" i="45"/>
  <c r="G340" i="45" s="1"/>
  <c r="H339" i="45"/>
  <c r="F339" i="45"/>
  <c r="G339" i="45" s="1"/>
  <c r="H338" i="45"/>
  <c r="F338" i="45"/>
  <c r="H337" i="45"/>
  <c r="F337" i="45"/>
  <c r="G337" i="45" s="1"/>
  <c r="H336" i="45"/>
  <c r="F336" i="45"/>
  <c r="G336" i="45" s="1"/>
  <c r="I336" i="45" s="1"/>
  <c r="H335" i="45"/>
  <c r="G335" i="45"/>
  <c r="F335" i="45"/>
  <c r="H334" i="45"/>
  <c r="G334" i="45"/>
  <c r="F334" i="45"/>
  <c r="H333" i="45"/>
  <c r="G333" i="45"/>
  <c r="I333" i="45" s="1"/>
  <c r="F333" i="45"/>
  <c r="H332" i="45"/>
  <c r="F332" i="45"/>
  <c r="H331" i="45"/>
  <c r="F331" i="45"/>
  <c r="G331" i="45" s="1"/>
  <c r="H330" i="45"/>
  <c r="F330" i="45"/>
  <c r="H329" i="45"/>
  <c r="F329" i="45"/>
  <c r="G329" i="45" s="1"/>
  <c r="H328" i="45"/>
  <c r="F328" i="45"/>
  <c r="G328" i="45" s="1"/>
  <c r="I328" i="45" s="1"/>
  <c r="H327" i="45"/>
  <c r="F327" i="45"/>
  <c r="G327" i="45" s="1"/>
  <c r="H326" i="45"/>
  <c r="G326" i="45"/>
  <c r="F326" i="45"/>
  <c r="H325" i="45"/>
  <c r="G325" i="45"/>
  <c r="I325" i="45" s="1"/>
  <c r="F325" i="45"/>
  <c r="H324" i="45"/>
  <c r="F324" i="45"/>
  <c r="G324" i="45" s="1"/>
  <c r="H323" i="45"/>
  <c r="F323" i="45"/>
  <c r="G323" i="45" s="1"/>
  <c r="H322" i="45"/>
  <c r="F322" i="45"/>
  <c r="H321" i="45"/>
  <c r="F321" i="45"/>
  <c r="G321" i="45" s="1"/>
  <c r="H320" i="45"/>
  <c r="F320" i="45"/>
  <c r="G320" i="45" s="1"/>
  <c r="I320" i="45" s="1"/>
  <c r="H319" i="45"/>
  <c r="G319" i="45"/>
  <c r="F319" i="45"/>
  <c r="H318" i="45"/>
  <c r="G318" i="45"/>
  <c r="F318" i="45"/>
  <c r="H317" i="45"/>
  <c r="G317" i="45"/>
  <c r="I317" i="45" s="1"/>
  <c r="F317" i="45"/>
  <c r="H316" i="45"/>
  <c r="F316" i="45"/>
  <c r="H315" i="45"/>
  <c r="F315" i="45"/>
  <c r="G315" i="45" s="1"/>
  <c r="H314" i="45"/>
  <c r="F314" i="45"/>
  <c r="H313" i="45"/>
  <c r="F313" i="45"/>
  <c r="G313" i="45" s="1"/>
  <c r="H312" i="45"/>
  <c r="F312" i="45"/>
  <c r="G312" i="45" s="1"/>
  <c r="I312" i="45" s="1"/>
  <c r="H311" i="45"/>
  <c r="F311" i="45"/>
  <c r="G311" i="45" s="1"/>
  <c r="H310" i="45"/>
  <c r="G310" i="45"/>
  <c r="F310" i="45"/>
  <c r="H309" i="45"/>
  <c r="G309" i="45"/>
  <c r="I309" i="45" s="1"/>
  <c r="F309" i="45"/>
  <c r="H308" i="45"/>
  <c r="F308" i="45"/>
  <c r="H307" i="45"/>
  <c r="F307" i="45"/>
  <c r="G307" i="45" s="1"/>
  <c r="H306" i="45"/>
  <c r="F306" i="45"/>
  <c r="H305" i="45"/>
  <c r="F305" i="45"/>
  <c r="G305" i="45" s="1"/>
  <c r="H304" i="45"/>
  <c r="F304" i="45"/>
  <c r="G304" i="45" s="1"/>
  <c r="I304" i="45" s="1"/>
  <c r="H303" i="45"/>
  <c r="G303" i="45"/>
  <c r="F303" i="45"/>
  <c r="H302" i="45"/>
  <c r="F302" i="45"/>
  <c r="H301" i="45"/>
  <c r="G301" i="45"/>
  <c r="I301" i="45" s="1"/>
  <c r="F301" i="45"/>
  <c r="H300" i="45"/>
  <c r="F300" i="45"/>
  <c r="H299" i="45"/>
  <c r="F299" i="45"/>
  <c r="G299" i="45" s="1"/>
  <c r="I299" i="45" s="1"/>
  <c r="H298" i="45"/>
  <c r="F298" i="45"/>
  <c r="H297" i="45"/>
  <c r="F297" i="45"/>
  <c r="G297" i="45" s="1"/>
  <c r="H296" i="45"/>
  <c r="F296" i="45"/>
  <c r="G296" i="45" s="1"/>
  <c r="I296" i="45" s="1"/>
  <c r="H295" i="45"/>
  <c r="F295" i="45"/>
  <c r="G295" i="45" s="1"/>
  <c r="H294" i="45"/>
  <c r="G294" i="45"/>
  <c r="F294" i="45"/>
  <c r="H293" i="45"/>
  <c r="G293" i="45"/>
  <c r="I293" i="45" s="1"/>
  <c r="F293" i="45"/>
  <c r="H292" i="45"/>
  <c r="F292" i="45"/>
  <c r="G292" i="45" s="1"/>
  <c r="H291" i="45"/>
  <c r="F291" i="45"/>
  <c r="G291" i="45" s="1"/>
  <c r="H290" i="45"/>
  <c r="F290" i="45"/>
  <c r="H289" i="45"/>
  <c r="F289" i="45"/>
  <c r="G289" i="45" s="1"/>
  <c r="I289" i="45" s="1"/>
  <c r="H288" i="45"/>
  <c r="F288" i="45"/>
  <c r="G288" i="45" s="1"/>
  <c r="I288" i="45" s="1"/>
  <c r="H287" i="45"/>
  <c r="G287" i="45"/>
  <c r="F287" i="45"/>
  <c r="H286" i="45"/>
  <c r="F286" i="45"/>
  <c r="G286" i="45" s="1"/>
  <c r="I286" i="45" s="1"/>
  <c r="H285" i="45"/>
  <c r="G285" i="45"/>
  <c r="I285" i="45" s="1"/>
  <c r="F285" i="45"/>
  <c r="H284" i="45"/>
  <c r="F284" i="45"/>
  <c r="H283" i="45"/>
  <c r="F283" i="45"/>
  <c r="G283" i="45" s="1"/>
  <c r="I283" i="45" s="1"/>
  <c r="H282" i="45"/>
  <c r="F282" i="45"/>
  <c r="H281" i="45"/>
  <c r="F281" i="45"/>
  <c r="G281" i="45" s="1"/>
  <c r="H280" i="45"/>
  <c r="F280" i="45"/>
  <c r="G280" i="45" s="1"/>
  <c r="I280" i="45" s="1"/>
  <c r="H279" i="45"/>
  <c r="F279" i="45"/>
  <c r="G279" i="45" s="1"/>
  <c r="H278" i="45"/>
  <c r="G278" i="45"/>
  <c r="F278" i="45"/>
  <c r="H277" i="45"/>
  <c r="G277" i="45"/>
  <c r="I277" i="45" s="1"/>
  <c r="F277" i="45"/>
  <c r="H276" i="45"/>
  <c r="F276" i="45"/>
  <c r="G276" i="45" s="1"/>
  <c r="H275" i="45"/>
  <c r="F275" i="45"/>
  <c r="G275" i="45" s="1"/>
  <c r="H274" i="45"/>
  <c r="F274" i="45"/>
  <c r="H273" i="45"/>
  <c r="F273" i="45"/>
  <c r="G273" i="45" s="1"/>
  <c r="I273" i="45" s="1"/>
  <c r="H272" i="45"/>
  <c r="F272" i="45"/>
  <c r="G272" i="45" s="1"/>
  <c r="I272" i="45" s="1"/>
  <c r="H271" i="45"/>
  <c r="G271" i="45"/>
  <c r="F271" i="45"/>
  <c r="H270" i="45"/>
  <c r="F270" i="45"/>
  <c r="H269" i="45"/>
  <c r="G269" i="45"/>
  <c r="I269" i="45" s="1"/>
  <c r="F269" i="45"/>
  <c r="H268" i="45"/>
  <c r="F268" i="45"/>
  <c r="H267" i="45"/>
  <c r="F267" i="45"/>
  <c r="G267" i="45" s="1"/>
  <c r="I267" i="45" s="1"/>
  <c r="H266" i="45"/>
  <c r="G266" i="45"/>
  <c r="F266" i="45"/>
  <c r="H265" i="45"/>
  <c r="F265" i="45"/>
  <c r="G265" i="45" s="1"/>
  <c r="H264" i="45"/>
  <c r="F264" i="45"/>
  <c r="H263" i="45"/>
  <c r="G263" i="45"/>
  <c r="F263" i="45"/>
  <c r="H262" i="45"/>
  <c r="F262" i="45"/>
  <c r="G262" i="45" s="1"/>
  <c r="I262" i="45" s="1"/>
  <c r="H261" i="45"/>
  <c r="F261" i="45"/>
  <c r="H260" i="45"/>
  <c r="F260" i="45"/>
  <c r="G260" i="45" s="1"/>
  <c r="I260" i="45" s="1"/>
  <c r="H259" i="45"/>
  <c r="F259" i="45"/>
  <c r="H258" i="45"/>
  <c r="F258" i="45"/>
  <c r="G258" i="45" s="1"/>
  <c r="H257" i="45"/>
  <c r="G257" i="45"/>
  <c r="F257" i="45"/>
  <c r="H256" i="45"/>
  <c r="F256" i="45"/>
  <c r="G256" i="45" s="1"/>
  <c r="I256" i="45" s="1"/>
  <c r="H255" i="45"/>
  <c r="F255" i="45"/>
  <c r="G255" i="45" s="1"/>
  <c r="I255" i="45" s="1"/>
  <c r="H254" i="45"/>
  <c r="G254" i="45"/>
  <c r="F254" i="45"/>
  <c r="H253" i="45"/>
  <c r="F253" i="45"/>
  <c r="G253" i="45" s="1"/>
  <c r="I253" i="45" s="1"/>
  <c r="H252" i="45"/>
  <c r="F252" i="45"/>
  <c r="G252" i="45" s="1"/>
  <c r="I252" i="45" s="1"/>
  <c r="H251" i="45"/>
  <c r="F251" i="45"/>
  <c r="H250" i="45"/>
  <c r="F250" i="45"/>
  <c r="G250" i="45" s="1"/>
  <c r="H249" i="45"/>
  <c r="G249" i="45"/>
  <c r="F249" i="45"/>
  <c r="H248" i="45"/>
  <c r="F248" i="45"/>
  <c r="G248" i="45" s="1"/>
  <c r="I248" i="45" s="1"/>
  <c r="H247" i="45"/>
  <c r="F247" i="45"/>
  <c r="G247" i="45" s="1"/>
  <c r="H246" i="45"/>
  <c r="G246" i="45"/>
  <c r="F246" i="45"/>
  <c r="H245" i="45"/>
  <c r="F245" i="45"/>
  <c r="G245" i="45" s="1"/>
  <c r="I245" i="45" s="1"/>
  <c r="H244" i="45"/>
  <c r="G244" i="45"/>
  <c r="F244" i="45"/>
  <c r="H243" i="45"/>
  <c r="G243" i="45"/>
  <c r="F243" i="45"/>
  <c r="H242" i="45"/>
  <c r="F242" i="45"/>
  <c r="G242" i="45" s="1"/>
  <c r="I242" i="45" s="1"/>
  <c r="H241" i="45"/>
  <c r="G241" i="45"/>
  <c r="F241" i="45"/>
  <c r="H240" i="45"/>
  <c r="G240" i="45"/>
  <c r="F240" i="45"/>
  <c r="H239" i="45"/>
  <c r="F239" i="45"/>
  <c r="G239" i="45" s="1"/>
  <c r="I239" i="45" s="1"/>
  <c r="H238" i="45"/>
  <c r="F238" i="45"/>
  <c r="G238" i="45" s="1"/>
  <c r="H237" i="45"/>
  <c r="F237" i="45"/>
  <c r="G237" i="45" s="1"/>
  <c r="I237" i="45" s="1"/>
  <c r="H236" i="45"/>
  <c r="F236" i="45"/>
  <c r="G236" i="45" s="1"/>
  <c r="H235" i="45"/>
  <c r="G235" i="45"/>
  <c r="F235" i="45"/>
  <c r="H234" i="45"/>
  <c r="G234" i="45"/>
  <c r="I234" i="45" s="1"/>
  <c r="F234" i="45"/>
  <c r="H233" i="45"/>
  <c r="F233" i="45"/>
  <c r="G233" i="45" s="1"/>
  <c r="I233" i="45" s="1"/>
  <c r="H232" i="45"/>
  <c r="F232" i="45"/>
  <c r="G232" i="45" s="1"/>
  <c r="H231" i="45"/>
  <c r="F231" i="45"/>
  <c r="G231" i="45" s="1"/>
  <c r="H230" i="45"/>
  <c r="F230" i="45"/>
  <c r="G230" i="45" s="1"/>
  <c r="I230" i="45" s="1"/>
  <c r="H229" i="45"/>
  <c r="G229" i="45"/>
  <c r="F229" i="45"/>
  <c r="H228" i="45"/>
  <c r="F228" i="45"/>
  <c r="G228" i="45" s="1"/>
  <c r="I228" i="45" s="1"/>
  <c r="H227" i="45"/>
  <c r="F227" i="45"/>
  <c r="G227" i="45" s="1"/>
  <c r="H226" i="45"/>
  <c r="G226" i="45"/>
  <c r="F226" i="45"/>
  <c r="H225" i="45"/>
  <c r="G225" i="45"/>
  <c r="I225" i="45" s="1"/>
  <c r="F225" i="45"/>
  <c r="H224" i="45"/>
  <c r="F224" i="45"/>
  <c r="G224" i="45" s="1"/>
  <c r="I224" i="45" s="1"/>
  <c r="H223" i="45"/>
  <c r="G223" i="45"/>
  <c r="F223" i="45"/>
  <c r="H222" i="45"/>
  <c r="G222" i="45"/>
  <c r="F222" i="45"/>
  <c r="H221" i="45"/>
  <c r="F221" i="45"/>
  <c r="G221" i="45" s="1"/>
  <c r="I221" i="45" s="1"/>
  <c r="H220" i="45"/>
  <c r="F220" i="45"/>
  <c r="G220" i="45" s="1"/>
  <c r="H219" i="45"/>
  <c r="F219" i="45"/>
  <c r="H218" i="45"/>
  <c r="F218" i="45"/>
  <c r="G218" i="45" s="1"/>
  <c r="H217" i="45"/>
  <c r="G217" i="45"/>
  <c r="F217" i="45"/>
  <c r="H216" i="45"/>
  <c r="G216" i="45"/>
  <c r="I216" i="45" s="1"/>
  <c r="F216" i="45"/>
  <c r="H215" i="45"/>
  <c r="F215" i="45"/>
  <c r="G215" i="45" s="1"/>
  <c r="I215" i="45" s="1"/>
  <c r="H214" i="45"/>
  <c r="G214" i="45"/>
  <c r="F214" i="45"/>
  <c r="H213" i="45"/>
  <c r="F213" i="45"/>
  <c r="H212" i="45"/>
  <c r="G212" i="45"/>
  <c r="F212" i="45"/>
  <c r="H211" i="45"/>
  <c r="F211" i="45"/>
  <c r="H210" i="45"/>
  <c r="F210" i="45"/>
  <c r="G210" i="45" s="1"/>
  <c r="I210" i="45" s="1"/>
  <c r="H209" i="45"/>
  <c r="F209" i="45"/>
  <c r="G209" i="45" s="1"/>
  <c r="H208" i="45"/>
  <c r="F208" i="45"/>
  <c r="G208" i="45" s="1"/>
  <c r="H207" i="45"/>
  <c r="F207" i="45"/>
  <c r="G207" i="45" s="1"/>
  <c r="H206" i="45"/>
  <c r="G206" i="45"/>
  <c r="F206" i="45"/>
  <c r="H205" i="45"/>
  <c r="F205" i="45"/>
  <c r="G205" i="45" s="1"/>
  <c r="I205" i="45" s="1"/>
  <c r="H204" i="45"/>
  <c r="F204" i="45"/>
  <c r="G204" i="45" s="1"/>
  <c r="I203" i="45"/>
  <c r="H203" i="45"/>
  <c r="G203" i="45"/>
  <c r="F203" i="45"/>
  <c r="H202" i="45"/>
  <c r="F202" i="45"/>
  <c r="G202" i="45" s="1"/>
  <c r="H201" i="45"/>
  <c r="G201" i="45"/>
  <c r="I201" i="45" s="1"/>
  <c r="F201" i="45"/>
  <c r="H200" i="45"/>
  <c r="F200" i="45"/>
  <c r="G200" i="45" s="1"/>
  <c r="H199" i="45"/>
  <c r="G199" i="45"/>
  <c r="F199" i="45"/>
  <c r="H198" i="45"/>
  <c r="G198" i="45"/>
  <c r="F198" i="45"/>
  <c r="H197" i="45"/>
  <c r="F197" i="45"/>
  <c r="H196" i="45"/>
  <c r="F196" i="45"/>
  <c r="G196" i="45" s="1"/>
  <c r="I196" i="45" s="1"/>
  <c r="H195" i="45"/>
  <c r="G195" i="45"/>
  <c r="F195" i="45"/>
  <c r="H194" i="45"/>
  <c r="F194" i="45"/>
  <c r="G194" i="45" s="1"/>
  <c r="I194" i="45" s="1"/>
  <c r="H193" i="45"/>
  <c r="F193" i="45"/>
  <c r="G193" i="45" s="1"/>
  <c r="H192" i="45"/>
  <c r="G192" i="45"/>
  <c r="F192" i="45"/>
  <c r="H191" i="45"/>
  <c r="G191" i="45"/>
  <c r="I191" i="45" s="1"/>
  <c r="F191" i="45"/>
  <c r="H190" i="45"/>
  <c r="F190" i="45"/>
  <c r="G190" i="45" s="1"/>
  <c r="I190" i="45" s="1"/>
  <c r="H189" i="45"/>
  <c r="G189" i="45"/>
  <c r="F189" i="45"/>
  <c r="H188" i="45"/>
  <c r="G188" i="45"/>
  <c r="F188" i="45"/>
  <c r="H187" i="45"/>
  <c r="F187" i="45"/>
  <c r="G187" i="45" s="1"/>
  <c r="H186" i="45"/>
  <c r="G186" i="45"/>
  <c r="F186" i="45"/>
  <c r="H185" i="45"/>
  <c r="F185" i="45"/>
  <c r="G185" i="45" s="1"/>
  <c r="H184" i="45"/>
  <c r="F184" i="45"/>
  <c r="G184" i="45" s="1"/>
  <c r="H183" i="45"/>
  <c r="G183" i="45"/>
  <c r="F183" i="45"/>
  <c r="H182" i="45"/>
  <c r="G182" i="45"/>
  <c r="F182" i="45"/>
  <c r="H181" i="45"/>
  <c r="G181" i="45"/>
  <c r="F181" i="45"/>
  <c r="H180" i="45"/>
  <c r="F180" i="45"/>
  <c r="G180" i="45" s="1"/>
  <c r="H179" i="45"/>
  <c r="I179" i="45" s="1"/>
  <c r="G179" i="45"/>
  <c r="F179" i="45"/>
  <c r="H178" i="45"/>
  <c r="G178" i="45"/>
  <c r="F178" i="45"/>
  <c r="H177" i="45"/>
  <c r="F177" i="45"/>
  <c r="G177" i="45" s="1"/>
  <c r="I177" i="45" s="1"/>
  <c r="H176" i="45"/>
  <c r="F176" i="45"/>
  <c r="G176" i="45" s="1"/>
  <c r="H175" i="45"/>
  <c r="G175" i="45"/>
  <c r="F175" i="45"/>
  <c r="H174" i="45"/>
  <c r="F174" i="45"/>
  <c r="G174" i="45" s="1"/>
  <c r="H173" i="45"/>
  <c r="F173" i="45"/>
  <c r="G173" i="45" s="1"/>
  <c r="I173" i="45" s="1"/>
  <c r="H172" i="45"/>
  <c r="F172" i="45"/>
  <c r="G172" i="45" s="1"/>
  <c r="H171" i="45"/>
  <c r="F171" i="45"/>
  <c r="H170" i="45"/>
  <c r="G170" i="45"/>
  <c r="F170" i="45"/>
  <c r="H169" i="45"/>
  <c r="G169" i="45"/>
  <c r="F169" i="45"/>
  <c r="H168" i="45"/>
  <c r="F168" i="45"/>
  <c r="G168" i="45" s="1"/>
  <c r="I168" i="45" s="1"/>
  <c r="H167" i="45"/>
  <c r="F167" i="45"/>
  <c r="G167" i="45" s="1"/>
  <c r="H166" i="45"/>
  <c r="G166" i="45"/>
  <c r="F166" i="45"/>
  <c r="H165" i="45"/>
  <c r="G165" i="45"/>
  <c r="I165" i="45" s="1"/>
  <c r="F165" i="45"/>
  <c r="H164" i="45"/>
  <c r="F164" i="45"/>
  <c r="G164" i="45" s="1"/>
  <c r="H163" i="45"/>
  <c r="G163" i="45"/>
  <c r="F163" i="45"/>
  <c r="H162" i="45"/>
  <c r="F162" i="45"/>
  <c r="G162" i="45" s="1"/>
  <c r="H161" i="45"/>
  <c r="F161" i="45"/>
  <c r="G161" i="45" s="1"/>
  <c r="H160" i="45"/>
  <c r="G160" i="45"/>
  <c r="F160" i="45"/>
  <c r="H159" i="45"/>
  <c r="G159" i="45"/>
  <c r="F159" i="45"/>
  <c r="H158" i="45"/>
  <c r="F158" i="45"/>
  <c r="G158" i="45" s="1"/>
  <c r="I158" i="45" s="1"/>
  <c r="H157" i="45"/>
  <c r="G157" i="45"/>
  <c r="F157" i="45"/>
  <c r="H156" i="45"/>
  <c r="G156" i="45"/>
  <c r="F156" i="45"/>
  <c r="H155" i="45"/>
  <c r="G155" i="45"/>
  <c r="F155" i="45"/>
  <c r="H154" i="45"/>
  <c r="F154" i="45"/>
  <c r="G154" i="45" s="1"/>
  <c r="I154" i="45" s="1"/>
  <c r="H153" i="45"/>
  <c r="F153" i="45"/>
  <c r="G153" i="45" s="1"/>
  <c r="H152" i="45"/>
  <c r="G152" i="45"/>
  <c r="F152" i="45"/>
  <c r="H151" i="45"/>
  <c r="F151" i="45"/>
  <c r="G151" i="45" s="1"/>
  <c r="H150" i="45"/>
  <c r="F150" i="45"/>
  <c r="G150" i="45" s="1"/>
  <c r="I150" i="45" s="1"/>
  <c r="H149" i="45"/>
  <c r="G149" i="45"/>
  <c r="F149" i="45"/>
  <c r="H148" i="45"/>
  <c r="F148" i="45"/>
  <c r="G148" i="45" s="1"/>
  <c r="I148" i="45" s="1"/>
  <c r="H147" i="45"/>
  <c r="F147" i="45"/>
  <c r="G147" i="45" s="1"/>
  <c r="H146" i="45"/>
  <c r="G146" i="45"/>
  <c r="F146" i="45"/>
  <c r="H145" i="45"/>
  <c r="G145" i="45"/>
  <c r="F145" i="45"/>
  <c r="H144" i="45"/>
  <c r="F144" i="45"/>
  <c r="G144" i="45" s="1"/>
  <c r="I144" i="45" s="1"/>
  <c r="H143" i="45"/>
  <c r="G143" i="45"/>
  <c r="F143" i="45"/>
  <c r="H142" i="45"/>
  <c r="G142" i="45"/>
  <c r="F142" i="45"/>
  <c r="H141" i="45"/>
  <c r="F141" i="45"/>
  <c r="G141" i="45" s="1"/>
  <c r="I141" i="45" s="1"/>
  <c r="H140" i="45"/>
  <c r="F140" i="45"/>
  <c r="G140" i="45" s="1"/>
  <c r="H139" i="45"/>
  <c r="F139" i="45"/>
  <c r="H138" i="45"/>
  <c r="F138" i="45"/>
  <c r="G138" i="45" s="1"/>
  <c r="H137" i="45"/>
  <c r="G137" i="45"/>
  <c r="F137" i="45"/>
  <c r="H136" i="45"/>
  <c r="G136" i="45"/>
  <c r="I136" i="45" s="1"/>
  <c r="F136" i="45"/>
  <c r="H135" i="45"/>
  <c r="F135" i="45"/>
  <c r="G135" i="45" s="1"/>
  <c r="I135" i="45" s="1"/>
  <c r="H134" i="45"/>
  <c r="G134" i="45"/>
  <c r="F134" i="45"/>
  <c r="H133" i="45"/>
  <c r="G133" i="45"/>
  <c r="F133" i="45"/>
  <c r="I133" i="45" s="1"/>
  <c r="H132" i="45"/>
  <c r="G132" i="45"/>
  <c r="F132" i="45"/>
  <c r="H131" i="45"/>
  <c r="F131" i="45"/>
  <c r="H130" i="45"/>
  <c r="F130" i="45"/>
  <c r="G130" i="45" s="1"/>
  <c r="I130" i="45" s="1"/>
  <c r="H129" i="45"/>
  <c r="F129" i="45"/>
  <c r="G129" i="45" s="1"/>
  <c r="H128" i="45"/>
  <c r="F128" i="45"/>
  <c r="G128" i="45" s="1"/>
  <c r="H127" i="45"/>
  <c r="F127" i="45"/>
  <c r="G127" i="45" s="1"/>
  <c r="H126" i="45"/>
  <c r="G126" i="45"/>
  <c r="F126" i="45"/>
  <c r="H125" i="45"/>
  <c r="F125" i="45"/>
  <c r="G125" i="45" s="1"/>
  <c r="I125" i="45" s="1"/>
  <c r="H124" i="45"/>
  <c r="F124" i="45"/>
  <c r="G124" i="45" s="1"/>
  <c r="I123" i="45"/>
  <c r="H123" i="45"/>
  <c r="G123" i="45"/>
  <c r="F123" i="45"/>
  <c r="H122" i="45"/>
  <c r="G122" i="45"/>
  <c r="F122" i="45"/>
  <c r="H121" i="45"/>
  <c r="G121" i="45"/>
  <c r="I121" i="45" s="1"/>
  <c r="F121" i="45"/>
  <c r="H120" i="45"/>
  <c r="F120" i="45"/>
  <c r="G120" i="45" s="1"/>
  <c r="H119" i="45"/>
  <c r="G119" i="45"/>
  <c r="F119" i="45"/>
  <c r="H118" i="45"/>
  <c r="G118" i="45"/>
  <c r="F118" i="45"/>
  <c r="H117" i="45"/>
  <c r="F117" i="45"/>
  <c r="H116" i="45"/>
  <c r="F116" i="45"/>
  <c r="G116" i="45" s="1"/>
  <c r="I116" i="45" s="1"/>
  <c r="H115" i="45"/>
  <c r="F115" i="45"/>
  <c r="G115" i="45" s="1"/>
  <c r="H114" i="45"/>
  <c r="F114" i="45"/>
  <c r="G114" i="45" s="1"/>
  <c r="H113" i="45"/>
  <c r="F113" i="45"/>
  <c r="G113" i="45" s="1"/>
  <c r="H112" i="45"/>
  <c r="G112" i="45"/>
  <c r="F112" i="45"/>
  <c r="H111" i="45"/>
  <c r="F111" i="45"/>
  <c r="G111" i="45" s="1"/>
  <c r="I111" i="45" s="1"/>
  <c r="H110" i="45"/>
  <c r="F110" i="45"/>
  <c r="G110" i="45" s="1"/>
  <c r="H109" i="45"/>
  <c r="G109" i="45"/>
  <c r="F109" i="45"/>
  <c r="H108" i="45"/>
  <c r="G108" i="45"/>
  <c r="I108" i="45" s="1"/>
  <c r="F108" i="45"/>
  <c r="H107" i="45"/>
  <c r="F107" i="45"/>
  <c r="G107" i="45" s="1"/>
  <c r="H106" i="45"/>
  <c r="F106" i="45"/>
  <c r="G106" i="45" s="1"/>
  <c r="H105" i="45"/>
  <c r="G105" i="45"/>
  <c r="F105" i="45"/>
  <c r="H104" i="45"/>
  <c r="F104" i="45"/>
  <c r="G104" i="45" s="1"/>
  <c r="H103" i="45"/>
  <c r="G103" i="45"/>
  <c r="F103" i="45"/>
  <c r="H102" i="45"/>
  <c r="F102" i="45"/>
  <c r="G102" i="45" s="1"/>
  <c r="H101" i="45"/>
  <c r="F101" i="45"/>
  <c r="H100" i="45"/>
  <c r="G100" i="45"/>
  <c r="F100" i="45"/>
  <c r="H99" i="45"/>
  <c r="G99" i="45"/>
  <c r="F99" i="45"/>
  <c r="H98" i="45"/>
  <c r="F98" i="45"/>
  <c r="G98" i="45" s="1"/>
  <c r="I98" i="45" s="1"/>
  <c r="H97" i="45"/>
  <c r="F97" i="45"/>
  <c r="G97" i="45" s="1"/>
  <c r="H96" i="45"/>
  <c r="G96" i="45"/>
  <c r="F96" i="45"/>
  <c r="H95" i="45"/>
  <c r="F95" i="45"/>
  <c r="G95" i="45" s="1"/>
  <c r="H94" i="45"/>
  <c r="G94" i="45"/>
  <c r="F94" i="45"/>
  <c r="H93" i="45"/>
  <c r="G93" i="45"/>
  <c r="F93" i="45"/>
  <c r="H92" i="45"/>
  <c r="F92" i="45"/>
  <c r="G92" i="45" s="1"/>
  <c r="I92" i="45" s="1"/>
  <c r="H91" i="45"/>
  <c r="I91" i="45" s="1"/>
  <c r="G91" i="45"/>
  <c r="F91" i="45"/>
  <c r="H90" i="45"/>
  <c r="G90" i="45"/>
  <c r="F90" i="45"/>
  <c r="H89" i="45"/>
  <c r="G89" i="45"/>
  <c r="I89" i="45" s="1"/>
  <c r="F89" i="45"/>
  <c r="H88" i="45"/>
  <c r="F88" i="45"/>
  <c r="G88" i="45" s="1"/>
  <c r="H87" i="45"/>
  <c r="G87" i="45"/>
  <c r="F87" i="45"/>
  <c r="H86" i="45"/>
  <c r="G86" i="45"/>
  <c r="F86" i="45"/>
  <c r="H85" i="45"/>
  <c r="F85" i="45"/>
  <c r="H84" i="45"/>
  <c r="F84" i="45"/>
  <c r="G84" i="45" s="1"/>
  <c r="I84" i="45" s="1"/>
  <c r="H83" i="45"/>
  <c r="F83" i="45"/>
  <c r="G83" i="45" s="1"/>
  <c r="H82" i="45"/>
  <c r="F82" i="45"/>
  <c r="G82" i="45" s="1"/>
  <c r="H81" i="45"/>
  <c r="F81" i="45"/>
  <c r="G81" i="45" s="1"/>
  <c r="H80" i="45"/>
  <c r="G80" i="45"/>
  <c r="F80" i="45"/>
  <c r="H79" i="45"/>
  <c r="F79" i="45"/>
  <c r="G79" i="45" s="1"/>
  <c r="I79" i="45" s="1"/>
  <c r="H78" i="45"/>
  <c r="F78" i="45"/>
  <c r="G78" i="45" s="1"/>
  <c r="I77" i="45"/>
  <c r="H77" i="45"/>
  <c r="G77" i="45"/>
  <c r="F77" i="45"/>
  <c r="H76" i="45"/>
  <c r="G76" i="45"/>
  <c r="F76" i="45"/>
  <c r="H75" i="45"/>
  <c r="G75" i="45"/>
  <c r="F75" i="45"/>
  <c r="H74" i="45"/>
  <c r="F74" i="45"/>
  <c r="G74" i="45" s="1"/>
  <c r="H73" i="45"/>
  <c r="G73" i="45"/>
  <c r="F73" i="45"/>
  <c r="H72" i="45"/>
  <c r="G72" i="45"/>
  <c r="F72" i="45"/>
  <c r="H71" i="45"/>
  <c r="F71" i="45"/>
  <c r="G71" i="45" s="1"/>
  <c r="I71" i="45" s="1"/>
  <c r="H70" i="45"/>
  <c r="F70" i="45"/>
  <c r="G70" i="45" s="1"/>
  <c r="H69" i="45"/>
  <c r="F69" i="45"/>
  <c r="H68" i="45"/>
  <c r="G68" i="45"/>
  <c r="F68" i="45"/>
  <c r="H67" i="45"/>
  <c r="I67" i="45" s="1"/>
  <c r="G67" i="45"/>
  <c r="F67" i="45"/>
  <c r="H66" i="45"/>
  <c r="G66" i="45"/>
  <c r="I66" i="45" s="1"/>
  <c r="F66" i="45"/>
  <c r="H65" i="45"/>
  <c r="F65" i="45"/>
  <c r="G65" i="45" s="1"/>
  <c r="H64" i="45"/>
  <c r="G64" i="45"/>
  <c r="F64" i="45"/>
  <c r="H63" i="45"/>
  <c r="G63" i="45"/>
  <c r="F63" i="45"/>
  <c r="H62" i="45"/>
  <c r="F62" i="45"/>
  <c r="G62" i="45" s="1"/>
  <c r="I62" i="45" s="1"/>
  <c r="H61" i="45"/>
  <c r="F61" i="45"/>
  <c r="H60" i="45"/>
  <c r="F60" i="45"/>
  <c r="G60" i="45" s="1"/>
  <c r="H59" i="45"/>
  <c r="F59" i="45"/>
  <c r="G59" i="45" s="1"/>
  <c r="H58" i="45"/>
  <c r="F58" i="45"/>
  <c r="G58" i="45" s="1"/>
  <c r="H57" i="45"/>
  <c r="G57" i="45"/>
  <c r="F57" i="45"/>
  <c r="H56" i="45"/>
  <c r="F56" i="45"/>
  <c r="G56" i="45" s="1"/>
  <c r="I56" i="45" s="1"/>
  <c r="H55" i="45"/>
  <c r="F55" i="45"/>
  <c r="G55" i="45" s="1"/>
  <c r="H54" i="45"/>
  <c r="G54" i="45"/>
  <c r="F54" i="45"/>
  <c r="H53" i="45"/>
  <c r="G53" i="45"/>
  <c r="F53" i="45"/>
  <c r="H52" i="45"/>
  <c r="F52" i="45"/>
  <c r="G52" i="45" s="1"/>
  <c r="I52" i="45" s="1"/>
  <c r="H51" i="45"/>
  <c r="F51" i="45"/>
  <c r="G51" i="45" s="1"/>
  <c r="H50" i="45"/>
  <c r="G50" i="45"/>
  <c r="F50" i="45"/>
  <c r="H49" i="45"/>
  <c r="F49" i="45"/>
  <c r="G49" i="45" s="1"/>
  <c r="H48" i="45"/>
  <c r="G48" i="45"/>
  <c r="F48" i="45"/>
  <c r="H47" i="45"/>
  <c r="F47" i="45"/>
  <c r="G47" i="45" s="1"/>
  <c r="H46" i="45"/>
  <c r="F46" i="45"/>
  <c r="G46" i="45" s="1"/>
  <c r="H45" i="45"/>
  <c r="F45" i="45"/>
  <c r="G45" i="45" s="1"/>
  <c r="I45" i="45" s="1"/>
  <c r="H44" i="45"/>
  <c r="F44" i="45"/>
  <c r="G44" i="45" s="1"/>
  <c r="H43" i="45"/>
  <c r="G43" i="45"/>
  <c r="F43" i="45"/>
  <c r="H42" i="45"/>
  <c r="F42" i="45"/>
  <c r="G42" i="45" s="1"/>
  <c r="I42" i="45" s="1"/>
  <c r="H41" i="45"/>
  <c r="F41" i="45"/>
  <c r="G41" i="45" s="1"/>
  <c r="H40" i="45"/>
  <c r="G40" i="45"/>
  <c r="F40" i="45"/>
  <c r="H39" i="45"/>
  <c r="G39" i="45"/>
  <c r="I39" i="45" s="1"/>
  <c r="F39" i="45"/>
  <c r="H38" i="45"/>
  <c r="F38" i="45"/>
  <c r="G38" i="45" s="1"/>
  <c r="I38" i="45" s="1"/>
  <c r="H37" i="45"/>
  <c r="F37" i="45"/>
  <c r="H36" i="45"/>
  <c r="F36" i="45"/>
  <c r="G36" i="45" s="1"/>
  <c r="H35" i="45"/>
  <c r="F35" i="45"/>
  <c r="G35" i="45" s="1"/>
  <c r="H34" i="45"/>
  <c r="G34" i="45"/>
  <c r="F34" i="45"/>
  <c r="H33" i="45"/>
  <c r="G33" i="45"/>
  <c r="F33" i="45"/>
  <c r="H32" i="45"/>
  <c r="F32" i="45"/>
  <c r="G32" i="45" s="1"/>
  <c r="H31" i="45"/>
  <c r="F31" i="45"/>
  <c r="G31" i="45" s="1"/>
  <c r="H30" i="45"/>
  <c r="F30" i="45"/>
  <c r="H29" i="45"/>
  <c r="F29" i="45"/>
  <c r="G29" i="45" s="1"/>
  <c r="I28" i="45"/>
  <c r="H28" i="45"/>
  <c r="G28" i="45"/>
  <c r="F28" i="45"/>
  <c r="H27" i="45"/>
  <c r="I27" i="45" s="1"/>
  <c r="G27" i="45"/>
  <c r="F27" i="45"/>
  <c r="H26" i="45"/>
  <c r="G26" i="45"/>
  <c r="F26" i="45"/>
  <c r="H25" i="45"/>
  <c r="F25" i="45"/>
  <c r="G25" i="45" s="1"/>
  <c r="H24" i="45"/>
  <c r="F24" i="45"/>
  <c r="G24" i="45" s="1"/>
  <c r="H23" i="45"/>
  <c r="F23" i="45"/>
  <c r="G23" i="45" s="1"/>
  <c r="H22" i="45"/>
  <c r="F22" i="45"/>
  <c r="H21" i="45"/>
  <c r="I21" i="45" s="1"/>
  <c r="G21" i="45"/>
  <c r="F21" i="45"/>
  <c r="H20" i="45"/>
  <c r="G20" i="45"/>
  <c r="I20" i="45" s="1"/>
  <c r="F20" i="45"/>
  <c r="H19" i="45"/>
  <c r="F19" i="45"/>
  <c r="G19" i="45" s="1"/>
  <c r="H18" i="45"/>
  <c r="F18" i="45"/>
  <c r="G18" i="45" s="1"/>
  <c r="H17" i="45"/>
  <c r="G17" i="45"/>
  <c r="F17" i="45"/>
  <c r="H16" i="45"/>
  <c r="F16" i="45"/>
  <c r="G16" i="45" s="1"/>
  <c r="H15" i="45"/>
  <c r="F15" i="45"/>
  <c r="G15" i="45" s="1"/>
  <c r="H14" i="45"/>
  <c r="F14" i="45"/>
  <c r="G14" i="45" s="1"/>
  <c r="I14" i="45" s="1"/>
  <c r="H13" i="45"/>
  <c r="I13" i="45" s="1"/>
  <c r="G13" i="45"/>
  <c r="F13" i="45"/>
  <c r="H12" i="45"/>
  <c r="G12" i="45"/>
  <c r="F12" i="45"/>
  <c r="H11" i="45"/>
  <c r="G11" i="45"/>
  <c r="F11" i="45"/>
  <c r="H10" i="45"/>
  <c r="F10" i="45"/>
  <c r="G10" i="45" s="1"/>
  <c r="H9" i="45"/>
  <c r="I9" i="45" s="1"/>
  <c r="G9" i="45"/>
  <c r="F9" i="45"/>
  <c r="H8" i="45"/>
  <c r="G8" i="45"/>
  <c r="F8" i="45"/>
  <c r="H7" i="45"/>
  <c r="F7" i="45"/>
  <c r="G7" i="45" s="1"/>
  <c r="H6" i="45"/>
  <c r="F6" i="45"/>
  <c r="I213" i="45" l="1"/>
  <c r="I61" i="45"/>
  <c r="I17" i="45"/>
  <c r="G367" i="45"/>
  <c r="I367" i="45" s="1"/>
  <c r="I370" i="45"/>
  <c r="I18" i="45"/>
  <c r="G61" i="45"/>
  <c r="I70" i="45"/>
  <c r="I93" i="45"/>
  <c r="I153" i="45"/>
  <c r="I167" i="45"/>
  <c r="I176" i="45"/>
  <c r="G264" i="45"/>
  <c r="I264" i="45" s="1"/>
  <c r="I305" i="45"/>
  <c r="I315" i="45"/>
  <c r="I321" i="45"/>
  <c r="I331" i="45"/>
  <c r="I337" i="45"/>
  <c r="I354" i="45"/>
  <c r="G362" i="45"/>
  <c r="I362" i="45" s="1"/>
  <c r="G370" i="45"/>
  <c r="G378" i="45"/>
  <c r="I378" i="45" s="1"/>
  <c r="I276" i="45"/>
  <c r="I24" i="45"/>
  <c r="G308" i="45"/>
  <c r="I308" i="45" s="1"/>
  <c r="F5" i="45"/>
  <c r="I12" i="45"/>
  <c r="I29" i="45"/>
  <c r="I35" i="45"/>
  <c r="I47" i="45"/>
  <c r="I53" i="45"/>
  <c r="I102" i="45"/>
  <c r="I147" i="45"/>
  <c r="I159" i="45"/>
  <c r="I162" i="45"/>
  <c r="I182" i="45"/>
  <c r="I185" i="45"/>
  <c r="G213" i="45"/>
  <c r="I227" i="45"/>
  <c r="G270" i="45"/>
  <c r="I270" i="45" s="1"/>
  <c r="G302" i="45"/>
  <c r="I302" i="45" s="1"/>
  <c r="I318" i="45"/>
  <c r="I334" i="45"/>
  <c r="I344" i="45"/>
  <c r="I348" i="45"/>
  <c r="I357" i="45"/>
  <c r="I360" i="45"/>
  <c r="I368" i="45"/>
  <c r="I376" i="45"/>
  <c r="I85" i="45"/>
  <c r="I211" i="45"/>
  <c r="I284" i="45"/>
  <c r="I332" i="45"/>
  <c r="I379" i="45"/>
  <c r="I32" i="45"/>
  <c r="I107" i="45"/>
  <c r="I292" i="45"/>
  <c r="I340" i="45"/>
  <c r="I197" i="45"/>
  <c r="I10" i="45"/>
  <c r="I65" i="45"/>
  <c r="I74" i="45"/>
  <c r="G85" i="45"/>
  <c r="I88" i="45"/>
  <c r="I99" i="45"/>
  <c r="G117" i="45"/>
  <c r="I117" i="45" s="1"/>
  <c r="I120" i="45"/>
  <c r="G131" i="45"/>
  <c r="I131" i="45" s="1"/>
  <c r="I180" i="45"/>
  <c r="G197" i="45"/>
  <c r="I200" i="45"/>
  <c r="G211" i="45"/>
  <c r="G259" i="45"/>
  <c r="I259" i="45" s="1"/>
  <c r="G268" i="45"/>
  <c r="I268" i="45" s="1"/>
  <c r="G284" i="45"/>
  <c r="G300" i="45"/>
  <c r="I300" i="45" s="1"/>
  <c r="G316" i="45"/>
  <c r="I316" i="45" s="1"/>
  <c r="G332" i="45"/>
  <c r="I351" i="45"/>
  <c r="I358" i="45"/>
  <c r="I366" i="45"/>
  <c r="I374" i="45"/>
  <c r="G379" i="45"/>
  <c r="I324" i="45"/>
  <c r="I34" i="45"/>
  <c r="I48" i="45"/>
  <c r="I59" i="45"/>
  <c r="I94" i="45"/>
  <c r="I97" i="45"/>
  <c r="I103" i="45"/>
  <c r="I106" i="45"/>
  <c r="I140" i="45"/>
  <c r="I149" i="45"/>
  <c r="I186" i="45"/>
  <c r="I195" i="45"/>
  <c r="I220" i="45"/>
  <c r="I229" i="45"/>
  <c r="I238" i="45"/>
  <c r="I247" i="45"/>
  <c r="I250" i="45"/>
  <c r="I275" i="45"/>
  <c r="I278" i="45"/>
  <c r="I281" i="45"/>
  <c r="I291" i="45"/>
  <c r="I294" i="45"/>
  <c r="I297" i="45"/>
  <c r="I307" i="45"/>
  <c r="I313" i="45"/>
  <c r="I323" i="45"/>
  <c r="I326" i="45"/>
  <c r="I329" i="45"/>
  <c r="I339" i="45"/>
  <c r="I352" i="45"/>
  <c r="I369" i="45"/>
  <c r="I382" i="45"/>
  <c r="I187" i="45"/>
  <c r="I26" i="45"/>
  <c r="I57" i="45"/>
  <c r="I60" i="45"/>
  <c r="I80" i="45"/>
  <c r="I112" i="45"/>
  <c r="I126" i="45"/>
  <c r="I129" i="45"/>
  <c r="I155" i="45"/>
  <c r="I172" i="45"/>
  <c r="I181" i="45"/>
  <c r="I206" i="45"/>
  <c r="I232" i="45"/>
  <c r="I235" i="45"/>
  <c r="I257" i="45"/>
  <c r="I263" i="45"/>
  <c r="I310" i="45"/>
  <c r="I342" i="45"/>
  <c r="I356" i="45"/>
  <c r="I361" i="45"/>
  <c r="I364" i="45"/>
  <c r="I372" i="45"/>
  <c r="I377" i="45"/>
  <c r="I380" i="45"/>
  <c r="I261" i="45"/>
  <c r="I290" i="45"/>
  <c r="G6" i="45"/>
  <c r="I6" i="45" s="1"/>
  <c r="I11" i="45"/>
  <c r="I19" i="45"/>
  <c r="G22" i="45"/>
  <c r="I22" i="45" s="1"/>
  <c r="I33" i="45"/>
  <c r="I43" i="45"/>
  <c r="G69" i="45"/>
  <c r="I69" i="45" s="1"/>
  <c r="I163" i="45"/>
  <c r="G171" i="45"/>
  <c r="I171" i="45" s="1"/>
  <c r="G219" i="45"/>
  <c r="I219" i="45" s="1"/>
  <c r="G274" i="45"/>
  <c r="I274" i="45" s="1"/>
  <c r="G290" i="45"/>
  <c r="G306" i="45"/>
  <c r="I306" i="45" s="1"/>
  <c r="G322" i="45"/>
  <c r="I322" i="45" s="1"/>
  <c r="G338" i="45"/>
  <c r="I338" i="45" s="1"/>
  <c r="I349" i="45"/>
  <c r="I31" i="45"/>
  <c r="I36" i="45"/>
  <c r="I41" i="45"/>
  <c r="I46" i="45"/>
  <c r="I51" i="45"/>
  <c r="I64" i="45"/>
  <c r="I82" i="45"/>
  <c r="I87" i="45"/>
  <c r="I100" i="45"/>
  <c r="I110" i="45"/>
  <c r="I115" i="45"/>
  <c r="I128" i="45"/>
  <c r="I138" i="45"/>
  <c r="I143" i="45"/>
  <c r="I161" i="45"/>
  <c r="I166" i="45"/>
  <c r="I184" i="45"/>
  <c r="I189" i="45"/>
  <c r="I199" i="45"/>
  <c r="I204" i="45"/>
  <c r="I214" i="45"/>
  <c r="I347" i="45"/>
  <c r="I44" i="45"/>
  <c r="I49" i="45"/>
  <c r="I54" i="45"/>
  <c r="I72" i="45"/>
  <c r="I90" i="45"/>
  <c r="I95" i="45"/>
  <c r="I113" i="45"/>
  <c r="I118" i="45"/>
  <c r="I146" i="45"/>
  <c r="I151" i="45"/>
  <c r="I156" i="45"/>
  <c r="I164" i="45"/>
  <c r="I169" i="45"/>
  <c r="I174" i="45"/>
  <c r="I192" i="45"/>
  <c r="I202" i="45"/>
  <c r="I207" i="45"/>
  <c r="I212" i="45"/>
  <c r="I217" i="45"/>
  <c r="I222" i="45"/>
  <c r="I240" i="45"/>
  <c r="I258" i="45"/>
  <c r="I265" i="45"/>
  <c r="I279" i="45"/>
  <c r="I295" i="45"/>
  <c r="I311" i="45"/>
  <c r="I327" i="45"/>
  <c r="I345" i="45"/>
  <c r="G350" i="45"/>
  <c r="I350" i="45" s="1"/>
  <c r="I385" i="45"/>
  <c r="I343" i="45"/>
  <c r="I383" i="45"/>
  <c r="I7" i="45"/>
  <c r="I15" i="45"/>
  <c r="I25" i="45"/>
  <c r="G30" i="45"/>
  <c r="G37" i="45"/>
  <c r="I37" i="45" s="1"/>
  <c r="I75" i="45"/>
  <c r="G101" i="45"/>
  <c r="I101" i="45" s="1"/>
  <c r="G139" i="45"/>
  <c r="I139" i="45" s="1"/>
  <c r="I243" i="45"/>
  <c r="G251" i="45"/>
  <c r="I251" i="45" s="1"/>
  <c r="G261" i="45"/>
  <c r="G282" i="45"/>
  <c r="I282" i="45" s="1"/>
  <c r="G298" i="45"/>
  <c r="I298" i="45" s="1"/>
  <c r="G314" i="45"/>
  <c r="I314" i="45" s="1"/>
  <c r="G330" i="45"/>
  <c r="I330" i="45" s="1"/>
  <c r="G346" i="45"/>
  <c r="I346" i="45" s="1"/>
  <c r="I381" i="45"/>
  <c r="G386" i="45"/>
  <c r="I386" i="45" s="1"/>
  <c r="I23" i="45"/>
  <c r="I50" i="45"/>
  <c r="I55" i="45"/>
  <c r="I68" i="45"/>
  <c r="I73" i="45"/>
  <c r="I78" i="45"/>
  <c r="I83" i="45"/>
  <c r="I96" i="45"/>
  <c r="I114" i="45"/>
  <c r="I119" i="45"/>
  <c r="I124" i="45"/>
  <c r="I134" i="45"/>
  <c r="I152" i="45"/>
  <c r="I157" i="45"/>
  <c r="I170" i="45"/>
  <c r="I175" i="45"/>
  <c r="I193" i="45"/>
  <c r="I208" i="45"/>
  <c r="I218" i="45"/>
  <c r="I223" i="45"/>
  <c r="I241" i="45"/>
  <c r="I246" i="45"/>
  <c r="I266" i="45"/>
  <c r="I8" i="45"/>
  <c r="I16" i="45"/>
  <c r="I40" i="45"/>
  <c r="I58" i="45"/>
  <c r="I63" i="45"/>
  <c r="I76" i="45"/>
  <c r="I81" i="45"/>
  <c r="I86" i="45"/>
  <c r="I104" i="45"/>
  <c r="I109" i="45"/>
  <c r="I122" i="45"/>
  <c r="I127" i="45"/>
  <c r="I132" i="45"/>
  <c r="I137" i="45"/>
  <c r="I142" i="45"/>
  <c r="I160" i="45"/>
  <c r="I178" i="45"/>
  <c r="I183" i="45"/>
  <c r="I188" i="45"/>
  <c r="I198" i="45"/>
  <c r="I226" i="45"/>
  <c r="I231" i="45"/>
  <c r="I236" i="45"/>
  <c r="I244" i="45"/>
  <c r="I249" i="45"/>
  <c r="I254" i="45"/>
  <c r="I271" i="45"/>
  <c r="I287" i="45"/>
  <c r="I303" i="45"/>
  <c r="I319" i="45"/>
  <c r="I335" i="45"/>
  <c r="I353" i="45"/>
  <c r="I105" i="45"/>
  <c r="I145" i="45"/>
  <c r="H5" i="45"/>
  <c r="I209" i="45"/>
  <c r="D7" i="44"/>
  <c r="E7" i="44"/>
  <c r="G4" i="44"/>
  <c r="F6" i="44"/>
  <c r="G6" i="44" s="1"/>
  <c r="E6" i="44"/>
  <c r="D6" i="44"/>
  <c r="F5" i="44"/>
  <c r="E5" i="44"/>
  <c r="D5" i="44"/>
  <c r="F4" i="44"/>
  <c r="F7" i="44" s="1"/>
  <c r="E4" i="44"/>
  <c r="D4" i="44"/>
  <c r="G5" i="45" l="1"/>
  <c r="I30" i="45"/>
  <c r="I5" i="45" s="1"/>
  <c r="G5" i="44"/>
  <c r="G7" i="44"/>
  <c r="G8" i="44" s="1"/>
  <c r="G9" i="44" s="1"/>
  <c r="L9" i="43" l="1"/>
  <c r="K14" i="43"/>
  <c r="K17" i="43"/>
  <c r="K15" i="43"/>
  <c r="K7" i="43"/>
  <c r="L20" i="43"/>
  <c r="G20" i="43"/>
  <c r="K19" i="43"/>
  <c r="L19" i="43" s="1"/>
  <c r="I19" i="43"/>
  <c r="F19" i="43"/>
  <c r="G19" i="43" s="1"/>
  <c r="K18" i="43"/>
  <c r="L18" i="43" s="1"/>
  <c r="L17" i="43" s="1"/>
  <c r="I18" i="43"/>
  <c r="I17" i="43" s="1"/>
  <c r="F18" i="43"/>
  <c r="F17" i="43" s="1"/>
  <c r="H17" i="43"/>
  <c r="K16" i="43"/>
  <c r="L16" i="43" s="1"/>
  <c r="L15" i="43" s="1"/>
  <c r="I16" i="43"/>
  <c r="I15" i="43" s="1"/>
  <c r="F16" i="43"/>
  <c r="G16" i="43" s="1"/>
  <c r="G15" i="43" s="1"/>
  <c r="H15" i="43"/>
  <c r="H14" i="43" s="1"/>
  <c r="L13" i="43"/>
  <c r="G13" i="43"/>
  <c r="K12" i="43"/>
  <c r="L12" i="43" s="1"/>
  <c r="I12" i="43"/>
  <c r="G12" i="43"/>
  <c r="K11" i="43"/>
  <c r="K10" i="43" s="1"/>
  <c r="I11" i="43"/>
  <c r="I10" i="43" s="1"/>
  <c r="F11" i="43"/>
  <c r="F10" i="43" s="1"/>
  <c r="H10" i="43"/>
  <c r="K9" i="43"/>
  <c r="K8" i="43" s="1"/>
  <c r="I9" i="43"/>
  <c r="I8" i="43" s="1"/>
  <c r="I7" i="43" s="1"/>
  <c r="F9" i="43"/>
  <c r="G9" i="43" s="1"/>
  <c r="G8" i="43" s="1"/>
  <c r="H8" i="43"/>
  <c r="F8" i="43"/>
  <c r="I14" i="43" l="1"/>
  <c r="H7" i="43"/>
  <c r="L14" i="43"/>
  <c r="F7" i="43"/>
  <c r="L8" i="43"/>
  <c r="G11" i="43"/>
  <c r="G10" i="43" s="1"/>
  <c r="G7" i="43" s="1"/>
  <c r="F15" i="43"/>
  <c r="F14" i="43" s="1"/>
  <c r="G18" i="43"/>
  <c r="G17" i="43" s="1"/>
  <c r="G14" i="43" s="1"/>
  <c r="L11" i="43"/>
  <c r="L10" i="43" s="1"/>
  <c r="K21" i="43" l="1"/>
  <c r="L7" i="43"/>
  <c r="L21" i="43" s="1"/>
  <c r="I6" i="38" l="1"/>
  <c r="I7" i="38"/>
  <c r="I8" i="38"/>
  <c r="I9" i="38"/>
  <c r="I10" i="38"/>
  <c r="I11" i="38"/>
  <c r="I12" i="38"/>
  <c r="I13" i="38"/>
  <c r="I14" i="38"/>
  <c r="I15" i="38"/>
  <c r="I16" i="38"/>
  <c r="I17" i="38"/>
  <c r="I18" i="38"/>
  <c r="I19" i="38"/>
  <c r="I20" i="38"/>
  <c r="I21" i="38"/>
  <c r="I22" i="38"/>
  <c r="I23" i="38"/>
  <c r="I24" i="38"/>
  <c r="I25" i="38"/>
  <c r="I26" i="38"/>
  <c r="I27" i="38"/>
  <c r="I28" i="38"/>
  <c r="I29" i="38"/>
  <c r="I30" i="38"/>
  <c r="I31" i="38"/>
  <c r="I32" i="38"/>
  <c r="I33" i="38"/>
  <c r="I34" i="38"/>
  <c r="I35" i="38"/>
  <c r="I36" i="38"/>
  <c r="I37" i="38"/>
  <c r="I38" i="38"/>
  <c r="I39" i="38"/>
  <c r="I40" i="38"/>
  <c r="I41" i="38"/>
  <c r="I42" i="38"/>
  <c r="I43" i="38"/>
  <c r="I44" i="38"/>
  <c r="I45" i="38"/>
  <c r="I46" i="38"/>
  <c r="I47" i="38"/>
  <c r="I48" i="38"/>
  <c r="I49" i="38"/>
  <c r="I50" i="38"/>
  <c r="I51" i="38"/>
  <c r="I52" i="38"/>
  <c r="I53" i="38"/>
  <c r="I54" i="38"/>
  <c r="I5" i="38"/>
  <c r="K6" i="38"/>
  <c r="K7" i="38"/>
  <c r="K8" i="38"/>
  <c r="K9" i="38"/>
  <c r="K10" i="38"/>
  <c r="K11" i="38"/>
  <c r="K12" i="38"/>
  <c r="K13" i="38"/>
  <c r="K14" i="38"/>
  <c r="K15" i="38"/>
  <c r="K16" i="38"/>
  <c r="K17" i="38"/>
  <c r="K18" i="38"/>
  <c r="K19" i="38"/>
  <c r="K20" i="38"/>
  <c r="K21" i="38"/>
  <c r="K22" i="38"/>
  <c r="K23" i="38"/>
  <c r="K24" i="38"/>
  <c r="K25" i="38"/>
  <c r="K26" i="38"/>
  <c r="K27" i="38"/>
  <c r="K28" i="38"/>
  <c r="K29" i="38"/>
  <c r="K30" i="38"/>
  <c r="K31" i="38"/>
  <c r="K32" i="38"/>
  <c r="K33" i="38"/>
  <c r="K34" i="38"/>
  <c r="K35" i="38"/>
  <c r="K36" i="38"/>
  <c r="K37" i="38"/>
  <c r="K38" i="38"/>
  <c r="K39" i="38"/>
  <c r="K40" i="38"/>
  <c r="K41" i="38"/>
  <c r="K42" i="38"/>
  <c r="K43" i="38"/>
  <c r="K44" i="38"/>
  <c r="K45" i="38"/>
  <c r="K46" i="38"/>
  <c r="K47" i="38"/>
  <c r="K48" i="38"/>
  <c r="K49" i="38"/>
  <c r="K50" i="38"/>
  <c r="K51" i="38"/>
  <c r="K52" i="38"/>
  <c r="K53" i="38"/>
  <c r="K54" i="38"/>
  <c r="K5" i="38"/>
  <c r="K4" i="38" s="1"/>
  <c r="H4" i="38"/>
  <c r="D4" i="36" l="1"/>
  <c r="E4" i="36"/>
  <c r="F16" i="35"/>
  <c r="D15" i="35"/>
  <c r="E15" i="35" s="1"/>
  <c r="D14" i="35"/>
  <c r="E14" i="35" s="1"/>
  <c r="D13" i="35"/>
  <c r="E13" i="35" s="1"/>
  <c r="D12" i="35"/>
  <c r="E12" i="35" s="1"/>
  <c r="D11" i="35"/>
  <c r="E11" i="35" s="1"/>
  <c r="D10" i="35"/>
  <c r="E10" i="35" s="1"/>
  <c r="D9" i="35"/>
  <c r="E9" i="35" s="1"/>
  <c r="D8" i="35"/>
  <c r="E8" i="35" s="1"/>
  <c r="D7" i="35"/>
  <c r="E7" i="35" s="1"/>
  <c r="D6" i="35"/>
  <c r="D5" i="35"/>
  <c r="E5" i="35" s="1"/>
  <c r="C17" i="34"/>
  <c r="F17" i="34" s="1"/>
  <c r="C16" i="34"/>
  <c r="G16" i="34" s="1"/>
  <c r="H16" i="34" s="1"/>
  <c r="G12" i="34"/>
  <c r="H12" i="34" s="1"/>
  <c r="F12" i="34"/>
  <c r="D12" i="34"/>
  <c r="G11" i="34"/>
  <c r="H11" i="34" s="1"/>
  <c r="F11" i="34"/>
  <c r="D11" i="34"/>
  <c r="G7" i="34"/>
  <c r="E7" i="34"/>
  <c r="F7" i="34" s="1"/>
  <c r="G6" i="34"/>
  <c r="H6" i="34" s="1"/>
  <c r="E6" i="34"/>
  <c r="F6" i="34" s="1"/>
  <c r="G5" i="34"/>
  <c r="E5" i="34"/>
  <c r="F5" i="34" s="1"/>
  <c r="G4" i="34"/>
  <c r="E4" i="34"/>
  <c r="F4" i="34" s="1"/>
  <c r="G10" i="33"/>
  <c r="F8" i="33"/>
  <c r="E8" i="33"/>
  <c r="D8" i="33"/>
  <c r="G7" i="33"/>
  <c r="G6" i="33"/>
  <c r="G5" i="33"/>
  <c r="G4" i="33"/>
  <c r="E10" i="32"/>
  <c r="E11" i="32" s="1"/>
  <c r="C7" i="32"/>
  <c r="E6" i="32"/>
  <c r="E5" i="32"/>
  <c r="E4" i="32"/>
  <c r="E7" i="32" l="1"/>
  <c r="E12" i="32" s="1"/>
  <c r="E13" i="32" s="1"/>
  <c r="D16" i="35"/>
  <c r="E16" i="35" s="1"/>
  <c r="E17" i="35" s="1"/>
  <c r="E6" i="35"/>
  <c r="F8" i="34"/>
  <c r="H5" i="34"/>
  <c r="H4" i="34"/>
  <c r="H7" i="34"/>
  <c r="G17" i="34"/>
  <c r="H17" i="34" s="1"/>
  <c r="H21" i="34" s="1"/>
  <c r="F16" i="34"/>
  <c r="F21" i="34" s="1"/>
  <c r="G8" i="33"/>
  <c r="G9" i="33" s="1"/>
  <c r="E19" i="35" l="1"/>
  <c r="E18" i="35"/>
  <c r="F22" i="34"/>
  <c r="E15" i="32"/>
  <c r="E14" i="32"/>
  <c r="H8" i="34"/>
  <c r="H22" i="34" s="1"/>
  <c r="H23" i="3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Kronberga</author>
  </authors>
  <commentList>
    <comment ref="U62" authorId="0" shapeId="0" xr:uid="{74D7BCAD-3CE6-46B2-A85B-84CA8F13B0C1}">
      <text>
        <r>
          <rPr>
            <b/>
            <sz val="9"/>
            <color indexed="81"/>
            <rFont val="Tahoma"/>
            <family val="2"/>
            <charset val="186"/>
          </rPr>
          <t>Laura Kronberga:</t>
        </r>
        <r>
          <rPr>
            <sz val="9"/>
            <color indexed="81"/>
            <rFont val="Tahoma"/>
            <family val="2"/>
            <charset val="186"/>
          </rPr>
          <t xml:space="preserve">
lai nodrošinātu intensitātes pieauguma segšanu</t>
        </r>
      </text>
    </comment>
    <comment ref="U67" authorId="0" shapeId="0" xr:uid="{602D6D54-E958-4A94-9722-0E641CDF8014}">
      <text>
        <r>
          <rPr>
            <b/>
            <sz val="9"/>
            <color indexed="81"/>
            <rFont val="Tahoma"/>
            <family val="2"/>
            <charset val="186"/>
          </rPr>
          <t>Laura Kronberga:</t>
        </r>
        <r>
          <rPr>
            <sz val="9"/>
            <color indexed="81"/>
            <rFont val="Tahoma"/>
            <family val="2"/>
            <charset val="186"/>
          </rPr>
          <t xml:space="preserve">
+1100, lai nodrošinātu  intensitātes pieaugumu</t>
        </r>
      </text>
    </comment>
    <comment ref="U90" authorId="0" shapeId="0" xr:uid="{4B6113BB-2C2E-40FC-A3AA-A43977777698}">
      <text>
        <r>
          <rPr>
            <b/>
            <sz val="9"/>
            <color indexed="81"/>
            <rFont val="Tahoma"/>
            <family val="2"/>
            <charset val="186"/>
          </rPr>
          <t>Laura Kronberga:</t>
        </r>
        <r>
          <rPr>
            <sz val="9"/>
            <color indexed="81"/>
            <rFont val="Tahoma"/>
            <family val="2"/>
            <charset val="186"/>
          </rPr>
          <t xml:space="preserve">
Lai nodrošinātu intensitātes pieauguma segšanu</t>
        </r>
      </text>
    </comment>
  </commentList>
</comments>
</file>

<file path=xl/sharedStrings.xml><?xml version="1.0" encoding="utf-8"?>
<sst xmlns="http://schemas.openxmlformats.org/spreadsheetml/2006/main" count="7611" uniqueCount="735">
  <si>
    <t>KOPĀ:</t>
  </si>
  <si>
    <t>Pacientu skaits</t>
  </si>
  <si>
    <t>Manipulācijas nosaukums</t>
  </si>
  <si>
    <t>Ārstniecības iestāde</t>
  </si>
  <si>
    <t>Aizkraukles slimnīca</t>
  </si>
  <si>
    <t>Balvu un Gulbenes slimnīcu apvienība</t>
  </si>
  <si>
    <t>Bauskas slimnīca</t>
  </si>
  <si>
    <t>Bērnu klīniskā universitātes slimnīca</t>
  </si>
  <si>
    <t>Daugavpils reģionālā slimnīca</t>
  </si>
  <si>
    <t>Dobeles un apkārtnes slimnīca</t>
  </si>
  <si>
    <t>Jelgavas pilsētas slimnīca</t>
  </si>
  <si>
    <t>Jēkabpils reģionālā slimnīca</t>
  </si>
  <si>
    <t>Jūrmalas slimnīca</t>
  </si>
  <si>
    <t>Liepājas reģionālā slimnīca</t>
  </si>
  <si>
    <t>Limbažu slimnīca</t>
  </si>
  <si>
    <t>Ludzas medicīnas centrs</t>
  </si>
  <si>
    <t>Paula Stradiņa klīniskā universitātes slimnīca</t>
  </si>
  <si>
    <t>Rēzeknes slimnīca</t>
  </si>
  <si>
    <t>Rīgas Austrumu klīniskā universitātes slimnīca</t>
  </si>
  <si>
    <t>Tukuma slimnīca</t>
  </si>
  <si>
    <t>Vidzemes slimnīca</t>
  </si>
  <si>
    <t>Ziemeļkurzemes reģionālā slimnīca</t>
  </si>
  <si>
    <t>Kopā:</t>
  </si>
  <si>
    <t>Ārstniecības iestādes nosaukums</t>
  </si>
  <si>
    <t>Alūksnes slimnīca</t>
  </si>
  <si>
    <t>Cēsu klīnika</t>
  </si>
  <si>
    <t>Daugavpils psihoneiroloģiskā slimnīca</t>
  </si>
  <si>
    <t>Madonas slimnīca</t>
  </si>
  <si>
    <t>Ogres rajona slimnīca</t>
  </si>
  <si>
    <t>Preiļu slimnīca</t>
  </si>
  <si>
    <t>Strenču psihoneiroloģiskā slimnīca</t>
  </si>
  <si>
    <t>Manipulācijas kods</t>
  </si>
  <si>
    <t>Krāslavas slimnīca</t>
  </si>
  <si>
    <t>Kuldīgas slimnīca</t>
  </si>
  <si>
    <t>Traumatoloģijas un ortopēdijas slimnīca</t>
  </si>
  <si>
    <t>Dienas kalendārajā gadā</t>
  </si>
  <si>
    <t>Pēc RAKUS speciālistu sniegtās informācijas, miera laikā observējami apmēram no uzņemšanas pacientu plūsmas</t>
  </si>
  <si>
    <t>Nr.p.k.</t>
  </si>
  <si>
    <t>Teritoriālā nodāla</t>
  </si>
  <si>
    <t>Stacionārajā veselības aprūpē</t>
  </si>
  <si>
    <t>Ambulatorajā veselības aprūpē</t>
  </si>
  <si>
    <t>Observējamo gadījumu skaits diennaktī</t>
  </si>
  <si>
    <t>Nepieciešamo gultu skaits pie 107% noslodzes</t>
  </si>
  <si>
    <t>Gultas dienu skaits gadā</t>
  </si>
  <si>
    <t>Kurzemes teritorija</t>
  </si>
  <si>
    <t>Kuldīgas slimnīca, SIA</t>
  </si>
  <si>
    <t>Liepājas reģionālā slimnīca, SIA</t>
  </si>
  <si>
    <t>Tukuma slimnīca, SIA</t>
  </si>
  <si>
    <t>Ziemeļkurzemes reģionālā slimnīca, SIA</t>
  </si>
  <si>
    <t>Rīgas teritorija</t>
  </si>
  <si>
    <t>Bērnu klīniskā universitātes slimnīca, Valsts SIA</t>
  </si>
  <si>
    <t>Jūrmalas slimnīca, SIA</t>
  </si>
  <si>
    <t>Paula Stradiņa klīniskā universitātes slimnīca, Valsts SIA</t>
  </si>
  <si>
    <t>Rīgas Dzemdību nams, SIA</t>
  </si>
  <si>
    <t>Rīgas 2. slimnīca, SIA</t>
  </si>
  <si>
    <t>Rīgas Austrumu klīniskā universitātes slimnīca, SIA</t>
  </si>
  <si>
    <t>Traumatoloģijas un ortopēdijas slimnīca, Valsts SIA</t>
  </si>
  <si>
    <t>Nacionālais rehabilitācijas centrs "Vaivari", Valsts SIA</t>
  </si>
  <si>
    <t>Rīgas psihiatrijas un narkoloģijas centrs, Valsts SIA</t>
  </si>
  <si>
    <t>Zemgales teritorija</t>
  </si>
  <si>
    <t>Dobeles un apkārtnes slimnīca, SIA</t>
  </si>
  <si>
    <t>Jēkabpils reģionālā slimnīca, SIA</t>
  </si>
  <si>
    <t>Jelgavas pilsētas slimnīca, SIA</t>
  </si>
  <si>
    <t>Ogres rajona slimnīca, SIA</t>
  </si>
  <si>
    <t>Vidzemes teritorija</t>
  </si>
  <si>
    <t>Alūksnes slimnīca, SIA</t>
  </si>
  <si>
    <t>Balvu un Gulbenes slimnīcu apvienība, SIA</t>
  </si>
  <si>
    <t>Cēsu klīnika, SIA</t>
  </si>
  <si>
    <t>Madonas slimnīca, Madonas novada pašvaldības SIA</t>
  </si>
  <si>
    <t>Vidzemes slimnīca, SIA</t>
  </si>
  <si>
    <t>Latgales teritorija</t>
  </si>
  <si>
    <t>Daugavpils reģionālā slimnīca, SIA</t>
  </si>
  <si>
    <t>Krāslavas slimnīca, SIA</t>
  </si>
  <si>
    <t>Preiļu slimnīca, SIA</t>
  </si>
  <si>
    <t>Siguldas slimnīca, SIA</t>
  </si>
  <si>
    <t>Līvānu slimnīca, Līvānu novada domes pašvaldības SIA</t>
  </si>
  <si>
    <t>Aizkraukles slimnīca, SIA</t>
  </si>
  <si>
    <t>Bauskas slimnīca, SIA</t>
  </si>
  <si>
    <t>Limbažu slimnīca, SIA</t>
  </si>
  <si>
    <t>Ludzas medicīnas centrs, SIA</t>
  </si>
  <si>
    <t>Piejūras slimnīca, valsts SIA</t>
  </si>
  <si>
    <t>Slimnīca "Ģintermuiža", valsts SIA</t>
  </si>
  <si>
    <t>Saldus medicīnas centrs, SIA</t>
  </si>
  <si>
    <t>Rēzeknes slimnīca, SIA</t>
  </si>
  <si>
    <t>Kopā</t>
  </si>
  <si>
    <t>Vidēji</t>
  </si>
  <si>
    <t>x</t>
  </si>
  <si>
    <t>Teritoriālā nodaļa</t>
  </si>
  <si>
    <t>Iestādes kods</t>
  </si>
  <si>
    <t>Alga</t>
  </si>
  <si>
    <t>Zemgales nodaļa</t>
  </si>
  <si>
    <t>Vidzemes nodaļa</t>
  </si>
  <si>
    <t>Rīgas nodaļa</t>
  </si>
  <si>
    <t>Latgales nodaļa</t>
  </si>
  <si>
    <t>Kurzemes nodaļa</t>
  </si>
  <si>
    <t>1.pielikums MK noteikumu projekta "Grozījumi Ministru kabineta 2018.gada 28.augusta noteikumos Nr.555 „Veselības aprūpes pakalpojumu organizēšanas un samaksas kārtība"" anotācijai</t>
  </si>
  <si>
    <t>Ārstniecības iestādes un pakalpojuma nosaukums</t>
  </si>
  <si>
    <t>Latvijas Jūras medicīnas centrs kopsumma</t>
  </si>
  <si>
    <t>Latvijas Jūras medicīnas centrs</t>
  </si>
  <si>
    <t>1. DRG fiksētais maksājums kopsumma</t>
  </si>
  <si>
    <t>1. DRG fiksētais maksājums</t>
  </si>
  <si>
    <t>DRG fiksētais maksājums</t>
  </si>
  <si>
    <t>7. Maksājums par pakalpojumu programmām Kopsumma</t>
  </si>
  <si>
    <t>7. Maksājums par pakalpojumu programmām</t>
  </si>
  <si>
    <t>17. Prognozējamais valsts kompensētais pacientu līdzmaksājums</t>
  </si>
  <si>
    <t>Sanare Jaunķemeri kopsumma</t>
  </si>
  <si>
    <t>Sanare Jaunķemeri</t>
  </si>
  <si>
    <t>7.pielikums MK noteikumu projekta "Grozījumi Ministru kabineta 2018.gada 28.augusta noteikumos Nr.555 „Veselības aprūpes pakalpojumu organizēšanas un samaksas kārtība"" anotācijai</t>
  </si>
  <si>
    <t>Tarifs 2022, euro</t>
  </si>
  <si>
    <t>6.pielikums MK noteikumu projekta "Grozījumi Ministru kabineta 2018.gada 28.augusta noteikumos Nr.555 „Veselības aprūpes pakalpojumu organizēšanas un samaksas kārtība"" anotācijai</t>
  </si>
  <si>
    <t>Pakalpojumu programma</t>
  </si>
  <si>
    <t>KOPĀ</t>
  </si>
  <si>
    <t>12.pielikums MK noteikumu projekta "Grozījumi Ministru kabineta 2018.gada 28.augusta noteikumos Nr.555 „Veselības aprūpes pakalpojumu organizēšanas un samaksas kārtība"" anotācijai</t>
  </si>
  <si>
    <t>11.pielikums MK noteikumu projekta "Grozījumi Ministru kabineta 2018.gada 28.augusta noteikumos Nr.555 „Veselības aprūpes pakalpojumu organizēšanas un samaksas kārtība"" anotācijai</t>
  </si>
  <si>
    <t>5.pielikums MK noteikumu projekta "Grozījumi Ministru kabineta 2018.gada 28.augusta noteikumos Nr.555 „Veselības aprūpes pakalpojumu organizēšanas un samaksas kārtība"" anotācijai</t>
  </si>
  <si>
    <t>4.pielikums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</si>
  <si>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</si>
  <si>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Kopā, euro</t>
  </si>
  <si>
    <t>13.pielikums MK noteikumu projekta "Grozījumi Ministru kabineta 2018.gada 28.augusta noteikumos Nr.555 „Veselības aprūpes pakalpojumu organizēšanas un samaksas kārtība"" anotācijai</t>
  </si>
  <si>
    <t>14.pielikums MK noteikumu projekta "Grozījumi Ministru kabineta 2018.gada 28.augusta noteikumos Nr.555 „Veselības aprūpes pakalpojumu organizēšanas un samaksas kārtība"" anotācijai</t>
  </si>
  <si>
    <t>15.pielikums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</si>
  <si>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</si>
  <si>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8.pielikums MK noteikumu projekta "Grozījumi Ministru kabineta 2018.gada 28.augusta noteikumos Nr.555 „Veselības aprūpes pakalpojumu organizēšanas un samaksas kārtība"" anotācijai</t>
  </si>
  <si>
    <t>9.pielikums MK noteikumu projekta "Grozījumi Ministru kabineta 2018.gada 28.augusta noteikumos Nr.555 „Veselības aprūpes pakalpojumu organizēšanas un samaksas kārtība"" anotācijai</t>
  </si>
  <si>
    <t>Papildus nepieciešamais finansējums testēšanas nodrošināšanai</t>
  </si>
  <si>
    <t>COVID - 19 testēšana laboratorijā</t>
  </si>
  <si>
    <t>Izmeklējumu skaits*</t>
  </si>
  <si>
    <t>SARS-CoV-2 RNS (COVID-19) noteikšana ar reālā laika PĶR (bez parauga paņemšanas)</t>
  </si>
  <si>
    <t>SARS-CoV-2 (COVID-19) ambulatora parauga (nazofaringeāla uztriepe) paņemšana laboratorijā</t>
  </si>
  <si>
    <t>SARS-CoV-2 (COVID-19) transporta barotne ar diviem lokaniem tamponiem</t>
  </si>
  <si>
    <t>*izmeklējumu skaits 2022. gada maijā</t>
  </si>
  <si>
    <t>COVID - 19 testēšana ĀI ar Ag testiem</t>
  </si>
  <si>
    <t>SARS-CoV-2 (COVID-19) antigēna noteikšana (Ag eksprestests) (ar reaģenta komplekta vērtību)</t>
  </si>
  <si>
    <t>*vidējais izmeklējumu skaits 2022. gada aprīlī, kas testēšana par valsts līdzekļiem notiek pēc stingra testēšanas algoritma - tikai ar nosūtījumu</t>
  </si>
  <si>
    <t>Periods</t>
  </si>
  <si>
    <t>Nobraukto kilometru skaits</t>
  </si>
  <si>
    <t>Nogādāto pacientu skaits</t>
  </si>
  <si>
    <t>01.07.2021 - 31.07.2021</t>
  </si>
  <si>
    <t>Bērnu kliniskā universitātes slimnīca</t>
  </si>
  <si>
    <t>Paula Stradiņa Klīniska universitātes slimnīca</t>
  </si>
  <si>
    <t xml:space="preserve">Pacientu ar pozitīvu koronavīrusu COVID-19  transportēšanas uz dzīvesvietu izmaksas* </t>
  </si>
  <si>
    <t>* aprēķinos izmantotas 2021.gada jūlija izmaksas, kad bija viszemākie saslimstības rādīji ar Covid -19 infekciju</t>
  </si>
  <si>
    <t>Viena kilometra cena, euro</t>
  </si>
  <si>
    <t>Plānotā apmaksa par periodu līdz 31.07. euro</t>
  </si>
  <si>
    <t>Unikālo pacientu skaits 2021. gada jūnijs (nepilns)-novembris</t>
  </si>
  <si>
    <t>Plānotais 10% pieaugums saistībā ar Covid-19 pacietu skaita pieaugumu</t>
  </si>
  <si>
    <t>Unikālo pacientu skaits mēnesim</t>
  </si>
  <si>
    <t>AP89 - Rehabilitācija ambulatori bērniem, kas pārslimojuši Covid-19</t>
  </si>
  <si>
    <t>AP92 - Rehabilitācija dienas stacionārā bērniem, kas pārslimojuši Covid-19</t>
  </si>
  <si>
    <t>AP91 - Rehabilitācija dienas stacionārā pieaugušajiem, kas pārslimojuši Covid-19</t>
  </si>
  <si>
    <t>AP90 - Rehabilitācija ambulatori pieaugušajiem, kas pārslimojuši Covid-19</t>
  </si>
  <si>
    <t>Kopā ambulatori, eiro</t>
  </si>
  <si>
    <t>Unikālo pacientu skaits 2021. gada jūnijs (nepilns) -decembris</t>
  </si>
  <si>
    <t>Subakūtā rehabilitācija stacionārā bērniem, kas pārslimojuši Covid-19</t>
  </si>
  <si>
    <t>Subakūtā rehabilitācija stacionārā pieaugušajiem, kas pārslimojuši Covid-19</t>
  </si>
  <si>
    <t>Plānotais pacientu skaits 2022.g.*</t>
  </si>
  <si>
    <t>Ilgtermiņa rehabilitācija stacionārā bērniem, kas pārslimojuši Covid-19</t>
  </si>
  <si>
    <t>Ilgtermiņa rehabilitācija stacionārā pieaugušajiem, kas pārslimojuši Covid-19</t>
  </si>
  <si>
    <t>*analizējot 2021.g. veikto darbu pacientu skaits ilgtermiņa rehabilitācijā noteikts ņemot vērā to, ka līdz šim bērni ilgtermiņa rehabilitāciju saņēmuši 1,9x biežāk kā subakūto, bet pieaugušie pacienti ilgtermiņa rehabilitāciju saņem tikai 14% gadījumos no to pacientu skaita, kas saņēmuši subakūto rehabilitāciju</t>
  </si>
  <si>
    <t>Kopā stacionāri, EUR:</t>
  </si>
  <si>
    <t>Papildus nepieciešamais finansējums, euro (periods: 2022.gada 1.jūlijs - 31.decembris)</t>
  </si>
  <si>
    <t>Rehabilitācijas pakalpojumi pacientiem pēc pārciestas Covid-19 infekcijas</t>
  </si>
  <si>
    <t>Valsts izmaksas SUM 2021. gada jūnijs-novembris, euro</t>
  </si>
  <si>
    <t>Vidējas izmaksas uz pacientu, euro</t>
  </si>
  <si>
    <t>Valsts izmaksas SUM mēnesim, euro</t>
  </si>
  <si>
    <t>Valsts izmaksas SUM 2021. gada jūnijs-decembris, euro</t>
  </si>
  <si>
    <t>DRG apmaksa</t>
  </si>
  <si>
    <t>60035</t>
  </si>
  <si>
    <t>Maksājums ģimenes ārstam par pacienta vecumā līdz 65 gadiem attālinātu konsultāciju darba dienā</t>
  </si>
  <si>
    <t>60036</t>
  </si>
  <si>
    <t>Maksājums ģimenes ārstam par pacienta vecumā no 65 gadiem attālinātu konsultāciju darba dienā</t>
  </si>
  <si>
    <t>60181</t>
  </si>
  <si>
    <t>Maksājums ģimenes ārstam par pacienta vecumā līdz 65 gadiem attālinātu konsultāciju brīvdienā vai svētku dienā</t>
  </si>
  <si>
    <t>60182</t>
  </si>
  <si>
    <t>Maksājums ģimenes ārstam par pacienta vecumā no 65 gadiem attālinātu konsultāciju brīvdienā vai svētku dienā</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</si>
  <si>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</si>
  <si>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</si>
  <si>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Ģimenes ārstu attālināti sniegtās konsultācijas</t>
  </si>
  <si>
    <t>ATN (pakalpojuma sniedzēja)</t>
  </si>
  <si>
    <t>NVD Kurzemes nodaļa</t>
  </si>
  <si>
    <t>NVD Latgales nodaļa</t>
  </si>
  <si>
    <t>NVD Rīgas nodaļa</t>
  </si>
  <si>
    <t>NVD Vidzemes nodaļa</t>
  </si>
  <si>
    <t>NVD Zemgales nodaļa</t>
  </si>
  <si>
    <t>Valsts izmaksas, euro</t>
  </si>
  <si>
    <t>Manipulāciju skaits*, euro</t>
  </si>
  <si>
    <t>*Manipulāciju skaits 2021.gada jūlijā</t>
  </si>
  <si>
    <t>IAL zobārstniecības pakalpojumos</t>
  </si>
  <si>
    <t>Laiks epidemioloģiskās drošības pasākumu nodrošināšanai zobārstam vai mutes, sejas un žokļu ķirurgam ambulatoro veselības aprūpes pakalpojumu nodrošināšanai stacionārajās ārstniecības iestādēs</t>
  </si>
  <si>
    <t>Laiks epidemioloģiskās drošības pasākumu nodrošināšanai ārstniecības un pacientu aprūpes personām zobārstniecības pakalpojumu nodrošināšanai ambulatori stacionārajās ārstniecības iestādēs</t>
  </si>
  <si>
    <t>Piemaksa par laiku un individuālajiem aizsardzības līdzekļiem epidemioloģiskās drošības pasākumu nodrošināšanai ārstniecības un pacientu aprūpes personām zobārstniecības pakalpojumu nodrošināšanai ambulatori</t>
  </si>
  <si>
    <t>IAL manipulācijas SAVA</t>
  </si>
  <si>
    <t>Individuālo aizsardzības līdzekļu izmaksas viena COVID-19 pacienta aprūpei</t>
  </si>
  <si>
    <t>Individuālo aizsardzības līdzekļu izmaksas COVID-19 pacientu aprūpei ambulatoro pakalpojumu nodrošināšanai ārstniecības iestādē</t>
  </si>
  <si>
    <t>Piemaksa SAVA speciālistiem par laiku un individuālajiem aizsardzības līdzekļiem epidemioloģiskās drošības pasākumu nodrošināšanai ambulatoro veselības aprūpes pakalpojumu nodrošināšanai</t>
  </si>
  <si>
    <t>Piemaksa gultasdienai par laiku un individuālajiem aizsardzības līdzekļiem epidemioloģiskās drošības pasākumu nodrošināšanu rehabilitācijas un psihiatriskā profila dienas stacionāros</t>
  </si>
  <si>
    <t>Piemaksa par laiku un individuālajiem aizsardzības līdzekļiem epidemioloģiskās drošības pasākumu nodrošināšanai ārstniecības un pacientu aprūpes personām un funkcionālo speciālistu asistentiem ambulatoro veselības aprūpes pakalpojumu nodrošināšanai</t>
  </si>
  <si>
    <t>IAL mājas aprūpē</t>
  </si>
  <si>
    <t>Individuālo aizsardzības līdzekļu izmaksas ārstniecības personai par veselības aprūpes pakalpojumu nodrošināšanu mājās</t>
  </si>
  <si>
    <t>IAL faktiskās izmaksas laboratorijām</t>
  </si>
  <si>
    <t>IAL</t>
  </si>
  <si>
    <t>„Centrālā laboratorija” SIA: IAL laboratorijā un Paraugu paņemšanas punktos</t>
  </si>
  <si>
    <t>„Centrālā laboratorija” SIA: IAL izlietojums Paraugu paņemšanai personu dzīvesvietā</t>
  </si>
  <si>
    <t>Pārtikas drošības, dzīvnieku veselības un vides zinātniskā institūta "BIOR": IAL laboratorijā un Paraugu paņemšanas punktos</t>
  </si>
  <si>
    <t>SIA Dziedniecība: IAL laboratorijā un Paraugu paņemšanas punktos</t>
  </si>
  <si>
    <t>SIA “NMS laboratorija“</t>
  </si>
  <si>
    <t>iVF Riga, SIA: IAL laboratorijā un Paraugu paņemšanas punktos</t>
  </si>
  <si>
    <t>IAL faktiskās izmaksas stacionāros</t>
  </si>
  <si>
    <t>Piemaksa Covid-19 pacientu aprūpes gultasdienai par individuālajiem aizsardzības līdzekļiem epidemioloģiskās drošības pasākumu nodrošināšanai stacionārajās ārstniecības iestādēs</t>
  </si>
  <si>
    <t>Piemaksa gultasdienai par individuālajiem aizsardzības līdzekļiem epidemioloģiskās drošības pasākumu nodrošināšanai  stacionārajās ārstniecības iestādēs</t>
  </si>
  <si>
    <t>IAL fiksētās piemaksas</t>
  </si>
  <si>
    <t>IAL fiksētā piemaksa ģimenes ārstu praksēm</t>
  </si>
  <si>
    <t>IAL fiksētā piemaksa feldšerpunktiem</t>
  </si>
  <si>
    <t>Epidemioloģiskā drošība un individuālie aizsardzības līdzekļi</t>
  </si>
  <si>
    <t>TN</t>
  </si>
  <si>
    <t>Ārstniecības iestādes kods</t>
  </si>
  <si>
    <t>2021.gada tarifs</t>
  </si>
  <si>
    <t>Manipulāciju skaits</t>
  </si>
  <si>
    <t>Pakalpojuma summa</t>
  </si>
  <si>
    <t>2022.gada tarifs</t>
  </si>
  <si>
    <t>2021-07</t>
  </si>
  <si>
    <t>620200058</t>
  </si>
  <si>
    <t>VIZUĀLĀ DIAGNOSTIKA, SIA</t>
  </si>
  <si>
    <t>AP022 - Datortomogrāfija</t>
  </si>
  <si>
    <t>050020401</t>
  </si>
  <si>
    <t>Daugavpils reģionālā slimnīca, Sabiedrība ar ierobežotu atbildību</t>
  </si>
  <si>
    <t>AP02 - Rentgenoloģija</t>
  </si>
  <si>
    <t>210020301</t>
  </si>
  <si>
    <t>RĒZEKNES SLIMNĪCA, Sabiedrība ar ierobežotu atbildību</t>
  </si>
  <si>
    <t>010040307</t>
  </si>
  <si>
    <t>Latvijas Jūras medicīnas centrs, Akciju sabiedrība</t>
  </si>
  <si>
    <t>010064120</t>
  </si>
  <si>
    <t>Veselības centru apvienība, AS</t>
  </si>
  <si>
    <t>AP023 - Ultrasonogrāfija</t>
  </si>
  <si>
    <t>AP06 - Doplerogrāfija</t>
  </si>
  <si>
    <t>AP34 - Ķirurģija</t>
  </si>
  <si>
    <t>AP36 - Traumatoloģija</t>
  </si>
  <si>
    <t>AP59 - Elektrokardiogrāfija</t>
  </si>
  <si>
    <t>AP75 - Rehabilitācijas pakalpojumi pieaugušajiem</t>
  </si>
  <si>
    <t>420200052</t>
  </si>
  <si>
    <t>CĒSU KLĪNIKA, Sabiedrība ar ierobežotu atbildību</t>
  </si>
  <si>
    <t>700200041</t>
  </si>
  <si>
    <t>110000048</t>
  </si>
  <si>
    <t>Jēkabpils reģionālā slimnīca, Sabiedrība ar ierobežotu atbildību</t>
  </si>
  <si>
    <t>AP53 - Laboratorijas pakalpojumi</t>
  </si>
  <si>
    <t>Covid pacietu ambulatorā ārstēšana (CS pacientu grupa)</t>
  </si>
  <si>
    <t>*aprēķinos izmantoti 2021.gada jūlija dati, kad bija viszemākie saslimstības rādīji ar Covid -19 infekciju</t>
  </si>
  <si>
    <t>Periods*</t>
  </si>
  <si>
    <t>Piemaksa par pacientu veselības stāvokļa novērošanu uzņemšanas nodaļā (t.sk. papildus šo noteikumu 6. pielikumā norādītajai piemaksai par pacientu observāciju līdz 24 stundām) šādā apmērā:</t>
  </si>
  <si>
    <t>Iestādes Nr.</t>
  </si>
  <si>
    <t>t.sk. 15% pieaugums</t>
  </si>
  <si>
    <t>Nacionālais rehabilitācijas centrs "Vaivari"</t>
  </si>
  <si>
    <t>Rīgas psihiatrijas un narkoloģijas centrs</t>
  </si>
  <si>
    <t>Piejūras slimnīca</t>
  </si>
  <si>
    <t>Slimnīca "Ģintermuiža"</t>
  </si>
  <si>
    <t>Siguldas slimnīca</t>
  </si>
  <si>
    <t>Līvānu slimnīca</t>
  </si>
  <si>
    <t>Piemaksu par pacientu veselības stāvokļa novērošanu uzņemšanas nodaļā (papildus šo noteikumu 6. pielikumā norādītajai piemaksai par pacientu observāciju līdz 24 stundām) šādā apmērā:</t>
  </si>
  <si>
    <t>ĀI līmenis</t>
  </si>
  <si>
    <t>Vidējā no vidējā gultas noslodze pēc ĀI atskaitēm 2021</t>
  </si>
  <si>
    <t>III/II līm. gultas dienas tarifs 2022</t>
  </si>
  <si>
    <t>IV līm. gultas dienas tarifs 2022</t>
  </si>
  <si>
    <t>V līm. gultas dienas tarifs 2022</t>
  </si>
  <si>
    <t>BKUS gultas dienas tarifs 2022</t>
  </si>
  <si>
    <t>Specializētās V līm. 2022</t>
  </si>
  <si>
    <t>Specializētās 2022</t>
  </si>
  <si>
    <t>Līgumos iekļautās fiksētās piemaksas 2022.gada apjoms par OG pacientiem, EUR</t>
  </si>
  <si>
    <t>Līgumos iekļautās fiksētās piemaksas 2022.gada apjoms par OG pacientiem, EUR ar 15% pieaugumu</t>
  </si>
  <si>
    <t>Pieaugums 2022_6M (jūlijs-decembris)</t>
  </si>
  <si>
    <t>Hospitalizāciju
 skaits 2021_9M</t>
  </si>
  <si>
    <t>t.sk. observācijas pacientu skaits 2021_9M</t>
  </si>
  <si>
    <t>Observācijas epizožu skaits (1.-6. epizode) 2021_9M</t>
  </si>
  <si>
    <t>Epizožu skaits (1. -6. epizode) 2021_9M</t>
  </si>
  <si>
    <t>Summa, euro</t>
  </si>
  <si>
    <t>Starpība (papildus nepieciešamais finansējums), euro</t>
  </si>
  <si>
    <t>t.sk. 15% pieaugums, euro</t>
  </si>
  <si>
    <t>DRG tarifs, euro (vidējais tarifs valstī)</t>
  </si>
  <si>
    <t>*aprēķinos izmantotas 2021.gada jūlija izmaksas, kad bija viszemākie saslimstības rādīji ar Covid -19 infekciju</t>
  </si>
  <si>
    <t xml:space="preserve">Covid -19 pacientu ārstēšanas izmaksas* </t>
  </si>
  <si>
    <t>Tarifs 2021</t>
  </si>
  <si>
    <t>PLĀNS 2021. gada jūlijs</t>
  </si>
  <si>
    <t>IZPILDE 2021. gada jūlijs</t>
  </si>
  <si>
    <t>Tarifs 2022</t>
  </si>
  <si>
    <t>PLĀNS 2022_jūlijs-decembris</t>
  </si>
  <si>
    <t>Prognozētais pacientu skaits 2021_jūlijs</t>
  </si>
  <si>
    <t>Izpilde pacientu skaits 2021. gada jūlijs</t>
  </si>
  <si>
    <t>Prognozētais pacientu skaits 2022_jūlijs-decembris</t>
  </si>
  <si>
    <t>Hronisko pacientu aprūpe ar ārstēšanās ilgumu līdz 10 gultasdienām (līdz 14 dienām 2022. gadā)*</t>
  </si>
  <si>
    <t>Hronisko pacientu aprūpe ar ārstēšanās ilgumu 11 vai vairāk gultasdienas (no 15. dienas 2022. gadā)*</t>
  </si>
  <si>
    <t>* mainīti pakalpojumu programmas nosasaukumi un apmaksas nosacījumi 2022. gadā</t>
  </si>
  <si>
    <t>Prognozētais finansējums 2021 jūlijs, euro</t>
  </si>
  <si>
    <t>Izpilde finansējums 2021. gada jūlijs, euro</t>
  </si>
  <si>
    <t>Prognozētais finansējums 2022 jūlijs-decembris, euro</t>
  </si>
  <si>
    <t>01.07.2021 - 31.07.2022</t>
  </si>
  <si>
    <t>Priekules slimnīca</t>
  </si>
  <si>
    <r>
      <t xml:space="preserve">Pacientu ar pozitīvu koronavīrusu COVID-19  transportēšanas uz zemāka līmeņa ārstniecības iestādi (2021. gada jūlijs*)
</t>
    </r>
    <r>
      <rPr>
        <sz val="13"/>
        <color theme="1"/>
        <rFont val="Times New Roman"/>
        <family val="1"/>
      </rPr>
      <t>(ja to veikusi ārstniecības iestāde izmantojot savus resursus)</t>
    </r>
  </si>
  <si>
    <t>Par primārās veselības aprūpes līdzekļu sadalījumu ģimenes ārsta praksē papildus darbinieku nodarbināšanai 2022.gadā</t>
  </si>
  <si>
    <t>Iesnieguma reģistrācijas numurs Namejā</t>
  </si>
  <si>
    <t>Nodarbinātās personas slodze</t>
  </si>
  <si>
    <t>Sociālais nodoklis</t>
  </si>
  <si>
    <t>Uzturēšana</t>
  </si>
  <si>
    <t>7-3/237/2022</t>
  </si>
  <si>
    <t>7-3/236-2022</t>
  </si>
  <si>
    <t>7-3/235/2022</t>
  </si>
  <si>
    <t>7-3/232/2022</t>
  </si>
  <si>
    <t>7-3/243/2022</t>
  </si>
  <si>
    <t>7-3/245/2022</t>
  </si>
  <si>
    <t>7-3/246/2022</t>
  </si>
  <si>
    <t>7-3/248/2022</t>
  </si>
  <si>
    <t>7-3/249/2022</t>
  </si>
  <si>
    <t>7-3/256/2022</t>
  </si>
  <si>
    <t>7-3/274/2022</t>
  </si>
  <si>
    <t>7-3/273-2022</t>
  </si>
  <si>
    <t>7-3/278/2022</t>
  </si>
  <si>
    <t>7-3/250/2022</t>
  </si>
  <si>
    <t>7-3/287/2022</t>
  </si>
  <si>
    <t>7-3/304/2022</t>
  </si>
  <si>
    <t>7-3/236/2022</t>
  </si>
  <si>
    <t>7-3/305/2022</t>
  </si>
  <si>
    <t>7-3/255/2022</t>
  </si>
  <si>
    <t>7-3/325/2022</t>
  </si>
  <si>
    <t>027000001</t>
  </si>
  <si>
    <t>7-3/435/2022</t>
  </si>
  <si>
    <t>7-3/371/2022</t>
  </si>
  <si>
    <t>7-3/348/2022</t>
  </si>
  <si>
    <t>7-3/468/2022</t>
  </si>
  <si>
    <t>7-3/319/2022</t>
  </si>
  <si>
    <t>7-3/384/2022</t>
  </si>
  <si>
    <t>7-3/240/2022</t>
  </si>
  <si>
    <t>7-3/466/2022</t>
  </si>
  <si>
    <t>7-3/491/2022</t>
  </si>
  <si>
    <t>7-3/469/2022</t>
  </si>
  <si>
    <t>7-3/496/2023</t>
  </si>
  <si>
    <t>7-3/454/2022</t>
  </si>
  <si>
    <t>7-3/247/2022</t>
  </si>
  <si>
    <t>7-3/343/2022</t>
  </si>
  <si>
    <t>7-3/344/2022</t>
  </si>
  <si>
    <t>7-3/445/2022</t>
  </si>
  <si>
    <t>7-3/437/2022</t>
  </si>
  <si>
    <t>7-3/362/2022</t>
  </si>
  <si>
    <t>7-3/463/2022</t>
  </si>
  <si>
    <t>7-3/594/2022</t>
  </si>
  <si>
    <t>7-3/637/2022</t>
  </si>
  <si>
    <t>7-3/731/2022</t>
  </si>
  <si>
    <t>8-4/261/2022</t>
  </si>
  <si>
    <t>8-4/266/2022</t>
  </si>
  <si>
    <t>8-4/409/2022</t>
  </si>
  <si>
    <t>8-4/492/2022</t>
  </si>
  <si>
    <t>8-4/410/2022</t>
  </si>
  <si>
    <t>8-4/454/2022</t>
  </si>
  <si>
    <t>8-4/954/2022</t>
  </si>
  <si>
    <t>8-4/260/2022</t>
  </si>
  <si>
    <t>8-4/487/2022</t>
  </si>
  <si>
    <t>8-4/358/2022</t>
  </si>
  <si>
    <t>8-4/448/2022</t>
  </si>
  <si>
    <t>8-4/295/2022</t>
  </si>
  <si>
    <t>8-4/438/2022</t>
  </si>
  <si>
    <t>8-4/263/2022</t>
  </si>
  <si>
    <t>8-4/314/2022</t>
  </si>
  <si>
    <t>8-4/267/2022</t>
  </si>
  <si>
    <t>8-4/466/2022</t>
  </si>
  <si>
    <t>8-4/452/2022</t>
  </si>
  <si>
    <t>8-4/419/2022</t>
  </si>
  <si>
    <t>8-4/485/2022</t>
  </si>
  <si>
    <t>8-4/262/2022</t>
  </si>
  <si>
    <t>8-4/310/2022</t>
  </si>
  <si>
    <t>8-4/443/2022</t>
  </si>
  <si>
    <t>8-4/378/2022</t>
  </si>
  <si>
    <t>8-4/429/2022</t>
  </si>
  <si>
    <t>8-4/577/2022</t>
  </si>
  <si>
    <t>8-4/430/2022</t>
  </si>
  <si>
    <t>8-4/232/2022</t>
  </si>
  <si>
    <t>8-4/324/2022</t>
  </si>
  <si>
    <t>8-4/258/2022</t>
  </si>
  <si>
    <t>8-4/290/2022</t>
  </si>
  <si>
    <t>8-4/222/2022</t>
  </si>
  <si>
    <t>8-4/230/2022</t>
  </si>
  <si>
    <t>8-4/227/2022</t>
  </si>
  <si>
    <t>8-4/270/2022</t>
  </si>
  <si>
    <t>8-4/329/2022</t>
  </si>
  <si>
    <t>8-4/299/2022</t>
  </si>
  <si>
    <t>8-4/417/2022</t>
  </si>
  <si>
    <t>8-4/437/2022</t>
  </si>
  <si>
    <t>8-4/264/2022</t>
  </si>
  <si>
    <t>8-4/461/2022</t>
  </si>
  <si>
    <t>8-4/288/2022</t>
  </si>
  <si>
    <t>8-4/256/2022</t>
  </si>
  <si>
    <t>8-4/287/2022</t>
  </si>
  <si>
    <t>8-4/359/2022</t>
  </si>
  <si>
    <t>8-4/535/2022</t>
  </si>
  <si>
    <t>8-4/555/2022</t>
  </si>
  <si>
    <t>8-4/483/2022</t>
  </si>
  <si>
    <t>8-4/685-2022</t>
  </si>
  <si>
    <t>6-4/812/2022</t>
  </si>
  <si>
    <t>6-4/1682/2022</t>
  </si>
  <si>
    <t>6-4/844/2022</t>
  </si>
  <si>
    <t>6-4/1252/2022</t>
  </si>
  <si>
    <t>6/4-911/2022</t>
  </si>
  <si>
    <t>6-4/818/2022</t>
  </si>
  <si>
    <t>6-4/1333/2022</t>
  </si>
  <si>
    <t>6-4/932/2022</t>
  </si>
  <si>
    <t>6-4/914/2022</t>
  </si>
  <si>
    <t>6-4/1580/2022</t>
  </si>
  <si>
    <t>6-4/806/2022</t>
  </si>
  <si>
    <t>6-4/1600/2022</t>
  </si>
  <si>
    <t>6-4/801/2022</t>
  </si>
  <si>
    <t>6-4/779/2022</t>
  </si>
  <si>
    <t>6-4/903/2022</t>
  </si>
  <si>
    <t>6-4/1669/2022</t>
  </si>
  <si>
    <t>6-4/1014/2022</t>
  </si>
  <si>
    <t>6-4/1391/2022</t>
  </si>
  <si>
    <t>6-4/955/2021</t>
  </si>
  <si>
    <t>6-4/1629/2022</t>
  </si>
  <si>
    <t>6-4/886/2022</t>
  </si>
  <si>
    <t>6-4/1470/2022</t>
  </si>
  <si>
    <t>6-4/1409/2022</t>
  </si>
  <si>
    <t>6-4/1616/2022</t>
  </si>
  <si>
    <t>6-4/1619/2022</t>
  </si>
  <si>
    <t>019377415</t>
  </si>
  <si>
    <t>6-4/1505/2022</t>
  </si>
  <si>
    <t>6-4/832/2022</t>
  </si>
  <si>
    <t>6-4/1401/2022</t>
  </si>
  <si>
    <t>6-4/922/2022</t>
  </si>
  <si>
    <t>6-4/808/2022</t>
  </si>
  <si>
    <t>6-4/1044/2022</t>
  </si>
  <si>
    <t>6-4/799/2022</t>
  </si>
  <si>
    <t>6-4/798/2022</t>
  </si>
  <si>
    <t>6-4/820/2022</t>
  </si>
  <si>
    <t>6-4/825/2022</t>
  </si>
  <si>
    <t>6-4/1358/2022</t>
  </si>
  <si>
    <t>6-4/1566/2022</t>
  </si>
  <si>
    <t>6-4/822/2022</t>
  </si>
  <si>
    <t>6-4/830/2022</t>
  </si>
  <si>
    <t>6-4/1364/2022</t>
  </si>
  <si>
    <t>6-4/1476/2022</t>
  </si>
  <si>
    <t>6-4/1024/2022</t>
  </si>
  <si>
    <t>6-4/1613/2022</t>
  </si>
  <si>
    <t>6-4/1009/2022</t>
  </si>
  <si>
    <t>6-4/991/2022</t>
  </si>
  <si>
    <t>6-4/965/2022</t>
  </si>
  <si>
    <t>6-4/793/2021</t>
  </si>
  <si>
    <t>6-4/1473/2022</t>
  </si>
  <si>
    <t>6-4/891/2022</t>
  </si>
  <si>
    <t>6-4/1556/2022</t>
  </si>
  <si>
    <t>6-4/807/2022</t>
  </si>
  <si>
    <t>6-4/969/2022</t>
  </si>
  <si>
    <t>6-4/796/2022</t>
  </si>
  <si>
    <t>6-4/785/2022</t>
  </si>
  <si>
    <t>6-4/1491/2022</t>
  </si>
  <si>
    <t>6-4/893/2022</t>
  </si>
  <si>
    <t>6-4/907/2022</t>
  </si>
  <si>
    <t>6-4/1359/2022</t>
  </si>
  <si>
    <t>6-4/804/2022</t>
  </si>
  <si>
    <t>6-4/889/2022</t>
  </si>
  <si>
    <t>6-4/817/2022</t>
  </si>
  <si>
    <t>6-4/826/2022</t>
  </si>
  <si>
    <t xml:space="preserve">6-4/1597/2022 </t>
  </si>
  <si>
    <t>6-4/782/2022</t>
  </si>
  <si>
    <t>6-4/1659/2022</t>
  </si>
  <si>
    <t>6-4/1135/2022</t>
  </si>
  <si>
    <t>6-4/1414/2022</t>
  </si>
  <si>
    <t>6-4/1016/2022</t>
  </si>
  <si>
    <t>6-4/1120/2022</t>
  </si>
  <si>
    <t>6-4/933/2022</t>
  </si>
  <si>
    <t>6-4/1639/2022</t>
  </si>
  <si>
    <t>6-4/910/2022</t>
  </si>
  <si>
    <t xml:space="preserve">6-4/1338/2022 </t>
  </si>
  <si>
    <t>6-4/999/2022</t>
  </si>
  <si>
    <t>6-4/934/2022</t>
  </si>
  <si>
    <t>6-4/904/2022</t>
  </si>
  <si>
    <t>6-4/868/2022</t>
  </si>
  <si>
    <t>6-4/827/2022</t>
  </si>
  <si>
    <t>6-4/856/2022</t>
  </si>
  <si>
    <t>6-4/1012/2022</t>
  </si>
  <si>
    <t>6-4/810/2022</t>
  </si>
  <si>
    <t>6-4/987/2022</t>
  </si>
  <si>
    <t>6-4/2404/2022</t>
  </si>
  <si>
    <t>6-4/982/2022</t>
  </si>
  <si>
    <t>6-4/1437/2022</t>
  </si>
  <si>
    <t>6-4/811/2022</t>
  </si>
  <si>
    <t>6-4/1661/2022</t>
  </si>
  <si>
    <t>6-4/861/2022</t>
  </si>
  <si>
    <t>6-4/792/2022</t>
  </si>
  <si>
    <t>6-4/1263/2022</t>
  </si>
  <si>
    <t>6-4/1631/2022</t>
  </si>
  <si>
    <t>6-4/1567/2022</t>
  </si>
  <si>
    <t>6-4/896/2022</t>
  </si>
  <si>
    <t>6-4/1652/2022</t>
  </si>
  <si>
    <t>6-4/843/2022</t>
  </si>
  <si>
    <t xml:space="preserve">6-4/1007/2022 </t>
  </si>
  <si>
    <t>6-4/1410/2022</t>
  </si>
  <si>
    <t>6-4/1043/2022</t>
  </si>
  <si>
    <t>6-4/917/2022</t>
  </si>
  <si>
    <t>6-4/1453/2022</t>
  </si>
  <si>
    <t>6-4/1617/2022</t>
  </si>
  <si>
    <t>6-4/824/2022</t>
  </si>
  <si>
    <t>6-4/1611/2022</t>
  </si>
  <si>
    <t>6-4/1010/2022</t>
  </si>
  <si>
    <t>6-4/1618/2022</t>
  </si>
  <si>
    <t>6-4/920/2022</t>
  </si>
  <si>
    <t>6-4/1300/2022</t>
  </si>
  <si>
    <t>6-4/797/2022</t>
  </si>
  <si>
    <t xml:space="preserve">6-4/787/2022 </t>
  </si>
  <si>
    <t>6-4/931/2022</t>
  </si>
  <si>
    <t>6-4/1082/2022</t>
  </si>
  <si>
    <t>6-4/1033/2022</t>
  </si>
  <si>
    <t>6-4/878/2022</t>
  </si>
  <si>
    <t>6-4/1227/2022</t>
  </si>
  <si>
    <t>6-4/980/2022</t>
  </si>
  <si>
    <t>6-4/774/2022</t>
  </si>
  <si>
    <t>6-4/837/2022</t>
  </si>
  <si>
    <t>6-4/833/2022</t>
  </si>
  <si>
    <t>6-4/1541/2022</t>
  </si>
  <si>
    <t>6-4/1435/2022</t>
  </si>
  <si>
    <t>6-4/1079/2022</t>
  </si>
  <si>
    <t>6-4/1011/2022</t>
  </si>
  <si>
    <t xml:space="preserve">6-4/979/2022 </t>
  </si>
  <si>
    <t>6-4/1806/2022</t>
  </si>
  <si>
    <t>6-4/1841/2022</t>
  </si>
  <si>
    <t>6-4/1653/2022</t>
  </si>
  <si>
    <t>6-4/2435/2022</t>
  </si>
  <si>
    <t>6-4/1651/2022</t>
  </si>
  <si>
    <t>6-4/1962/2022</t>
  </si>
  <si>
    <t>6-4/2237/2022</t>
  </si>
  <si>
    <t>6-4/2329/2022</t>
  </si>
  <si>
    <t>6-4/2397/2022</t>
  </si>
  <si>
    <t>6-4/2396/2022</t>
  </si>
  <si>
    <t xml:space="preserve">6-4/2415/2022 </t>
  </si>
  <si>
    <t>6-4/2420/2022</t>
  </si>
  <si>
    <t>6-4/2463/2022</t>
  </si>
  <si>
    <t>6-4/2485/2022</t>
  </si>
  <si>
    <t>010001681</t>
  </si>
  <si>
    <t xml:space="preserve">6-4/2973/2022 </t>
  </si>
  <si>
    <t>010000378</t>
  </si>
  <si>
    <t>6-4/3203/2022</t>
  </si>
  <si>
    <t>019475440</t>
  </si>
  <si>
    <t>9-3/436/2022</t>
  </si>
  <si>
    <t>9-3/540/2022</t>
  </si>
  <si>
    <t>9-3/427/2022</t>
  </si>
  <si>
    <t>9-3/388/2022</t>
  </si>
  <si>
    <t>9-3/382/2022</t>
  </si>
  <si>
    <t>9-3/452-2022</t>
  </si>
  <si>
    <t>9-3/420/2022</t>
  </si>
  <si>
    <t>9-3/392/2022</t>
  </si>
  <si>
    <t>9-3/449/2022</t>
  </si>
  <si>
    <t>9-3/508/2022</t>
  </si>
  <si>
    <t>9-3/446/2022</t>
  </si>
  <si>
    <t>9-3/408/2022</t>
  </si>
  <si>
    <t>9-3/683/2022</t>
  </si>
  <si>
    <t>9-3/598/2022</t>
  </si>
  <si>
    <t>9-3/513/2022</t>
  </si>
  <si>
    <t>9-3/595/2022</t>
  </si>
  <si>
    <t>9-3/395/2022</t>
  </si>
  <si>
    <t>9-3/415/2022</t>
  </si>
  <si>
    <t>9-3/414/2022</t>
  </si>
  <si>
    <t>9-3/719/2022</t>
  </si>
  <si>
    <t>9-3/620-2022</t>
  </si>
  <si>
    <t>9-3/745/2022</t>
  </si>
  <si>
    <t>9-3/597/2022</t>
  </si>
  <si>
    <t>9-3/399/2022</t>
  </si>
  <si>
    <t>9-3/424/2022</t>
  </si>
  <si>
    <t>9-3/506/2022</t>
  </si>
  <si>
    <t>9-3/434/2022</t>
  </si>
  <si>
    <t>9-3/432/2022</t>
  </si>
  <si>
    <t>9-3/425/2022</t>
  </si>
  <si>
    <t>9-3/699-2022</t>
  </si>
  <si>
    <t>9-3/442/2022</t>
  </si>
  <si>
    <t>9-3/393/2022</t>
  </si>
  <si>
    <t>9-3/666/2022</t>
  </si>
  <si>
    <t>9-3/453/2022</t>
  </si>
  <si>
    <t>9-3/443/2022</t>
  </si>
  <si>
    <t>9-3/498/2022</t>
  </si>
  <si>
    <t>9-3/398/2022</t>
  </si>
  <si>
    <t>9-3/696-2022</t>
  </si>
  <si>
    <t>9-3/437/2022</t>
  </si>
  <si>
    <t>9-3/614/2022</t>
  </si>
  <si>
    <t>9-3/484/2022</t>
  </si>
  <si>
    <t>9-3/485/2022</t>
  </si>
  <si>
    <t>9-3/396/2022</t>
  </si>
  <si>
    <t>9-3/451/2022</t>
  </si>
  <si>
    <t>9-3/423/2022</t>
  </si>
  <si>
    <t>9-3/499/2022</t>
  </si>
  <si>
    <t>9-3/397/2022</t>
  </si>
  <si>
    <t>9-3/431/2022</t>
  </si>
  <si>
    <t>9-3/445/2022</t>
  </si>
  <si>
    <t>9-3/441/2022</t>
  </si>
  <si>
    <t>9-3/919-2022</t>
  </si>
  <si>
    <t>9-3/949-2022</t>
  </si>
  <si>
    <t>9-3/965-2022</t>
  </si>
  <si>
    <t>9-3/994-2022</t>
  </si>
  <si>
    <t>9-3/1203-2022</t>
  </si>
  <si>
    <t>9-3/1222-2022</t>
  </si>
  <si>
    <t>10-3/330/2022</t>
  </si>
  <si>
    <t>10-3/280/2022</t>
  </si>
  <si>
    <t>10-3/259/2022</t>
  </si>
  <si>
    <t>10-3/496/2022</t>
  </si>
  <si>
    <t>10-3/322/2022</t>
  </si>
  <si>
    <t>10-3/269/2022</t>
  </si>
  <si>
    <t>10-3/258/2022</t>
  </si>
  <si>
    <t>10-3/319/2022</t>
  </si>
  <si>
    <t>10-3/298/2022</t>
  </si>
  <si>
    <t>10-3/526/2022</t>
  </si>
  <si>
    <t>10-3/574/2022</t>
  </si>
  <si>
    <t>10-3/263/2022</t>
  </si>
  <si>
    <t>10-3/283/2022</t>
  </si>
  <si>
    <t>10-3/262/2022</t>
  </si>
  <si>
    <t>10-3/272/2022</t>
  </si>
  <si>
    <t>10-3/323/2022</t>
  </si>
  <si>
    <t>10-3/532/2022</t>
  </si>
  <si>
    <t>10-3/528/2022</t>
  </si>
  <si>
    <t>10-3/497/2022</t>
  </si>
  <si>
    <t>10-3/327/2022</t>
  </si>
  <si>
    <t>10-3/264/2022</t>
  </si>
  <si>
    <t>10-3/271/2022</t>
  </si>
  <si>
    <t>10-3/500/2022</t>
  </si>
  <si>
    <t>10-3/285/2022</t>
  </si>
  <si>
    <t>10-3/536/2022</t>
  </si>
  <si>
    <t>10-3/545/2022</t>
  </si>
  <si>
    <t>10-3/543/2022</t>
  </si>
  <si>
    <t>10-3/318/2022</t>
  </si>
  <si>
    <t>10-3/481/2022</t>
  </si>
  <si>
    <t>10-3/257/2022</t>
  </si>
  <si>
    <t>10-3/266/2022</t>
  </si>
  <si>
    <t>10-3/268/2022</t>
  </si>
  <si>
    <t>10-3/539/2022</t>
  </si>
  <si>
    <t>10-3/261/2022</t>
  </si>
  <si>
    <t>10-3/281/2022</t>
  </si>
  <si>
    <t>10-3/260/2022</t>
  </si>
  <si>
    <t>10-3/518/2022</t>
  </si>
  <si>
    <t>10-3/316/2022</t>
  </si>
  <si>
    <t>10-3/297/2022</t>
  </si>
  <si>
    <t>10-3/495/2022</t>
  </si>
  <si>
    <t>10-3/412/2022</t>
  </si>
  <si>
    <t>10-3/305/2022</t>
  </si>
  <si>
    <t>10-3/315/2022</t>
  </si>
  <si>
    <t>10-3/295/2022</t>
  </si>
  <si>
    <t>10-3/388/2022</t>
  </si>
  <si>
    <t>10-3/306/2022</t>
  </si>
  <si>
    <t>10-3/339/2022</t>
  </si>
  <si>
    <t>10-3/392/2022</t>
  </si>
  <si>
    <t>10-3/389/2022</t>
  </si>
  <si>
    <t>10-3/732/2022</t>
  </si>
  <si>
    <t>10-3/786/2022</t>
  </si>
  <si>
    <t>10-3/797/2022</t>
  </si>
  <si>
    <t>10-3/805/2022</t>
  </si>
  <si>
    <t>10-3/1058/2022</t>
  </si>
  <si>
    <t>Kopā mēnesī, euro</t>
  </si>
  <si>
    <t>Unikālo pacientu skaits ar noteiktām diagnozēm* 2021. gadā</t>
  </si>
  <si>
    <t>30% no stacionēto pacientu skaits par visu Covid pandēmijas periodu uz 01.06.2022</t>
  </si>
  <si>
    <t>Prognozētais pacientu skaits mēnesī</t>
  </si>
  <si>
    <t>5% no prognozēti inficēto skaita</t>
  </si>
  <si>
    <t>Izmaksas mēnesī</t>
  </si>
  <si>
    <t>Medikamentu vidējas izmaksas</t>
  </si>
  <si>
    <t>Diagnožu grupa*</t>
  </si>
  <si>
    <t>*diagnožu grupas: HOPS, Pneimonija, PATE, Insults, Encefalīts, Galvassāpes</t>
  </si>
  <si>
    <t>Viena pacienta izmaksas euro/gadā</t>
  </si>
  <si>
    <t>Viena pacienta izmaksas euro/mēnesī</t>
  </si>
  <si>
    <t>Kopējas izmaksas ar 2022. gada tarifiem, euro</t>
  </si>
  <si>
    <t>Izmaksas uz pacientu gadā, euro</t>
  </si>
  <si>
    <t>Izmaksas uz pacientu mēnesī, euro</t>
  </si>
  <si>
    <t>Primārā HPV skrīninga algoritma ieviešanas budžeta ietekme</t>
  </si>
  <si>
    <t>Mērķa grupa  2022.g.</t>
  </si>
  <si>
    <t>Plānotais sieviešu skaits, kas 2022. gadā veiks skrīninga izmeklējumu, ja atsaucība 50%</t>
  </si>
  <si>
    <t>Plānotais finansējums 2022.g. dzemdes kakla skrīningam, pie atsaucības 50%, euro</t>
  </si>
  <si>
    <t>Nepieciešamais papildus finansējums gadam HPV primārai diagnostikai, ar atsaucību 50%, euro</t>
  </si>
  <si>
    <t>Nepieciešamais papildus finansējums 2022. gada periodam no jūlija līdz decembrim HPV primārai diagnostikai, ar atsaucību 50%, euro***</t>
  </si>
  <si>
    <t>Plānotais sieviešu skaits, kas 2023. gadā veiks skrīninga izmeklējumu, ja atsaucība 50%</t>
  </si>
  <si>
    <t>Nepieciešamais papildus finansējums 2023. gadā HPV primārai diagnostikai, ar atsaucību 50%, euro</t>
  </si>
  <si>
    <t>Plānotais sieviešu skaits, kas 2024. gadā veiks skrīninga izmeklējumu, ja atsaucība 50%</t>
  </si>
  <si>
    <t>Nepieciešamais papildus finansējums 2024. gadā HPV primārai diagnostikai, ar atsaucību 50%, euro</t>
  </si>
  <si>
    <t>Citoloģija ar Leišmana krāsojumu</t>
  </si>
  <si>
    <t>Primārā HPV skrīninga algoritms</t>
  </si>
  <si>
    <t>Primārā HPV skrīnings no 30 gadu vecuma ik 5 gadus**</t>
  </si>
  <si>
    <t>un šķidruma citoloģija 25 un 28 gados</t>
  </si>
  <si>
    <t>**ņemot vērā, ka saskaņa ar 2019. gada datiem 58% izmeklējumu bija veikta cilvēka papilomas vīrusu specifiskās DNS noteikšana un 42% Augsta riska HPV onkogēna E6/E7 noteikšana</t>
  </si>
  <si>
    <t>***sakarā ar to, ka pasākuma ieviešanai ir nepieciešamas izmaiņas skrīninga vēstuļu ģenerēšanai, pasākumu ir iespējams ieviest ar 1.07.2022</t>
  </si>
  <si>
    <t>Uztriepes paņemšana no dzemdes kakla un mugurējās velves citoloģiskai izmeklēšanai vai HPV noteikšanai</t>
  </si>
  <si>
    <t>Ginekologa, dzemdību speciālista ginekoloģiskā apskate valsts organizētās vēža skrīningprogrammas ietvaros</t>
  </si>
  <si>
    <t>Pacienta līdzmaksājuma kompensācija</t>
  </si>
  <si>
    <t>Citoloģiskās uztriepes no dzemdes kakla un mugurējās velves izmeklēšana ar Leišmana krāsojumu</t>
  </si>
  <si>
    <t>Dzemdes kakla materiāla šķidruma citoloģijas PAP tests</t>
  </si>
  <si>
    <t>Augsta riska HPV onkogēna E6/E7 mRNS</t>
  </si>
  <si>
    <t>Cilvēka papilomas vīrusu specifiskās DNS noteikšana</t>
  </si>
  <si>
    <t>Citoloģijas ar Leišmana krāsojumu izmaksas vienai sievietei, euro</t>
  </si>
  <si>
    <t>Šķidruma citoloģijas izmaksas vienai sievietei, euro</t>
  </si>
  <si>
    <t>Augsta riska HPV onkogēna E6/E7 mRNS vienai sievietei, euro</t>
  </si>
  <si>
    <t>Cilvēka papilomas vīrusu specifiskās DNS noteikšana vienai sievietei, euro</t>
  </si>
  <si>
    <t>Pasākums tiks īstenots apakšprogrammas 33.16.00 "Pārējo ambulatoro veselības aprūpes pakalpojumu nodrošināšana" ietvaros</t>
  </si>
  <si>
    <t>Ģimenes ārstu aizvietošana</t>
  </si>
  <si>
    <t>Ārstniecības iestādes kārtas numurs</t>
  </si>
  <si>
    <t>NVD teritoriālā nodaļa</t>
  </si>
  <si>
    <t>10-NVD Kurzemes nodaļa</t>
  </si>
  <si>
    <t>15-NVD Latgales nodaļa</t>
  </si>
  <si>
    <t>12-NVD Rīgas nodaļa</t>
  </si>
  <si>
    <t>14-NVD Vidzemes nodaļa</t>
  </si>
  <si>
    <t>13-NVD Zemgales nodaļa</t>
  </si>
  <si>
    <t>Prakses, kurām no 01.01.22. nav plānots kapitācijas maksājums</t>
  </si>
  <si>
    <t>Plānotais maksājums praksei mēnesī, EUR</t>
  </si>
  <si>
    <t>Prakse pārņemta un 01.12.21. uz vērtēšanas periodu nav pārreģistrēti pacienti, līdz ar to, nav precīza kapitācijas maksājumaaprēķina 2022.gada plānojumā</t>
  </si>
  <si>
    <t>Jaunatvērtajām ģimenes ārstu praksēm līdz brīdim, kad ģimenes ārsta pacientu sarakstā reģistrēto personu skaits sasniedz 600, bet ne ilgāk kā deviņus mēnešus pēc līguma noslēgšanas ar dienestu tiek maksāts ikmēneša fiksētais maksājums, kuru veido (vidējā darba samaksa ārstam; vidējā darba samaksa ārstniecības un pacientu aprūpes personām mēnesī un valsts sociālās apdrošināšanas iemaksas; ikmēneša fiksētais maksājums ģimenes ārsta praksei; samaksa par ģimenes ārsta praksē veiktajām manipulācijām saskaņā ar manipulāciju sarakstā norādītajiem manipulāciju tarifiem un manipulāciju apmaksas nosacījumiem; pacienta līdzmaksājuma kompensācija par personām, kuras atbrīvotas no pacienta līdzmaksājuma). Taču, lai nodrošinātu vienlīdzīgu samaksu par aizvietošanu visām ģimenes ārstu praksēm, arī jaunatvērtajām praksēm maksājums jāparedz kā vidējais kapitācijas maksājums mēnesim.</t>
  </si>
  <si>
    <r>
      <t xml:space="preserve">Plānotais kapitācijas maksājuma 2022.gada 12 mēnešiem prognoze, </t>
    </r>
    <r>
      <rPr>
        <b/>
        <i/>
        <sz val="10"/>
        <color indexed="8"/>
        <rFont val="Times New Roman"/>
        <family val="1"/>
      </rPr>
      <t>euro</t>
    </r>
  </si>
  <si>
    <r>
      <t xml:space="preserve">1/12 no kapitācijas maksājuma, </t>
    </r>
    <r>
      <rPr>
        <b/>
        <i/>
        <sz val="10"/>
        <color indexed="8"/>
        <rFont val="Times New Roman"/>
        <family val="1"/>
      </rPr>
      <t>euro</t>
    </r>
  </si>
  <si>
    <r>
      <t xml:space="preserve">Vidējais kapitācijas maksājums mēnesī vienam ĢĀ, </t>
    </r>
    <r>
      <rPr>
        <b/>
        <i/>
        <sz val="10"/>
        <color indexed="8"/>
        <rFont val="Times New Roman"/>
        <family val="1"/>
      </rPr>
      <t>euro</t>
    </r>
  </si>
  <si>
    <t>Veselības stāvokļa dinamisko novērošanu pacientiem pēc Covid-19 infekcijas pārslimošanas</t>
  </si>
  <si>
    <t>IT piemaksas</t>
  </si>
  <si>
    <t>Laboratorijas izmaksas  uz pacientu mēnesī, EUR</t>
  </si>
  <si>
    <t>Izmaksas uz pacientu mēnesī ar medikamentiem, EUR</t>
  </si>
  <si>
    <t>Izmaksas uz pacientu mēnesī ar medikamentiem UN laboratoriju, EUR</t>
  </si>
  <si>
    <t>2022. gada II pusgada (jūlijs-decembris) fiksētajai piemaksai papildus nepieciešamais finansējums, EUR</t>
  </si>
  <si>
    <r>
      <t xml:space="preserve">*2022. gada II pusgada (jūlijs-decembris) fiksētajai piemaksai papildus nepieciešamais finansējums, EUR </t>
    </r>
    <r>
      <rPr>
        <b/>
        <sz val="10"/>
        <color indexed="10"/>
        <rFont val="Times New Roman"/>
        <family val="1"/>
        <charset val="186"/>
      </rPr>
      <t>tikai KUS un Reģionālās slimnīcas</t>
    </r>
  </si>
  <si>
    <t>GD tarifi, EUR</t>
  </si>
  <si>
    <t>Jūlijs,  2021</t>
  </si>
  <si>
    <t>Tarifs ar 2022.gada algu, EUR</t>
  </si>
  <si>
    <t>IAL faktiskās izmaksas uzņemšanās</t>
  </si>
  <si>
    <t>Uzņemšanas nodaļu fiksētais maksājums</t>
  </si>
  <si>
    <t xml:space="preserve"> </t>
  </si>
  <si>
    <t>Papildus nepieciešamais finansējums, euro (periods: 2022.gada 1.jūlijs - 31.decembris) (esošā budžeta ietvaros)</t>
  </si>
  <si>
    <t>Papildus nepieciešamais finansējums, euro (periods: 2022.gada 1.jūlijs - 30.septembris)</t>
  </si>
  <si>
    <t>Pārskata periods: 2021.gads</t>
  </si>
  <si>
    <r>
      <rPr>
        <b/>
        <sz val="9"/>
        <rFont val="Times New Roman"/>
        <family val="1"/>
        <charset val="186"/>
      </rPr>
      <t>Pārskata periods</t>
    </r>
    <r>
      <rPr>
        <sz val="9"/>
        <rFont val="Times New Roman"/>
        <family val="1"/>
        <charset val="186"/>
      </rPr>
      <t>: 2021. gada 9 mēneši (janvāris-septembris)</t>
    </r>
  </si>
  <si>
    <t>15% Pieaugums 2022, EUR</t>
  </si>
  <si>
    <t>Faktiskā pacientu plūsma uzņemšanas nodaļā 9 mēnešos</t>
  </si>
  <si>
    <t>Faktiskā pacientu plūsma OG 9 mēnešos</t>
  </si>
  <si>
    <t>12 mēn. nepieciešams observēt 10% no pacientu plūsmas + 7% COVID ietekmē</t>
  </si>
  <si>
    <t>Visu gultas dienu apmaksai nepieciešamais finansējums gadam, EUR</t>
  </si>
  <si>
    <t>Gada fiksētajai piemaksai papildus nepieciešamais finansējums, EUR</t>
  </si>
  <si>
    <t>Pusgada (jūlijs-decembris) fiksētajai piemaksai papildus nepieciešamais finansējums, EUR</t>
  </si>
  <si>
    <t>Papildus nepieciešamais finansējums piesaistītās ārstniecības iestādes, atbilstoši Ministru kabineta 2018.gada 28.augusta noteikumos Nr.555 „Veselības aprūpes pakalpojumu organizēšanas un samaksas kārtība""  248. punktam, 2022. gada otrajam ceturksnim (esošā budžeta ietvaros)</t>
  </si>
  <si>
    <t>*Atbilstoši 2018. gada 28. augusta Ministru kabineta noteikumiem Nr. 555 “Veselības aprūpes pakalpojumu organizēšanas un samaksas kārtība” 6.pielikumā noteiktajam gultas dienas tarifs klīniskajās universitātes slimnīcās ir 129.45 euro par vienu gultas dienu, SIA “Bērnu klīniskā universitātes slimnīca” 234.07 euro, IV līmeņa slimnīcās- 117.66 euro, III līmeņa slimnīcās – 88.25 euro. Par ārstēšanos intensīvās terapijas nodaļā nav noteikts atsevišķs tarifs, un stacionārās veselības aprūpes iestādes cieš zaudējumus no pakalpojuma sniegšanas intensīvās terapijas palātās.
Lai nodrošinātu nepārtrauktu intensīvās terapijas gultu pieejamību, kā arī stiprinātu veselības aprūpes pakalpojumu kapacitāti, palielinot intensīvās terapijas gultu skaitu, tiek noteikta atsevišķu piemaksa, papildus esošajam gultas dienas tarifam, par pakalpojumu sniegšanu intensīvās terapijas gultā Covid-19 pacientu ārstēšanas nodrošināšanai- I līmeņa IT gultā 26.27 euro, II līmeņa gultā – 282.09 euro, bet III līmeņa gultā- 355.69 euro. Piemaksas noteikšana izslēdz situāciju, kad par dzīvību glābjoša veselības aprūpes pakalpojuma sniegšanu stacionārās ārstniecības iestādes cieš zaudējumus. Piemaksu paredzēts veikt tikai par faktiski sniegto pakalpojumu.  Piemaksa intensīvās terapijas gultas dienas tarifam tiek noteikta analizējot nepieciešamo personāla resursu nepieciešamību (ārstniecības personu skaitu uz ārstējamo pacientu skaitu), atkarībā no intensīvās terapijas gultas tipa, nepieciešamo medikamentu, iekārtu un medicīnas tehnoloģiju pielietojuma. Piemaksa tiek noteikta kā starpība starp Nacionālā veselības dienesta aprēķinātajām izmaksām un patreiz normatīvajos aktos noteikto tarifu.</t>
  </si>
  <si>
    <t>10.pielikums MK noteikumu projekta "Grozījumi Ministru kabineta 2018.gada 28.augusta noteikumos Nr.555 „Veselības aprūpes pakalpojumu organizēšanas un samaksas kārtība"" anotācijai</t>
  </si>
  <si>
    <t>* *Dati atlasīti pēc diagnozēm U07.1 un U07.2</t>
  </si>
  <si>
    <t>Veikto manipulāciju skaits**</t>
  </si>
  <si>
    <t>Papildus nepieciešamais finansējums, euro (avanss par periodu: 2022.gada 1.oktobris - 31.decembris)</t>
  </si>
  <si>
    <t>**15 % pieauguma aprēķinam tika paņemti attiecīgo mēnešu faktiskie izpildes dati, t.sk. finansējuma izpilde, tad šie paši dati tika pārrēķināti ar jauno Covid GD, kurā iekļauti 15% pieaugums. Tad no kopējām izmaksām tika izteikta starpība, ja pacienti turpmāk tiktu iekļauti DRG pakalpojumu programmā, starpība pieprasīta uz LNG.</t>
  </si>
  <si>
    <t>Piemaksu par pacientu veselības stāvokļa novērošanu uzņemšanas nodaļā (papildus šo noteikumu 6. pielikumā norādītajai piemaksai par pacientu uzņemšanas nodaļā) šādā apmērā: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</si>
</sst>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_(* #,##0.00_);_(* \(#,##0.00\);_(* &quot;-&quot;??_);_(@_)"/>
    <numFmt numFmtId="165" formatCode="_-* #,##0.00\ &quot;€&quot;_-;\-* #,##0.00\ &quot;€&quot;_-;_-* &quot;-&quot;??\ &quot;€&quot;_-;_-@_-"/>
    <numFmt numFmtId="166" formatCode="_-* #,##0.00\ _€_-;\-* #,##0.00\ _€_-;_-* &quot;-&quot;??\ _€_-;_-@_-"/>
    <numFmt numFmtId="167" formatCode="_-* #,##0_-;\-* #,##0_-;_-* &quot;-&quot;??_-;_-@_-"/>
    <numFmt numFmtId="168" formatCode="_-* #,##0.0_-;\-* #,##0.0_-;_-* &quot;-&quot;??_-;_-@_-"/>
    <numFmt numFmtId="169" formatCode="0.0"/>
    <numFmt numFmtId="170" formatCode="0.000"/>
    <numFmt numFmtId="171" formatCode="_-&quot;Ls&quot;\ * #,##0.00_-;\-&quot;Ls&quot;\ * #,##0.00_-;_-&quot;Ls&quot;\ * &quot;-&quot;??_-;_-@_-"/>
    <numFmt numFmtId="172" formatCode="_-* #,##0.00\ &quot;Ls&quot;_-;\-* #,##0.00\ &quot;Ls&quot;_-;_-* &quot;-&quot;??\ &quot;Ls&quot;_-;_-@_-"/>
    <numFmt numFmtId="173" formatCode="_-* #,##0.00\ _L_s_-;\-* #,##0.00\ _L_s_-;_-* &quot;-&quot;??\ _L_s_-;_-@_-"/>
    <numFmt numFmtId="174" formatCode="_(* #,##0_);_(* \(#,##0\);_(* &quot;-&quot;??_);_(@_)"/>
    <numFmt numFmtId="175" formatCode="#,##0.0"/>
  </numFmts>
  <fonts count="122">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0"/>
      <name val="Calibri"/>
      <family val="2"/>
      <charset val="186"/>
      <scheme val="minor"/>
    </font>
    <font>
      <sz val="10"/>
      <name val="Arial"/>
      <family val="2"/>
    </font>
    <font>
      <sz val="10"/>
      <name val="Arial"/>
      <family val="2"/>
      <charset val="186"/>
    </font>
    <font>
      <sz val="10"/>
      <name val="Arial"/>
      <family val="2"/>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scheme val="minor"/>
    </font>
    <font>
      <sz val="10"/>
      <name val="Arial Cyr"/>
      <charset val="204"/>
    </font>
    <font>
      <sz val="11"/>
      <color rgb="FF9C6500"/>
      <name val="Calibri"/>
      <family val="2"/>
      <charset val="186"/>
      <scheme val="minor"/>
    </font>
    <font>
      <u/>
      <sz val="10"/>
      <color theme="10"/>
      <name val="Arial"/>
      <family val="2"/>
    </font>
    <font>
      <sz val="11"/>
      <color indexed="8"/>
      <name val="Calibri"/>
      <family val="2"/>
      <charset val="186"/>
    </font>
    <font>
      <sz val="10"/>
      <name val="Times New Roman Baltic"/>
      <charset val="186"/>
    </font>
    <font>
      <u/>
      <sz val="10"/>
      <color theme="10"/>
      <name val="Arial"/>
      <family val="2"/>
      <charset val="186"/>
    </font>
    <font>
      <sz val="12"/>
      <color theme="1"/>
      <name val="Calibri"/>
      <family val="2"/>
      <scheme val="minor"/>
    </font>
    <font>
      <u/>
      <sz val="11"/>
      <color theme="10"/>
      <name val="Calibri"/>
      <family val="2"/>
      <scheme val="minor"/>
    </font>
    <font>
      <sz val="11"/>
      <color theme="1"/>
      <name val="Calibri"/>
      <family val="2"/>
      <charset val="204"/>
      <scheme val="minor"/>
    </font>
    <font>
      <b/>
      <sz val="10"/>
      <name val="Times New Roman"/>
      <family val="1"/>
      <charset val="186"/>
    </font>
    <font>
      <sz val="10"/>
      <name val="Times New Roman"/>
      <family val="1"/>
    </font>
    <font>
      <b/>
      <sz val="10"/>
      <name val="Times New Roman"/>
      <family val="1"/>
    </font>
    <font>
      <sz val="10"/>
      <name val="Times New Roman"/>
      <family val="1"/>
      <charset val="186"/>
    </font>
    <font>
      <sz val="11"/>
      <color theme="1"/>
      <name val="Times New Roman"/>
      <family val="1"/>
    </font>
    <font>
      <b/>
      <sz val="11"/>
      <name val="Times New Roman"/>
      <family val="1"/>
    </font>
    <font>
      <i/>
      <sz val="10"/>
      <name val="Times New Roman"/>
      <family val="1"/>
    </font>
    <font>
      <sz val="10"/>
      <color theme="1"/>
      <name val="Times New Roman"/>
      <family val="1"/>
    </font>
    <font>
      <sz val="11"/>
      <color rgb="FF000000"/>
      <name val="Calibri"/>
      <family val="2"/>
    </font>
    <font>
      <b/>
      <sz val="11"/>
      <color theme="1"/>
      <name val="Times New Roman"/>
      <family val="1"/>
    </font>
    <font>
      <sz val="11"/>
      <color rgb="FF000000"/>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b/>
      <sz val="9"/>
      <name val="Times New Roman"/>
      <family val="1"/>
      <charset val="186"/>
    </font>
    <font>
      <b/>
      <sz val="10"/>
      <color theme="1"/>
      <name val="Times New Roman"/>
      <family val="1"/>
    </font>
    <font>
      <sz val="10"/>
      <color rgb="FFFF0000"/>
      <name val="Times New Roman"/>
      <family val="1"/>
      <charset val="186"/>
    </font>
    <font>
      <b/>
      <sz val="10"/>
      <color rgb="FF000000"/>
      <name val="Times New Roman"/>
      <family val="1"/>
    </font>
    <font>
      <b/>
      <u/>
      <sz val="10"/>
      <color theme="1"/>
      <name val="Times New Roman"/>
      <family val="1"/>
    </font>
    <font>
      <sz val="10"/>
      <color rgb="FF000000"/>
      <name val="Times New Roman"/>
      <family val="1"/>
    </font>
    <font>
      <i/>
      <sz val="10"/>
      <color theme="1"/>
      <name val="Times New Roman"/>
      <family val="1"/>
    </font>
    <font>
      <sz val="10"/>
      <color rgb="FFFF0000"/>
      <name val="Times New Roman"/>
      <family val="1"/>
    </font>
    <font>
      <b/>
      <sz val="10"/>
      <color indexed="8"/>
      <name val="Times New Roman"/>
      <family val="1"/>
    </font>
    <font>
      <sz val="8"/>
      <name val="Times New Roman"/>
      <family val="1"/>
      <charset val="186"/>
    </font>
    <font>
      <b/>
      <sz val="8"/>
      <name val="Times New Roman"/>
      <family val="1"/>
      <charset val="186"/>
    </font>
    <font>
      <b/>
      <sz val="8"/>
      <color rgb="FFFF0000"/>
      <name val="Times New Roman"/>
      <family val="1"/>
      <charset val="186"/>
    </font>
    <font>
      <i/>
      <sz val="8"/>
      <name val="Times New Roman"/>
      <family val="1"/>
      <charset val="186"/>
    </font>
    <font>
      <b/>
      <sz val="13"/>
      <color theme="1"/>
      <name val="Times New Roman"/>
      <family val="1"/>
    </font>
    <font>
      <sz val="13"/>
      <color theme="1"/>
      <name val="Times New Roman"/>
      <family val="1"/>
    </font>
    <font>
      <b/>
      <i/>
      <sz val="10"/>
      <color indexed="8"/>
      <name val="Times New Roman"/>
      <family val="1"/>
    </font>
    <font>
      <b/>
      <i/>
      <sz val="10"/>
      <color theme="1"/>
      <name val="Times New Roman"/>
      <family val="1"/>
    </font>
    <font>
      <b/>
      <sz val="10"/>
      <color indexed="10"/>
      <name val="Times New Roman"/>
      <family val="1"/>
      <charset val="186"/>
    </font>
    <font>
      <b/>
      <u/>
      <sz val="10"/>
      <name val="Times New Roman"/>
      <family val="1"/>
    </font>
    <font>
      <b/>
      <u/>
      <sz val="10"/>
      <color rgb="FF000000"/>
      <name val="Times New Roman"/>
      <family val="1"/>
    </font>
    <font>
      <b/>
      <sz val="10"/>
      <color rgb="FFFF0000"/>
      <name val="Times New Roman"/>
      <family val="1"/>
    </font>
    <font>
      <sz val="9"/>
      <name val="Times New Roman"/>
      <family val="1"/>
      <charset val="186"/>
    </font>
    <font>
      <sz val="9"/>
      <color rgb="FFFF0000"/>
      <name val="Times New Roman"/>
      <family val="1"/>
      <charset val="186"/>
    </font>
    <font>
      <b/>
      <sz val="9"/>
      <color rgb="FFFF0000"/>
      <name val="Times New Roman"/>
      <family val="1"/>
      <charset val="186"/>
    </font>
    <font>
      <sz val="10"/>
      <color theme="1"/>
      <name val="Times New Roman"/>
      <family val="1"/>
      <charset val="186"/>
    </font>
    <font>
      <b/>
      <sz val="9"/>
      <color rgb="FF00B050"/>
      <name val="Times New Roman"/>
      <family val="1"/>
      <charset val="186"/>
    </font>
    <font>
      <sz val="9"/>
      <color rgb="FF00B050"/>
      <name val="Times New Roman"/>
      <family val="1"/>
      <charset val="186"/>
    </font>
    <font>
      <b/>
      <sz val="9"/>
      <color indexed="81"/>
      <name val="Tahoma"/>
      <family val="2"/>
      <charset val="186"/>
    </font>
    <font>
      <sz val="9"/>
      <color indexed="81"/>
      <name val="Tahoma"/>
      <family val="2"/>
      <charset val="186"/>
    </font>
    <font>
      <b/>
      <sz val="10"/>
      <color rgb="FFFF0000"/>
      <name val="Times New Roman"/>
      <family val="1"/>
      <charset val="186"/>
    </font>
    <font>
      <sz val="10"/>
      <name val="Arial"/>
      <charset val="186"/>
    </font>
  </fonts>
  <fills count="73">
    <fill>
      <patternFill patternType="none"/>
    </fill>
    <fill>
      <patternFill patternType="gray125"/>
    </fill>
    <fill>
      <patternFill patternType="solid">
        <fgColor rgb="FFFFEB9C"/>
      </patternFill>
    </fill>
    <fill>
      <patternFill patternType="solid">
        <fgColor rgb="FFFFFFCC"/>
      </patternFill>
    </fill>
    <fill>
      <patternFill patternType="solid">
        <fgColor theme="9" tint="0.39997558519241921"/>
        <bgColor indexed="65"/>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79998168889431442"/>
        <bgColor rgb="FF000000"/>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9" tint="0.39997558519241921"/>
        <bgColor rgb="FF000000"/>
      </patternFill>
    </fill>
    <fill>
      <patternFill patternType="solid">
        <fgColor theme="0"/>
        <bgColor rgb="FF000000"/>
      </patternFill>
    </fill>
    <fill>
      <patternFill patternType="solid">
        <fgColor theme="9" tint="-0.249977111117893"/>
        <bgColor indexed="64"/>
      </patternFill>
    </fill>
  </fills>
  <borders count="60">
    <border>
      <left/>
      <right/>
      <top/>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s>
  <cellStyleXfs count="21780">
    <xf numFmtId="0" fontId="0" fillId="0" borderId="0"/>
    <xf numFmtId="0" fontId="5" fillId="0" borderId="0"/>
    <xf numFmtId="0" fontId="6" fillId="0" borderId="0"/>
    <xf numFmtId="0" fontId="6" fillId="0" borderId="0"/>
    <xf numFmtId="0" fontId="6" fillId="0" borderId="0"/>
    <xf numFmtId="9" fontId="7" fillId="0" borderId="0" applyFont="0" applyFill="0" applyBorder="0" applyAlignment="0" applyProtection="0"/>
    <xf numFmtId="0" fontId="3" fillId="0" borderId="0"/>
    <xf numFmtId="9" fontId="6" fillId="0" borderId="0" applyFont="0" applyFill="0" applyBorder="0" applyAlignment="0" applyProtection="0"/>
    <xf numFmtId="0" fontId="6" fillId="0" borderId="0"/>
    <xf numFmtId="0" fontId="7" fillId="0" borderId="0"/>
    <xf numFmtId="0" fontId="3" fillId="0" borderId="0"/>
    <xf numFmtId="0" fontId="3" fillId="0" borderId="0"/>
    <xf numFmtId="0" fontId="6" fillId="0" borderId="0"/>
    <xf numFmtId="43" fontId="3" fillId="0" borderId="0" applyFont="0" applyFill="0" applyBorder="0" applyAlignment="0" applyProtection="0"/>
    <xf numFmtId="0" fontId="7" fillId="0" borderId="0"/>
    <xf numFmtId="9" fontId="6" fillId="0" borderId="0" applyFont="0" applyFill="0" applyBorder="0" applyAlignment="0" applyProtection="0"/>
    <xf numFmtId="0" fontId="6" fillId="0" borderId="0"/>
    <xf numFmtId="0" fontId="8" fillId="0" borderId="0"/>
    <xf numFmtId="0" fontId="8" fillId="0" borderId="0"/>
    <xf numFmtId="0" fontId="3" fillId="0" borderId="0"/>
    <xf numFmtId="0" fontId="3"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3" fillId="0" borderId="0"/>
    <xf numFmtId="0" fontId="3" fillId="0" borderId="0"/>
    <xf numFmtId="0" fontId="3" fillId="0" borderId="0"/>
    <xf numFmtId="0" fontId="6" fillId="0" borderId="0"/>
    <xf numFmtId="0" fontId="3" fillId="0" borderId="0"/>
    <xf numFmtId="0" fontId="6" fillId="0" borderId="0"/>
    <xf numFmtId="0" fontId="3" fillId="0" borderId="0"/>
    <xf numFmtId="0" fontId="3" fillId="0" borderId="0"/>
    <xf numFmtId="0" fontId="6" fillId="0" borderId="0"/>
    <xf numFmtId="0" fontId="6" fillId="0" borderId="0"/>
    <xf numFmtId="43" fontId="6" fillId="0" borderId="0" applyFont="0" applyFill="0" applyBorder="0" applyAlignment="0" applyProtection="0"/>
    <xf numFmtId="0" fontId="9" fillId="0" borderId="0"/>
    <xf numFmtId="0" fontId="3" fillId="0" borderId="0"/>
    <xf numFmtId="0" fontId="3" fillId="0" borderId="0"/>
    <xf numFmtId="0" fontId="3" fillId="0" borderId="0"/>
    <xf numFmtId="0" fontId="6" fillId="0" borderId="0"/>
    <xf numFmtId="43" fontId="6" fillId="0" borderId="0" applyFont="0" applyFill="0" applyBorder="0" applyAlignment="0" applyProtection="0"/>
    <xf numFmtId="0" fontId="10" fillId="0" borderId="0"/>
    <xf numFmtId="0" fontId="11"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6" fillId="0" borderId="0"/>
    <xf numFmtId="0" fontId="6" fillId="0" borderId="0"/>
    <xf numFmtId="0" fontId="12" fillId="0" borderId="0"/>
    <xf numFmtId="0" fontId="3" fillId="0" borderId="0"/>
    <xf numFmtId="43" fontId="3" fillId="0" borderId="0" applyFont="0" applyFill="0" applyBorder="0" applyAlignment="0" applyProtection="0"/>
    <xf numFmtId="0" fontId="13" fillId="2" borderId="0" applyNumberFormat="0" applyBorder="0" applyAlignment="0" applyProtection="0"/>
    <xf numFmtId="0" fontId="3" fillId="3" borderId="1" applyNumberFormat="0" applyFont="0" applyAlignment="0" applyProtection="0"/>
    <xf numFmtId="0" fontId="4" fillId="4" borderId="0" applyNumberFormat="0" applyBorder="0" applyAlignment="0" applyProtection="0"/>
    <xf numFmtId="9" fontId="3" fillId="0" borderId="0" applyFont="0" applyFill="0" applyBorder="0" applyAlignment="0" applyProtection="0"/>
    <xf numFmtId="0" fontId="3" fillId="0" borderId="0"/>
    <xf numFmtId="0" fontId="7" fillId="0" borderId="0"/>
    <xf numFmtId="0" fontId="3" fillId="0" borderId="0"/>
    <xf numFmtId="9" fontId="7"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6"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0" fontId="14" fillId="0" borderId="0" applyNumberForma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15" fillId="0" borderId="0"/>
    <xf numFmtId="0" fontId="6" fillId="0" borderId="0"/>
    <xf numFmtId="0" fontId="7" fillId="0" borderId="0"/>
    <xf numFmtId="0" fontId="3" fillId="0" borderId="0"/>
    <xf numFmtId="0" fontId="11" fillId="0" borderId="0"/>
    <xf numFmtId="43" fontId="15" fillId="0" borderId="0" applyFont="0" applyFill="0" applyBorder="0" applyAlignment="0" applyProtection="0"/>
    <xf numFmtId="0" fontId="17" fillId="0" borderId="0" applyNumberForma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43" fontId="7" fillId="0" borderId="0" applyFont="0" applyFill="0" applyBorder="0" applyAlignment="0" applyProtection="0"/>
    <xf numFmtId="0" fontId="3" fillId="0" borderId="0"/>
    <xf numFmtId="0" fontId="3" fillId="0" borderId="0"/>
    <xf numFmtId="0" fontId="11" fillId="0" borderId="0"/>
    <xf numFmtId="0" fontId="3" fillId="0" borderId="0"/>
    <xf numFmtId="0" fontId="3" fillId="0" borderId="0"/>
    <xf numFmtId="9" fontId="3" fillId="0" borderId="0" applyFont="0" applyFill="0" applyBorder="0" applyAlignment="0" applyProtection="0"/>
    <xf numFmtId="0" fontId="7" fillId="0" borderId="0"/>
    <xf numFmtId="0" fontId="3" fillId="0" borderId="0"/>
    <xf numFmtId="9" fontId="3" fillId="0" borderId="0" applyFont="0" applyFill="0" applyBorder="0" applyAlignment="0" applyProtection="0"/>
    <xf numFmtId="9" fontId="6" fillId="0" borderId="0" applyFont="0" applyFill="0" applyBorder="0" applyAlignment="0" applyProtection="0"/>
    <xf numFmtId="0" fontId="3" fillId="0" borderId="0"/>
    <xf numFmtId="0" fontId="6" fillId="0" borderId="0"/>
    <xf numFmtId="0" fontId="3" fillId="0" borderId="0"/>
    <xf numFmtId="0" fontId="6" fillId="0" borderId="0"/>
    <xf numFmtId="0" fontId="3" fillId="0" borderId="0"/>
    <xf numFmtId="0" fontId="3" fillId="0" borderId="0"/>
    <xf numFmtId="0" fontId="3" fillId="0" borderId="0"/>
    <xf numFmtId="0" fontId="11" fillId="0" borderId="0"/>
    <xf numFmtId="0" fontId="9" fillId="0" borderId="0"/>
    <xf numFmtId="0" fontId="6"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43" fontId="7"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6" fillId="0" borderId="0"/>
    <xf numFmtId="0" fontId="18" fillId="0" borderId="0"/>
    <xf numFmtId="0" fontId="15" fillId="0" borderId="0"/>
    <xf numFmtId="0" fontId="7" fillId="0" borderId="0"/>
    <xf numFmtId="0" fontId="3" fillId="0" borderId="0"/>
    <xf numFmtId="0" fontId="3" fillId="0" borderId="0"/>
    <xf numFmtId="0" fontId="3" fillId="0" borderId="0"/>
    <xf numFmtId="9" fontId="11" fillId="0" borderId="0" applyFont="0" applyFill="0" applyBorder="0" applyAlignment="0" applyProtection="0"/>
    <xf numFmtId="0" fontId="3" fillId="0" borderId="0"/>
    <xf numFmtId="0" fontId="3" fillId="0" borderId="0"/>
    <xf numFmtId="0" fontId="3" fillId="0" borderId="0"/>
    <xf numFmtId="0" fontId="19" fillId="0" borderId="0" applyNumberFormat="0" applyFill="0" applyBorder="0" applyAlignment="0" applyProtection="0"/>
    <xf numFmtId="43" fontId="11" fillId="0" borderId="0" applyFont="0" applyFill="0" applyBorder="0" applyAlignment="0" applyProtection="0"/>
    <xf numFmtId="0" fontId="3" fillId="0" borderId="0"/>
    <xf numFmtId="0" fontId="6" fillId="0" borderId="0"/>
    <xf numFmtId="9" fontId="3" fillId="0" borderId="0" applyFont="0" applyFill="0" applyBorder="0" applyAlignment="0" applyProtection="0"/>
    <xf numFmtId="0" fontId="6" fillId="0" borderId="0"/>
    <xf numFmtId="9" fontId="7" fillId="0" borderId="0" applyFont="0" applyFill="0" applyBorder="0" applyAlignment="0" applyProtection="0"/>
    <xf numFmtId="9" fontId="6"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0" fontId="14" fillId="0" borderId="0" applyNumberForma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11"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3" borderId="1" applyNumberFormat="0" applyFont="0" applyAlignment="0" applyProtection="0"/>
    <xf numFmtId="9"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20" fillId="0" borderId="0"/>
    <xf numFmtId="166" fontId="3" fillId="0" borderId="0" applyFont="0" applyFill="0" applyBorder="0" applyAlignment="0" applyProtection="0"/>
    <xf numFmtId="0" fontId="3" fillId="0" borderId="0"/>
    <xf numFmtId="0" fontId="9"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1" fillId="0" borderId="0"/>
    <xf numFmtId="0" fontId="3" fillId="0" borderId="0"/>
    <xf numFmtId="0" fontId="6" fillId="0" borderId="0"/>
    <xf numFmtId="43" fontId="3" fillId="0" borderId="0" applyFont="0" applyFill="0" applyBorder="0" applyAlignment="0" applyProtection="0"/>
    <xf numFmtId="0" fontId="20" fillId="0" borderId="0"/>
    <xf numFmtId="0" fontId="3" fillId="0" borderId="0"/>
    <xf numFmtId="0" fontId="29" fillId="0" borderId="0" applyNumberFormat="0" applyBorder="0" applyAlignment="0"/>
    <xf numFmtId="0" fontId="11"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9"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0" fontId="15" fillId="41" borderId="0" applyNumberFormat="0" applyBorder="0" applyAlignment="0" applyProtection="0"/>
    <xf numFmtId="0" fontId="6" fillId="0" borderId="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5" fillId="41" borderId="0" applyNumberFormat="0" applyBorder="0" applyAlignment="0" applyProtection="0"/>
    <xf numFmtId="9" fontId="3" fillId="0" borderId="0" applyFont="0" applyFill="0" applyBorder="0" applyAlignment="0" applyProtection="0"/>
    <xf numFmtId="43" fontId="6" fillId="0" borderId="0" applyFont="0" applyFill="0" applyBorder="0" applyAlignment="0" applyProtection="0"/>
    <xf numFmtId="0" fontId="15" fillId="42" borderId="0" applyNumberFormat="0" applyBorder="0" applyAlignment="0" applyProtection="0"/>
    <xf numFmtId="0" fontId="15" fillId="41" borderId="0" applyNumberFormat="0" applyBorder="0" applyAlignment="0" applyProtection="0"/>
    <xf numFmtId="0" fontId="32"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0" fillId="0" borderId="0"/>
    <xf numFmtId="0" fontId="15" fillId="41" borderId="0" applyNumberFormat="0" applyBorder="0" applyAlignment="0" applyProtection="0"/>
    <xf numFmtId="43" fontId="6" fillId="0" borderId="0" applyFont="0" applyFill="0" applyBorder="0" applyAlignment="0" applyProtection="0"/>
    <xf numFmtId="0" fontId="15" fillId="42" borderId="0" applyNumberFormat="0" applyBorder="0" applyAlignment="0" applyProtection="0"/>
    <xf numFmtId="0" fontId="15" fillId="41" borderId="0" applyNumberFormat="0" applyBorder="0" applyAlignment="0" applyProtection="0"/>
    <xf numFmtId="0" fontId="6" fillId="0" borderId="0"/>
    <xf numFmtId="0" fontId="6" fillId="0" borderId="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1" fillId="0" borderId="0"/>
    <xf numFmtId="0" fontId="6" fillId="0" borderId="0"/>
    <xf numFmtId="0" fontId="6" fillId="0" borderId="0"/>
    <xf numFmtId="0" fontId="15" fillId="41" borderId="0" applyNumberFormat="0" applyBorder="0" applyAlignment="0" applyProtection="0"/>
    <xf numFmtId="0" fontId="15" fillId="42" borderId="0" applyNumberFormat="0" applyBorder="0" applyAlignment="0" applyProtection="0"/>
    <xf numFmtId="43" fontId="11" fillId="0" borderId="0" applyFont="0" applyFill="0" applyBorder="0" applyAlignment="0" applyProtection="0"/>
    <xf numFmtId="0" fontId="15" fillId="42" borderId="0" applyNumberFormat="0" applyBorder="0" applyAlignment="0" applyProtection="0"/>
    <xf numFmtId="43" fontId="3" fillId="0" borderId="0" applyFont="0" applyFill="0" applyBorder="0" applyAlignment="0" applyProtection="0"/>
    <xf numFmtId="0" fontId="15" fillId="41"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41" borderId="0" applyNumberFormat="0" applyBorder="0" applyAlignment="0" applyProtection="0"/>
    <xf numFmtId="0" fontId="6" fillId="0" borderId="0"/>
    <xf numFmtId="0" fontId="15" fillId="41"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xf numFmtId="43" fontId="3" fillId="0" borderId="0" applyFont="0" applyFill="0" applyBorder="0" applyAlignment="0" applyProtection="0"/>
    <xf numFmtId="0" fontId="6" fillId="0" borderId="0"/>
    <xf numFmtId="0" fontId="6" fillId="0" borderId="0"/>
    <xf numFmtId="0" fontId="15" fillId="41" borderId="0" applyNumberFormat="0" applyBorder="0" applyAlignment="0" applyProtection="0"/>
    <xf numFmtId="0" fontId="15" fillId="41" borderId="0" applyNumberFormat="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41" borderId="0" applyNumberFormat="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3" fillId="0" borderId="0"/>
    <xf numFmtId="0" fontId="6" fillId="0" borderId="0"/>
    <xf numFmtId="0" fontId="6" fillId="0" borderId="0"/>
    <xf numFmtId="0" fontId="15" fillId="41" borderId="0" applyNumberFormat="0" applyBorder="0" applyAlignment="0" applyProtection="0"/>
    <xf numFmtId="0" fontId="15" fillId="41" borderId="0" applyNumberFormat="0" applyBorder="0" applyAlignment="0" applyProtection="0"/>
    <xf numFmtId="0" fontId="73" fillId="0" borderId="37" applyNumberFormat="0" applyFill="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0" fontId="15" fillId="41" borderId="0" applyNumberFormat="0" applyBorder="0" applyAlignment="0" applyProtection="0"/>
    <xf numFmtId="0" fontId="15" fillId="41" borderId="0" applyNumberFormat="0" applyBorder="0" applyAlignment="0" applyProtection="0"/>
    <xf numFmtId="0" fontId="3" fillId="0" borderId="0"/>
    <xf numFmtId="0" fontId="6" fillId="0" borderId="0"/>
    <xf numFmtId="0" fontId="15" fillId="41" borderId="0" applyNumberFormat="0" applyBorder="0" applyAlignment="0" applyProtection="0"/>
    <xf numFmtId="0" fontId="6" fillId="0" borderId="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32"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32"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32"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32"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7" borderId="0" applyNumberFormat="0" applyBorder="0" applyAlignment="0" applyProtection="0"/>
    <xf numFmtId="0" fontId="32" fillId="47"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32"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32"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32"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32"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32"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32"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4"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52"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4"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4"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4"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4"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4"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5"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4"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6"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4"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4"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8"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4"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3"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4"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4"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4"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43" fontId="35" fillId="0" borderId="0" applyFont="0" applyFill="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7"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6" fillId="42" borderId="0" applyNumberFormat="0" applyBorder="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1"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0" fontId="40" fillId="60" borderId="30"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7"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6" fillId="43" borderId="0" applyNumberFormat="0" applyBorder="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9"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1"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0" fillId="0" borderId="32"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3"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33"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5"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8" fillId="14" borderId="24"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60" fillId="0" borderId="26"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59" fillId="0" borderId="34" applyNumberFormat="0" applyFill="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2" fillId="2"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1" fillId="61" borderId="0" applyNumberFormat="0" applyBorder="0" applyAlignment="0" applyProtection="0"/>
    <xf numFmtId="0" fontId="6" fillId="0" borderId="0"/>
    <xf numFmtId="0" fontId="6" fillId="0" borderId="0"/>
    <xf numFmtId="0" fontId="3" fillId="0" borderId="0"/>
    <xf numFmtId="0" fontId="63" fillId="0" borderId="0"/>
    <xf numFmtId="0" fontId="63" fillId="0" borderId="0"/>
    <xf numFmtId="0" fontId="8"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8"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8" fillId="0" borderId="0"/>
    <xf numFmtId="0" fontId="8" fillId="0" borderId="0"/>
    <xf numFmtId="0" fontId="3" fillId="0" borderId="0"/>
    <xf numFmtId="0" fontId="8" fillId="0" borderId="0"/>
    <xf numFmtId="0" fontId="3" fillId="0" borderId="0"/>
    <xf numFmtId="0" fontId="3" fillId="0" borderId="0"/>
    <xf numFmtId="0" fontId="63" fillId="0" borderId="0"/>
    <xf numFmtId="0" fontId="3" fillId="0" borderId="0"/>
    <xf numFmtId="0" fontId="11" fillId="0" borderId="0"/>
    <xf numFmtId="0" fontId="6" fillId="0" borderId="0"/>
    <xf numFmtId="0" fontId="63" fillId="0" borderId="0"/>
    <xf numFmtId="0" fontId="63" fillId="0" borderId="0"/>
    <xf numFmtId="0" fontId="8" fillId="0" borderId="0"/>
    <xf numFmtId="0" fontId="8" fillId="0" borderId="0"/>
    <xf numFmtId="0" fontId="8" fillId="0" borderId="0"/>
    <xf numFmtId="0" fontId="3" fillId="0" borderId="0"/>
    <xf numFmtId="0" fontId="65" fillId="0" borderId="0"/>
    <xf numFmtId="0" fontId="65" fillId="0" borderId="0"/>
    <xf numFmtId="0" fontId="65" fillId="0" borderId="0"/>
    <xf numFmtId="0" fontId="65" fillId="0" borderId="0"/>
    <xf numFmtId="0" fontId="6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11" fillId="0" borderId="0"/>
    <xf numFmtId="0" fontId="11" fillId="0" borderId="0"/>
    <xf numFmtId="0" fontId="11" fillId="0" borderId="0"/>
    <xf numFmtId="0" fontId="11" fillId="0" borderId="0"/>
    <xf numFmtId="0" fontId="11" fillId="0" borderId="0"/>
    <xf numFmtId="0" fontId="11" fillId="0" borderId="0"/>
    <xf numFmtId="0" fontId="66"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6" fillId="0" borderId="0"/>
    <xf numFmtId="0" fontId="3" fillId="0" borderId="0"/>
    <xf numFmtId="0" fontId="3" fillId="0" borderId="0"/>
    <xf numFmtId="0" fontId="3" fillId="0" borderId="0"/>
    <xf numFmtId="0" fontId="6" fillId="0" borderId="0"/>
    <xf numFmtId="0" fontId="6"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6" fillId="0" borderId="0"/>
    <xf numFmtId="0" fontId="6" fillId="0" borderId="0"/>
    <xf numFmtId="0" fontId="11" fillId="0" borderId="0"/>
    <xf numFmtId="0" fontId="32" fillId="0" borderId="0">
      <alignment vertical="top"/>
    </xf>
    <xf numFmtId="0" fontId="6" fillId="0" borderId="0"/>
    <xf numFmtId="0" fontId="32" fillId="0" borderId="0">
      <alignment vertical="top"/>
    </xf>
    <xf numFmtId="0" fontId="32" fillId="0" borderId="0">
      <alignment vertical="top"/>
    </xf>
    <xf numFmtId="0" fontId="32" fillId="0" borderId="0">
      <alignment vertical="top"/>
    </xf>
    <xf numFmtId="0" fontId="6" fillId="0" borderId="0"/>
    <xf numFmtId="0" fontId="6" fillId="0" borderId="0"/>
    <xf numFmtId="0" fontId="32" fillId="0" borderId="0">
      <alignment vertical="top"/>
    </xf>
    <xf numFmtId="0" fontId="32" fillId="0" borderId="0">
      <alignment vertical="top"/>
    </xf>
    <xf numFmtId="0" fontId="32" fillId="0" borderId="0">
      <alignment vertical="top"/>
    </xf>
    <xf numFmtId="0" fontId="6" fillId="0" borderId="0"/>
    <xf numFmtId="0" fontId="11" fillId="0" borderId="0"/>
    <xf numFmtId="0" fontId="11" fillId="0" borderId="0"/>
    <xf numFmtId="0" fontId="11" fillId="0" borderId="0"/>
    <xf numFmtId="0" fontId="11" fillId="0" borderId="0"/>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0" borderId="0"/>
    <xf numFmtId="0" fontId="3" fillId="0" borderId="0"/>
    <xf numFmtId="0" fontId="3" fillId="0" borderId="0"/>
    <xf numFmtId="0" fontId="11" fillId="0" borderId="0"/>
    <xf numFmtId="0" fontId="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6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alignment vertical="top"/>
    </xf>
    <xf numFmtId="0" fontId="6" fillId="0" borderId="0"/>
    <xf numFmtId="0" fontId="6" fillId="0" borderId="0"/>
    <xf numFmtId="0" fontId="6" fillId="0" borderId="0"/>
    <xf numFmtId="0" fontId="32" fillId="0" borderId="0">
      <alignment vertical="top"/>
    </xf>
    <xf numFmtId="0" fontId="32"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8" fillId="0" borderId="0"/>
    <xf numFmtId="0" fontId="8" fillId="0" borderId="0"/>
    <xf numFmtId="0" fontId="3" fillId="0" borderId="0"/>
    <xf numFmtId="0" fontId="8" fillId="0" borderId="0"/>
    <xf numFmtId="0" fontId="8" fillId="0" borderId="0"/>
    <xf numFmtId="0" fontId="3" fillId="0" borderId="0"/>
    <xf numFmtId="0" fontId="3" fillId="0" borderId="0"/>
    <xf numFmtId="0" fontId="8" fillId="0" borderId="0"/>
    <xf numFmtId="0" fontId="8" fillId="0" borderId="0"/>
    <xf numFmtId="0" fontId="3" fillId="0" borderId="0"/>
    <xf numFmtId="0" fontId="3" fillId="0" borderId="0"/>
    <xf numFmtId="0" fontId="8" fillId="0" borderId="0"/>
    <xf numFmtId="0" fontId="8" fillId="0" borderId="0"/>
    <xf numFmtId="0" fontId="3" fillId="0" borderId="0"/>
    <xf numFmtId="0" fontId="8" fillId="0" borderId="0"/>
    <xf numFmtId="0" fontId="8" fillId="0" borderId="0"/>
    <xf numFmtId="0" fontId="3" fillId="0" borderId="0"/>
    <xf numFmtId="0" fontId="3" fillId="0" borderId="0"/>
    <xf numFmtId="0" fontId="3" fillId="0" borderId="0"/>
    <xf numFmtId="0" fontId="8" fillId="0" borderId="0"/>
    <xf numFmtId="0" fontId="8" fillId="0" borderId="0"/>
    <xf numFmtId="0" fontId="3" fillId="0" borderId="0"/>
    <xf numFmtId="0" fontId="8" fillId="0" borderId="0"/>
    <xf numFmtId="0" fontId="8" fillId="0" borderId="0"/>
    <xf numFmtId="0" fontId="8"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3" fillId="0" borderId="0"/>
    <xf numFmtId="0" fontId="8" fillId="0" borderId="0"/>
    <xf numFmtId="0" fontId="8" fillId="0" borderId="0"/>
    <xf numFmtId="0" fontId="8" fillId="0" borderId="0"/>
    <xf numFmtId="0" fontId="3" fillId="0" borderId="0"/>
    <xf numFmtId="0" fontId="8" fillId="0" borderId="0"/>
    <xf numFmtId="0" fontId="8" fillId="0" borderId="0"/>
    <xf numFmtId="0" fontId="8" fillId="0" borderId="0"/>
    <xf numFmtId="0" fontId="8" fillId="0" borderId="0"/>
    <xf numFmtId="0" fontId="3" fillId="0" borderId="0"/>
    <xf numFmtId="0" fontId="8" fillId="0" borderId="0"/>
    <xf numFmtId="0" fontId="8" fillId="0" borderId="0"/>
    <xf numFmtId="0" fontId="8" fillId="0" borderId="0"/>
    <xf numFmtId="0" fontId="8" fillId="0" borderId="0"/>
    <xf numFmtId="0" fontId="6" fillId="0" borderId="0"/>
    <xf numFmtId="0" fontId="3" fillId="0" borderId="0"/>
    <xf numFmtId="0" fontId="8" fillId="0" borderId="0"/>
    <xf numFmtId="0" fontId="8" fillId="0" borderId="0"/>
    <xf numFmtId="0" fontId="8" fillId="0" borderId="0"/>
    <xf numFmtId="0" fontId="3"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8" fillId="0" borderId="0"/>
    <xf numFmtId="0" fontId="8" fillId="0" borderId="0"/>
    <xf numFmtId="0" fontId="6"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3" fillId="0" borderId="0"/>
    <xf numFmtId="0" fontId="3" fillId="0" borderId="0"/>
    <xf numFmtId="0" fontId="3" fillId="0" borderId="0"/>
    <xf numFmtId="0" fontId="6" fillId="0" borderId="0"/>
    <xf numFmtId="0" fontId="6" fillId="0" borderId="0"/>
    <xf numFmtId="0" fontId="3" fillId="0" borderId="0"/>
    <xf numFmtId="0" fontId="3" fillId="0" borderId="0"/>
    <xf numFmtId="0" fontId="3" fillId="0" borderId="0"/>
    <xf numFmtId="0" fontId="6" fillId="0" borderId="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6"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32" fillId="0" borderId="0">
      <alignment vertical="top"/>
    </xf>
    <xf numFmtId="0" fontId="11" fillId="0" borderId="0"/>
    <xf numFmtId="0" fontId="63" fillId="0" borderId="0"/>
    <xf numFmtId="0" fontId="6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1" fillId="0" borderId="0"/>
    <xf numFmtId="0" fontId="3" fillId="0" borderId="0"/>
    <xf numFmtId="0" fontId="3"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alignment vertical="top"/>
    </xf>
    <xf numFmtId="0" fontId="32" fillId="0" borderId="0">
      <alignment vertical="top"/>
    </xf>
    <xf numFmtId="0" fontId="32" fillId="0" borderId="0">
      <alignment vertical="top"/>
    </xf>
    <xf numFmtId="0" fontId="4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3" fillId="0" borderId="0"/>
    <xf numFmtId="0" fontId="6" fillId="0" borderId="0"/>
    <xf numFmtId="0" fontId="8" fillId="0" borderId="0"/>
    <xf numFmtId="0" fontId="8" fillId="0" borderId="0"/>
    <xf numFmtId="0" fontId="3" fillId="0" borderId="0"/>
    <xf numFmtId="0" fontId="6" fillId="0" borderId="0"/>
    <xf numFmtId="0" fontId="6" fillId="0" borderId="0"/>
    <xf numFmtId="0" fontId="64" fillId="0" borderId="0"/>
    <xf numFmtId="0" fontId="8" fillId="0" borderId="0"/>
    <xf numFmtId="0" fontId="8" fillId="0" borderId="0"/>
    <xf numFmtId="0" fontId="6" fillId="0" borderId="0"/>
    <xf numFmtId="0" fontId="63" fillId="0" borderId="0"/>
    <xf numFmtId="0" fontId="6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8" fillId="3" borderId="1"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0" fillId="15" borderId="25"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5" fillId="0" borderId="0"/>
    <xf numFmtId="0" fontId="11" fillId="0" borderId="0"/>
    <xf numFmtId="0" fontId="63" fillId="0" borderId="0"/>
    <xf numFmtId="0" fontId="63" fillId="0" borderId="0"/>
    <xf numFmtId="0" fontId="7" fillId="0" borderId="0"/>
    <xf numFmtId="9" fontId="15" fillId="0" borderId="0" applyFont="0" applyFill="0" applyBorder="0" applyAlignment="0" applyProtection="0"/>
    <xf numFmtId="9" fontId="8" fillId="0" borderId="0" applyFont="0" applyFill="0" applyBorder="0" applyAlignment="0" applyProtection="0"/>
    <xf numFmtId="9" fontId="6" fillId="0" borderId="0" applyFont="0" applyFill="0" applyBorder="0" applyAlignment="0" applyProtection="0"/>
    <xf numFmtId="9" fontId="11" fillId="0" borderId="0" applyFont="0" applyFill="0" applyBorder="0" applyAlignment="0" applyProtection="0"/>
    <xf numFmtId="9" fontId="6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4" fontId="71" fillId="0" borderId="0" applyNumberFormat="0" applyProtection="0">
      <alignment horizontal="left" wrapText="1" indent="1" shrinkToFit="1"/>
    </xf>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4" fillId="0" borderId="28"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6"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3" fillId="0" borderId="0"/>
    <xf numFmtId="0" fontId="3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10" fillId="0" borderId="0"/>
    <xf numFmtId="0" fontId="31" fillId="0" borderId="0"/>
    <xf numFmtId="0" fontId="3" fillId="0" borderId="0"/>
    <xf numFmtId="0" fontId="6" fillId="0" borderId="0"/>
    <xf numFmtId="0" fontId="31" fillId="0" borderId="0"/>
    <xf numFmtId="0" fontId="6" fillId="0" borderId="0"/>
    <xf numFmtId="0" fontId="11" fillId="0" borderId="0"/>
    <xf numFmtId="0" fontId="6" fillId="0" borderId="0"/>
    <xf numFmtId="9" fontId="3" fillId="0" borderId="0" applyFont="0" applyFill="0" applyBorder="0" applyAlignment="0" applyProtection="0"/>
    <xf numFmtId="0" fontId="68" fillId="18" borderId="0" applyNumberFormat="0" applyBorder="0" applyAlignment="0" applyProtection="0"/>
    <xf numFmtId="0" fontId="68" fillId="22" borderId="0" applyNumberFormat="0" applyBorder="0" applyAlignment="0" applyProtection="0"/>
    <xf numFmtId="0" fontId="68" fillId="26" borderId="0" applyNumberFormat="0" applyBorder="0" applyAlignment="0" applyProtection="0"/>
    <xf numFmtId="0" fontId="68" fillId="30" borderId="0" applyNumberFormat="0" applyBorder="0" applyAlignment="0" applyProtection="0"/>
    <xf numFmtId="0" fontId="68" fillId="34" borderId="0" applyNumberFormat="0" applyBorder="0" applyAlignment="0" applyProtection="0"/>
    <xf numFmtId="0" fontId="68" fillId="38" borderId="0" applyNumberFormat="0" applyBorder="0" applyAlignment="0" applyProtection="0"/>
    <xf numFmtId="0" fontId="68" fillId="19" borderId="0" applyNumberFormat="0" applyBorder="0" applyAlignment="0" applyProtection="0"/>
    <xf numFmtId="0" fontId="68" fillId="23" borderId="0" applyNumberFormat="0" applyBorder="0" applyAlignment="0" applyProtection="0"/>
    <xf numFmtId="0" fontId="68" fillId="27" borderId="0" applyNumberFormat="0" applyBorder="0" applyAlignment="0" applyProtection="0"/>
    <xf numFmtId="0" fontId="68" fillId="31" borderId="0" applyNumberFormat="0" applyBorder="0" applyAlignment="0" applyProtection="0"/>
    <xf numFmtId="0" fontId="68" fillId="35" borderId="0" applyNumberFormat="0" applyBorder="0" applyAlignment="0" applyProtection="0"/>
    <xf numFmtId="0" fontId="68" fillId="39" borderId="0" applyNumberFormat="0" applyBorder="0" applyAlignment="0" applyProtection="0"/>
    <xf numFmtId="0" fontId="77" fillId="20" borderId="0" applyNumberFormat="0" applyBorder="0" applyAlignment="0" applyProtection="0"/>
    <xf numFmtId="0" fontId="77" fillId="24" borderId="0" applyNumberFormat="0" applyBorder="0" applyAlignment="0" applyProtection="0"/>
    <xf numFmtId="0" fontId="77" fillId="28" borderId="0" applyNumberFormat="0" applyBorder="0" applyAlignment="0" applyProtection="0"/>
    <xf numFmtId="0" fontId="77" fillId="32" borderId="0" applyNumberFormat="0" applyBorder="0" applyAlignment="0" applyProtection="0"/>
    <xf numFmtId="0" fontId="77" fillId="36" borderId="0" applyNumberFormat="0" applyBorder="0" applyAlignment="0" applyProtection="0"/>
    <xf numFmtId="0" fontId="77" fillId="4" borderId="0" applyNumberFormat="0" applyBorder="0" applyAlignment="0" applyProtection="0"/>
    <xf numFmtId="0" fontId="77" fillId="17" borderId="0" applyNumberFormat="0" applyBorder="0" applyAlignment="0" applyProtection="0"/>
    <xf numFmtId="0" fontId="77" fillId="21" borderId="0" applyNumberFormat="0" applyBorder="0" applyAlignment="0" applyProtection="0"/>
    <xf numFmtId="0" fontId="77" fillId="25" borderId="0" applyNumberFormat="0" applyBorder="0" applyAlignment="0" applyProtection="0"/>
    <xf numFmtId="0" fontId="77" fillId="29" borderId="0" applyNumberFormat="0" applyBorder="0" applyAlignment="0" applyProtection="0"/>
    <xf numFmtId="0" fontId="77" fillId="33" borderId="0" applyNumberFormat="0" applyBorder="0" applyAlignment="0" applyProtection="0"/>
    <xf numFmtId="0" fontId="77" fillId="37" borderId="0" applyNumberFormat="0" applyBorder="0" applyAlignment="0" applyProtection="0"/>
    <xf numFmtId="0" fontId="78" fillId="13" borderId="0" applyNumberFormat="0" applyBorder="0" applyAlignment="0" applyProtection="0"/>
    <xf numFmtId="0" fontId="79" fillId="15" borderId="24" applyNumberFormat="0" applyAlignment="0" applyProtection="0"/>
    <xf numFmtId="0" fontId="80" fillId="16" borderId="27" applyNumberFormat="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0" fontId="81" fillId="0" borderId="0" applyNumberFormat="0" applyFill="0" applyBorder="0" applyAlignment="0" applyProtection="0"/>
    <xf numFmtId="0" fontId="82" fillId="12" borderId="0" applyNumberFormat="0" applyBorder="0" applyAlignment="0" applyProtection="0"/>
    <xf numFmtId="0" fontId="83" fillId="0" borderId="21" applyNumberFormat="0" applyFill="0" applyAlignment="0" applyProtection="0"/>
    <xf numFmtId="0" fontId="84" fillId="0" borderId="22" applyNumberFormat="0" applyFill="0" applyAlignment="0" applyProtection="0"/>
    <xf numFmtId="0" fontId="54" fillId="0" borderId="23" applyNumberFormat="0" applyFill="0" applyAlignment="0" applyProtection="0"/>
    <xf numFmtId="0" fontId="3" fillId="0" borderId="0"/>
    <xf numFmtId="0" fontId="6" fillId="0" borderId="0"/>
    <xf numFmtId="0" fontId="8" fillId="0" borderId="0"/>
    <xf numFmtId="0" fontId="6" fillId="0" borderId="0"/>
    <xf numFmtId="0" fontId="6" fillId="0" borderId="0"/>
    <xf numFmtId="0" fontId="11" fillId="0" borderId="0"/>
    <xf numFmtId="0" fontId="63" fillId="0" borderId="0"/>
    <xf numFmtId="0" fontId="8"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11" fillId="0" borderId="0"/>
    <xf numFmtId="172" fontId="6" fillId="0" borderId="0" applyFont="0" applyFill="0" applyBorder="0" applyAlignment="0" applyProtection="0"/>
    <xf numFmtId="173" fontId="6" fillId="0" borderId="0" applyFont="0" applyFill="0" applyBorder="0" applyAlignment="0" applyProtection="0"/>
    <xf numFmtId="0" fontId="6" fillId="0" borderId="0"/>
    <xf numFmtId="43" fontId="6" fillId="0" borderId="0" applyFont="0" applyFill="0" applyBorder="0" applyAlignment="0" applyProtection="0"/>
    <xf numFmtId="43" fontId="11" fillId="0" borderId="0" applyFont="0" applyFill="0" applyBorder="0" applyAlignment="0" applyProtection="0"/>
    <xf numFmtId="171" fontId="6" fillId="0" borderId="0" applyFont="0" applyFill="0" applyBorder="0" applyAlignment="0" applyProtection="0"/>
    <xf numFmtId="169" fontId="85" fillId="0" borderId="0" applyBorder="0" applyAlignment="0" applyProtection="0"/>
    <xf numFmtId="170" fontId="85" fillId="63"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6"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6"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86"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9" fontId="85" fillId="64" borderId="0" applyBorder="0" applyProtection="0"/>
    <xf numFmtId="0" fontId="87" fillId="0" borderId="0"/>
    <xf numFmtId="169" fontId="88" fillId="40" borderId="0" applyBorder="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3" fillId="0" borderId="0"/>
    <xf numFmtId="0" fontId="3" fillId="0" borderId="0"/>
    <xf numFmtId="0" fontId="3" fillId="0" borderId="0"/>
    <xf numFmtId="0" fontId="3" fillId="0" borderId="0"/>
    <xf numFmtId="171" fontId="6" fillId="0" borderId="0" applyFont="0" applyFill="0" applyBorder="0" applyAlignment="0" applyProtection="0"/>
    <xf numFmtId="0" fontId="3" fillId="0" borderId="0"/>
    <xf numFmtId="0" fontId="3" fillId="0" borderId="0"/>
    <xf numFmtId="0" fontId="3" fillId="0" borderId="0"/>
    <xf numFmtId="43" fontId="35" fillId="0" borderId="0" applyFont="0" applyFill="0" applyBorder="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171" fontId="6" fillId="0" borderId="0" applyFont="0" applyFill="0" applyBorder="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 fillId="0" borderId="0"/>
    <xf numFmtId="0" fontId="3" fillId="0" borderId="0"/>
    <xf numFmtId="0" fontId="3" fillId="0" borderId="0"/>
    <xf numFmtId="0" fontId="7" fillId="0" borderId="0"/>
    <xf numFmtId="9" fontId="7" fillId="0" borderId="0" applyFont="0" applyFill="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3" fillId="0" borderId="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0" fontId="3" fillId="0" borderId="0"/>
    <xf numFmtId="0" fontId="3" fillId="0" borderId="0"/>
    <xf numFmtId="0" fontId="3"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171" fontId="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1" fontId="6" fillId="0" borderId="0" applyFont="0" applyFill="0" applyBorder="0" applyAlignment="0" applyProtection="0"/>
    <xf numFmtId="0" fontId="3" fillId="0" borderId="0"/>
    <xf numFmtId="0" fontId="3" fillId="0" borderId="0"/>
    <xf numFmtId="0" fontId="3" fillId="0" borderId="0"/>
    <xf numFmtId="43" fontId="35" fillId="0" borderId="0" applyFont="0" applyFill="0" applyBorder="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171" fontId="6" fillId="0" borderId="0" applyFont="0" applyFill="0" applyBorder="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67"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7"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7"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7"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7"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67" fillId="62" borderId="35" applyNumberFormat="0" applyFont="0" applyAlignment="0" applyProtection="0"/>
    <xf numFmtId="0" fontId="69" fillId="46" borderId="36" applyNumberFormat="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73" fillId="0" borderId="37" applyNumberFormat="0" applyFill="0" applyAlignment="0" applyProtection="0"/>
    <xf numFmtId="0" fontId="6" fillId="0" borderId="0"/>
    <xf numFmtId="0" fontId="69" fillId="46" borderId="36" applyNumberFormat="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57" fillId="47"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39"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39"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69" fillId="46" borderId="36" applyNumberFormat="0" applyAlignment="0" applyProtection="0"/>
    <xf numFmtId="0" fontId="39"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6" fillId="0" borderId="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6" fillId="0" borderId="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0" borderId="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39"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9"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7"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0" borderId="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39"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39"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57" fillId="47"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39"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57" fillId="47"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 fillId="0" borderId="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7"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7"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57" fillId="47" borderId="29" applyNumberForma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7" fillId="62" borderId="35" applyNumberFormat="0" applyFon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7"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7"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7"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57" fillId="46" borderId="29" applyNumberFormat="0" applyAlignment="0" applyProtection="0"/>
    <xf numFmtId="0" fontId="57" fillId="47"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57"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7"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57" fillId="46" borderId="29"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38" fillId="46" borderId="29"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6" fillId="62" borderId="35" applyNumberFormat="0" applyFont="0" applyAlignment="0" applyProtection="0"/>
    <xf numFmtId="0" fontId="57"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57" fillId="46" borderId="29" applyNumberFormat="0" applyAlignment="0" applyProtection="0"/>
    <xf numFmtId="0" fontId="6" fillId="62" borderId="35" applyNumberFormat="0" applyFont="0" applyAlignment="0" applyProtection="0"/>
    <xf numFmtId="0" fontId="69" fillId="46" borderId="36" applyNumberFormat="0" applyAlignment="0" applyProtection="0"/>
    <xf numFmtId="0" fontId="73" fillId="0" borderId="37" applyNumberFormat="0" applyFill="0" applyAlignment="0" applyProtection="0"/>
    <xf numFmtId="0" fontId="38" fillId="46" borderId="29" applyNumberFormat="0" applyAlignment="0" applyProtection="0"/>
    <xf numFmtId="0" fontId="57" fillId="46" borderId="29" applyNumberFormat="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9" fillId="46" borderId="36"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73" fillId="0" borderId="37" applyNumberFormat="0" applyFill="0" applyAlignment="0" applyProtection="0"/>
    <xf numFmtId="0" fontId="69" fillId="46" borderId="36"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6" fillId="62" borderId="35" applyNumberFormat="0" applyFon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9"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38"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7"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57" fillId="46" borderId="29" applyNumberForma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7"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 fillId="62" borderId="35" applyNumberFormat="0" applyFon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69" fillId="46" borderId="36" applyNumberFormat="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73" fillId="0" borderId="37" applyNumberFormat="0" applyFill="0" applyAlignment="0" applyProtection="0"/>
    <xf numFmtId="0" fontId="3" fillId="0" borderId="0"/>
    <xf numFmtId="0" fontId="3" fillId="0" borderId="0"/>
    <xf numFmtId="0" fontId="6" fillId="0" borderId="0"/>
    <xf numFmtId="0" fontId="7" fillId="0" borderId="0"/>
    <xf numFmtId="0" fontId="89" fillId="0" borderId="0"/>
    <xf numFmtId="0" fontId="7" fillId="0" borderId="0"/>
    <xf numFmtId="0" fontId="7" fillId="0" borderId="0"/>
    <xf numFmtId="0" fontId="7" fillId="0" borderId="0"/>
    <xf numFmtId="0" fontId="7" fillId="0" borderId="0"/>
    <xf numFmtId="43" fontId="3"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0" fontId="6" fillId="0" borderId="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0" fontId="6" fillId="0" borderId="0"/>
    <xf numFmtId="0" fontId="9" fillId="0" borderId="0"/>
    <xf numFmtId="0" fontId="3" fillId="0" borderId="0"/>
    <xf numFmtId="0" fontId="9" fillId="0" borderId="0"/>
    <xf numFmtId="0" fontId="31" fillId="0" borderId="0"/>
    <xf numFmtId="0" fontId="90" fillId="0" borderId="0"/>
    <xf numFmtId="0" fontId="31" fillId="0" borderId="0"/>
    <xf numFmtId="0" fontId="15" fillId="0" borderId="0"/>
    <xf numFmtId="43" fontId="11" fillId="0" borderId="0" applyFont="0" applyFill="0" applyBorder="0" applyAlignment="0" applyProtection="0"/>
    <xf numFmtId="0" fontId="9" fillId="0" borderId="0"/>
    <xf numFmtId="0" fontId="31" fillId="0" borderId="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2" fillId="0" borderId="0" applyFont="0" applyFill="0" applyBorder="0" applyAlignment="0" applyProtection="0"/>
    <xf numFmtId="43" fontId="43"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24"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0" fontId="7" fillId="0" borderId="0"/>
    <xf numFmtId="0" fontId="64" fillId="0" borderId="0"/>
    <xf numFmtId="0" fontId="7" fillId="0" borderId="0"/>
    <xf numFmtId="0" fontId="3" fillId="0" borderId="0"/>
    <xf numFmtId="0" fontId="64" fillId="0" borderId="0"/>
    <xf numFmtId="165" fontId="6"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2" fillId="0" borderId="0"/>
    <xf numFmtId="0" fontId="2" fillId="0" borderId="0"/>
    <xf numFmtId="0" fontId="20" fillId="0" borderId="0"/>
    <xf numFmtId="0" fontId="2" fillId="0" borderId="0"/>
    <xf numFmtId="0" fontId="2" fillId="0" borderId="0"/>
    <xf numFmtId="0" fontId="68" fillId="0" borderId="0"/>
    <xf numFmtId="0" fontId="2" fillId="0" borderId="0"/>
    <xf numFmtId="0" fontId="2" fillId="0" borderId="0"/>
    <xf numFmtId="0" fontId="20" fillId="0" borderId="0"/>
    <xf numFmtId="0" fontId="2" fillId="0" borderId="0"/>
    <xf numFmtId="0" fontId="20"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121" fillId="0" borderId="0"/>
  </cellStyleXfs>
  <cellXfs count="422">
    <xf numFmtId="0" fontId="0" fillId="0" borderId="0" xfId="0"/>
    <xf numFmtId="43" fontId="22" fillId="6" borderId="3" xfId="2333" applyFont="1" applyFill="1" applyBorder="1"/>
    <xf numFmtId="43" fontId="23" fillId="6" borderId="3" xfId="2333" applyFont="1" applyFill="1" applyBorder="1"/>
    <xf numFmtId="0" fontId="23" fillId="0" borderId="0" xfId="0" applyFont="1"/>
    <xf numFmtId="0" fontId="22" fillId="0" borderId="0" xfId="0" applyFont="1"/>
    <xf numFmtId="0" fontId="22" fillId="0" borderId="3" xfId="0" applyFont="1" applyBorder="1"/>
    <xf numFmtId="0" fontId="22" fillId="0" borderId="3" xfId="0" applyFont="1" applyBorder="1" applyAlignment="1">
      <alignment horizontal="center" vertical="center"/>
    </xf>
    <xf numFmtId="0" fontId="26" fillId="0" borderId="3" xfId="0" applyFont="1" applyBorder="1"/>
    <xf numFmtId="0" fontId="26" fillId="5" borderId="3" xfId="0" applyFont="1" applyFill="1" applyBorder="1" applyAlignment="1">
      <alignment horizontal="center" vertical="center" wrapText="1"/>
    </xf>
    <xf numFmtId="0" fontId="22" fillId="5" borderId="3" xfId="805" applyFont="1" applyFill="1" applyBorder="1" applyAlignment="1">
      <alignment horizontal="center" vertical="center" wrapText="1"/>
    </xf>
    <xf numFmtId="0" fontId="28" fillId="0" borderId="0" xfId="0" applyFont="1"/>
    <xf numFmtId="4" fontId="28" fillId="0" borderId="3" xfId="0" applyNumberFormat="1" applyFont="1" applyBorder="1" applyAlignment="1">
      <alignment horizontal="center" vertical="center"/>
    </xf>
    <xf numFmtId="0" fontId="25" fillId="0" borderId="0" xfId="0" applyFont="1"/>
    <xf numFmtId="0" fontId="25" fillId="0" borderId="3" xfId="0" applyFont="1" applyBorder="1" applyAlignment="1">
      <alignment horizontal="center" vertical="center"/>
    </xf>
    <xf numFmtId="2" fontId="25" fillId="0" borderId="3" xfId="0" applyNumberFormat="1" applyFont="1" applyBorder="1" applyAlignment="1">
      <alignment horizontal="center" vertical="center"/>
    </xf>
    <xf numFmtId="0" fontId="30" fillId="5" borderId="3" xfId="0" applyFont="1" applyFill="1" applyBorder="1" applyAlignment="1">
      <alignment horizontal="center" vertical="center" wrapText="1"/>
    </xf>
    <xf numFmtId="0" fontId="23" fillId="0" borderId="3" xfId="0" applyFont="1" applyBorder="1"/>
    <xf numFmtId="0" fontId="92" fillId="0" borderId="3" xfId="0" applyFont="1" applyBorder="1" applyAlignment="1">
      <alignment horizontal="center" vertical="center"/>
    </xf>
    <xf numFmtId="0" fontId="92" fillId="0" borderId="0" xfId="0" applyFont="1"/>
    <xf numFmtId="3" fontId="28" fillId="0" borderId="0" xfId="0" applyNumberFormat="1" applyFont="1"/>
    <xf numFmtId="0" fontId="23" fillId="5" borderId="3" xfId="0" applyFont="1" applyFill="1" applyBorder="1" applyAlignment="1">
      <alignment horizontal="center" vertical="center" wrapText="1"/>
    </xf>
    <xf numFmtId="0" fontId="92" fillId="5" borderId="3" xfId="0" applyFont="1" applyFill="1" applyBorder="1" applyAlignment="1">
      <alignment vertical="center"/>
    </xf>
    <xf numFmtId="4" fontId="92" fillId="5" borderId="3" xfId="0" applyNumberFormat="1" applyFont="1" applyFill="1" applyBorder="1" applyAlignment="1">
      <alignment vertical="center"/>
    </xf>
    <xf numFmtId="0" fontId="28" fillId="0" borderId="3" xfId="0" applyFont="1" applyBorder="1" applyAlignment="1">
      <alignment vertical="center" wrapText="1"/>
    </xf>
    <xf numFmtId="0" fontId="96" fillId="0" borderId="3" xfId="0" applyFont="1" applyBorder="1" applyAlignment="1">
      <alignment vertical="center" wrapText="1"/>
    </xf>
    <xf numFmtId="4" fontId="28" fillId="0" borderId="0" xfId="0" applyNumberFormat="1" applyFont="1"/>
    <xf numFmtId="0" fontId="92" fillId="0" borderId="3" xfId="0" applyFont="1" applyBorder="1" applyAlignment="1">
      <alignment horizontal="center" wrapText="1"/>
    </xf>
    <xf numFmtId="4" fontId="92" fillId="0" borderId="3" xfId="0" applyNumberFormat="1" applyFont="1" applyBorder="1" applyAlignment="1">
      <alignment horizontal="center" wrapText="1"/>
    </xf>
    <xf numFmtId="4" fontId="92" fillId="5" borderId="3" xfId="0" applyNumberFormat="1" applyFont="1" applyFill="1" applyBorder="1" applyAlignment="1">
      <alignment horizontal="center" wrapText="1"/>
    </xf>
    <xf numFmtId="0" fontId="28" fillId="0" borderId="3" xfId="0" applyFont="1" applyBorder="1" applyAlignment="1">
      <alignment horizontal="center" vertical="center"/>
    </xf>
    <xf numFmtId="4" fontId="28" fillId="0" borderId="3" xfId="0" applyNumberFormat="1" applyFont="1" applyBorder="1"/>
    <xf numFmtId="0" fontId="28" fillId="6" borderId="0" xfId="0" applyFont="1" applyFill="1"/>
    <xf numFmtId="4" fontId="92" fillId="5" borderId="3" xfId="0" applyNumberFormat="1" applyFont="1" applyFill="1" applyBorder="1" applyAlignment="1">
      <alignment horizontal="right" vertical="center"/>
    </xf>
    <xf numFmtId="0" fontId="92" fillId="6" borderId="3" xfId="0" applyFont="1" applyFill="1" applyBorder="1" applyAlignment="1">
      <alignment horizontal="center" wrapText="1"/>
    </xf>
    <xf numFmtId="4" fontId="92" fillId="7" borderId="3" xfId="0" applyNumberFormat="1" applyFont="1" applyFill="1" applyBorder="1" applyAlignment="1">
      <alignment horizontal="center" wrapText="1"/>
    </xf>
    <xf numFmtId="0" fontId="22" fillId="0" borderId="3" xfId="0" applyFont="1" applyBorder="1" applyAlignment="1">
      <alignment horizontal="center" wrapText="1"/>
    </xf>
    <xf numFmtId="2" fontId="22" fillId="0" borderId="3" xfId="0" applyNumberFormat="1" applyFont="1" applyBorder="1" applyAlignment="1">
      <alignment horizontal="center" wrapText="1"/>
    </xf>
    <xf numFmtId="0" fontId="28" fillId="0" borderId="3" xfId="0" applyFont="1" applyBorder="1"/>
    <xf numFmtId="168" fontId="28" fillId="0" borderId="3" xfId="2333" applyNumberFormat="1" applyFont="1" applyBorder="1" applyAlignment="1">
      <alignment horizontal="center"/>
    </xf>
    <xf numFmtId="0" fontId="28" fillId="0" borderId="3" xfId="0" applyFont="1" applyBorder="1" applyAlignment="1">
      <alignment horizontal="center"/>
    </xf>
    <xf numFmtId="43" fontId="28" fillId="0" borderId="3" xfId="2333" applyFont="1" applyBorder="1" applyAlignment="1">
      <alignment horizontal="center"/>
    </xf>
    <xf numFmtId="1" fontId="28" fillId="0" borderId="3" xfId="0" applyNumberFormat="1" applyFont="1" applyBorder="1" applyAlignment="1">
      <alignment horizontal="center"/>
    </xf>
    <xf numFmtId="0" fontId="28" fillId="5" borderId="3" xfId="0" applyFont="1" applyFill="1" applyBorder="1" applyAlignment="1">
      <alignment horizontal="center" vertical="center" wrapText="1"/>
    </xf>
    <xf numFmtId="0" fontId="28" fillId="6" borderId="3" xfId="0" applyFont="1" applyFill="1" applyBorder="1" applyAlignment="1">
      <alignment horizontal="right"/>
    </xf>
    <xf numFmtId="0" fontId="28" fillId="6" borderId="3" xfId="0" applyFont="1" applyFill="1" applyBorder="1"/>
    <xf numFmtId="168" fontId="92" fillId="6" borderId="3" xfId="2333" applyNumberFormat="1" applyFont="1" applyFill="1" applyBorder="1"/>
    <xf numFmtId="0" fontId="92" fillId="6" borderId="3" xfId="0" applyFont="1" applyFill="1" applyBorder="1"/>
    <xf numFmtId="43" fontId="92" fillId="6" borderId="3" xfId="2333" applyFont="1" applyFill="1" applyBorder="1"/>
    <xf numFmtId="167" fontId="92" fillId="10" borderId="3" xfId="0" applyNumberFormat="1" applyFont="1" applyFill="1" applyBorder="1"/>
    <xf numFmtId="167" fontId="92" fillId="5" borderId="9" xfId="0" applyNumberFormat="1" applyFont="1" applyFill="1" applyBorder="1"/>
    <xf numFmtId="0" fontId="92" fillId="5" borderId="3" xfId="0" applyFont="1" applyFill="1" applyBorder="1" applyAlignment="1">
      <alignment horizontal="center" vertical="center" wrapText="1"/>
    </xf>
    <xf numFmtId="167" fontId="22" fillId="6" borderId="3" xfId="2333" applyNumberFormat="1" applyFont="1" applyFill="1" applyBorder="1" applyAlignment="1">
      <alignment horizontal="center" vertical="center"/>
    </xf>
    <xf numFmtId="43" fontId="22" fillId="6" borderId="3" xfId="2333" applyFont="1" applyFill="1" applyBorder="1" applyAlignment="1">
      <alignment vertical="center"/>
    </xf>
    <xf numFmtId="167" fontId="22" fillId="6" borderId="3" xfId="2333" applyNumberFormat="1" applyFont="1" applyFill="1" applyBorder="1"/>
    <xf numFmtId="0" fontId="92" fillId="0" borderId="0" xfId="0" applyFont="1" applyAlignment="1"/>
    <xf numFmtId="0" fontId="92" fillId="0" borderId="3" xfId="0" applyFont="1" applyBorder="1"/>
    <xf numFmtId="0" fontId="28" fillId="0" borderId="3" xfId="0" applyFont="1" applyBorder="1" applyAlignment="1">
      <alignment vertical="center"/>
    </xf>
    <xf numFmtId="167" fontId="92" fillId="5" borderId="3" xfId="0" applyNumberFormat="1" applyFont="1" applyFill="1" applyBorder="1"/>
    <xf numFmtId="0" fontId="92" fillId="0" borderId="3" xfId="0" applyFont="1" applyBorder="1" applyAlignment="1">
      <alignment vertical="center" wrapText="1"/>
    </xf>
    <xf numFmtId="167" fontId="23" fillId="6" borderId="3" xfId="2333" applyNumberFormat="1" applyFont="1" applyFill="1" applyBorder="1" applyAlignment="1">
      <alignment horizontal="center" vertical="center"/>
    </xf>
    <xf numFmtId="43" fontId="23" fillId="6" borderId="3" xfId="2333" applyFont="1" applyFill="1" applyBorder="1" applyAlignment="1">
      <alignment vertical="center"/>
    </xf>
    <xf numFmtId="43" fontId="23" fillId="5" borderId="3" xfId="2333" applyFont="1" applyFill="1" applyBorder="1"/>
    <xf numFmtId="166" fontId="92" fillId="5" borderId="3" xfId="0" applyNumberFormat="1" applyFont="1" applyFill="1" applyBorder="1"/>
    <xf numFmtId="0" fontId="25" fillId="0" borderId="3" xfId="0" applyFont="1" applyBorder="1"/>
    <xf numFmtId="0" fontId="30" fillId="0" borderId="3" xfId="0" applyFont="1" applyBorder="1"/>
    <xf numFmtId="4" fontId="30" fillId="0" borderId="3" xfId="0" applyNumberFormat="1" applyFont="1" applyBorder="1"/>
    <xf numFmtId="0" fontId="23" fillId="5" borderId="3" xfId="0" applyFont="1" applyFill="1" applyBorder="1" applyAlignment="1">
      <alignment horizontal="center" vertical="center" wrapText="1"/>
    </xf>
    <xf numFmtId="3" fontId="22" fillId="0" borderId="3" xfId="0" applyNumberFormat="1" applyFont="1" applyBorder="1" applyAlignment="1">
      <alignment horizontal="center"/>
    </xf>
    <xf numFmtId="4" fontId="22" fillId="0" borderId="3" xfId="0" applyNumberFormat="1" applyFont="1" applyBorder="1" applyAlignment="1">
      <alignment horizontal="center"/>
    </xf>
    <xf numFmtId="0" fontId="22" fillId="0" borderId="41" xfId="0" applyFont="1" applyBorder="1" applyAlignment="1">
      <alignment vertical="center" wrapText="1"/>
    </xf>
    <xf numFmtId="0" fontId="22" fillId="6" borderId="3" xfId="0" applyFont="1" applyFill="1" applyBorder="1" applyAlignment="1">
      <alignment vertical="center"/>
    </xf>
    <xf numFmtId="4" fontId="22" fillId="6" borderId="3" xfId="0" applyNumberFormat="1" applyFont="1" applyFill="1" applyBorder="1" applyAlignment="1">
      <alignment horizontal="right" vertical="center"/>
    </xf>
    <xf numFmtId="4" fontId="22" fillId="6" borderId="3" xfId="0" applyNumberFormat="1" applyFont="1" applyFill="1" applyBorder="1" applyAlignment="1">
      <alignment vertical="center"/>
    </xf>
    <xf numFmtId="0" fontId="96" fillId="0" borderId="3" xfId="0" applyFont="1" applyBorder="1" applyAlignment="1">
      <alignment wrapText="1"/>
    </xf>
    <xf numFmtId="0" fontId="98" fillId="0" borderId="3" xfId="0" applyFont="1" applyBorder="1" applyAlignment="1">
      <alignment vertical="center" wrapText="1"/>
    </xf>
    <xf numFmtId="3" fontId="98" fillId="0" borderId="3" xfId="0" applyNumberFormat="1" applyFont="1" applyBorder="1" applyAlignment="1">
      <alignment horizontal="center"/>
    </xf>
    <xf numFmtId="0" fontId="99" fillId="5" borderId="3" xfId="0" applyFont="1" applyFill="1" applyBorder="1" applyAlignment="1">
      <alignment horizontal="center" vertical="center" wrapText="1"/>
    </xf>
    <xf numFmtId="0" fontId="24" fillId="0" borderId="0" xfId="32" applyFont="1"/>
    <xf numFmtId="0" fontId="24" fillId="6" borderId="3" xfId="32" applyFont="1" applyFill="1" applyBorder="1" applyAlignment="1">
      <alignment horizontal="left"/>
    </xf>
    <xf numFmtId="0" fontId="24" fillId="6" borderId="3" xfId="32" applyFont="1" applyFill="1" applyBorder="1" applyAlignment="1">
      <alignment horizontal="right"/>
    </xf>
    <xf numFmtId="0" fontId="91" fillId="0" borderId="0" xfId="0" applyFont="1"/>
    <xf numFmtId="167" fontId="26" fillId="5" borderId="3" xfId="2333" applyNumberFormat="1" applyFont="1" applyFill="1" applyBorder="1" applyAlignment="1">
      <alignment horizontal="center" vertical="center" wrapText="1"/>
    </xf>
    <xf numFmtId="0" fontId="92" fillId="5" borderId="3" xfId="0" applyFont="1" applyFill="1" applyBorder="1" applyAlignment="1">
      <alignment horizontal="center" vertical="center" wrapText="1"/>
    </xf>
    <xf numFmtId="0" fontId="22" fillId="0" borderId="5" xfId="0" applyFont="1" applyBorder="1"/>
    <xf numFmtId="167" fontId="22" fillId="0" borderId="3" xfId="2333" applyNumberFormat="1" applyFont="1" applyFill="1" applyBorder="1"/>
    <xf numFmtId="167" fontId="22" fillId="0" borderId="3" xfId="2333" applyNumberFormat="1" applyFont="1" applyBorder="1"/>
    <xf numFmtId="0" fontId="23" fillId="0" borderId="5" xfId="0" applyFont="1" applyBorder="1"/>
    <xf numFmtId="167" fontId="23" fillId="0" borderId="3" xfId="0" applyNumberFormat="1" applyFont="1" applyBorder="1"/>
    <xf numFmtId="167" fontId="23" fillId="0" borderId="3" xfId="2333" applyNumberFormat="1" applyFont="1" applyFill="1" applyBorder="1"/>
    <xf numFmtId="167" fontId="23" fillId="0" borderId="3" xfId="2333" applyNumberFormat="1" applyFont="1" applyBorder="1"/>
    <xf numFmtId="164" fontId="23" fillId="7" borderId="3" xfId="0" applyNumberFormat="1" applyFont="1" applyFill="1" applyBorder="1" applyAlignment="1">
      <alignment vertical="center"/>
    </xf>
    <xf numFmtId="2" fontId="27" fillId="0" borderId="0" xfId="0" applyNumberFormat="1" applyFont="1"/>
    <xf numFmtId="0" fontId="23" fillId="5" borderId="5" xfId="0" applyFont="1" applyFill="1" applyBorder="1" applyAlignment="1">
      <alignment horizontal="center" vertical="center" wrapText="1"/>
    </xf>
    <xf numFmtId="0" fontId="92" fillId="0" borderId="0" xfId="0" applyFont="1" applyAlignment="1">
      <alignment horizontal="center" vertical="center" wrapText="1"/>
    </xf>
    <xf numFmtId="0" fontId="92" fillId="5" borderId="3" xfId="0" applyFont="1" applyFill="1" applyBorder="1" applyAlignment="1">
      <alignment horizontal="center" vertical="center" wrapText="1"/>
    </xf>
    <xf numFmtId="0" fontId="100" fillId="0" borderId="0" xfId="0" applyFont="1"/>
    <xf numFmtId="0" fontId="101" fillId="69" borderId="57" xfId="0" applyFont="1" applyFill="1" applyBorder="1"/>
    <xf numFmtId="3" fontId="101" fillId="69" borderId="4" xfId="2334" applyNumberFormat="1" applyFont="1" applyFill="1" applyBorder="1"/>
    <xf numFmtId="167" fontId="101" fillId="69" borderId="58" xfId="2333" applyNumberFormat="1" applyFont="1" applyFill="1" applyBorder="1"/>
    <xf numFmtId="167" fontId="101" fillId="69" borderId="59" xfId="2333" applyNumberFormat="1" applyFont="1" applyFill="1" applyBorder="1"/>
    <xf numFmtId="167" fontId="101" fillId="69" borderId="57" xfId="2333" applyNumberFormat="1" applyFont="1" applyFill="1" applyBorder="1"/>
    <xf numFmtId="167" fontId="101" fillId="69" borderId="4" xfId="2333" applyNumberFormat="1" applyFont="1" applyFill="1" applyBorder="1"/>
    <xf numFmtId="0" fontId="101" fillId="7" borderId="7" xfId="0" applyFont="1" applyFill="1" applyBorder="1"/>
    <xf numFmtId="3" fontId="101" fillId="7" borderId="3" xfId="2333" applyNumberFormat="1" applyFont="1" applyFill="1" applyBorder="1"/>
    <xf numFmtId="4" fontId="101" fillId="7" borderId="8" xfId="0" applyNumberFormat="1" applyFont="1" applyFill="1" applyBorder="1"/>
    <xf numFmtId="4" fontId="101" fillId="7" borderId="52" xfId="0" applyNumberFormat="1" applyFont="1" applyFill="1" applyBorder="1"/>
    <xf numFmtId="167" fontId="101" fillId="7" borderId="7" xfId="2333" applyNumberFormat="1" applyFont="1" applyFill="1" applyBorder="1"/>
    <xf numFmtId="167" fontId="101" fillId="7" borderId="3" xfId="2333" applyNumberFormat="1" applyFont="1" applyFill="1" applyBorder="1"/>
    <xf numFmtId="167" fontId="101" fillId="7" borderId="8" xfId="2333" applyNumberFormat="1" applyFont="1" applyFill="1" applyBorder="1"/>
    <xf numFmtId="0" fontId="100" fillId="0" borderId="7" xfId="0" applyFont="1" applyBorder="1"/>
    <xf numFmtId="3" fontId="100" fillId="0" borderId="3" xfId="0" applyNumberFormat="1" applyFont="1" applyBorder="1"/>
    <xf numFmtId="0" fontId="100" fillId="0" borderId="3" xfId="0" applyFont="1" applyBorder="1"/>
    <xf numFmtId="3" fontId="100" fillId="0" borderId="8" xfId="0" applyNumberFormat="1" applyFont="1" applyBorder="1"/>
    <xf numFmtId="43" fontId="100" fillId="0" borderId="52" xfId="2333" applyFont="1" applyFill="1" applyBorder="1"/>
    <xf numFmtId="167" fontId="100" fillId="0" borderId="7" xfId="2333" applyNumberFormat="1" applyFont="1" applyFill="1" applyBorder="1"/>
    <xf numFmtId="167" fontId="100" fillId="0" borderId="3" xfId="2333" applyNumberFormat="1" applyFont="1" applyFill="1" applyBorder="1"/>
    <xf numFmtId="167" fontId="100" fillId="0" borderId="8" xfId="2333" applyNumberFormat="1" applyFont="1" applyFill="1" applyBorder="1"/>
    <xf numFmtId="0" fontId="101" fillId="9" borderId="7" xfId="0" applyFont="1" applyFill="1" applyBorder="1"/>
    <xf numFmtId="3" fontId="101" fillId="9" borderId="3" xfId="0" applyNumberFormat="1" applyFont="1" applyFill="1" applyBorder="1"/>
    <xf numFmtId="3" fontId="101" fillId="9" borderId="8" xfId="0" applyNumberFormat="1" applyFont="1" applyFill="1" applyBorder="1"/>
    <xf numFmtId="3" fontId="101" fillId="9" borderId="52" xfId="0" applyNumberFormat="1" applyFont="1" applyFill="1" applyBorder="1"/>
    <xf numFmtId="3" fontId="101" fillId="9" borderId="7" xfId="0" applyNumberFormat="1" applyFont="1" applyFill="1" applyBorder="1"/>
    <xf numFmtId="3" fontId="100" fillId="0" borderId="3" xfId="2333" applyNumberFormat="1" applyFont="1" applyBorder="1"/>
    <xf numFmtId="4" fontId="100" fillId="0" borderId="8" xfId="0" applyNumberFormat="1" applyFont="1" applyBorder="1"/>
    <xf numFmtId="4" fontId="100" fillId="0" borderId="52" xfId="0" applyNumberFormat="1" applyFont="1" applyBorder="1"/>
    <xf numFmtId="167" fontId="100" fillId="0" borderId="7" xfId="2333" applyNumberFormat="1" applyFont="1" applyBorder="1"/>
    <xf numFmtId="167" fontId="100" fillId="0" borderId="3" xfId="2333" applyNumberFormat="1" applyFont="1" applyBorder="1"/>
    <xf numFmtId="167" fontId="100" fillId="0" borderId="8" xfId="2333" applyNumberFormat="1" applyFont="1" applyBorder="1"/>
    <xf numFmtId="0" fontId="101" fillId="8" borderId="7" xfId="0" applyFont="1" applyFill="1" applyBorder="1"/>
    <xf numFmtId="0" fontId="101" fillId="8" borderId="3" xfId="0" applyFont="1" applyFill="1" applyBorder="1"/>
    <xf numFmtId="0" fontId="101" fillId="8" borderId="8" xfId="0" applyFont="1" applyFill="1" applyBorder="1"/>
    <xf numFmtId="0" fontId="101" fillId="8" borderId="52" xfId="0" applyFont="1" applyFill="1" applyBorder="1"/>
    <xf numFmtId="167" fontId="101" fillId="8" borderId="3" xfId="0" applyNumberFormat="1" applyFont="1" applyFill="1" applyBorder="1"/>
    <xf numFmtId="167" fontId="101" fillId="8" borderId="8" xfId="0" applyNumberFormat="1" applyFont="1" applyFill="1" applyBorder="1"/>
    <xf numFmtId="0" fontId="101" fillId="69" borderId="7" xfId="0" applyFont="1" applyFill="1" applyBorder="1"/>
    <xf numFmtId="3" fontId="101" fillId="69" borderId="3" xfId="2334" applyNumberFormat="1" applyFont="1" applyFill="1" applyBorder="1"/>
    <xf numFmtId="167" fontId="101" fillId="69" borderId="8" xfId="2333" applyNumberFormat="1" applyFont="1" applyFill="1" applyBorder="1"/>
    <xf numFmtId="167" fontId="101" fillId="69" borderId="52" xfId="2333" applyNumberFormat="1" applyFont="1" applyFill="1" applyBorder="1"/>
    <xf numFmtId="167" fontId="101" fillId="69" borderId="7" xfId="2333" applyNumberFormat="1" applyFont="1" applyFill="1" applyBorder="1"/>
    <xf numFmtId="167" fontId="101" fillId="69" borderId="3" xfId="2333" applyNumberFormat="1" applyFont="1" applyFill="1" applyBorder="1"/>
    <xf numFmtId="0" fontId="101" fillId="8" borderId="12" xfId="0" applyFont="1" applyFill="1" applyBorder="1"/>
    <xf numFmtId="0" fontId="101" fillId="8" borderId="17" xfId="0" applyFont="1" applyFill="1" applyBorder="1"/>
    <xf numFmtId="0" fontId="101" fillId="8" borderId="13" xfId="0" applyFont="1" applyFill="1" applyBorder="1"/>
    <xf numFmtId="0" fontId="101" fillId="8" borderId="56" xfId="0" applyFont="1" applyFill="1" applyBorder="1"/>
    <xf numFmtId="167" fontId="101" fillId="8" borderId="17" xfId="2333" applyNumberFormat="1" applyFont="1" applyFill="1" applyBorder="1"/>
    <xf numFmtId="167" fontId="101" fillId="8" borderId="13" xfId="2333" applyNumberFormat="1" applyFont="1" applyFill="1" applyBorder="1"/>
    <xf numFmtId="0" fontId="102" fillId="0" borderId="0" xfId="0" applyFont="1"/>
    <xf numFmtId="0" fontId="103" fillId="0" borderId="0" xfId="0" applyFont="1"/>
    <xf numFmtId="167" fontId="101" fillId="0" borderId="0" xfId="0" applyNumberFormat="1" applyFont="1"/>
    <xf numFmtId="0" fontId="101" fillId="0" borderId="19" xfId="0" applyFont="1" applyBorder="1"/>
    <xf numFmtId="167" fontId="101" fillId="0" borderId="19" xfId="0" applyNumberFormat="1" applyFont="1" applyBorder="1"/>
    <xf numFmtId="167" fontId="101" fillId="7" borderId="20" xfId="0" applyNumberFormat="1" applyFont="1" applyFill="1" applyBorder="1"/>
    <xf numFmtId="4" fontId="25" fillId="0" borderId="3" xfId="0" applyNumberFormat="1" applyFont="1" applyBorder="1" applyAlignment="1">
      <alignment horizontal="center" vertical="center"/>
    </xf>
    <xf numFmtId="9" fontId="25" fillId="0" borderId="0" xfId="2334" applyFont="1"/>
    <xf numFmtId="167" fontId="30" fillId="7" borderId="3" xfId="2333" applyNumberFormat="1" applyFont="1" applyFill="1" applyBorder="1"/>
    <xf numFmtId="0" fontId="25" fillId="5" borderId="3" xfId="0" applyFont="1" applyFill="1" applyBorder="1" applyAlignment="1">
      <alignment horizontal="center" vertical="center" wrapText="1"/>
    </xf>
    <xf numFmtId="0" fontId="25" fillId="6" borderId="3" xfId="0" applyFont="1" applyFill="1" applyBorder="1" applyAlignment="1">
      <alignment horizontal="center" vertical="center"/>
    </xf>
    <xf numFmtId="0" fontId="25" fillId="6" borderId="3" xfId="0" applyFont="1" applyFill="1" applyBorder="1"/>
    <xf numFmtId="2" fontId="25" fillId="6" borderId="2" xfId="0" applyNumberFormat="1" applyFont="1" applyFill="1" applyBorder="1" applyAlignment="1">
      <alignment horizontal="center"/>
    </xf>
    <xf numFmtId="0" fontId="25" fillId="6" borderId="3" xfId="0" applyFont="1" applyFill="1" applyBorder="1" applyAlignment="1">
      <alignment horizontal="center"/>
    </xf>
    <xf numFmtId="167" fontId="25" fillId="6" borderId="3" xfId="2333" applyNumberFormat="1" applyFont="1" applyFill="1" applyBorder="1"/>
    <xf numFmtId="43" fontId="25" fillId="6" borderId="3" xfId="2333" applyFont="1" applyFill="1" applyBorder="1" applyAlignment="1">
      <alignment horizontal="center" vertical="center"/>
    </xf>
    <xf numFmtId="0" fontId="28" fillId="0" borderId="0" xfId="0" applyFont="1" applyAlignment="1">
      <alignment horizontal="center"/>
    </xf>
    <xf numFmtId="0" fontId="28" fillId="0" borderId="0" xfId="0" applyFont="1" applyAlignment="1">
      <alignment horizontal="center" vertical="center"/>
    </xf>
    <xf numFmtId="49" fontId="28" fillId="0" borderId="4" xfId="0" applyNumberFormat="1" applyFont="1" applyBorder="1" applyAlignment="1">
      <alignment horizontal="center" vertical="center"/>
    </xf>
    <xf numFmtId="0" fontId="28" fillId="0" borderId="4" xfId="0" applyFont="1" applyBorder="1" applyAlignment="1">
      <alignment horizontal="center" vertical="center"/>
    </xf>
    <xf numFmtId="0" fontId="28" fillId="6" borderId="3" xfId="0" applyFont="1" applyFill="1" applyBorder="1" applyAlignment="1">
      <alignment horizontal="center" vertical="center"/>
    </xf>
    <xf numFmtId="0" fontId="28" fillId="6" borderId="3" xfId="6" applyFont="1" applyFill="1" applyBorder="1" applyAlignment="1">
      <alignment horizontal="center" vertical="center"/>
    </xf>
    <xf numFmtId="49" fontId="28" fillId="0" borderId="3" xfId="0" applyNumberFormat="1" applyFont="1" applyBorder="1" applyAlignment="1">
      <alignment horizontal="center" vertical="center"/>
    </xf>
    <xf numFmtId="16" fontId="28" fillId="0" borderId="3" xfId="0" applyNumberFormat="1" applyFont="1" applyBorder="1" applyAlignment="1">
      <alignment horizontal="center" vertical="center"/>
    </xf>
    <xf numFmtId="0" fontId="28" fillId="0" borderId="3" xfId="6" applyFont="1" applyBorder="1" applyAlignment="1">
      <alignment horizontal="center" vertical="center"/>
    </xf>
    <xf numFmtId="0" fontId="28" fillId="0" borderId="9" xfId="0" applyFont="1" applyBorder="1" applyAlignment="1">
      <alignment horizontal="center" vertical="center"/>
    </xf>
    <xf numFmtId="0" fontId="96" fillId="5" borderId="3" xfId="0" applyFont="1" applyFill="1" applyBorder="1" applyAlignment="1">
      <alignment horizontal="center" vertical="center" wrapText="1"/>
    </xf>
    <xf numFmtId="3" fontId="28" fillId="5" borderId="3" xfId="0" applyNumberFormat="1" applyFont="1" applyFill="1" applyBorder="1" applyAlignment="1">
      <alignment horizontal="center" vertical="center" wrapText="1"/>
    </xf>
    <xf numFmtId="3" fontId="92" fillId="7" borderId="3" xfId="0" applyNumberFormat="1" applyFont="1" applyFill="1" applyBorder="1" applyAlignment="1">
      <alignment horizontal="center" vertical="center" wrapText="1"/>
    </xf>
    <xf numFmtId="0" fontId="28" fillId="0" borderId="3" xfId="0" applyFont="1" applyBorder="1" applyAlignment="1">
      <alignment wrapText="1"/>
    </xf>
    <xf numFmtId="2" fontId="28" fillId="0" borderId="3" xfId="0" applyNumberFormat="1" applyFont="1" applyBorder="1"/>
    <xf numFmtId="0" fontId="28" fillId="0" borderId="3" xfId="0" applyFont="1" applyBorder="1" applyAlignment="1">
      <alignment horizontal="center" vertical="center" wrapText="1"/>
    </xf>
    <xf numFmtId="0" fontId="22" fillId="0" borderId="0" xfId="806" applyFont="1"/>
    <xf numFmtId="0" fontId="23" fillId="5" borderId="3" xfId="806" applyFont="1" applyFill="1" applyBorder="1" applyAlignment="1">
      <alignment horizontal="center" vertical="center"/>
    </xf>
    <xf numFmtId="0" fontId="23" fillId="5" borderId="3" xfId="806" applyFont="1" applyFill="1" applyBorder="1" applyAlignment="1">
      <alignment horizontal="center" vertical="center" wrapText="1"/>
    </xf>
    <xf numFmtId="0" fontId="22" fillId="0" borderId="3" xfId="806" applyFont="1" applyBorder="1" applyAlignment="1">
      <alignment wrapText="1"/>
    </xf>
    <xf numFmtId="1" fontId="22" fillId="0" borderId="0" xfId="806" applyNumberFormat="1" applyFont="1"/>
    <xf numFmtId="2" fontId="22" fillId="0" borderId="0" xfId="806" applyNumberFormat="1" applyFont="1"/>
    <xf numFmtId="0" fontId="22" fillId="5" borderId="3" xfId="806" applyFont="1" applyFill="1" applyBorder="1" applyAlignment="1">
      <alignment horizontal="center" vertical="center"/>
    </xf>
    <xf numFmtId="0" fontId="22" fillId="5" borderId="3" xfId="806" applyFont="1" applyFill="1" applyBorder="1" applyAlignment="1">
      <alignment horizontal="center" vertical="center" wrapText="1"/>
    </xf>
    <xf numFmtId="0" fontId="22" fillId="0" borderId="3" xfId="806" applyFont="1" applyBorder="1" applyAlignment="1">
      <alignment horizontal="center" vertical="center"/>
    </xf>
    <xf numFmtId="0" fontId="23" fillId="0" borderId="3" xfId="806" applyFont="1" applyBorder="1" applyAlignment="1">
      <alignment horizontal="center" vertical="center"/>
    </xf>
    <xf numFmtId="0" fontId="92" fillId="0" borderId="3" xfId="0" applyFont="1" applyBorder="1" applyAlignment="1">
      <alignment horizontal="center"/>
    </xf>
    <xf numFmtId="4" fontId="92" fillId="0" borderId="3" xfId="0" applyNumberFormat="1" applyFont="1" applyBorder="1" applyAlignment="1">
      <alignment horizontal="center"/>
    </xf>
    <xf numFmtId="4" fontId="92" fillId="0" borderId="3" xfId="0" applyNumberFormat="1" applyFont="1" applyBorder="1"/>
    <xf numFmtId="0" fontId="107" fillId="0" borderId="0" xfId="0" applyFont="1" applyAlignment="1">
      <alignment horizontal="left" vertical="center"/>
    </xf>
    <xf numFmtId="0" fontId="28" fillId="0" borderId="3" xfId="0" applyFont="1" applyBorder="1" applyAlignment="1">
      <alignment horizontal="left" vertical="center"/>
    </xf>
    <xf numFmtId="4" fontId="92" fillId="0" borderId="0" xfId="0" applyNumberFormat="1" applyFont="1" applyAlignment="1">
      <alignment horizontal="center"/>
    </xf>
    <xf numFmtId="0" fontId="25" fillId="0" borderId="0" xfId="0" applyFont="1"/>
    <xf numFmtId="0" fontId="25" fillId="0" borderId="0" xfId="0" applyFont="1" applyBorder="1"/>
    <xf numFmtId="167" fontId="26" fillId="0" borderId="3" xfId="2333" applyNumberFormat="1" applyFont="1" applyBorder="1" applyAlignment="1">
      <alignment horizontal="center" vertical="center"/>
    </xf>
    <xf numFmtId="167" fontId="26" fillId="6" borderId="3" xfId="2333" applyNumberFormat="1" applyFont="1" applyFill="1" applyBorder="1" applyAlignment="1">
      <alignment horizontal="center" vertical="center"/>
    </xf>
    <xf numFmtId="3" fontId="28" fillId="0" borderId="3" xfId="0" applyNumberFormat="1" applyFont="1" applyBorder="1"/>
    <xf numFmtId="0" fontId="22" fillId="0" borderId="3" xfId="0" applyFont="1" applyBorder="1" applyAlignment="1">
      <alignment wrapText="1"/>
    </xf>
    <xf numFmtId="175" fontId="22" fillId="0" borderId="3" xfId="0" applyNumberFormat="1" applyFont="1" applyBorder="1"/>
    <xf numFmtId="3" fontId="22" fillId="0" borderId="0" xfId="0" applyNumberFormat="1" applyFont="1"/>
    <xf numFmtId="3" fontId="22" fillId="0" borderId="3" xfId="0" applyNumberFormat="1" applyFont="1" applyBorder="1"/>
    <xf numFmtId="0" fontId="22" fillId="0" borderId="0" xfId="0" applyFont="1" applyBorder="1" applyAlignment="1">
      <alignment wrapText="1"/>
    </xf>
    <xf numFmtId="3" fontId="22" fillId="0" borderId="0" xfId="0" applyNumberFormat="1" applyFont="1" applyBorder="1"/>
    <xf numFmtId="3" fontId="23" fillId="7" borderId="3" xfId="0" applyNumberFormat="1" applyFont="1" applyFill="1" applyBorder="1" applyAlignment="1">
      <alignment vertical="center"/>
    </xf>
    <xf numFmtId="167" fontId="24" fillId="6" borderId="3" xfId="45" applyNumberFormat="1" applyFont="1" applyFill="1" applyBorder="1" applyAlignment="1">
      <alignment horizontal="left"/>
    </xf>
    <xf numFmtId="167" fontId="21" fillId="0" borderId="3" xfId="32" applyNumberFormat="1" applyFont="1" applyBorder="1"/>
    <xf numFmtId="0" fontId="28" fillId="0" borderId="0" xfId="0" applyFont="1"/>
    <xf numFmtId="0" fontId="22" fillId="0" borderId="3" xfId="0" applyFont="1" applyBorder="1" applyAlignment="1">
      <alignment vertical="center" wrapText="1"/>
    </xf>
    <xf numFmtId="0" fontId="23" fillId="0" borderId="3" xfId="0" applyFont="1" applyBorder="1" applyAlignment="1">
      <alignment horizontal="center"/>
    </xf>
    <xf numFmtId="49" fontId="22" fillId="0" borderId="3" xfId="21767" applyNumberFormat="1" applyFont="1" applyBorder="1" applyAlignment="1">
      <alignment vertical="center" wrapText="1"/>
    </xf>
    <xf numFmtId="4" fontId="23" fillId="0" borderId="3" xfId="0" applyNumberFormat="1" applyFont="1" applyBorder="1" applyAlignment="1">
      <alignment horizontal="center"/>
    </xf>
    <xf numFmtId="0" fontId="111" fillId="0" borderId="3" xfId="0" applyFont="1" applyBorder="1" applyAlignment="1">
      <alignment horizontal="center"/>
    </xf>
    <xf numFmtId="0" fontId="94" fillId="5" borderId="3" xfId="0" applyFont="1" applyFill="1" applyBorder="1" applyAlignment="1">
      <alignment horizontal="center"/>
    </xf>
    <xf numFmtId="4" fontId="94" fillId="5" borderId="3" xfId="0" applyNumberFormat="1" applyFont="1" applyFill="1" applyBorder="1" applyAlignment="1">
      <alignment horizontal="center" wrapText="1"/>
    </xf>
    <xf numFmtId="4" fontId="94" fillId="5" borderId="3" xfId="0" applyNumberFormat="1" applyFont="1" applyFill="1" applyBorder="1" applyAlignment="1">
      <alignment horizontal="center"/>
    </xf>
    <xf numFmtId="4" fontId="23" fillId="5" borderId="3" xfId="0" applyNumberFormat="1" applyFont="1" applyFill="1" applyBorder="1" applyAlignment="1">
      <alignment horizontal="center"/>
    </xf>
    <xf numFmtId="4" fontId="94" fillId="6" borderId="3" xfId="0" applyNumberFormat="1" applyFont="1" applyFill="1" applyBorder="1" applyAlignment="1">
      <alignment horizontal="center"/>
    </xf>
    <xf numFmtId="4" fontId="110" fillId="6" borderId="3" xfId="0" applyNumberFormat="1" applyFont="1" applyFill="1" applyBorder="1" applyAlignment="1">
      <alignment horizontal="center" vertical="center"/>
    </xf>
    <xf numFmtId="3" fontId="22" fillId="6" borderId="3" xfId="0" applyNumberFormat="1" applyFont="1" applyFill="1" applyBorder="1" applyAlignment="1">
      <alignment horizontal="center"/>
    </xf>
    <xf numFmtId="4" fontId="22" fillId="6" borderId="3" xfId="0" applyNumberFormat="1" applyFont="1" applyFill="1" applyBorder="1" applyAlignment="1">
      <alignment horizontal="center"/>
    </xf>
    <xf numFmtId="4" fontId="23" fillId="6" borderId="3" xfId="0" applyNumberFormat="1" applyFont="1" applyFill="1" applyBorder="1" applyAlignment="1">
      <alignment horizontal="center"/>
    </xf>
    <xf numFmtId="4" fontId="23" fillId="65" borderId="3" xfId="0" applyNumberFormat="1" applyFont="1" applyFill="1" applyBorder="1" applyAlignment="1">
      <alignment horizontal="center"/>
    </xf>
    <xf numFmtId="0" fontId="23" fillId="6" borderId="3" xfId="0" applyFont="1" applyFill="1" applyBorder="1" applyAlignment="1">
      <alignment horizontal="center"/>
    </xf>
    <xf numFmtId="0" fontId="96" fillId="6" borderId="3" xfId="0" applyFont="1" applyFill="1" applyBorder="1" applyAlignment="1">
      <alignment wrapText="1"/>
    </xf>
    <xf numFmtId="0" fontId="22" fillId="6" borderId="3" xfId="0" applyFont="1" applyFill="1" applyBorder="1" applyAlignment="1">
      <alignment vertical="center" wrapText="1"/>
    </xf>
    <xf numFmtId="4" fontId="98" fillId="6" borderId="3" xfId="0" applyNumberFormat="1" applyFont="1" applyFill="1" applyBorder="1" applyAlignment="1">
      <alignment horizontal="center"/>
    </xf>
    <xf numFmtId="0" fontId="94" fillId="71" borderId="3" xfId="0" applyFont="1" applyFill="1" applyBorder="1" applyAlignment="1">
      <alignment horizontal="center"/>
    </xf>
    <xf numFmtId="4" fontId="94" fillId="71" borderId="3" xfId="0" applyNumberFormat="1" applyFont="1" applyFill="1" applyBorder="1"/>
    <xf numFmtId="4" fontId="94" fillId="70" borderId="3" xfId="0" applyNumberFormat="1" applyFont="1" applyFill="1" applyBorder="1" applyAlignment="1">
      <alignment horizontal="center"/>
    </xf>
    <xf numFmtId="3" fontId="92" fillId="72" borderId="3" xfId="0" applyNumberFormat="1" applyFont="1" applyFill="1" applyBorder="1" applyAlignment="1">
      <alignment horizontal="center" vertical="center"/>
    </xf>
    <xf numFmtId="167" fontId="22" fillId="0" borderId="0" xfId="0" applyNumberFormat="1" applyFont="1"/>
    <xf numFmtId="43" fontId="22" fillId="0" borderId="0" xfId="0" applyNumberFormat="1" applyFont="1"/>
    <xf numFmtId="174" fontId="92" fillId="11" borderId="3" xfId="0" applyNumberFormat="1" applyFont="1" applyFill="1" applyBorder="1" applyAlignment="1"/>
    <xf numFmtId="43" fontId="28" fillId="11" borderId="3" xfId="0" applyNumberFormat="1" applyFont="1" applyFill="1" applyBorder="1"/>
    <xf numFmtId="4" fontId="30" fillId="11" borderId="3" xfId="0" applyNumberFormat="1" applyFont="1" applyFill="1" applyBorder="1"/>
    <xf numFmtId="164" fontId="28" fillId="11" borderId="3" xfId="0" applyNumberFormat="1" applyFont="1" applyFill="1" applyBorder="1"/>
    <xf numFmtId="0" fontId="21" fillId="0" borderId="0" xfId="32" applyFont="1"/>
    <xf numFmtId="167" fontId="24" fillId="0" borderId="0" xfId="32" applyNumberFormat="1" applyFont="1"/>
    <xf numFmtId="0" fontId="91" fillId="0" borderId="0" xfId="21776" applyFont="1"/>
    <xf numFmtId="0" fontId="112" fillId="0" borderId="3" xfId="21767" applyFont="1" applyBorder="1" applyAlignment="1">
      <alignment horizontal="center" vertical="center"/>
    </xf>
    <xf numFmtId="0" fontId="112" fillId="0" borderId="3" xfId="21767" applyFont="1" applyBorder="1" applyAlignment="1">
      <alignment horizontal="center" vertical="center" wrapText="1"/>
    </xf>
    <xf numFmtId="0" fontId="112" fillId="0" borderId="3" xfId="21767" applyFont="1" applyBorder="1"/>
    <xf numFmtId="9" fontId="112" fillId="0" borderId="3" xfId="21767" applyNumberFormat="1" applyFont="1" applyBorder="1"/>
    <xf numFmtId="167" fontId="112" fillId="0" borderId="0" xfId="2341" applyNumberFormat="1" applyFont="1"/>
    <xf numFmtId="0" fontId="91" fillId="7" borderId="3" xfId="21777" applyFont="1" applyFill="1" applyBorder="1" applyAlignment="1">
      <alignment horizontal="center" vertical="center" wrapText="1"/>
    </xf>
    <xf numFmtId="0" fontId="91" fillId="0" borderId="3" xfId="21777" applyFont="1" applyBorder="1" applyAlignment="1">
      <alignment horizontal="center" vertical="center" wrapText="1"/>
    </xf>
    <xf numFmtId="3" fontId="91" fillId="0" borderId="3" xfId="21777" applyNumberFormat="1" applyFont="1" applyBorder="1" applyAlignment="1">
      <alignment horizontal="center" vertical="center" wrapText="1"/>
    </xf>
    <xf numFmtId="3" fontId="91" fillId="7" borderId="3" xfId="21777" applyNumberFormat="1" applyFont="1" applyFill="1" applyBorder="1" applyAlignment="1">
      <alignment horizontal="center" vertical="center" wrapText="1"/>
    </xf>
    <xf numFmtId="167" fontId="112" fillId="6" borderId="3" xfId="2341" applyNumberFormat="1" applyFont="1" applyFill="1" applyBorder="1" applyAlignment="1">
      <alignment horizontal="left"/>
    </xf>
    <xf numFmtId="167" fontId="112" fillId="0" borderId="3" xfId="2341" applyNumberFormat="1" applyFont="1" applyBorder="1"/>
    <xf numFmtId="167" fontId="114" fillId="0" borderId="3" xfId="2341" applyNumberFormat="1" applyFont="1" applyBorder="1"/>
    <xf numFmtId="167" fontId="112" fillId="0" borderId="3" xfId="2341" applyNumberFormat="1" applyFont="1" applyBorder="1" applyAlignment="1">
      <alignment horizontal="left"/>
    </xf>
    <xf numFmtId="3" fontId="91" fillId="6" borderId="3" xfId="21777" applyNumberFormat="1" applyFont="1" applyFill="1" applyBorder="1" applyAlignment="1">
      <alignment horizontal="center" vertical="center"/>
    </xf>
    <xf numFmtId="167" fontId="91" fillId="6" borderId="3" xfId="2341" applyNumberFormat="1" applyFont="1" applyFill="1" applyBorder="1" applyAlignment="1">
      <alignment horizontal="left" vertical="center"/>
    </xf>
    <xf numFmtId="3" fontId="114" fillId="6" borderId="3" xfId="21777" applyNumberFormat="1" applyFont="1" applyFill="1" applyBorder="1" applyAlignment="1">
      <alignment horizontal="center" vertical="center"/>
    </xf>
    <xf numFmtId="167" fontId="91" fillId="0" borderId="3" xfId="2341" applyNumberFormat="1" applyFont="1" applyBorder="1"/>
    <xf numFmtId="167" fontId="91" fillId="6" borderId="3" xfId="2341" applyNumberFormat="1" applyFont="1" applyFill="1" applyBorder="1" applyAlignment="1">
      <alignment horizontal="left"/>
    </xf>
    <xf numFmtId="4" fontId="92" fillId="11" borderId="3" xfId="0" applyNumberFormat="1" applyFont="1" applyFill="1" applyBorder="1" applyAlignment="1">
      <alignment horizontal="center"/>
    </xf>
    <xf numFmtId="0" fontId="28" fillId="0" borderId="0" xfId="0" applyFont="1" applyBorder="1"/>
    <xf numFmtId="0" fontId="22" fillId="0" borderId="0" xfId="0" applyFont="1" applyBorder="1" applyAlignment="1">
      <alignment vertical="center" wrapText="1"/>
    </xf>
    <xf numFmtId="3" fontId="92" fillId="11" borderId="3" xfId="0" applyNumberFormat="1" applyFont="1" applyFill="1" applyBorder="1"/>
    <xf numFmtId="0" fontId="28" fillId="5" borderId="2" xfId="0" applyFont="1" applyFill="1" applyBorder="1" applyAlignment="1">
      <alignment horizontal="center" vertical="center" wrapText="1"/>
    </xf>
    <xf numFmtId="3" fontId="22" fillId="0" borderId="0" xfId="0" applyNumberFormat="1" applyFont="1" applyFill="1" applyBorder="1"/>
    <xf numFmtId="0" fontId="28" fillId="0" borderId="0" xfId="0" applyFont="1" applyFill="1" applyBorder="1" applyAlignment="1">
      <alignment horizontal="center" vertical="center" wrapText="1"/>
    </xf>
    <xf numFmtId="0" fontId="28" fillId="5" borderId="2" xfId="0" applyFont="1" applyFill="1" applyBorder="1" applyAlignment="1">
      <alignment horizontal="left" vertical="top" wrapText="1"/>
    </xf>
    <xf numFmtId="0" fontId="28" fillId="0" borderId="0" xfId="0" applyFont="1" applyFill="1" applyBorder="1" applyAlignment="1">
      <alignment horizontal="left" vertical="top" wrapText="1"/>
    </xf>
    <xf numFmtId="4" fontId="22" fillId="0" borderId="3" xfId="806" applyNumberFormat="1" applyFont="1" applyBorder="1"/>
    <xf numFmtId="4" fontId="23" fillId="0" borderId="3" xfId="806" applyNumberFormat="1" applyFont="1" applyBorder="1"/>
    <xf numFmtId="4" fontId="23" fillId="11" borderId="3" xfId="806" applyNumberFormat="1" applyFont="1" applyFill="1" applyBorder="1"/>
    <xf numFmtId="4" fontId="22" fillId="0" borderId="3" xfId="806" applyNumberFormat="1" applyFont="1" applyBorder="1" applyAlignment="1">
      <alignment horizontal="left" indent="7"/>
    </xf>
    <xf numFmtId="174" fontId="26" fillId="11" borderId="3" xfId="0" applyNumberFormat="1" applyFont="1" applyFill="1" applyBorder="1" applyAlignment="1">
      <alignment vertical="center"/>
    </xf>
    <xf numFmtId="0" fontId="115" fillId="0" borderId="3" xfId="0" applyFont="1" applyBorder="1"/>
    <xf numFmtId="43" fontId="115" fillId="0" borderId="3" xfId="2333" applyFont="1" applyBorder="1"/>
    <xf numFmtId="43" fontId="25" fillId="0" borderId="0" xfId="0" applyNumberFormat="1" applyFont="1"/>
    <xf numFmtId="0" fontId="21" fillId="0" borderId="0" xfId="32" applyFont="1" applyBorder="1" applyAlignment="1">
      <alignment horizontal="center"/>
    </xf>
    <xf numFmtId="0" fontId="22" fillId="0" borderId="3" xfId="0" applyFont="1" applyBorder="1" applyAlignment="1">
      <alignment horizontal="center" vertical="center" wrapText="1"/>
    </xf>
    <xf numFmtId="167" fontId="22" fillId="11" borderId="3" xfId="0" applyNumberFormat="1" applyFont="1" applyFill="1" applyBorder="1" applyAlignment="1">
      <alignment vertical="center" wrapText="1"/>
    </xf>
    <xf numFmtId="43" fontId="22" fillId="11" borderId="3" xfId="0" applyNumberFormat="1" applyFont="1" applyFill="1" applyBorder="1" applyAlignment="1">
      <alignment vertical="center" wrapText="1"/>
    </xf>
    <xf numFmtId="43" fontId="28" fillId="0" borderId="0" xfId="0" applyNumberFormat="1" applyFont="1" applyFill="1" applyBorder="1"/>
    <xf numFmtId="3" fontId="116" fillId="6" borderId="3" xfId="21777" applyNumberFormat="1" applyFont="1" applyFill="1" applyBorder="1" applyAlignment="1">
      <alignment horizontal="center" vertical="center"/>
    </xf>
    <xf numFmtId="167" fontId="93" fillId="10" borderId="3" xfId="2341" applyNumberFormat="1" applyFont="1" applyFill="1" applyBorder="1"/>
    <xf numFmtId="166" fontId="24" fillId="0" borderId="0" xfId="32" applyNumberFormat="1" applyFont="1"/>
    <xf numFmtId="167" fontId="120" fillId="10" borderId="3" xfId="32" applyNumberFormat="1" applyFont="1" applyFill="1" applyBorder="1"/>
    <xf numFmtId="0" fontId="112" fillId="0" borderId="0" xfId="21779" applyFont="1"/>
    <xf numFmtId="0" fontId="93" fillId="10" borderId="3" xfId="21779" applyFont="1" applyFill="1" applyBorder="1"/>
    <xf numFmtId="3" fontId="93" fillId="10" borderId="3" xfId="21779" applyNumberFormat="1" applyFont="1" applyFill="1" applyBorder="1"/>
    <xf numFmtId="167" fontId="120" fillId="10" borderId="3" xfId="21779" applyNumberFormat="1" applyFont="1" applyFill="1" applyBorder="1"/>
    <xf numFmtId="0" fontId="91" fillId="0" borderId="0" xfId="21779" applyFont="1"/>
    <xf numFmtId="0" fontId="113" fillId="0" borderId="0" xfId="21779" applyFont="1"/>
    <xf numFmtId="167" fontId="112" fillId="0" borderId="0" xfId="21779" applyNumberFormat="1" applyFont="1"/>
    <xf numFmtId="0" fontId="112" fillId="0" borderId="0" xfId="21779" applyFont="1" applyAlignment="1">
      <alignment horizontal="left" vertical="center"/>
    </xf>
    <xf numFmtId="0" fontId="112" fillId="0" borderId="0" xfId="21779" applyFont="1" applyAlignment="1">
      <alignment horizontal="center" vertical="center" wrapText="1"/>
    </xf>
    <xf numFmtId="0" fontId="112" fillId="0" borderId="3" xfId="21779" applyFont="1" applyBorder="1" applyAlignment="1">
      <alignment wrapText="1"/>
    </xf>
    <xf numFmtId="9" fontId="112" fillId="0" borderId="3" xfId="21779" applyNumberFormat="1" applyFont="1" applyBorder="1" applyAlignment="1">
      <alignment wrapText="1"/>
    </xf>
    <xf numFmtId="3" fontId="112" fillId="0" borderId="0" xfId="21779" applyNumberFormat="1" applyFont="1"/>
    <xf numFmtId="0" fontId="112" fillId="6" borderId="3" xfId="21779" applyFont="1" applyFill="1" applyBorder="1" applyAlignment="1">
      <alignment horizontal="left"/>
    </xf>
    <xf numFmtId="0" fontId="112" fillId="6" borderId="3" xfId="21779" applyFont="1" applyFill="1" applyBorder="1" applyAlignment="1">
      <alignment horizontal="right"/>
    </xf>
    <xf numFmtId="0" fontId="112" fillId="0" borderId="3" xfId="21779" applyFont="1" applyBorder="1" applyAlignment="1">
      <alignment horizontal="left"/>
    </xf>
    <xf numFmtId="3" fontId="117" fillId="0" borderId="3" xfId="21779" applyNumberFormat="1" applyFont="1" applyBorder="1" applyAlignment="1">
      <alignment horizontal="center" vertical="center"/>
    </xf>
    <xf numFmtId="3" fontId="112" fillId="0" borderId="3" xfId="21779" applyNumberFormat="1" applyFont="1" applyBorder="1" applyAlignment="1">
      <alignment horizontal="center" vertical="center"/>
    </xf>
    <xf numFmtId="3" fontId="113" fillId="0" borderId="3" xfId="21779" applyNumberFormat="1" applyFont="1" applyBorder="1" applyAlignment="1">
      <alignment horizontal="center" vertical="center"/>
    </xf>
    <xf numFmtId="3" fontId="112" fillId="7" borderId="3" xfId="21779" applyNumberFormat="1" applyFont="1" applyFill="1" applyBorder="1" applyAlignment="1">
      <alignment horizontal="center" vertical="center"/>
    </xf>
    <xf numFmtId="3" fontId="112" fillId="0" borderId="3" xfId="21779" applyNumberFormat="1" applyFont="1" applyBorder="1"/>
    <xf numFmtId="3" fontId="91" fillId="0" borderId="3" xfId="21779" applyNumberFormat="1" applyFont="1" applyBorder="1"/>
    <xf numFmtId="3" fontId="91" fillId="68" borderId="3" xfId="21779" applyNumberFormat="1" applyFont="1" applyFill="1" applyBorder="1"/>
    <xf numFmtId="0" fontId="112" fillId="0" borderId="3" xfId="21779" applyFont="1" applyBorder="1" applyAlignment="1">
      <alignment horizontal="right"/>
    </xf>
    <xf numFmtId="3" fontId="117" fillId="6" borderId="3" xfId="21779" applyNumberFormat="1" applyFont="1" applyFill="1" applyBorder="1" applyAlignment="1">
      <alignment horizontal="center" vertical="center"/>
    </xf>
    <xf numFmtId="3" fontId="112" fillId="6" borderId="3" xfId="21779" applyNumberFormat="1" applyFont="1" applyFill="1" applyBorder="1" applyAlignment="1">
      <alignment horizontal="center" vertical="center"/>
    </xf>
    <xf numFmtId="3" fontId="113" fillId="6" borderId="3" xfId="21779" applyNumberFormat="1" applyFont="1" applyFill="1" applyBorder="1" applyAlignment="1">
      <alignment horizontal="center" vertical="center"/>
    </xf>
    <xf numFmtId="3" fontId="91" fillId="7" borderId="3" xfId="21779" applyNumberFormat="1" applyFont="1" applyFill="1" applyBorder="1" applyAlignment="1">
      <alignment horizontal="center" vertical="center"/>
    </xf>
    <xf numFmtId="3" fontId="91" fillId="6" borderId="3" xfId="21779" applyNumberFormat="1" applyFont="1" applyFill="1" applyBorder="1" applyAlignment="1">
      <alignment horizontal="center" vertical="center"/>
    </xf>
    <xf numFmtId="3" fontId="91" fillId="7" borderId="3" xfId="21779" applyNumberFormat="1" applyFont="1" applyFill="1" applyBorder="1" applyAlignment="1">
      <alignment horizontal="center"/>
    </xf>
    <xf numFmtId="0" fontId="91" fillId="6" borderId="3" xfId="21779" applyFont="1" applyFill="1" applyBorder="1" applyAlignment="1">
      <alignment horizontal="center" vertical="center"/>
    </xf>
    <xf numFmtId="0" fontId="114" fillId="6" borderId="3" xfId="21779" applyFont="1" applyFill="1" applyBorder="1" applyAlignment="1">
      <alignment horizontal="center" vertical="center"/>
    </xf>
    <xf numFmtId="0" fontId="112" fillId="6" borderId="3" xfId="21779" applyFont="1" applyFill="1" applyBorder="1" applyAlignment="1">
      <alignment horizontal="center" vertical="center"/>
    </xf>
    <xf numFmtId="0" fontId="93" fillId="0" borderId="0" xfId="32" applyFont="1" applyFill="1" applyBorder="1" applyAlignment="1">
      <alignment wrapText="1"/>
    </xf>
    <xf numFmtId="43" fontId="22" fillId="0" borderId="0" xfId="0" applyNumberFormat="1" applyFont="1" applyFill="1" applyBorder="1" applyAlignment="1">
      <alignment vertical="center" wrapText="1"/>
    </xf>
    <xf numFmtId="3" fontId="92" fillId="0" borderId="0" xfId="0" applyNumberFormat="1" applyFont="1" applyFill="1" applyBorder="1"/>
    <xf numFmtId="4" fontId="92" fillId="72" borderId="3" xfId="0" applyNumberFormat="1" applyFont="1" applyFill="1" applyBorder="1" applyAlignment="1">
      <alignment horizontal="center" vertical="center"/>
    </xf>
    <xf numFmtId="0" fontId="95" fillId="5" borderId="3" xfId="0" applyFont="1" applyFill="1" applyBorder="1" applyAlignment="1">
      <alignment horizontal="left" vertical="center"/>
    </xf>
    <xf numFmtId="0" fontId="92" fillId="6" borderId="2" xfId="0" applyFont="1" applyFill="1" applyBorder="1" applyAlignment="1">
      <alignment horizontal="center" wrapText="1"/>
    </xf>
    <xf numFmtId="0" fontId="92" fillId="6" borderId="11" xfId="0" applyFont="1" applyFill="1" applyBorder="1" applyAlignment="1">
      <alignment horizontal="center" wrapText="1"/>
    </xf>
    <xf numFmtId="0" fontId="92" fillId="6" borderId="5" xfId="0" applyFont="1" applyFill="1" applyBorder="1" applyAlignment="1">
      <alignment horizontal="center" wrapText="1"/>
    </xf>
    <xf numFmtId="0" fontId="22" fillId="0" borderId="3" xfId="0" applyFont="1" applyBorder="1" applyAlignment="1">
      <alignment horizontal="left" vertical="center" wrapText="1"/>
    </xf>
    <xf numFmtId="0" fontId="28" fillId="0" borderId="40" xfId="0" applyFont="1" applyBorder="1" applyAlignment="1">
      <alignment horizontal="left" vertical="center" wrapText="1"/>
    </xf>
    <xf numFmtId="0" fontId="28" fillId="0" borderId="0" xfId="0" applyFont="1" applyAlignment="1">
      <alignment horizontal="left" vertical="center" wrapText="1"/>
    </xf>
    <xf numFmtId="0" fontId="92" fillId="0" borderId="6" xfId="0" applyFont="1" applyBorder="1" applyAlignment="1">
      <alignment horizontal="center"/>
    </xf>
    <xf numFmtId="0" fontId="92" fillId="0" borderId="0" xfId="0" applyFont="1" applyAlignment="1">
      <alignment horizontal="center" vertical="center" wrapText="1"/>
    </xf>
    <xf numFmtId="0" fontId="92" fillId="6" borderId="3" xfId="0" applyFont="1" applyFill="1" applyBorder="1" applyAlignment="1">
      <alignment horizontal="right" vertical="center" wrapText="1"/>
    </xf>
    <xf numFmtId="0" fontId="28" fillId="0" borderId="0" xfId="0" applyFont="1" applyAlignment="1">
      <alignment horizontal="left"/>
    </xf>
    <xf numFmtId="0" fontId="28" fillId="0" borderId="3" xfId="0" applyFont="1" applyBorder="1" applyAlignment="1">
      <alignment horizontal="left"/>
    </xf>
    <xf numFmtId="0" fontId="97" fillId="0" borderId="3" xfId="0" applyFont="1" applyBorder="1" applyAlignment="1">
      <alignment horizontal="left" vertical="top" wrapText="1"/>
    </xf>
    <xf numFmtId="0" fontId="28" fillId="0" borderId="2" xfId="0" applyFont="1" applyBorder="1" applyAlignment="1">
      <alignment horizontal="left"/>
    </xf>
    <xf numFmtId="0" fontId="27" fillId="0" borderId="6" xfId="0" applyFont="1" applyBorder="1" applyAlignment="1">
      <alignment horizontal="center"/>
    </xf>
    <xf numFmtId="0" fontId="22" fillId="0" borderId="0" xfId="0" applyFont="1" applyAlignment="1">
      <alignment horizontal="left" vertical="center" wrapText="1"/>
    </xf>
    <xf numFmtId="0" fontId="22" fillId="0" borderId="0" xfId="0" applyFont="1" applyAlignment="1">
      <alignment horizontal="left" wrapText="1"/>
    </xf>
    <xf numFmtId="0" fontId="92" fillId="0" borderId="6" xfId="0" applyFont="1" applyBorder="1" applyAlignment="1">
      <alignment horizontal="center" vertical="center"/>
    </xf>
    <xf numFmtId="0" fontId="28" fillId="0" borderId="40" xfId="0" applyFont="1" applyBorder="1" applyAlignment="1">
      <alignment horizontal="left"/>
    </xf>
    <xf numFmtId="0" fontId="92" fillId="6" borderId="6" xfId="0" applyFont="1" applyFill="1" applyBorder="1" applyAlignment="1">
      <alignment horizontal="left"/>
    </xf>
    <xf numFmtId="0" fontId="109" fillId="65" borderId="3" xfId="0" applyFont="1" applyFill="1" applyBorder="1" applyAlignment="1">
      <alignment horizontal="left"/>
    </xf>
    <xf numFmtId="0" fontId="109" fillId="65" borderId="2" xfId="0" applyFont="1" applyFill="1" applyBorder="1" applyAlignment="1">
      <alignment horizontal="left"/>
    </xf>
    <xf numFmtId="0" fontId="109" fillId="65" borderId="5" xfId="0" applyFont="1" applyFill="1" applyBorder="1" applyAlignment="1">
      <alignment horizontal="left"/>
    </xf>
    <xf numFmtId="0" fontId="22" fillId="0" borderId="0" xfId="0" applyFont="1" applyFill="1" applyBorder="1" applyAlignment="1">
      <alignment horizontal="left" vertical="center" wrapText="1"/>
    </xf>
    <xf numFmtId="0" fontId="24" fillId="0" borderId="0" xfId="0" applyFont="1" applyAlignment="1">
      <alignment horizontal="left" vertical="center" wrapText="1"/>
    </xf>
    <xf numFmtId="0" fontId="91" fillId="6" borderId="3" xfId="21777" applyFont="1" applyFill="1" applyBorder="1" applyAlignment="1">
      <alignment horizontal="center" vertical="center"/>
    </xf>
    <xf numFmtId="0" fontId="91" fillId="6" borderId="3" xfId="21777" applyFont="1" applyFill="1" applyBorder="1" applyAlignment="1">
      <alignment horizontal="center"/>
    </xf>
    <xf numFmtId="0" fontId="112" fillId="0" borderId="3" xfId="21779" applyFont="1" applyBorder="1" applyAlignment="1">
      <alignment horizontal="center" vertical="center" wrapText="1"/>
    </xf>
    <xf numFmtId="0" fontId="91" fillId="0" borderId="3" xfId="21779" applyFont="1" applyBorder="1" applyAlignment="1">
      <alignment horizontal="center" vertical="center" wrapText="1"/>
    </xf>
    <xf numFmtId="0" fontId="114" fillId="0" borderId="3" xfId="21779" applyFont="1" applyBorder="1" applyAlignment="1">
      <alignment horizontal="center" vertical="center" wrapText="1"/>
    </xf>
    <xf numFmtId="0" fontId="113" fillId="0" borderId="9" xfId="21777" applyFont="1" applyBorder="1" applyAlignment="1">
      <alignment horizontal="center" vertical="center" wrapText="1"/>
    </xf>
    <xf numFmtId="0" fontId="113" fillId="0" borderId="10" xfId="21777" applyFont="1" applyBorder="1" applyAlignment="1">
      <alignment horizontal="center" vertical="center" wrapText="1"/>
    </xf>
    <xf numFmtId="0" fontId="113" fillId="0" borderId="4" xfId="21777" applyFont="1" applyBorder="1" applyAlignment="1">
      <alignment horizontal="center" vertical="center" wrapText="1"/>
    </xf>
    <xf numFmtId="0" fontId="112" fillId="0" borderId="3" xfId="21778" applyFont="1" applyBorder="1" applyAlignment="1">
      <alignment horizontal="center" vertical="center" wrapText="1"/>
    </xf>
    <xf numFmtId="0" fontId="21" fillId="10" borderId="3" xfId="21779" applyFont="1" applyFill="1" applyBorder="1" applyAlignment="1">
      <alignment horizontal="center" vertical="center" wrapText="1"/>
    </xf>
    <xf numFmtId="0" fontId="21" fillId="0" borderId="3" xfId="32" applyFont="1" applyBorder="1" applyAlignment="1">
      <alignment horizontal="center"/>
    </xf>
    <xf numFmtId="0" fontId="112" fillId="6" borderId="3" xfId="21777" applyFont="1" applyFill="1" applyBorder="1" applyAlignment="1">
      <alignment horizontal="center" vertical="center" wrapText="1"/>
    </xf>
    <xf numFmtId="0" fontId="112" fillId="6" borderId="9" xfId="21777" applyFont="1" applyFill="1" applyBorder="1" applyAlignment="1">
      <alignment horizontal="center" vertical="center" wrapText="1"/>
    </xf>
    <xf numFmtId="0" fontId="112" fillId="0" borderId="10" xfId="21779" applyFont="1" applyBorder="1" applyAlignment="1">
      <alignment horizontal="center" vertical="center" wrapText="1"/>
    </xf>
    <xf numFmtId="0" fontId="112" fillId="0" borderId="4" xfId="21779" applyFont="1" applyBorder="1" applyAlignment="1">
      <alignment horizontal="center" vertical="center" wrapText="1"/>
    </xf>
    <xf numFmtId="0" fontId="117" fillId="0" borderId="3" xfId="21777" applyFont="1" applyBorder="1" applyAlignment="1">
      <alignment horizontal="center" vertical="center" wrapText="1"/>
    </xf>
    <xf numFmtId="0" fontId="112" fillId="0" borderId="9" xfId="21777" applyFont="1" applyBorder="1" applyAlignment="1">
      <alignment horizontal="center" vertical="center" wrapText="1"/>
    </xf>
    <xf numFmtId="0" fontId="112" fillId="0" borderId="10" xfId="21777" applyFont="1" applyBorder="1" applyAlignment="1">
      <alignment horizontal="center" vertical="center" wrapText="1"/>
    </xf>
    <xf numFmtId="0" fontId="112" fillId="0" borderId="4" xfId="21777" applyFont="1" applyBorder="1" applyAlignment="1">
      <alignment horizontal="center" vertical="center" wrapText="1"/>
    </xf>
    <xf numFmtId="0" fontId="21" fillId="6" borderId="3" xfId="21777" applyFont="1" applyFill="1" applyBorder="1" applyAlignment="1">
      <alignment horizontal="center" vertical="center" wrapText="1"/>
    </xf>
    <xf numFmtId="0" fontId="21" fillId="0" borderId="3" xfId="32" applyFont="1" applyBorder="1" applyAlignment="1">
      <alignment horizontal="center" vertical="center" wrapText="1"/>
    </xf>
    <xf numFmtId="0" fontId="21" fillId="6" borderId="9" xfId="21777" applyFont="1" applyFill="1" applyBorder="1" applyAlignment="1">
      <alignment horizontal="center" vertical="center" wrapText="1"/>
    </xf>
    <xf numFmtId="0" fontId="21" fillId="6" borderId="10" xfId="21777" applyFont="1" applyFill="1" applyBorder="1" applyAlignment="1">
      <alignment horizontal="center" vertical="center" wrapText="1"/>
    </xf>
    <xf numFmtId="0" fontId="21" fillId="6" borderId="4" xfId="21777" applyFont="1" applyFill="1" applyBorder="1" applyAlignment="1">
      <alignment horizontal="center" vertical="center" wrapText="1"/>
    </xf>
    <xf numFmtId="0" fontId="21" fillId="10" borderId="9" xfId="21777" applyFont="1" applyFill="1" applyBorder="1" applyAlignment="1">
      <alignment horizontal="center" vertical="center" wrapText="1"/>
    </xf>
    <xf numFmtId="0" fontId="21" fillId="10" borderId="10" xfId="21777" applyFont="1" applyFill="1" applyBorder="1" applyAlignment="1">
      <alignment horizontal="center" vertical="center" wrapText="1"/>
    </xf>
    <xf numFmtId="0" fontId="21" fillId="10" borderId="4" xfId="21777" applyFont="1" applyFill="1" applyBorder="1" applyAlignment="1">
      <alignment horizontal="center" vertical="center" wrapText="1"/>
    </xf>
    <xf numFmtId="0" fontId="28" fillId="0" borderId="3" xfId="0" applyFont="1" applyBorder="1" applyAlignment="1">
      <alignment horizontal="left" vertical="center" wrapText="1"/>
    </xf>
    <xf numFmtId="4" fontId="97" fillId="0" borderId="3" xfId="0" applyNumberFormat="1" applyFont="1" applyBorder="1" applyAlignment="1">
      <alignment horizontal="left" vertical="center" wrapText="1"/>
    </xf>
    <xf numFmtId="0" fontId="100" fillId="0" borderId="0" xfId="0" applyFont="1" applyAlignment="1">
      <alignment horizontal="left" vertical="center" wrapText="1"/>
    </xf>
    <xf numFmtId="3" fontId="101" fillId="68" borderId="3" xfId="0" applyNumberFormat="1" applyFont="1" applyFill="1" applyBorder="1" applyAlignment="1">
      <alignment horizontal="center" vertical="center" wrapText="1"/>
    </xf>
    <xf numFmtId="3" fontId="101" fillId="68" borderId="17" xfId="0" applyNumberFormat="1" applyFont="1" applyFill="1" applyBorder="1" applyAlignment="1">
      <alignment horizontal="center" vertical="center" wrapText="1"/>
    </xf>
    <xf numFmtId="3" fontId="101" fillId="68" borderId="8" xfId="0" applyNumberFormat="1" applyFont="1" applyFill="1" applyBorder="1" applyAlignment="1">
      <alignment horizontal="center" vertical="center" wrapText="1"/>
    </xf>
    <xf numFmtId="3" fontId="101" fillId="68" borderId="13" xfId="0" applyNumberFormat="1" applyFont="1" applyFill="1" applyBorder="1" applyAlignment="1">
      <alignment horizontal="center" vertical="center" wrapText="1"/>
    </xf>
    <xf numFmtId="3" fontId="101" fillId="68" borderId="7" xfId="0" applyNumberFormat="1" applyFont="1" applyFill="1" applyBorder="1" applyAlignment="1">
      <alignment horizontal="center" vertical="center" wrapText="1"/>
    </xf>
    <xf numFmtId="3" fontId="101" fillId="68" borderId="12" xfId="0" applyNumberFormat="1" applyFont="1" applyFill="1" applyBorder="1" applyAlignment="1">
      <alignment horizontal="center" vertical="center" wrapText="1"/>
    </xf>
    <xf numFmtId="0" fontId="101" fillId="0" borderId="18" xfId="0" applyFont="1" applyBorder="1" applyAlignment="1">
      <alignment horizontal="center"/>
    </xf>
    <xf numFmtId="0" fontId="101" fillId="0" borderId="19" xfId="0" applyFont="1" applyBorder="1" applyAlignment="1">
      <alignment horizontal="center"/>
    </xf>
    <xf numFmtId="0" fontId="101" fillId="0" borderId="43" xfId="0" applyFont="1" applyBorder="1" applyAlignment="1">
      <alignment horizontal="center"/>
    </xf>
    <xf numFmtId="0" fontId="101" fillId="66" borderId="44" xfId="0" applyFont="1" applyFill="1" applyBorder="1" applyAlignment="1">
      <alignment horizontal="center" vertical="center" wrapText="1"/>
    </xf>
    <xf numFmtId="0" fontId="101" fillId="66" borderId="45" xfId="0" applyFont="1" applyFill="1" applyBorder="1" applyAlignment="1">
      <alignment horizontal="center" vertical="center" wrapText="1"/>
    </xf>
    <xf numFmtId="0" fontId="101" fillId="66" borderId="46" xfId="0" applyFont="1" applyFill="1" applyBorder="1" applyAlignment="1">
      <alignment horizontal="center" vertical="center" wrapText="1"/>
    </xf>
    <xf numFmtId="0" fontId="101" fillId="66" borderId="49" xfId="0" applyFont="1" applyFill="1" applyBorder="1" applyAlignment="1">
      <alignment horizontal="center" vertical="center" wrapText="1"/>
    </xf>
    <xf numFmtId="0" fontId="101" fillId="66" borderId="0" xfId="0" applyFont="1" applyFill="1" applyAlignment="1">
      <alignment horizontal="center" vertical="center" wrapText="1"/>
    </xf>
    <xf numFmtId="0" fontId="101" fillId="66" borderId="50" xfId="0" applyFont="1" applyFill="1" applyBorder="1" applyAlignment="1">
      <alignment horizontal="center" vertical="center" wrapText="1"/>
    </xf>
    <xf numFmtId="0" fontId="101" fillId="66" borderId="53" xfId="0" applyFont="1" applyFill="1" applyBorder="1" applyAlignment="1">
      <alignment horizontal="center" vertical="center" wrapText="1"/>
    </xf>
    <xf numFmtId="0" fontId="101" fillId="66" borderId="43" xfId="0" applyFont="1" applyFill="1" applyBorder="1" applyAlignment="1">
      <alignment horizontal="center" vertical="center" wrapText="1"/>
    </xf>
    <xf numFmtId="0" fontId="101" fillId="66" borderId="54" xfId="0" applyFont="1" applyFill="1" applyBorder="1" applyAlignment="1">
      <alignment horizontal="center" vertical="center" wrapText="1"/>
    </xf>
    <xf numFmtId="0" fontId="100" fillId="67" borderId="47" xfId="0" applyFont="1" applyFill="1" applyBorder="1" applyAlignment="1">
      <alignment horizontal="center" vertical="center" wrapText="1"/>
    </xf>
    <xf numFmtId="0" fontId="100" fillId="67" borderId="51" xfId="0" applyFont="1" applyFill="1" applyBorder="1" applyAlignment="1">
      <alignment horizontal="center" vertical="center" wrapText="1"/>
    </xf>
    <xf numFmtId="0" fontId="100" fillId="67" borderId="55" xfId="0" applyFont="1" applyFill="1" applyBorder="1" applyAlignment="1">
      <alignment horizontal="center" vertical="center" wrapText="1"/>
    </xf>
    <xf numFmtId="3" fontId="101" fillId="67" borderId="14" xfId="0" applyNumberFormat="1" applyFont="1" applyFill="1" applyBorder="1" applyAlignment="1">
      <alignment horizontal="center" vertical="center"/>
    </xf>
    <xf numFmtId="3" fontId="101" fillId="67" borderId="15" xfId="0" applyNumberFormat="1" applyFont="1" applyFill="1" applyBorder="1" applyAlignment="1">
      <alignment horizontal="center" vertical="center"/>
    </xf>
    <xf numFmtId="3" fontId="101" fillId="67" borderId="38" xfId="0" applyNumberFormat="1" applyFont="1" applyFill="1" applyBorder="1" applyAlignment="1">
      <alignment horizontal="center" vertical="center"/>
    </xf>
    <xf numFmtId="3" fontId="101" fillId="67" borderId="39" xfId="0" applyNumberFormat="1" applyFont="1" applyFill="1" applyBorder="1" applyAlignment="1">
      <alignment horizontal="center" vertical="center"/>
    </xf>
    <xf numFmtId="0" fontId="100" fillId="67" borderId="48" xfId="0" applyFont="1" applyFill="1" applyBorder="1" applyAlignment="1">
      <alignment horizontal="center" vertical="center" wrapText="1"/>
    </xf>
    <xf numFmtId="0" fontId="100" fillId="67" borderId="52" xfId="0" applyFont="1" applyFill="1" applyBorder="1" applyAlignment="1">
      <alignment horizontal="center" vertical="center" wrapText="1"/>
    </xf>
    <xf numFmtId="0" fontId="100" fillId="67" borderId="56" xfId="0" applyFont="1" applyFill="1" applyBorder="1" applyAlignment="1">
      <alignment horizontal="center" vertical="center" wrapText="1"/>
    </xf>
    <xf numFmtId="3" fontId="101" fillId="7" borderId="14" xfId="0" applyNumberFormat="1" applyFont="1" applyFill="1" applyBorder="1" applyAlignment="1">
      <alignment horizontal="center"/>
    </xf>
    <xf numFmtId="3" fontId="101" fillId="7" borderId="16" xfId="0" applyNumberFormat="1" applyFont="1" applyFill="1" applyBorder="1" applyAlignment="1">
      <alignment horizontal="center"/>
    </xf>
    <xf numFmtId="0" fontId="104" fillId="0" borderId="0" xfId="0" applyFont="1" applyAlignment="1">
      <alignment horizontal="center" vertical="center" wrapText="1"/>
    </xf>
    <xf numFmtId="0" fontId="25" fillId="6" borderId="3" xfId="0" applyFont="1" applyFill="1" applyBorder="1" applyAlignment="1">
      <alignment horizontal="right" vertical="center" wrapText="1"/>
    </xf>
    <xf numFmtId="0" fontId="25" fillId="0" borderId="0" xfId="0" applyFont="1" applyAlignment="1">
      <alignment horizontal="left" vertical="center" wrapText="1"/>
    </xf>
    <xf numFmtId="0" fontId="25" fillId="0" borderId="0" xfId="0" applyFont="1" applyAlignment="1">
      <alignment horizontal="left"/>
    </xf>
    <xf numFmtId="0" fontId="25" fillId="0" borderId="3" xfId="0" applyFont="1" applyBorder="1" applyAlignment="1">
      <alignment horizontal="left"/>
    </xf>
    <xf numFmtId="0" fontId="92" fillId="0" borderId="0" xfId="0" applyFont="1" applyAlignment="1">
      <alignment horizontal="left"/>
    </xf>
    <xf numFmtId="0" fontId="23" fillId="0" borderId="0" xfId="806" applyFont="1" applyAlignment="1">
      <alignment horizontal="center"/>
    </xf>
    <xf numFmtId="0" fontId="27" fillId="0" borderId="40" xfId="806" applyFont="1" applyBorder="1" applyAlignment="1">
      <alignment horizontal="left"/>
    </xf>
    <xf numFmtId="0" fontId="22" fillId="0" borderId="0" xfId="806" applyFont="1" applyAlignment="1">
      <alignment horizontal="left" vertical="center" wrapText="1"/>
    </xf>
    <xf numFmtId="0" fontId="25" fillId="0" borderId="0" xfId="0" applyFont="1" applyAlignment="1">
      <alignment horizontal="left" wrapText="1"/>
    </xf>
    <xf numFmtId="167" fontId="30" fillId="0" borderId="42" xfId="2333" applyNumberFormat="1" applyFont="1" applyBorder="1" applyAlignment="1">
      <alignment horizontal="left"/>
    </xf>
    <xf numFmtId="167" fontId="30" fillId="0" borderId="6" xfId="2333" applyNumberFormat="1" applyFont="1" applyBorder="1" applyAlignment="1">
      <alignment horizontal="left"/>
    </xf>
    <xf numFmtId="167" fontId="30" fillId="0" borderId="0" xfId="2333" applyNumberFormat="1" applyFont="1" applyBorder="1" applyAlignment="1">
      <alignment horizontal="left"/>
    </xf>
    <xf numFmtId="0" fontId="25" fillId="0" borderId="3" xfId="0" applyFont="1" applyBorder="1" applyAlignment="1">
      <alignment vertical="center" wrapText="1"/>
    </xf>
    <xf numFmtId="0" fontId="22" fillId="0" borderId="2" xfId="0" applyFont="1" applyBorder="1" applyAlignment="1">
      <alignment horizontal="left" vertical="center" wrapText="1"/>
    </xf>
    <xf numFmtId="0" fontId="22" fillId="0" borderId="5" xfId="0" applyFont="1" applyBorder="1" applyAlignment="1">
      <alignment horizontal="left" vertical="center" wrapText="1"/>
    </xf>
  </cellXfs>
  <cellStyles count="21780">
    <cellStyle name="20% - Accent1 10" xfId="2418" xr:uid="{2270F380-D7A2-445B-B808-0B60C20E2161}"/>
    <cellStyle name="20% - Accent1 10 2" xfId="2391" xr:uid="{032811B9-38E5-4142-AAD5-A4A39FFC66A5}"/>
    <cellStyle name="20% - Accent1 11" xfId="2392" xr:uid="{C17B47F3-145F-4EB8-B58A-9BCD7891DE23}"/>
    <cellStyle name="20% - Accent1 11 2" xfId="2393" xr:uid="{13B6F216-5627-4547-B08B-4A4DB4A24603}"/>
    <cellStyle name="20% - Accent1 12" xfId="2397" xr:uid="{48C1507D-4477-4FDE-BC49-95F822E8E257}"/>
    <cellStyle name="20% - Accent1 12 2" xfId="2413" xr:uid="{DE5268CC-CC48-4A7D-A771-463AC3CB36F4}"/>
    <cellStyle name="20% - Accent1 13" xfId="2382" xr:uid="{3C0CDA44-6B89-4CB9-A8C4-E81A2553B521}"/>
    <cellStyle name="20% - Accent1 13 2" xfId="2411" xr:uid="{634A9E92-791C-4E7D-BD12-A256F2FC709D}"/>
    <cellStyle name="20% - Accent1 14" xfId="2406" xr:uid="{86703A10-A83C-4B8C-92A0-029E90BDA9B3}"/>
    <cellStyle name="20% - Accent1 14 2" xfId="2387" xr:uid="{7AE3D8AF-9DCC-43F7-848D-3F7FD71A5839}"/>
    <cellStyle name="20% - Accent1 15" xfId="2368" xr:uid="{D3855FE2-BF5A-4A87-954C-5E1C6654BBB5}"/>
    <cellStyle name="20% - Accent1 15 2" xfId="2384" xr:uid="{DA87D227-AE8A-4B03-804F-AC667BD0791A}"/>
    <cellStyle name="20% - Accent1 16" xfId="2439" xr:uid="{7EC5047E-926A-48A0-9E1D-7BBFF4BC96F9}"/>
    <cellStyle name="20% - Accent1 17" xfId="2367" xr:uid="{D3986AA5-5CD7-4383-9715-D0542E2B09B9}"/>
    <cellStyle name="20% - Accent1 18" xfId="2401" xr:uid="{79B33C0E-16E4-43A1-9A39-A4BBB50B3D0C}"/>
    <cellStyle name="20% - Accent1 18 2" xfId="2396" xr:uid="{C0F8973B-EF3D-415F-8ACF-34EB9324A84A}"/>
    <cellStyle name="20% - Accent1 19" xfId="2390" xr:uid="{08377104-5C20-461E-B871-871BF8BF04B9}"/>
    <cellStyle name="20% - Accent1 19 2" xfId="2369" xr:uid="{277C0A9D-4D8E-4B15-B7B9-34B2F97A7E8C}"/>
    <cellStyle name="20% - Accent1 2" xfId="2429" xr:uid="{F2909473-5736-43EC-8E27-687DC2F5F576}"/>
    <cellStyle name="20% - Accent1 2 2" xfId="2380" xr:uid="{FE861044-398B-422A-BA1C-767A88DEAC77}"/>
    <cellStyle name="20% - Accent1 2 2 2" xfId="8710" xr:uid="{02C63D11-448A-45C1-8E97-8987B454B3E2}"/>
    <cellStyle name="20% - Accent1 3" xfId="2422" xr:uid="{93F865AB-FACF-4C0D-8F83-D0AE76600986}"/>
    <cellStyle name="20% - Accent1 3 2" xfId="2379" xr:uid="{1247B5AF-5BC2-4E95-9752-EA3B31B05E32}"/>
    <cellStyle name="20% - Accent1 4" xfId="2375" xr:uid="{54AE9625-77C4-4F15-B521-E77C2DD7E88D}"/>
    <cellStyle name="20% - Accent1 4 2" xfId="2409" xr:uid="{F75A5437-9C98-417E-AC6D-740D4F6EDFDE}"/>
    <cellStyle name="20% - Accent1 5" xfId="2428" xr:uid="{A9A5B958-F7E6-48BA-90C3-EADAA8E84A6C}"/>
    <cellStyle name="20% - Accent1 5 2" xfId="2381" xr:uid="{69575B7D-1C94-4F0F-BDB9-29DC79438F50}"/>
    <cellStyle name="20% - Accent1 6" xfId="2436" xr:uid="{6F689381-3BBF-4B95-8912-870A5F50DFBB}"/>
    <cellStyle name="20% - Accent1 6 2" xfId="2444" xr:uid="{33A5FA01-326A-4BB0-9E59-F464753B8B18}"/>
    <cellStyle name="20% - Accent1 7" xfId="2441" xr:uid="{907277A9-4551-4827-BDB8-D397D85AA8B0}"/>
    <cellStyle name="20% - Accent1 7 2" xfId="2435" xr:uid="{E7F98F77-F7B1-4D73-AE89-8211D60FF247}"/>
    <cellStyle name="20% - Accent1 8" xfId="2365" xr:uid="{AEA6F5F3-4BF6-425F-BF3C-8F679A4927D2}"/>
    <cellStyle name="20% - Accent1 8 2" xfId="2395" xr:uid="{0B4575B2-4602-471E-A2E2-8DECEF907899}"/>
    <cellStyle name="20% - Accent1 9" xfId="2417" xr:uid="{1C970192-D975-41AE-8B80-06DDB03760A7}"/>
    <cellStyle name="20% - Accent1 9 2" xfId="2442" xr:uid="{465BE86C-7437-47AB-A065-912A130300C6}"/>
    <cellStyle name="20% - Accent2 10" xfId="2386" xr:uid="{24A070AD-BC9A-434A-B4E8-BAD48DD8B7BD}"/>
    <cellStyle name="20% - Accent2 10 2" xfId="2394" xr:uid="{08020F4C-9328-481C-B982-348B1AD1A2A0}"/>
    <cellStyle name="20% - Accent2 11" xfId="2443" xr:uid="{0CEC2BE0-9723-41EC-98DC-7B0D8ABCC8A0}"/>
    <cellStyle name="20% - Accent2 11 2" xfId="2412" xr:uid="{5D9D47EC-A826-4289-9835-8C742ED41261}"/>
    <cellStyle name="20% - Accent2 12" xfId="2402" xr:uid="{61835781-5476-4E73-85B4-2DD41B56A5B5}"/>
    <cellStyle name="20% - Accent2 12 2" xfId="2378" xr:uid="{98CC017B-86B4-42CB-ABB4-17E761770D59}"/>
    <cellStyle name="20% - Accent2 13" xfId="2404" xr:uid="{DD6CE926-0999-41AC-A69C-312AA0618066}"/>
    <cellStyle name="20% - Accent2 13 2" xfId="2445" xr:uid="{587B0CAF-4F64-450D-A4A2-A5EB5A6736BE}"/>
    <cellStyle name="20% - Accent2 14" xfId="2446" xr:uid="{93923041-696E-4B59-8773-80C6C5B2AFB8}"/>
    <cellStyle name="20% - Accent2 14 2" xfId="2447" xr:uid="{C38669E0-3478-4C8E-8999-32409436E01C}"/>
    <cellStyle name="20% - Accent2 15" xfId="2448" xr:uid="{6FB05A14-2908-4045-8A47-8A27C72F1949}"/>
    <cellStyle name="20% - Accent2 15 2" xfId="2449" xr:uid="{01671AFC-BFEB-426F-9C0C-A2D67EEEF0E5}"/>
    <cellStyle name="20% - Accent2 16" xfId="2450" xr:uid="{68EBD2A3-98BC-4514-8841-BEB4084CCF4B}"/>
    <cellStyle name="20% - Accent2 17" xfId="2451" xr:uid="{019CE537-F692-46AC-A298-F1E41E7DFF7E}"/>
    <cellStyle name="20% - Accent2 18" xfId="2452" xr:uid="{C8235DED-7EE2-4FED-8E82-AD4E645A4AB3}"/>
    <cellStyle name="20% - Accent2 18 2" xfId="2453" xr:uid="{1653830C-F575-4F7D-8C1E-7F9B650FE09F}"/>
    <cellStyle name="20% - Accent2 19" xfId="2454" xr:uid="{569895A4-431C-40DE-998D-5C0EABAABF72}"/>
    <cellStyle name="20% - Accent2 19 2" xfId="2455" xr:uid="{1E68CD26-D489-467B-B438-39D77C6BCEF7}"/>
    <cellStyle name="20% - Accent2 2" xfId="2456" xr:uid="{BF1A6C47-28F7-487F-9AA9-C3017A1CBE4F}"/>
    <cellStyle name="20% - Accent2 2 2" xfId="2457" xr:uid="{B9482A4A-A44E-4B7D-8619-AEDDA42700CA}"/>
    <cellStyle name="20% - Accent2 2 2 2" xfId="8711" xr:uid="{9A65CB4E-2871-4C9E-B9F4-6EE0AEFA29AA}"/>
    <cellStyle name="20% - Accent2 3" xfId="2458" xr:uid="{25E6296F-A831-42C6-AF3D-156E0A262324}"/>
    <cellStyle name="20% - Accent2 3 2" xfId="2459" xr:uid="{30DDE8A9-91DF-4298-8EF0-D5DB35AE35A4}"/>
    <cellStyle name="20% - Accent2 4" xfId="2460" xr:uid="{A676715B-6006-406F-9123-30407D7265BD}"/>
    <cellStyle name="20% - Accent2 4 2" xfId="2461" xr:uid="{4D675D0C-100F-45D0-A0F1-9573375AEE17}"/>
    <cellStyle name="20% - Accent2 5" xfId="2462" xr:uid="{4C940D4E-748C-49CE-9A31-010BF794EC4C}"/>
    <cellStyle name="20% - Accent2 5 2" xfId="2463" xr:uid="{D2022D59-61FB-4B1F-974B-25FB26A454C2}"/>
    <cellStyle name="20% - Accent2 6" xfId="2464" xr:uid="{C2B0BFA6-3178-4A86-A253-F369C951B7FE}"/>
    <cellStyle name="20% - Accent2 6 2" xfId="2465" xr:uid="{EE154C2C-5639-4A7B-B9FE-C8B0A8BE7E4D}"/>
    <cellStyle name="20% - Accent2 7" xfId="2466" xr:uid="{1D997A34-1ACD-42BC-BB6E-70589DCB3998}"/>
    <cellStyle name="20% - Accent2 7 2" xfId="2467" xr:uid="{CE5AB191-082B-4F04-9555-EAEEDDE0188B}"/>
    <cellStyle name="20% - Accent2 8" xfId="2468" xr:uid="{F5CBF33F-0471-4CCD-8894-AD615355C2CE}"/>
    <cellStyle name="20% - Accent2 8 2" xfId="2469" xr:uid="{C2F0E770-408E-4FDD-8CF3-1FFD8EE781E9}"/>
    <cellStyle name="20% - Accent2 9" xfId="2470" xr:uid="{0E73F405-B0AD-415F-B3AC-A2D40673E608}"/>
    <cellStyle name="20% - Accent2 9 2" xfId="2471" xr:uid="{206751A7-BA79-4CE7-BAB1-F57A7EBBEE51}"/>
    <cellStyle name="20% - Accent3 10" xfId="2472" xr:uid="{AB168EAE-CC96-4D5C-A9D0-E7807F3D6B9D}"/>
    <cellStyle name="20% - Accent3 10 2" xfId="2473" xr:uid="{DCF19258-7999-4CC3-98B4-D52CA0C34FD8}"/>
    <cellStyle name="20% - Accent3 11" xfId="2474" xr:uid="{6281C71C-7E23-4325-84FE-C939ABDE3D04}"/>
    <cellStyle name="20% - Accent3 11 2" xfId="2475" xr:uid="{E0013536-E010-4903-95C2-7725DFEAFA12}"/>
    <cellStyle name="20% - Accent3 12" xfId="2476" xr:uid="{7A856D59-07C1-48B7-9156-5D457361058A}"/>
    <cellStyle name="20% - Accent3 12 2" xfId="2477" xr:uid="{636CB5ED-52D9-41FB-8101-6C551CD956B4}"/>
    <cellStyle name="20% - Accent3 13" xfId="2478" xr:uid="{36E58AE9-32A8-403D-9BD6-763184F64630}"/>
    <cellStyle name="20% - Accent3 13 2" xfId="2479" xr:uid="{C6C09C19-4CD9-4AB7-8966-C7964EAE918E}"/>
    <cellStyle name="20% - Accent3 14" xfId="2480" xr:uid="{EB703E7F-3805-48EF-A938-459E93317162}"/>
    <cellStyle name="20% - Accent3 14 2" xfId="2481" xr:uid="{0B7B82C4-480F-4D02-8C0A-B522AB20F448}"/>
    <cellStyle name="20% - Accent3 15" xfId="2482" xr:uid="{AB8D39E5-5932-4732-BEEA-580D371515CA}"/>
    <cellStyle name="20% - Accent3 15 2" xfId="2483" xr:uid="{D0F4F7FF-79D9-4B95-8836-4255B9324EB1}"/>
    <cellStyle name="20% - Accent3 16" xfId="2484" xr:uid="{A49BC5CB-4E5B-478B-831F-C2D342A263B6}"/>
    <cellStyle name="20% - Accent3 17" xfId="2485" xr:uid="{D4A5325D-5021-4488-B203-21638A8A07AB}"/>
    <cellStyle name="20% - Accent3 18" xfId="2486" xr:uid="{0671BF93-72D3-4D6D-AE7F-323C76E44704}"/>
    <cellStyle name="20% - Accent3 18 2" xfId="2487" xr:uid="{93445DBD-3F6E-4FAE-9B03-2B728CD2C390}"/>
    <cellStyle name="20% - Accent3 19" xfId="2488" xr:uid="{1922F16B-2307-410F-8322-D46DEF9C43E0}"/>
    <cellStyle name="20% - Accent3 19 2" xfId="2489" xr:uid="{EC682007-CF45-420C-AE00-D12FE5E89A98}"/>
    <cellStyle name="20% - Accent3 2" xfId="2490" xr:uid="{46BC320B-CC70-4F07-B79C-2FEF937B6997}"/>
    <cellStyle name="20% - Accent3 2 2" xfId="2491" xr:uid="{CDDDB169-DEF5-4D74-9844-87889EC41429}"/>
    <cellStyle name="20% - Accent3 2 2 2" xfId="8712" xr:uid="{135F6C90-AA74-4C29-8C85-D503A2A82C23}"/>
    <cellStyle name="20% - Accent3 3" xfId="2492" xr:uid="{FA718F70-FE1F-4031-89E6-414EF304E08C}"/>
    <cellStyle name="20% - Accent3 3 2" xfId="2493" xr:uid="{531C9FE3-EDF4-4B60-88BB-FA537482EADF}"/>
    <cellStyle name="20% - Accent3 4" xfId="2494" xr:uid="{6157E47E-A3CA-44AE-B52C-531B5244107D}"/>
    <cellStyle name="20% - Accent3 4 2" xfId="2495" xr:uid="{4B0E630E-F169-4784-ACC6-718B7E654DD3}"/>
    <cellStyle name="20% - Accent3 5" xfId="2496" xr:uid="{81E14D42-E89E-4569-B673-E0DBD14FECF3}"/>
    <cellStyle name="20% - Accent3 5 2" xfId="2497" xr:uid="{7E75345D-FA77-41F7-B76B-FC219F839C43}"/>
    <cellStyle name="20% - Accent3 6" xfId="2498" xr:uid="{A368ADAC-F025-4622-9DEA-E5D73C3BB9C4}"/>
    <cellStyle name="20% - Accent3 6 2" xfId="2499" xr:uid="{C5DE8F22-CF44-424B-BE5A-5B2C44674278}"/>
    <cellStyle name="20% - Accent3 7" xfId="2500" xr:uid="{D0DBE3FE-98A2-4DE7-86F8-9E6D87824AE1}"/>
    <cellStyle name="20% - Accent3 7 2" xfId="2501" xr:uid="{EEB0715C-8975-4300-A3E2-5083E7DA8494}"/>
    <cellStyle name="20% - Accent3 8" xfId="2502" xr:uid="{FE6BACAF-861C-4AA7-A0F5-2F052E02E07E}"/>
    <cellStyle name="20% - Accent3 8 2" xfId="2503" xr:uid="{9F0B854A-0899-44FE-84D8-753B95251A80}"/>
    <cellStyle name="20% - Accent3 9" xfId="2504" xr:uid="{A0CE2045-CA8D-43D4-AF19-572943261170}"/>
    <cellStyle name="20% - Accent3 9 2" xfId="2505" xr:uid="{56A078FB-0752-48D7-B7C0-AC96A00480C4}"/>
    <cellStyle name="20% - Accent4 10" xfId="2506" xr:uid="{5B26706B-AC2C-4BC2-8E37-37AD468AD59F}"/>
    <cellStyle name="20% - Accent4 10 2" xfId="2507" xr:uid="{DC6CCA79-7612-404C-A837-A110A22BBA68}"/>
    <cellStyle name="20% - Accent4 11" xfId="2508" xr:uid="{2C892879-80BB-4D8E-A474-5A282C78985C}"/>
    <cellStyle name="20% - Accent4 11 2" xfId="2509" xr:uid="{792FFCF4-A5B9-4240-8AF0-1C3C71369BB0}"/>
    <cellStyle name="20% - Accent4 12" xfId="2510" xr:uid="{F0048BF3-AD0C-438B-A8C6-37AD6A8DDB1B}"/>
    <cellStyle name="20% - Accent4 12 2" xfId="2511" xr:uid="{1B24A6B3-C7FF-4B95-868C-92273EFAAC62}"/>
    <cellStyle name="20% - Accent4 13" xfId="2512" xr:uid="{1A863E27-4F89-4F41-AF78-0D52D43A609F}"/>
    <cellStyle name="20% - Accent4 13 2" xfId="2513" xr:uid="{1B6133CA-2F1F-4E59-89A8-2B65A99280A0}"/>
    <cellStyle name="20% - Accent4 14" xfId="2514" xr:uid="{2B7A6BE9-704C-4429-9CC3-5F62217833B5}"/>
    <cellStyle name="20% - Accent4 14 2" xfId="2515" xr:uid="{BD1B5229-EE2D-42CE-8A6F-3F05A85E6CE1}"/>
    <cellStyle name="20% - Accent4 15" xfId="2516" xr:uid="{53974C87-5267-4579-A583-15EC99704FDE}"/>
    <cellStyle name="20% - Accent4 15 2" xfId="2517" xr:uid="{41D4BFD7-94CD-42B3-B550-2E49E3A6F6B6}"/>
    <cellStyle name="20% - Accent4 16" xfId="2518" xr:uid="{D3C902DC-7C3A-4A17-B067-E3527FA65453}"/>
    <cellStyle name="20% - Accent4 17" xfId="2519" xr:uid="{75631D65-D602-44A1-AAB9-CAE496EEF3C3}"/>
    <cellStyle name="20% - Accent4 18" xfId="2520" xr:uid="{A1F5256F-BB42-4739-A706-DFD77CAEC20D}"/>
    <cellStyle name="20% - Accent4 18 2" xfId="2521" xr:uid="{C3CED801-49A4-4586-B1B8-B5A11A614185}"/>
    <cellStyle name="20% - Accent4 19" xfId="2522" xr:uid="{A8C4D710-EFF7-45F5-AB12-05761CF99EA4}"/>
    <cellStyle name="20% - Accent4 19 2" xfId="2523" xr:uid="{AA3F5050-7FD8-4152-9AFB-DB0C173AE873}"/>
    <cellStyle name="20% - Accent4 2" xfId="2524" xr:uid="{B6F3C39E-12ED-469B-9810-908B98F58971}"/>
    <cellStyle name="20% - Accent4 2 2" xfId="2525" xr:uid="{29390FFF-39C1-40F1-891A-A5B390EEC689}"/>
    <cellStyle name="20% - Accent4 2 2 2" xfId="8713" xr:uid="{A25130AF-8AA3-43A6-8DEB-09FBAF5BD053}"/>
    <cellStyle name="20% - Accent4 3" xfId="2526" xr:uid="{8824BE63-627C-43D3-A209-BEAD51ECC659}"/>
    <cellStyle name="20% - Accent4 3 2" xfId="2527" xr:uid="{5B066201-EE09-4705-9CC5-41F29A9EB432}"/>
    <cellStyle name="20% - Accent4 4" xfId="2528" xr:uid="{229BFFDA-1C30-44F8-B091-DAD24B14E992}"/>
    <cellStyle name="20% - Accent4 4 2" xfId="2529" xr:uid="{952869E0-06F6-4B6B-A218-EE19B57284D0}"/>
    <cellStyle name="20% - Accent4 5" xfId="2530" xr:uid="{D57108D5-EC29-487A-9601-76265136BB22}"/>
    <cellStyle name="20% - Accent4 5 2" xfId="2531" xr:uid="{A1C9BF48-1D32-482D-9918-156DD989BB22}"/>
    <cellStyle name="20% - Accent4 6" xfId="2532" xr:uid="{984F470A-AB9C-45E6-A667-1EE166AB7D81}"/>
    <cellStyle name="20% - Accent4 6 2" xfId="2533" xr:uid="{D72D3A6B-2FC3-4B39-8854-21CDA4B111EC}"/>
    <cellStyle name="20% - Accent4 7" xfId="2534" xr:uid="{6A8B2126-FF06-44D8-8F8D-6EC14F93BF6B}"/>
    <cellStyle name="20% - Accent4 7 2" xfId="2535" xr:uid="{35EEE5C7-365D-4BFA-BA6A-94EF6619D27E}"/>
    <cellStyle name="20% - Accent4 8" xfId="2536" xr:uid="{7E96B8B4-866E-4D3A-8E9C-E0EA6A029E4F}"/>
    <cellStyle name="20% - Accent4 8 2" xfId="2537" xr:uid="{E9398336-98DB-4828-B29B-3003D53A5A3C}"/>
    <cellStyle name="20% - Accent4 9" xfId="2538" xr:uid="{F3A63F7B-4C08-463A-803B-B298699A402F}"/>
    <cellStyle name="20% - Accent4 9 2" xfId="2539" xr:uid="{419B95DF-1B80-450D-824F-4519A523945E}"/>
    <cellStyle name="20% - Accent5 10" xfId="2540" xr:uid="{3D30C87A-D4B8-4B8A-BF3D-8DE53DCE17BF}"/>
    <cellStyle name="20% - Accent5 10 2" xfId="2541" xr:uid="{B3352CFE-A371-4505-A232-7599977F4CFC}"/>
    <cellStyle name="20% - Accent5 11" xfId="2542" xr:uid="{1D6FF3E3-F880-4761-9F98-E025057E75A9}"/>
    <cellStyle name="20% - Accent5 11 2" xfId="2543" xr:uid="{86E9900F-5B6E-4D92-87BA-6D0E2A5AECF8}"/>
    <cellStyle name="20% - Accent5 12" xfId="2544" xr:uid="{98464A63-4DA1-4333-98FC-A42B993B2170}"/>
    <cellStyle name="20% - Accent5 12 2" xfId="2545" xr:uid="{E6BCCA2E-249D-4408-B121-BBA8A3D8813A}"/>
    <cellStyle name="20% - Accent5 13" xfId="2546" xr:uid="{4D2FD91C-3B89-47A9-91A0-A1F8F6AAE167}"/>
    <cellStyle name="20% - Accent5 13 2" xfId="2547" xr:uid="{37B27794-68A8-4102-BE3D-30D403FB374F}"/>
    <cellStyle name="20% - Accent5 14" xfId="2548" xr:uid="{65EBC49A-C8D7-4694-BA5D-A967779C3376}"/>
    <cellStyle name="20% - Accent5 14 2" xfId="2549" xr:uid="{9687263D-C189-41A9-B00C-9CDC87E205EE}"/>
    <cellStyle name="20% - Accent5 15" xfId="2550" xr:uid="{EE613038-DF3B-4C8B-94F9-B0D4DB7929F0}"/>
    <cellStyle name="20% - Accent5 15 2" xfId="2551" xr:uid="{C3F3B215-A861-44B3-A838-2704E53F1679}"/>
    <cellStyle name="20% - Accent5 16" xfId="2552" xr:uid="{FF4C8538-6CE6-4E4F-AB04-6A954C085921}"/>
    <cellStyle name="20% - Accent5 17" xfId="2553" xr:uid="{3698AEE3-80B7-45DD-9EF5-708DF36CA2A6}"/>
    <cellStyle name="20% - Accent5 18" xfId="2554" xr:uid="{B4DD4A7F-C313-4AE2-8059-4E4EA3EEA0B0}"/>
    <cellStyle name="20% - Accent5 18 2" xfId="2555" xr:uid="{A8FB1932-D788-4BD2-8250-AD9BC4C0B5E4}"/>
    <cellStyle name="20% - Accent5 19" xfId="2556" xr:uid="{4AD5391E-B098-4929-A180-8CBB40A20AC8}"/>
    <cellStyle name="20% - Accent5 19 2" xfId="2557" xr:uid="{FE468082-9E2E-42FB-8A73-0ADFF37B6E3F}"/>
    <cellStyle name="20% - Accent5 2" xfId="2558" xr:uid="{3214F2AC-0058-4E93-96C5-A32F27CEEFD3}"/>
    <cellStyle name="20% - Accent5 2 2" xfId="2559" xr:uid="{03910A54-8F25-4E65-9028-C559609900CB}"/>
    <cellStyle name="20% - Accent5 2 2 2" xfId="8714" xr:uid="{2391FB31-B7E0-407A-8FC1-82CD78FFB851}"/>
    <cellStyle name="20% - Accent5 3" xfId="2560" xr:uid="{8816ADC9-105C-46E1-A8F9-7562BDCDFD3F}"/>
    <cellStyle name="20% - Accent5 3 2" xfId="2561" xr:uid="{2778C825-F47C-4B12-8FD6-2A0EEB74BC37}"/>
    <cellStyle name="20% - Accent5 4" xfId="2562" xr:uid="{4459DF43-59A2-40E0-97D0-D0C47CC9E266}"/>
    <cellStyle name="20% - Accent5 4 2" xfId="2563" xr:uid="{2F75136C-6CA1-4D4C-8FB6-53F2B619719D}"/>
    <cellStyle name="20% - Accent5 5" xfId="2564" xr:uid="{C8AED0F9-86E7-40D5-9895-C890C775003B}"/>
    <cellStyle name="20% - Accent5 5 2" xfId="2565" xr:uid="{1BF9F70E-FA5D-4D1F-A890-6C045EC58CF5}"/>
    <cellStyle name="20% - Accent5 6" xfId="2566" xr:uid="{73F0D748-8BB0-4FC6-BD72-2E15FD8B25AE}"/>
    <cellStyle name="20% - Accent5 6 2" xfId="2567" xr:uid="{8ECE0917-0E48-49C7-B3A9-66D93D3C0114}"/>
    <cellStyle name="20% - Accent5 7" xfId="2568" xr:uid="{84260455-9EFF-41E9-B5AD-6A46E449F6F7}"/>
    <cellStyle name="20% - Accent5 7 2" xfId="2569" xr:uid="{4689341E-130D-4A44-B71C-51677E5C68D8}"/>
    <cellStyle name="20% - Accent5 8" xfId="2570" xr:uid="{2437E01D-700D-4491-95A9-669BB7CC134B}"/>
    <cellStyle name="20% - Accent5 8 2" xfId="2571" xr:uid="{0CEA7BF9-4BC4-4257-8959-A5875E198CAE}"/>
    <cellStyle name="20% - Accent5 9" xfId="2572" xr:uid="{B7C7862E-9C1E-47F7-9D6A-37E92888D909}"/>
    <cellStyle name="20% - Accent5 9 2" xfId="2573" xr:uid="{6872D4FA-6CFA-4E1D-9F03-0A1A1F01A0E3}"/>
    <cellStyle name="20% - Accent6 10" xfId="2574" xr:uid="{AAB444B4-B1CF-4A51-B2E8-BAC0B0B8680B}"/>
    <cellStyle name="20% - Accent6 10 2" xfId="2575" xr:uid="{503A00C3-5DEF-45C0-A728-27148A72BB31}"/>
    <cellStyle name="20% - Accent6 11" xfId="2576" xr:uid="{11988643-8548-4536-994B-7BEF0EAB1336}"/>
    <cellStyle name="20% - Accent6 11 2" xfId="2577" xr:uid="{86100774-AC1D-45F4-9A60-313AA935D432}"/>
    <cellStyle name="20% - Accent6 12" xfId="2578" xr:uid="{C725CEDD-BAB5-45BE-BC2A-3357CCD416AF}"/>
    <cellStyle name="20% - Accent6 12 2" xfId="2579" xr:uid="{7FB00411-6C38-489F-9447-44948CA5CEDD}"/>
    <cellStyle name="20% - Accent6 13" xfId="2580" xr:uid="{EB6A1CDE-69C2-41BA-A9B9-496A1A3378F7}"/>
    <cellStyle name="20% - Accent6 13 2" xfId="2581" xr:uid="{1F34818D-836C-4709-B689-90ECB1725852}"/>
    <cellStyle name="20% - Accent6 14" xfId="2582" xr:uid="{09A72574-289B-4AED-912B-E20A4D05880C}"/>
    <cellStyle name="20% - Accent6 14 2" xfId="2583" xr:uid="{3B5B2ABC-3EED-4F92-9B2A-7285A25400DC}"/>
    <cellStyle name="20% - Accent6 15" xfId="2584" xr:uid="{08E9A80E-BC1D-48E0-83E9-1D7F832D29F7}"/>
    <cellStyle name="20% - Accent6 15 2" xfId="2585" xr:uid="{F339FB0E-E1FE-4428-BA8A-E3B419D82A65}"/>
    <cellStyle name="20% - Accent6 16" xfId="2586" xr:uid="{DA9D44D7-654A-41EA-B152-739756821DA7}"/>
    <cellStyle name="20% - Accent6 17" xfId="2587" xr:uid="{F5A8127F-EC0A-41A3-A5C4-FA71C0585627}"/>
    <cellStyle name="20% - Accent6 18" xfId="2588" xr:uid="{5E9D356D-FC6B-4046-82BD-7DC0B30F4546}"/>
    <cellStyle name="20% - Accent6 18 2" xfId="2589" xr:uid="{B6063D18-DFA3-41AB-8A61-C9FCB75756CE}"/>
    <cellStyle name="20% - Accent6 19" xfId="2590" xr:uid="{F9814477-F7C8-4F67-BD8B-567F508DA98C}"/>
    <cellStyle name="20% - Accent6 19 2" xfId="2591" xr:uid="{B9A998B4-6989-44C1-B92F-B9A4DEFA415D}"/>
    <cellStyle name="20% - Accent6 2" xfId="2592" xr:uid="{C2372320-4C42-4424-AA10-8FBEB98C9DFF}"/>
    <cellStyle name="20% - Accent6 2 2" xfId="2593" xr:uid="{ADA8827F-3953-41D2-AD97-D64E8ED356F4}"/>
    <cellStyle name="20% - Accent6 2 2 2" xfId="8715" xr:uid="{CCED7114-2C46-48B7-B6D2-CBFEAA26791D}"/>
    <cellStyle name="20% - Accent6 3" xfId="2594" xr:uid="{97C0D849-C872-4C56-A5E8-2939B113CEE0}"/>
    <cellStyle name="20% - Accent6 3 2" xfId="2595" xr:uid="{153E4EB6-D103-4B69-BC17-5F1B0E0EFE66}"/>
    <cellStyle name="20% - Accent6 4" xfId="2596" xr:uid="{AB387930-1DC2-43F1-B598-746446D75761}"/>
    <cellStyle name="20% - Accent6 4 2" xfId="2597" xr:uid="{0557F146-9655-4FC4-A7B6-5C9D9C729591}"/>
    <cellStyle name="20% - Accent6 5" xfId="2598" xr:uid="{6EF3C097-D6E7-4ADF-9F08-3DE487D1EBE9}"/>
    <cellStyle name="20% - Accent6 5 2" xfId="2599" xr:uid="{775DD959-110A-4EBC-A49F-AF8A97DC034A}"/>
    <cellStyle name="20% - Accent6 6" xfId="2600" xr:uid="{6F55DC73-32A4-425D-979D-771501DCF94C}"/>
    <cellStyle name="20% - Accent6 6 2" xfId="2601" xr:uid="{6AFE123C-DEE4-4C67-B8C9-2B16F8299D32}"/>
    <cellStyle name="20% - Accent6 7" xfId="2602" xr:uid="{6C50CF6D-6FD9-4F90-BD60-D734B6FE7E1A}"/>
    <cellStyle name="20% - Accent6 7 2" xfId="2603" xr:uid="{8359F3E0-D0FD-4CE3-8A25-04AEA4530B04}"/>
    <cellStyle name="20% - Accent6 8" xfId="2604" xr:uid="{C841B910-7803-4C02-8802-02E96290B657}"/>
    <cellStyle name="20% - Accent6 8 2" xfId="2605" xr:uid="{DCBF8FD9-7E10-4A76-9D49-30A257DD5D5A}"/>
    <cellStyle name="20% - Accent6 9" xfId="2606" xr:uid="{CA5E355D-B8F6-4075-8FA9-E4CD627DB755}"/>
    <cellStyle name="20% - Accent6 9 2" xfId="2607" xr:uid="{8CF743F5-2BCA-4C3D-8494-CCE4093B9292}"/>
    <cellStyle name="40% - Accent1 10" xfId="2608" xr:uid="{EA7D2DFD-ED8E-4930-A5F9-86444FD5FF97}"/>
    <cellStyle name="40% - Accent1 10 2" xfId="2609" xr:uid="{1C77FC55-B0C1-4F33-AB91-73E633C36658}"/>
    <cellStyle name="40% - Accent1 11" xfId="2610" xr:uid="{D0652147-282E-468D-A1AD-DED9E6DAE39C}"/>
    <cellStyle name="40% - Accent1 11 2" xfId="2611" xr:uid="{F835EEBE-80EF-4670-9EEA-C55B8CC2F2A3}"/>
    <cellStyle name="40% - Accent1 12" xfId="2612" xr:uid="{00451EF7-C0D2-4EF6-8DC4-23A188D5564E}"/>
    <cellStyle name="40% - Accent1 12 2" xfId="2613" xr:uid="{36B1B7A9-6254-44BC-88AA-9ABC8CB31004}"/>
    <cellStyle name="40% - Accent1 13" xfId="2614" xr:uid="{37081E51-315F-4F1C-A27D-DEBED691893A}"/>
    <cellStyle name="40% - Accent1 13 2" xfId="2615" xr:uid="{577FA898-51E0-40C7-B1E7-F55CE67FDE40}"/>
    <cellStyle name="40% - Accent1 14" xfId="2616" xr:uid="{E518EAD3-E7B9-463E-B70F-2492BFF8E305}"/>
    <cellStyle name="40% - Accent1 14 2" xfId="2617" xr:uid="{069D3936-CB07-483C-A0B0-677FFB017B26}"/>
    <cellStyle name="40% - Accent1 15" xfId="2618" xr:uid="{4803ADCE-A3F5-4993-827A-0D729DD75A02}"/>
    <cellStyle name="40% - Accent1 15 2" xfId="2619" xr:uid="{53556AFB-E878-4E17-AA31-38359B136156}"/>
    <cellStyle name="40% - Accent1 16" xfId="2620" xr:uid="{5A2C8A95-9F37-4A28-8677-EE91241B1E64}"/>
    <cellStyle name="40% - Accent1 17" xfId="2621" xr:uid="{84C99C06-6913-4462-AE3A-1EB33A71ACF1}"/>
    <cellStyle name="40% - Accent1 18" xfId="2622" xr:uid="{C70625A4-88AF-425F-BDEE-401CCA6E4B84}"/>
    <cellStyle name="40% - Accent1 18 2" xfId="2623" xr:uid="{67032014-EEBE-454C-ABE1-C48264EFBE0C}"/>
    <cellStyle name="40% - Accent1 19" xfId="2624" xr:uid="{911DF95A-15F2-43D5-AA0C-BAAD9F03840C}"/>
    <cellStyle name="40% - Accent1 19 2" xfId="2625" xr:uid="{294A2C7B-20A6-4CAD-8C52-6663F43625F8}"/>
    <cellStyle name="40% - Accent1 2" xfId="2626" xr:uid="{3D850664-C2A4-4731-8E80-C2D59E823BB3}"/>
    <cellStyle name="40% - Accent1 2 2" xfId="2627" xr:uid="{D3C72BF4-2A7F-431D-956E-F7ADE67C3094}"/>
    <cellStyle name="40% - Accent1 2 2 2" xfId="8716" xr:uid="{F0D50663-85BB-4D3C-AB7D-88868AF5CA99}"/>
    <cellStyle name="40% - Accent1 3" xfId="2628" xr:uid="{F213A135-3CC6-4428-98F3-EB786082AB12}"/>
    <cellStyle name="40% - Accent1 3 2" xfId="2629" xr:uid="{02AAE301-C06C-49B9-8A99-F5A3E436BF52}"/>
    <cellStyle name="40% - Accent1 4" xfId="2630" xr:uid="{C2BE80F9-E530-4616-957E-C338AD55C0D0}"/>
    <cellStyle name="40% - Accent1 4 2" xfId="2631" xr:uid="{CF9B81C9-D03C-4409-BB96-16C60CD3F120}"/>
    <cellStyle name="40% - Accent1 5" xfId="2632" xr:uid="{45FDFA74-E080-42EC-A789-080F9A9DEFCF}"/>
    <cellStyle name="40% - Accent1 5 2" xfId="2633" xr:uid="{98E8FAFE-1D38-4956-A12E-763B20A436C8}"/>
    <cellStyle name="40% - Accent1 6" xfId="2634" xr:uid="{8BC210E1-57A2-4601-AF19-32BFFECACB97}"/>
    <cellStyle name="40% - Accent1 6 2" xfId="2635" xr:uid="{0D590AD1-60EE-49DE-8BF9-4FA4FDCA6508}"/>
    <cellStyle name="40% - Accent1 7" xfId="2636" xr:uid="{560C0EAA-8517-4535-A95B-842AD4FA3772}"/>
    <cellStyle name="40% - Accent1 7 2" xfId="2637" xr:uid="{8816E91E-0625-43CD-8767-5DBB665E6E05}"/>
    <cellStyle name="40% - Accent1 8" xfId="2638" xr:uid="{4CF0AC4D-BBB7-4ADA-AFA9-3F865D5ABCE4}"/>
    <cellStyle name="40% - Accent1 8 2" xfId="2639" xr:uid="{1BCBC94F-3176-4019-A158-553D7C55888F}"/>
    <cellStyle name="40% - Accent1 9" xfId="2640" xr:uid="{EB0979C9-AC9A-4CC4-A879-3C9FF99C144A}"/>
    <cellStyle name="40% - Accent1 9 2" xfId="2641" xr:uid="{3088B470-3919-486A-AFFD-99024FA39005}"/>
    <cellStyle name="40% - Accent2 10" xfId="2642" xr:uid="{EE86D20D-8EFA-487C-BB06-3F1DD7689EC7}"/>
    <cellStyle name="40% - Accent2 10 2" xfId="2643" xr:uid="{736B7F24-09A8-44DA-860E-52DAB1BEFECC}"/>
    <cellStyle name="40% - Accent2 11" xfId="2644" xr:uid="{FC4448BE-20CD-44E5-A445-7153E4821CD2}"/>
    <cellStyle name="40% - Accent2 11 2" xfId="2645" xr:uid="{0FCA29F4-A48E-4E3C-8FD9-9DF69A0D3014}"/>
    <cellStyle name="40% - Accent2 12" xfId="2646" xr:uid="{497AC124-98BE-4904-854C-40A4D685DDAE}"/>
    <cellStyle name="40% - Accent2 12 2" xfId="2647" xr:uid="{8C3B7004-8BC2-49FA-B035-6BAE7E40F7BE}"/>
    <cellStyle name="40% - Accent2 13" xfId="2648" xr:uid="{9AC5A470-0118-4A2A-9C7A-B9E95DE3B5BB}"/>
    <cellStyle name="40% - Accent2 13 2" xfId="2649" xr:uid="{74BC1EEB-808C-4BC5-B432-5A7E0D47D272}"/>
    <cellStyle name="40% - Accent2 14" xfId="2650" xr:uid="{4695D51E-E4C9-4E2C-B2E5-A556ED32DAE5}"/>
    <cellStyle name="40% - Accent2 14 2" xfId="2651" xr:uid="{991BF319-8F84-4FB8-AFDA-1E55B9F6682F}"/>
    <cellStyle name="40% - Accent2 15" xfId="2652" xr:uid="{9B1D51FA-4FF9-4794-AF2D-AEA670D83796}"/>
    <cellStyle name="40% - Accent2 15 2" xfId="2653" xr:uid="{73E21913-9F2F-429E-8597-5769EA106247}"/>
    <cellStyle name="40% - Accent2 16" xfId="2654" xr:uid="{61A419D6-A810-41E2-80B1-A7B68B7ECC62}"/>
    <cellStyle name="40% - Accent2 17" xfId="2655" xr:uid="{A92A1133-E074-41E5-89D6-23B7CD470C5C}"/>
    <cellStyle name="40% - Accent2 18" xfId="2656" xr:uid="{DEAF81DD-FCF5-4C70-A19C-8CC4D5AF5E34}"/>
    <cellStyle name="40% - Accent2 18 2" xfId="2657" xr:uid="{B1302195-39ED-41BA-9910-B03E75C663AE}"/>
    <cellStyle name="40% - Accent2 19" xfId="2658" xr:uid="{165A1965-5797-4FF7-BC44-C2F7682E0F9F}"/>
    <cellStyle name="40% - Accent2 19 2" xfId="2659" xr:uid="{A3921847-FD23-48FE-B615-4FD708B48953}"/>
    <cellStyle name="40% - Accent2 2" xfId="2660" xr:uid="{2BFDAFCA-376C-4F87-BC03-9E719E7B22A3}"/>
    <cellStyle name="40% - Accent2 2 2" xfId="2661" xr:uid="{68D1B87C-AF46-48F2-8755-FED35F1BF3A2}"/>
    <cellStyle name="40% - Accent2 2 2 2" xfId="8717" xr:uid="{F67D0F88-F244-4799-A99C-C2ECB3906456}"/>
    <cellStyle name="40% - Accent2 3" xfId="2662" xr:uid="{B6931CBB-D153-4D96-BDCD-1A42AA9F68D6}"/>
    <cellStyle name="40% - Accent2 3 2" xfId="2663" xr:uid="{D887EEE0-590F-47E9-8641-A91BB2381C85}"/>
    <cellStyle name="40% - Accent2 4" xfId="2664" xr:uid="{ACEFAFD8-02BC-4663-96A9-3A20DC15DED0}"/>
    <cellStyle name="40% - Accent2 4 2" xfId="2665" xr:uid="{60EB9B20-FC78-4E31-A0EE-44613ABBB814}"/>
    <cellStyle name="40% - Accent2 5" xfId="2666" xr:uid="{7704549D-13C4-48CE-A8D6-D106A62E88B9}"/>
    <cellStyle name="40% - Accent2 5 2" xfId="2667" xr:uid="{AECF7B59-22A2-4A50-9D3D-B23C45CC22C9}"/>
    <cellStyle name="40% - Accent2 6" xfId="2668" xr:uid="{8A3D2842-4EA2-46BD-ACD5-8EC5CCD9CB2A}"/>
    <cellStyle name="40% - Accent2 6 2" xfId="2669" xr:uid="{66A89C9B-FBBE-4773-B564-02896F9AAF70}"/>
    <cellStyle name="40% - Accent2 7" xfId="2670" xr:uid="{AD6475D5-01E7-4E1E-896D-94D44B863D7C}"/>
    <cellStyle name="40% - Accent2 7 2" xfId="2671" xr:uid="{7DDD6AEA-00FA-4B79-9F07-E217E013FE06}"/>
    <cellStyle name="40% - Accent2 8" xfId="2672" xr:uid="{62A7F8A5-7C1F-491C-A560-2F6B79640E83}"/>
    <cellStyle name="40% - Accent2 8 2" xfId="2673" xr:uid="{8A12DAB5-3F0A-4A61-9D0B-BA96575CC104}"/>
    <cellStyle name="40% - Accent2 9" xfId="2674" xr:uid="{E9F4F40A-87C5-40A8-A956-9339E64E532E}"/>
    <cellStyle name="40% - Accent2 9 2" xfId="2675" xr:uid="{AF228E01-2BA0-4C7E-9FC4-52E8D7191D1B}"/>
    <cellStyle name="40% - Accent3 10" xfId="2676" xr:uid="{F974B2AD-72F6-42FA-8536-73BB21381F5E}"/>
    <cellStyle name="40% - Accent3 10 2" xfId="2677" xr:uid="{A149B391-572E-4C34-9833-815905FC9BD0}"/>
    <cellStyle name="40% - Accent3 11" xfId="2678" xr:uid="{0E871EFE-142F-47A7-9192-A8AA69C686EC}"/>
    <cellStyle name="40% - Accent3 11 2" xfId="2679" xr:uid="{7C7F0260-23F1-4A15-8683-516FBE33B925}"/>
    <cellStyle name="40% - Accent3 12" xfId="2680" xr:uid="{956CEDCA-FCEB-4C1C-BEE6-FA9A9525BA7A}"/>
    <cellStyle name="40% - Accent3 12 2" xfId="2681" xr:uid="{52060A1B-3E59-4663-93A3-949E6B4929E0}"/>
    <cellStyle name="40% - Accent3 13" xfId="2682" xr:uid="{26B20602-A70E-41A0-A042-484A8DA49B3D}"/>
    <cellStyle name="40% - Accent3 13 2" xfId="2683" xr:uid="{7FB3EB3C-C586-41F1-A0BF-E93FC9BA4F90}"/>
    <cellStyle name="40% - Accent3 14" xfId="2684" xr:uid="{58958314-68D0-4241-9AC2-66D7AE976786}"/>
    <cellStyle name="40% - Accent3 14 2" xfId="2685" xr:uid="{1705C3BB-57A2-48B8-BCE6-E97C488F3915}"/>
    <cellStyle name="40% - Accent3 15" xfId="2686" xr:uid="{76BABC87-2E30-4D94-9762-CA359F8E31CB}"/>
    <cellStyle name="40% - Accent3 15 2" xfId="2687" xr:uid="{9C812C80-6C8B-4EF7-A7C7-EEEB1BE47F66}"/>
    <cellStyle name="40% - Accent3 16" xfId="2688" xr:uid="{A25F5C96-73C6-4C5F-93C4-E980E231A435}"/>
    <cellStyle name="40% - Accent3 17" xfId="2689" xr:uid="{3E6DE3BF-495F-4088-931E-12A45767EE16}"/>
    <cellStyle name="40% - Accent3 18" xfId="2690" xr:uid="{6D95771C-C956-492F-883E-7B746AA588E3}"/>
    <cellStyle name="40% - Accent3 18 2" xfId="2691" xr:uid="{6EA5E8C8-C163-4E4C-AD3C-6018D85F8951}"/>
    <cellStyle name="40% - Accent3 19" xfId="2692" xr:uid="{E1BC3EF5-306F-4E64-B7B9-0ED783B3C831}"/>
    <cellStyle name="40% - Accent3 19 2" xfId="2693" xr:uid="{EBB9DE50-9B1F-4398-82F2-5EAFEC0AEC3E}"/>
    <cellStyle name="40% - Accent3 2" xfId="2694" xr:uid="{0235758D-4D12-4CAC-B35E-0A8199E44200}"/>
    <cellStyle name="40% - Accent3 2 2" xfId="2695" xr:uid="{374BAE08-3FD7-42A5-A027-8C6ED10A95B1}"/>
    <cellStyle name="40% - Accent3 2 2 2" xfId="8718" xr:uid="{99452948-9ACC-4261-89EC-65C9944B5395}"/>
    <cellStyle name="40% - Accent3 3" xfId="2696" xr:uid="{D773858E-B521-4F55-8280-AC562B29D2B5}"/>
    <cellStyle name="40% - Accent3 3 2" xfId="2697" xr:uid="{0C843466-ADEF-4040-BD16-B12A1CE70D01}"/>
    <cellStyle name="40% - Accent3 4" xfId="2698" xr:uid="{911A97BB-E2C6-4392-A00B-A8920DB6B6CC}"/>
    <cellStyle name="40% - Accent3 4 2" xfId="2699" xr:uid="{FE53D771-3287-4909-A930-9D486715BFF3}"/>
    <cellStyle name="40% - Accent3 5" xfId="2700" xr:uid="{6222F4CB-EE36-4BC5-A35E-B13E8D09F681}"/>
    <cellStyle name="40% - Accent3 5 2" xfId="2701" xr:uid="{9F14F095-4A5F-4076-BEE0-83405E273BBA}"/>
    <cellStyle name="40% - Accent3 6" xfId="2702" xr:uid="{A3990EE8-0E94-41FF-BA37-F80194AAA542}"/>
    <cellStyle name="40% - Accent3 6 2" xfId="2703" xr:uid="{413AE336-9D0A-487D-9193-914B9094DD3D}"/>
    <cellStyle name="40% - Accent3 7" xfId="2704" xr:uid="{497236ED-9659-4FF3-8C6D-E8C36D3E3A24}"/>
    <cellStyle name="40% - Accent3 7 2" xfId="2705" xr:uid="{BA36152F-8BCE-418A-9ADE-3C57E791A652}"/>
    <cellStyle name="40% - Accent3 8" xfId="2706" xr:uid="{A3179A64-9315-41D1-9A1C-F11C5D12456E}"/>
    <cellStyle name="40% - Accent3 8 2" xfId="2707" xr:uid="{64E7CFAC-896E-44B9-963B-639BA9E166A9}"/>
    <cellStyle name="40% - Accent3 9" xfId="2708" xr:uid="{98C1957A-A8E1-4FB8-A55E-2BB2D6D40015}"/>
    <cellStyle name="40% - Accent3 9 2" xfId="2709" xr:uid="{347A0F93-A972-495D-8C0B-C554B56E919A}"/>
    <cellStyle name="40% - Accent4 10" xfId="2710" xr:uid="{0A972D7E-417E-4821-9BCC-83F47F825899}"/>
    <cellStyle name="40% - Accent4 10 2" xfId="2711" xr:uid="{F65644DE-8CE2-48D5-B856-DBBB2FE81381}"/>
    <cellStyle name="40% - Accent4 11" xfId="2712" xr:uid="{4E6A564B-82FB-4F0F-A2D6-0886FBCEC75C}"/>
    <cellStyle name="40% - Accent4 11 2" xfId="2713" xr:uid="{AF9B6E2A-4487-40E9-BCEB-4E8FD2C55297}"/>
    <cellStyle name="40% - Accent4 12" xfId="2714" xr:uid="{652E293A-6D95-4D54-80AB-4A1FCA131098}"/>
    <cellStyle name="40% - Accent4 12 2" xfId="2715" xr:uid="{F555A4F5-AF9E-4F49-AD64-B9A00728F278}"/>
    <cellStyle name="40% - Accent4 13" xfId="2716" xr:uid="{32B2E521-BA04-496E-8E41-65566B75E49C}"/>
    <cellStyle name="40% - Accent4 13 2" xfId="2717" xr:uid="{7C5ED3E4-960C-4993-94E5-B9D799CDD9AC}"/>
    <cellStyle name="40% - Accent4 14" xfId="2718" xr:uid="{95548860-81A9-4155-99C0-D8AB9A5E07C7}"/>
    <cellStyle name="40% - Accent4 14 2" xfId="2719" xr:uid="{59E8E1A9-9F6D-4FA9-AFE3-AB42423B800A}"/>
    <cellStyle name="40% - Accent4 15" xfId="2720" xr:uid="{F998B9AD-E2B0-4E28-B4E5-DFA13D343D9F}"/>
    <cellStyle name="40% - Accent4 15 2" xfId="2721" xr:uid="{6DF9279D-680A-4E34-9D9E-673450175348}"/>
    <cellStyle name="40% - Accent4 16" xfId="2722" xr:uid="{A31256EF-02FC-40CA-9582-4AFD1DDD3316}"/>
    <cellStyle name="40% - Accent4 17" xfId="2723" xr:uid="{7D4EF9D4-2D3D-4D7A-B024-8C0250DCF8BA}"/>
    <cellStyle name="40% - Accent4 18" xfId="2724" xr:uid="{96BF07CD-CF0B-4F9D-85A8-232427DBFDD3}"/>
    <cellStyle name="40% - Accent4 18 2" xfId="2725" xr:uid="{717AC0E0-3184-4635-A71F-F6982BEECA26}"/>
    <cellStyle name="40% - Accent4 19" xfId="2726" xr:uid="{3AE4295C-F106-444A-AA12-BD5A0813A596}"/>
    <cellStyle name="40% - Accent4 19 2" xfId="2727" xr:uid="{5CD7AF2B-B501-4473-9619-D870441C7F87}"/>
    <cellStyle name="40% - Accent4 2" xfId="2728" xr:uid="{0EC73EA4-6B90-4EB1-A40E-C71F8416C258}"/>
    <cellStyle name="40% - Accent4 2 2" xfId="2729" xr:uid="{182F8400-FAE2-41BC-968A-B4E879169516}"/>
    <cellStyle name="40% - Accent4 2 2 2" xfId="8719" xr:uid="{D359D921-DFCF-416E-9A77-AB1266FD5196}"/>
    <cellStyle name="40% - Accent4 3" xfId="2730" xr:uid="{686BC1CA-9781-480C-B84B-1F69291B97E1}"/>
    <cellStyle name="40% - Accent4 3 2" xfId="2731" xr:uid="{E081639C-1E25-4FDD-B427-C04CD5D30E2F}"/>
    <cellStyle name="40% - Accent4 4" xfId="2732" xr:uid="{B9E60B6C-6221-45DE-A7D4-3513619586F6}"/>
    <cellStyle name="40% - Accent4 4 2" xfId="2733" xr:uid="{20A746B1-AD56-4C3A-A645-C38755D539BC}"/>
    <cellStyle name="40% - Accent4 5" xfId="2734" xr:uid="{16DB274B-054A-42BC-90B4-48A183FEBEEF}"/>
    <cellStyle name="40% - Accent4 5 2" xfId="2735" xr:uid="{268BA6FC-3448-4996-B101-76589454144A}"/>
    <cellStyle name="40% - Accent4 6" xfId="2736" xr:uid="{1133290B-584B-45FF-AE29-5D8D5D5597E1}"/>
    <cellStyle name="40% - Accent4 6 2" xfId="2737" xr:uid="{1D1A2990-A16E-4B33-B54C-7294FE267501}"/>
    <cellStyle name="40% - Accent4 7" xfId="2738" xr:uid="{3F99A665-5B72-417F-8F16-EEE604FA0233}"/>
    <cellStyle name="40% - Accent4 7 2" xfId="2739" xr:uid="{0D1BC0E1-75EC-482C-A1AD-3453CCB593D9}"/>
    <cellStyle name="40% - Accent4 8" xfId="2740" xr:uid="{B5CBFA4E-C837-46E2-8950-742E44283090}"/>
    <cellStyle name="40% - Accent4 8 2" xfId="2741" xr:uid="{B89227B6-771B-4862-AAED-ACAC34B52BA5}"/>
    <cellStyle name="40% - Accent4 9" xfId="2742" xr:uid="{75339B44-426F-476A-B0BA-AB674BAEF9E7}"/>
    <cellStyle name="40% - Accent4 9 2" xfId="2743" xr:uid="{AF2588AB-E4C3-4E6E-B581-D1B5B78F56EA}"/>
    <cellStyle name="40% - Accent5 10" xfId="2744" xr:uid="{F6F1AB9A-31BD-41B2-B481-BC36431DFCAC}"/>
    <cellStyle name="40% - Accent5 10 2" xfId="2745" xr:uid="{3E3415BF-BE9A-4B0B-9BF3-B0B42A3B937E}"/>
    <cellStyle name="40% - Accent5 11" xfId="2746" xr:uid="{8B544609-D0C6-4E9E-8211-377C336380B5}"/>
    <cellStyle name="40% - Accent5 11 2" xfId="2747" xr:uid="{6C15DD2B-7D75-4B26-A792-79F1E4C6BD5E}"/>
    <cellStyle name="40% - Accent5 12" xfId="2748" xr:uid="{4DABA163-569B-4596-A433-5BBDD7DA9B27}"/>
    <cellStyle name="40% - Accent5 12 2" xfId="2749" xr:uid="{5DC6DCCB-08BF-403F-9D53-6EA2C31EDEE0}"/>
    <cellStyle name="40% - Accent5 13" xfId="2750" xr:uid="{E6366221-D32B-4286-B94F-92F8F6206327}"/>
    <cellStyle name="40% - Accent5 13 2" xfId="2751" xr:uid="{1381F737-22FF-4285-82ED-0D199E4FD5D0}"/>
    <cellStyle name="40% - Accent5 14" xfId="2752" xr:uid="{E110BF37-0348-40FC-AB49-C8225E737B47}"/>
    <cellStyle name="40% - Accent5 14 2" xfId="2753" xr:uid="{6A1305F7-ABBF-47D4-A292-348C44806A3B}"/>
    <cellStyle name="40% - Accent5 15" xfId="2754" xr:uid="{BE18B28B-3B3E-45C2-921A-A83CDAA8B745}"/>
    <cellStyle name="40% - Accent5 15 2" xfId="2755" xr:uid="{5C165D12-9E89-4786-81AA-6403C18C3D29}"/>
    <cellStyle name="40% - Accent5 16" xfId="2756" xr:uid="{AF13AC5A-73CB-40F7-A34E-82489798319C}"/>
    <cellStyle name="40% - Accent5 17" xfId="2757" xr:uid="{89132C6D-B76B-4D2C-910D-A1786FED2704}"/>
    <cellStyle name="40% - Accent5 18" xfId="2758" xr:uid="{227D9A52-0F0F-45D6-8955-941E5A3FE397}"/>
    <cellStyle name="40% - Accent5 18 2" xfId="2759" xr:uid="{70C17B4A-FE27-4F4F-942A-5ECA44DBF5EF}"/>
    <cellStyle name="40% - Accent5 19" xfId="2760" xr:uid="{157BC305-0BF6-4822-9BC5-7B6195215257}"/>
    <cellStyle name="40% - Accent5 19 2" xfId="2761" xr:uid="{10458C07-1288-4D5C-A670-7D86D2AAD273}"/>
    <cellStyle name="40% - Accent5 2" xfId="2762" xr:uid="{90E0CA00-15A0-4389-A192-9801F6D61362}"/>
    <cellStyle name="40% - Accent5 2 2" xfId="2763" xr:uid="{D0C0476F-833F-4A28-AB2B-74EE884D4A48}"/>
    <cellStyle name="40% - Accent5 2 2 2" xfId="8720" xr:uid="{3C1AFC65-B391-4829-AD8F-748CA1A580D6}"/>
    <cellStyle name="40% - Accent5 3" xfId="2764" xr:uid="{C6135BEA-1390-4168-813A-24F401A12123}"/>
    <cellStyle name="40% - Accent5 3 2" xfId="2765" xr:uid="{C3051F97-5E78-48E1-9039-AB054F280904}"/>
    <cellStyle name="40% - Accent5 4" xfId="2766" xr:uid="{40C280CB-963D-4D43-9D13-3D6D56AF431D}"/>
    <cellStyle name="40% - Accent5 4 2" xfId="2767" xr:uid="{4362611C-14E2-47F3-8080-8E68A58674A2}"/>
    <cellStyle name="40% - Accent5 5" xfId="2768" xr:uid="{00894197-5E06-4831-A569-37C2510E7A3B}"/>
    <cellStyle name="40% - Accent5 5 2" xfId="2769" xr:uid="{E4662BF7-0251-4B56-9FB3-58B24E9A7683}"/>
    <cellStyle name="40% - Accent5 6" xfId="2770" xr:uid="{A63AFC7C-BE99-490D-96DB-9DA38099F623}"/>
    <cellStyle name="40% - Accent5 6 2" xfId="2771" xr:uid="{933C28F2-0E85-48D9-8C59-1115CA908E69}"/>
    <cellStyle name="40% - Accent5 7" xfId="2772" xr:uid="{58D1B16F-F9F9-40BA-A6F2-9EFC89D8EDF3}"/>
    <cellStyle name="40% - Accent5 7 2" xfId="2773" xr:uid="{05049F86-B300-4CB9-9CAF-22898F3DAC05}"/>
    <cellStyle name="40% - Accent5 8" xfId="2774" xr:uid="{EAECE0A3-63F2-4E35-A550-A0B3CE4BA923}"/>
    <cellStyle name="40% - Accent5 8 2" xfId="2775" xr:uid="{4868D09F-CC99-437F-A49E-DF840522F45F}"/>
    <cellStyle name="40% - Accent5 9" xfId="2776" xr:uid="{B368BD36-2435-4F5F-B2F8-A78302EFB7ED}"/>
    <cellStyle name="40% - Accent5 9 2" xfId="2777" xr:uid="{4D67B7F9-3103-4C66-88F1-5010E50E8D55}"/>
    <cellStyle name="40% - Accent6 10" xfId="2778" xr:uid="{9EFE32F1-1B3F-4BD0-A896-A9E46B68ABEA}"/>
    <cellStyle name="40% - Accent6 10 2" xfId="2779" xr:uid="{A94F4CE6-904B-4B55-B1BE-1CF3EC3A9477}"/>
    <cellStyle name="40% - Accent6 11" xfId="2780" xr:uid="{1523E216-D8F6-4C90-AEBD-3CF3BA7BB5AA}"/>
    <cellStyle name="40% - Accent6 11 2" xfId="2781" xr:uid="{72434CED-2204-4999-A621-08798AEF41BD}"/>
    <cellStyle name="40% - Accent6 12" xfId="2782" xr:uid="{544A3143-57F6-4BE6-B61B-3AAE2F15F8BA}"/>
    <cellStyle name="40% - Accent6 12 2" xfId="2783" xr:uid="{D89A3132-F583-4872-A6D9-E448708FECE6}"/>
    <cellStyle name="40% - Accent6 13" xfId="2784" xr:uid="{3F1CA68E-2542-4F5E-A1EC-6712BFADAE2F}"/>
    <cellStyle name="40% - Accent6 13 2" xfId="2785" xr:uid="{2A78ED97-CE3B-4B06-B615-8D65BCAD1BB7}"/>
    <cellStyle name="40% - Accent6 14" xfId="2786" xr:uid="{2401931C-6A42-4FA1-9134-5389CB550B36}"/>
    <cellStyle name="40% - Accent6 14 2" xfId="2787" xr:uid="{B54252E1-2CE7-42CE-B983-9603CF7B85C8}"/>
    <cellStyle name="40% - Accent6 15" xfId="2788" xr:uid="{9F09408C-88B6-428C-A7A7-7F23A022E339}"/>
    <cellStyle name="40% - Accent6 15 2" xfId="2789" xr:uid="{F97994F8-DE95-45D8-A0BA-5AF263A12610}"/>
    <cellStyle name="40% - Accent6 16" xfId="2790" xr:uid="{503392F2-84AA-496D-B116-0B7A9FD837EA}"/>
    <cellStyle name="40% - Accent6 17" xfId="2791" xr:uid="{3C784726-102F-4C1E-BD36-6BBED79B15F3}"/>
    <cellStyle name="40% - Accent6 18" xfId="2792" xr:uid="{53D004ED-1B53-4E75-B3EA-DA602B690254}"/>
    <cellStyle name="40% - Accent6 18 2" xfId="2793" xr:uid="{16414364-DBC1-49DC-9E65-24FF690F4FC9}"/>
    <cellStyle name="40% - Accent6 19" xfId="2794" xr:uid="{72F5D7BF-493E-474C-AFC3-60B80CA3D08A}"/>
    <cellStyle name="40% - Accent6 19 2" xfId="2795" xr:uid="{EF50E49D-EE03-4B74-964F-733F0348B2D9}"/>
    <cellStyle name="40% - Accent6 2" xfId="2796" xr:uid="{1D1E9A79-CC3F-45E0-BE75-D9CD912FDBE1}"/>
    <cellStyle name="40% - Accent6 2 2" xfId="2797" xr:uid="{1B2D018C-F8E8-4CA3-9560-86DB3F84D6B9}"/>
    <cellStyle name="40% - Accent6 2 2 2" xfId="8721" xr:uid="{625E28AB-358D-45AE-B811-AA38A8BDB0AB}"/>
    <cellStyle name="40% - Accent6 3" xfId="2798" xr:uid="{75A6E358-99DD-42C9-9C53-612A1B644ACB}"/>
    <cellStyle name="40% - Accent6 3 2" xfId="2799" xr:uid="{00B4CF4E-4196-4E17-86F0-E8F55FEDA86E}"/>
    <cellStyle name="40% - Accent6 4" xfId="2800" xr:uid="{BDB2AAAC-0CFA-4AA5-8654-CB24E97AA907}"/>
    <cellStyle name="40% - Accent6 4 2" xfId="2801" xr:uid="{DE58A6B2-7553-4C07-85C9-17B07B15FDE5}"/>
    <cellStyle name="40% - Accent6 5" xfId="2802" xr:uid="{82013271-1419-41F4-9BD6-ED50A4ED1284}"/>
    <cellStyle name="40% - Accent6 5 2" xfId="2803" xr:uid="{84FCAF7F-3B06-49D4-9D01-20076AA13944}"/>
    <cellStyle name="40% - Accent6 6" xfId="2804" xr:uid="{B446F440-5944-47EF-9A15-30DE20FF1BF5}"/>
    <cellStyle name="40% - Accent6 6 2" xfId="2805" xr:uid="{B3CBE073-2778-43FF-B45A-62075E517AEB}"/>
    <cellStyle name="40% - Accent6 7" xfId="2806" xr:uid="{9435FA0A-07AB-445E-8B54-EAD8A9202FFF}"/>
    <cellStyle name="40% - Accent6 7 2" xfId="2807" xr:uid="{EB51FF78-690D-4912-904D-F4011E1E8B9D}"/>
    <cellStyle name="40% - Accent6 8" xfId="2808" xr:uid="{36495478-12E2-45D1-809F-0CC583868D43}"/>
    <cellStyle name="40% - Accent6 8 2" xfId="2809" xr:uid="{EFF7BF50-EE84-4314-AF9B-89D9EB5FE923}"/>
    <cellStyle name="40% - Accent6 9" xfId="2810" xr:uid="{D876960F-A46A-45FC-B3E5-B7E41CC1C423}"/>
    <cellStyle name="40% - Accent6 9 2" xfId="2811" xr:uid="{D69BFA36-15CA-4EF8-B3F2-3E031DA596A8}"/>
    <cellStyle name="60% - Accent1 10" xfId="2812" xr:uid="{F44F49B2-B704-4B26-88EB-4035B88D9236}"/>
    <cellStyle name="60% - Accent1 11" xfId="2813" xr:uid="{8E43E055-504A-4B9C-BCC4-3C05F7E44A48}"/>
    <cellStyle name="60% - Accent1 12" xfId="2814" xr:uid="{7BF5BD0B-06CD-4982-8DBC-D0AF7F355AA0}"/>
    <cellStyle name="60% - Accent1 13" xfId="2815" xr:uid="{A56227F7-B5B1-42E0-8B5C-4405CC90216A}"/>
    <cellStyle name="60% - Accent1 14" xfId="2816" xr:uid="{2603FEC8-612A-4E2B-912A-59C2FAF8DE5F}"/>
    <cellStyle name="60% - Accent1 15" xfId="2817" xr:uid="{0F668A18-3685-4377-BAB0-780F93E710B1}"/>
    <cellStyle name="60% - Accent1 16" xfId="2818" xr:uid="{7BCD3611-F663-4A84-8676-CEAB56799DD1}"/>
    <cellStyle name="60% - Accent1 17" xfId="2819" xr:uid="{733D8F58-F286-4B7C-AF3D-CA87F99C704C}"/>
    <cellStyle name="60% - Accent1 18" xfId="2820" xr:uid="{244DF59D-B263-4401-B8D7-A9719C4D7855}"/>
    <cellStyle name="60% - Accent1 18 2" xfId="2821" xr:uid="{ABA109CA-BB87-4C4E-81BE-2A287E352D58}"/>
    <cellStyle name="60% - Accent1 19" xfId="2822" xr:uid="{BDF5E2E4-CA8B-4F8A-8114-8E914CB68DCD}"/>
    <cellStyle name="60% - Accent1 19 2" xfId="2823" xr:uid="{E7255EC9-5527-4E13-AD3B-2433BFF4CFCA}"/>
    <cellStyle name="60% - Accent1 2" xfId="2824" xr:uid="{694BA6A7-9C15-4AC4-9348-64110F22AFEA}"/>
    <cellStyle name="60% - Accent1 2 2" xfId="2825" xr:uid="{6E5A2DD6-FA64-4C4E-942D-90756DBC4630}"/>
    <cellStyle name="60% - Accent1 2 2 2" xfId="8722" xr:uid="{52FE5528-D1E5-4FD7-ACC9-32D4B31B44C6}"/>
    <cellStyle name="60% - Accent1 3" xfId="2826" xr:uid="{02C43774-F7C6-4963-9A46-BCA0E43ED91A}"/>
    <cellStyle name="60% - Accent1 4" xfId="2827" xr:uid="{B2EDA47A-D597-477B-A8F6-BF7CDAAC9CE2}"/>
    <cellStyle name="60% - Accent1 5" xfId="2828" xr:uid="{5BF9054D-B20D-4E34-923E-60608486BFC0}"/>
    <cellStyle name="60% - Accent1 6" xfId="2829" xr:uid="{50F8A4CF-E6DC-40D6-A439-F48866D3C035}"/>
    <cellStyle name="60% - Accent1 7" xfId="2830" xr:uid="{6B46D80A-95D1-461C-8850-FE01F3B1D56A}"/>
    <cellStyle name="60% - Accent1 8" xfId="2831" xr:uid="{EF748482-A7FF-40F6-8D7C-CBDC054B95A2}"/>
    <cellStyle name="60% - Accent1 9" xfId="2832" xr:uid="{DEC70471-E251-4206-8089-3010C80B4CE0}"/>
    <cellStyle name="60% - Accent2 10" xfId="2833" xr:uid="{D8ADB548-A25F-41A7-B1CD-E8A610410F14}"/>
    <cellStyle name="60% - Accent2 11" xfId="2834" xr:uid="{29569CCA-D863-4F00-A988-2C4F21E5C1A8}"/>
    <cellStyle name="60% - Accent2 12" xfId="2835" xr:uid="{B3CC095F-1986-492B-8ACE-5131F3DCAAF4}"/>
    <cellStyle name="60% - Accent2 13" xfId="2836" xr:uid="{118A83A7-D07B-4B80-8ABE-4A4785F1854B}"/>
    <cellStyle name="60% - Accent2 14" xfId="2837" xr:uid="{7328D6A6-AEE2-45E8-A37B-7BB9603A0C15}"/>
    <cellStyle name="60% - Accent2 15" xfId="2838" xr:uid="{118DB32E-82B8-4E66-BD5D-6C97D467DDAD}"/>
    <cellStyle name="60% - Accent2 16" xfId="2839" xr:uid="{7CD590F4-1878-4800-942D-47F24A730FD0}"/>
    <cellStyle name="60% - Accent2 17" xfId="2840" xr:uid="{F6FA6735-C74D-46E1-9FA5-D3437D8F92BC}"/>
    <cellStyle name="60% - Accent2 18" xfId="2841" xr:uid="{D0D40D8D-70AE-4AC0-8EBF-D7672FB0DD43}"/>
    <cellStyle name="60% - Accent2 18 2" xfId="2842" xr:uid="{FEA25358-8C51-4254-AE29-2CF7945C9AA5}"/>
    <cellStyle name="60% - Accent2 19" xfId="2843" xr:uid="{2AF8C8C9-28EE-43A8-ABB9-468179ADD5F8}"/>
    <cellStyle name="60% - Accent2 19 2" xfId="2844" xr:uid="{01DFA641-8D3B-4768-814F-FAAE23157E4C}"/>
    <cellStyle name="60% - Accent2 2" xfId="2845" xr:uid="{50A5FFE5-5A47-47D4-8AFF-96E007932B2F}"/>
    <cellStyle name="60% - Accent2 2 2" xfId="2846" xr:uid="{5CA4DBAF-3D19-4E92-8360-E52B69F7CB6E}"/>
    <cellStyle name="60% - Accent2 2 2 2" xfId="8723" xr:uid="{D17B2286-5CC3-4E0A-952A-FFC0288C1796}"/>
    <cellStyle name="60% - Accent2 3" xfId="2847" xr:uid="{DA2FF137-0EC3-4108-9975-B713A3516A4F}"/>
    <cellStyle name="60% - Accent2 4" xfId="2848" xr:uid="{D487D8DD-5AC9-4CAB-9E15-6AA37AC30C72}"/>
    <cellStyle name="60% - Accent2 5" xfId="2849" xr:uid="{D10D6DD4-DD0A-46A7-A0E7-4F298CFA3F45}"/>
    <cellStyle name="60% - Accent2 6" xfId="2850" xr:uid="{6B0CB9CA-F90D-4C22-8A4A-D9D7278456FF}"/>
    <cellStyle name="60% - Accent2 7" xfId="2851" xr:uid="{9B8BFEBA-08CD-4939-BAC0-039745286C2D}"/>
    <cellStyle name="60% - Accent2 8" xfId="2852" xr:uid="{0CB0657C-F1A2-4A0B-87EE-8E572710FA3F}"/>
    <cellStyle name="60% - Accent2 9" xfId="2853" xr:uid="{25E534EE-1EA2-4FA4-98B0-2E8FDD88368E}"/>
    <cellStyle name="60% - Accent3 10" xfId="2854" xr:uid="{60ACD0D2-8D29-46F9-86A0-38B4B13CA776}"/>
    <cellStyle name="60% - Accent3 11" xfId="2855" xr:uid="{D91336D4-4F79-43E3-95B3-C161349A5B97}"/>
    <cellStyle name="60% - Accent3 12" xfId="2856" xr:uid="{DC600396-8022-47DA-B1F9-D24A946764C8}"/>
    <cellStyle name="60% - Accent3 13" xfId="2857" xr:uid="{582ABBF0-4438-4E09-852F-C7F7E418F546}"/>
    <cellStyle name="60% - Accent3 14" xfId="2858" xr:uid="{AF0D40A9-D031-4E60-87A1-6D9B9686FB57}"/>
    <cellStyle name="60% - Accent3 15" xfId="2859" xr:uid="{3291653B-E8CE-4006-8673-F176F91F09A4}"/>
    <cellStyle name="60% - Accent3 16" xfId="2860" xr:uid="{78FFC6BB-FCD2-422D-A832-EBA9A58F1833}"/>
    <cellStyle name="60% - Accent3 17" xfId="2861" xr:uid="{DD8390FA-C326-4075-903C-4188D83F69F6}"/>
    <cellStyle name="60% - Accent3 18" xfId="2862" xr:uid="{07E2D451-18DF-4598-A1AB-CCFEF1E78268}"/>
    <cellStyle name="60% - Accent3 18 2" xfId="2863" xr:uid="{8886D540-5C5F-4F04-8823-DF322C9E2A6F}"/>
    <cellStyle name="60% - Accent3 19" xfId="2864" xr:uid="{01D26EDC-6232-4C67-9A47-DA368C73531B}"/>
    <cellStyle name="60% - Accent3 19 2" xfId="2865" xr:uid="{8A408BF6-0017-421D-88C7-C778EF139C64}"/>
    <cellStyle name="60% - Accent3 2" xfId="2866" xr:uid="{3902453F-DAA6-4D43-B4D6-BE29F5C0CCC2}"/>
    <cellStyle name="60% - Accent3 2 2" xfId="2867" xr:uid="{8CD1AD8F-F9C0-4831-9EE0-23181A0715A0}"/>
    <cellStyle name="60% - Accent3 2 2 2" xfId="8724" xr:uid="{2474D523-D4CE-4D0B-ADF0-F15C16DA8BB2}"/>
    <cellStyle name="60% - Accent3 3" xfId="2868" xr:uid="{BAFABDB2-3FC3-44D0-BD9D-F5315AB25D14}"/>
    <cellStyle name="60% - Accent3 4" xfId="2869" xr:uid="{8CCA5677-575B-4E9E-BE73-5C5EA639BDCE}"/>
    <cellStyle name="60% - Accent3 5" xfId="2870" xr:uid="{E00B1C72-EFEF-4D37-8AC3-2F8528F597CB}"/>
    <cellStyle name="60% - Accent3 6" xfId="2871" xr:uid="{35DEB797-132C-48DD-A83F-7AE17E96E467}"/>
    <cellStyle name="60% - Accent3 7" xfId="2872" xr:uid="{D202F636-8F0A-4359-A090-F8E34238886D}"/>
    <cellStyle name="60% - Accent3 8" xfId="2873" xr:uid="{7ACCFD63-D5AC-4C2A-8D51-9A5C13D2DF96}"/>
    <cellStyle name="60% - Accent3 9" xfId="2874" xr:uid="{16C745E7-39C7-4C22-BCE2-47F74CC8CE97}"/>
    <cellStyle name="60% - Accent4 10" xfId="2875" xr:uid="{5A7B14FD-8AFD-44DA-8D38-A135A9BFA3B2}"/>
    <cellStyle name="60% - Accent4 11" xfId="2876" xr:uid="{378FD1F6-E70E-4C35-950A-800975A491D9}"/>
    <cellStyle name="60% - Accent4 12" xfId="2877" xr:uid="{FF7C0484-2CBD-4247-AE09-245434FD5EF9}"/>
    <cellStyle name="60% - Accent4 13" xfId="2878" xr:uid="{D64418BB-CB77-4155-BEF8-00C3373BBEAF}"/>
    <cellStyle name="60% - Accent4 14" xfId="2879" xr:uid="{E55B0776-E24C-4E71-9251-347297F60503}"/>
    <cellStyle name="60% - Accent4 15" xfId="2880" xr:uid="{07508F01-A931-49AB-908B-C5BEFAA2C6FD}"/>
    <cellStyle name="60% - Accent4 16" xfId="2881" xr:uid="{93A3BC91-57F4-4B5F-8728-4C51E71CF40D}"/>
    <cellStyle name="60% - Accent4 17" xfId="2882" xr:uid="{983E5A92-DD14-4540-84BD-446C656CD984}"/>
    <cellStyle name="60% - Accent4 18" xfId="2883" xr:uid="{7386FE23-50ED-4120-9954-E160D198F611}"/>
    <cellStyle name="60% - Accent4 18 2" xfId="2884" xr:uid="{303FBD84-1E6D-4F22-9015-59BB75EB7DF1}"/>
    <cellStyle name="60% - Accent4 19" xfId="2885" xr:uid="{25EE11C0-313C-4500-BA55-D1AEC0C885C9}"/>
    <cellStyle name="60% - Accent4 19 2" xfId="2886" xr:uid="{F6390EA5-5E67-4CA0-B289-6DBAC3286F06}"/>
    <cellStyle name="60% - Accent4 2" xfId="2887" xr:uid="{A510F99D-B56C-4ABF-ADA2-820FEBCCF1B1}"/>
    <cellStyle name="60% - Accent4 2 2" xfId="2888" xr:uid="{22821E61-BEC6-467B-A12F-EE8362CB4462}"/>
    <cellStyle name="60% - Accent4 2 2 2" xfId="8725" xr:uid="{A9930291-7BDC-4645-AA7F-D9473C9D968B}"/>
    <cellStyle name="60% - Accent4 3" xfId="2889" xr:uid="{155EB2F7-74B7-4182-8A26-0428DA0500C8}"/>
    <cellStyle name="60% - Accent4 4" xfId="2890" xr:uid="{9099A40C-E95B-4577-B685-FB48E073ABF3}"/>
    <cellStyle name="60% - Accent4 5" xfId="2891" xr:uid="{B6867E36-2154-48BC-B360-626D3607F561}"/>
    <cellStyle name="60% - Accent4 6" xfId="2892" xr:uid="{88C54732-DF68-4582-8A6B-C2F2B07D29A8}"/>
    <cellStyle name="60% - Accent4 7" xfId="2893" xr:uid="{65209F4C-6CF7-47CD-885E-EFFCC0CFB2E9}"/>
    <cellStyle name="60% - Accent4 8" xfId="2894" xr:uid="{9EA41A98-DE31-4881-8E10-4A4CB5BBA886}"/>
    <cellStyle name="60% - Accent4 9" xfId="2895" xr:uid="{32E572AE-1710-4CF3-A339-A7EACA6A4394}"/>
    <cellStyle name="60% - Accent5 10" xfId="2896" xr:uid="{962809A6-8668-4EEF-A635-B44DF60642EE}"/>
    <cellStyle name="60% - Accent5 11" xfId="2897" xr:uid="{7D908386-2BF4-455F-8DBF-B283805717D1}"/>
    <cellStyle name="60% - Accent5 12" xfId="2898" xr:uid="{A040EBE7-E855-4CC9-8FB0-5DF0145360EC}"/>
    <cellStyle name="60% - Accent5 13" xfId="2899" xr:uid="{B2200804-E49B-4DF1-B68E-D0CD74E8CBE6}"/>
    <cellStyle name="60% - Accent5 14" xfId="2900" xr:uid="{DED0C256-7A6A-4415-8516-62BFCC2A4CB1}"/>
    <cellStyle name="60% - Accent5 15" xfId="2901" xr:uid="{EED0D4FD-5FCD-4E48-8700-A0B6222D3E63}"/>
    <cellStyle name="60% - Accent5 16" xfId="2902" xr:uid="{62CB849D-2AF0-4CCF-9477-E40B2D8362C0}"/>
    <cellStyle name="60% - Accent5 17" xfId="2903" xr:uid="{CFC0BBF6-492A-45EB-8554-3D60B06C38A1}"/>
    <cellStyle name="60% - Accent5 18" xfId="2904" xr:uid="{A673AD37-C8EE-41C9-98AF-694294D18F44}"/>
    <cellStyle name="60% - Accent5 18 2" xfId="2905" xr:uid="{1437A203-7A9A-4089-911E-89EF8077CB00}"/>
    <cellStyle name="60% - Accent5 19" xfId="2906" xr:uid="{1672B255-74DD-4280-8A0D-12F952AE0E0F}"/>
    <cellStyle name="60% - Accent5 19 2" xfId="2907" xr:uid="{D91D6B28-7655-4FCF-A121-2CF50AD215F6}"/>
    <cellStyle name="60% - Accent5 2" xfId="2908" xr:uid="{545A3F31-44EE-4748-99D0-5CAB14F8C435}"/>
    <cellStyle name="60% - Accent5 2 2" xfId="2909" xr:uid="{9466F192-D413-4E1F-B28A-29233D9ECDD3}"/>
    <cellStyle name="60% - Accent5 2 2 2" xfId="8726" xr:uid="{F99EA2CF-BFF7-4DBF-B916-941453AEC1AA}"/>
    <cellStyle name="60% - Accent5 3" xfId="2910" xr:uid="{74140318-146E-4C24-87AA-EC9DC8F4E1C0}"/>
    <cellStyle name="60% - Accent5 4" xfId="2911" xr:uid="{E4C3E2A1-A02B-46D3-B740-4C944076EC36}"/>
    <cellStyle name="60% - Accent5 5" xfId="2912" xr:uid="{B3A4A56B-2A44-4105-9BFC-40B0008BC91D}"/>
    <cellStyle name="60% - Accent5 6" xfId="2913" xr:uid="{F68DFC1D-1E9F-48DB-A299-C1A43AE982B7}"/>
    <cellStyle name="60% - Accent5 7" xfId="2914" xr:uid="{4B049A59-94C5-4D65-A0C5-C3EB4B30441E}"/>
    <cellStyle name="60% - Accent5 8" xfId="2915" xr:uid="{2A463E94-649F-4E4C-88FF-EF92A5D88F03}"/>
    <cellStyle name="60% - Accent5 9" xfId="2916" xr:uid="{DF1C8227-0C16-44B0-ACF2-B4FDF23CA226}"/>
    <cellStyle name="60% - Accent6 10" xfId="2917" xr:uid="{D26911E5-A92A-427E-AF15-31D5FAFA3221}"/>
    <cellStyle name="60% - Accent6 11" xfId="2918" xr:uid="{27A5447A-4D38-49A3-AA8B-D60BE95790D1}"/>
    <cellStyle name="60% - Accent6 12" xfId="2919" xr:uid="{A48BBEA3-70AB-4C87-9E26-D73865632D0C}"/>
    <cellStyle name="60% - Accent6 13" xfId="2920" xr:uid="{741BF6A5-C77B-43B8-BDCC-4A5F068B7DF5}"/>
    <cellStyle name="60% - Accent6 14" xfId="2921" xr:uid="{CDF8A879-315C-4A8A-B512-9E1F41484F59}"/>
    <cellStyle name="60% - Accent6 15" xfId="2922" xr:uid="{268F48EE-1626-4071-B576-A24560BD5120}"/>
    <cellStyle name="60% - Accent6 16" xfId="2923" xr:uid="{B5F50AEC-A62D-4569-B75D-5FADAC2F17AB}"/>
    <cellStyle name="60% - Accent6 17" xfId="2924" xr:uid="{D1075960-2E42-42CC-9BEB-0C56ACD50710}"/>
    <cellStyle name="60% - Accent6 18" xfId="2925" xr:uid="{B9C338AD-6F7B-4449-82F1-498C61ACB8A2}"/>
    <cellStyle name="60% - Accent6 18 2" xfId="2926" xr:uid="{2FCAEB39-579D-4021-9368-5095A4A914E8}"/>
    <cellStyle name="60% - Accent6 19" xfId="2927" xr:uid="{BBF4C77E-9C3F-4599-90E6-2F668DCF16BA}"/>
    <cellStyle name="60% - Accent6 19 2" xfId="2928" xr:uid="{3A79F814-1CE6-4D51-B9F1-BA491E030EA8}"/>
    <cellStyle name="60% - Accent6 2" xfId="63" xr:uid="{848CF949-F47F-41D7-8D7B-9594E6B7F927}"/>
    <cellStyle name="60% - Accent6 2 2" xfId="2930" xr:uid="{60E57BD4-24A3-4E8C-9C2A-57D50E133240}"/>
    <cellStyle name="60% - Accent6 2 2 2" xfId="8727" xr:uid="{8EE5B3D2-7C68-4FBD-BDC7-DCB3B35ABE13}"/>
    <cellStyle name="60% - Accent6 2 3" xfId="2929" xr:uid="{3D02878C-89E9-4B7C-8600-1AC8E65F1992}"/>
    <cellStyle name="60% - Accent6 3" xfId="2931" xr:uid="{6348CC02-9552-46AD-88F1-0A7C47D1D125}"/>
    <cellStyle name="60% - Accent6 4" xfId="2932" xr:uid="{2C8E6781-C9FA-4A10-AAD4-CD6C5437EA9A}"/>
    <cellStyle name="60% - Accent6 5" xfId="2933" xr:uid="{312AB036-02EF-4BC1-987E-1AC102F02AD2}"/>
    <cellStyle name="60% - Accent6 6" xfId="2934" xr:uid="{48EB7CF0-E2CF-4A77-BDE5-EAE4ED2FD2EE}"/>
    <cellStyle name="60% - Accent6 7" xfId="2935" xr:uid="{AD1C7DC7-0E01-4D7C-B300-3B5B7293AF42}"/>
    <cellStyle name="60% - Accent6 8" xfId="2936" xr:uid="{0B7BF2C4-565B-4568-ABA2-263C1803B52C}"/>
    <cellStyle name="60% - Accent6 9" xfId="2937" xr:uid="{2434D130-58EB-4C0E-89A8-6650B962A126}"/>
    <cellStyle name="Accent1 10" xfId="2938" xr:uid="{33A18DAA-1C69-4F09-BBA2-8B9EE468D102}"/>
    <cellStyle name="Accent1 11" xfId="2939" xr:uid="{9B888F3E-9153-42D8-9159-B83E2AD8AA10}"/>
    <cellStyle name="Accent1 12" xfId="2940" xr:uid="{4942EC26-4286-4175-BD64-E558A6884D37}"/>
    <cellStyle name="Accent1 13" xfId="2941" xr:uid="{BA342EE4-16F8-4163-A6D0-A156ACA42948}"/>
    <cellStyle name="Accent1 14" xfId="2942" xr:uid="{B46B07E9-3017-454B-A852-A8CF47D5EE71}"/>
    <cellStyle name="Accent1 15" xfId="2943" xr:uid="{A593E355-C53B-4E35-A786-461472CADBAE}"/>
    <cellStyle name="Accent1 16" xfId="2944" xr:uid="{4AECA88F-6A0D-423A-80B6-2603723ACD70}"/>
    <cellStyle name="Accent1 17" xfId="2945" xr:uid="{CBE01363-831C-4CD9-8537-AFD35F0FA800}"/>
    <cellStyle name="Accent1 18" xfId="2946" xr:uid="{BFBEE282-2DF1-42FC-8036-C97D7C3D61B8}"/>
    <cellStyle name="Accent1 18 2" xfId="2947" xr:uid="{26301EC4-BB81-43EA-9511-4BB9F64F363A}"/>
    <cellStyle name="Accent1 19" xfId="2948" xr:uid="{F3A1ECBA-EACF-41F2-B3AC-26417018BBEC}"/>
    <cellStyle name="Accent1 19 2" xfId="2949" xr:uid="{4AF0DE83-3B76-4A2A-9A75-738337A1D548}"/>
    <cellStyle name="Accent1 2" xfId="2950" xr:uid="{390753EB-F113-40C7-B0E2-5ACAD5717099}"/>
    <cellStyle name="Accent1 2 2" xfId="2951" xr:uid="{3D0068DA-B6E1-485F-9994-52EC11A975E1}"/>
    <cellStyle name="Accent1 2 2 2" xfId="8728" xr:uid="{DC059E8B-43B9-4E59-B5A2-553581764CD6}"/>
    <cellStyle name="Accent1 3" xfId="2952" xr:uid="{5C08B14F-241C-4138-A832-7EF84DB5FDE4}"/>
    <cellStyle name="Accent1 4" xfId="2953" xr:uid="{BD4B3074-D514-4F39-9450-18494261BD5D}"/>
    <cellStyle name="Accent1 5" xfId="2954" xr:uid="{7204EAEB-1932-4A34-B14D-6FCF725B757A}"/>
    <cellStyle name="Accent1 6" xfId="2955" xr:uid="{DDACB0A7-9593-4CB5-9064-048F3A992598}"/>
    <cellStyle name="Accent1 7" xfId="2956" xr:uid="{B346E350-AC16-4876-B46E-58D5DD92747D}"/>
    <cellStyle name="Accent1 8" xfId="2957" xr:uid="{8867D192-6BA7-40DD-988B-FB9F43CAF1D6}"/>
    <cellStyle name="Accent1 9" xfId="2958" xr:uid="{AD3ED67C-1663-4603-962B-87EA8CDB0CA3}"/>
    <cellStyle name="Accent2 10" xfId="2959" xr:uid="{1C7F4759-99E3-451A-B6D2-06093BDA1A24}"/>
    <cellStyle name="Accent2 11" xfId="2960" xr:uid="{070AF6BC-C396-4147-8E93-02F4379A8134}"/>
    <cellStyle name="Accent2 12" xfId="2961" xr:uid="{3DDCA704-C0D3-4DE6-BDB0-E8E7A9929668}"/>
    <cellStyle name="Accent2 13" xfId="2962" xr:uid="{182076C9-CF69-45A7-AD43-1181FA2AD25D}"/>
    <cellStyle name="Accent2 14" xfId="2963" xr:uid="{B8A71783-C54C-4BF8-A65B-0631A91DADFD}"/>
    <cellStyle name="Accent2 15" xfId="2964" xr:uid="{8AE6AD2A-10FD-41CD-9590-B50F881FDC95}"/>
    <cellStyle name="Accent2 16" xfId="2965" xr:uid="{F78574AF-F944-4CFF-8549-D9984A862D99}"/>
    <cellStyle name="Accent2 17" xfId="2966" xr:uid="{02095917-0A35-4B6A-8050-452F369AD191}"/>
    <cellStyle name="Accent2 18" xfId="2967" xr:uid="{FAF53348-FA11-4DEC-A66D-29C7A6EFFF72}"/>
    <cellStyle name="Accent2 18 2" xfId="2968" xr:uid="{08B9444D-E2A8-4A0D-B38C-5058C3572040}"/>
    <cellStyle name="Accent2 19" xfId="2969" xr:uid="{9E4D5D62-1273-490E-8663-0018848ABDA5}"/>
    <cellStyle name="Accent2 19 2" xfId="2970" xr:uid="{BA00E86B-A093-4447-9FF4-1F137E8CE693}"/>
    <cellStyle name="Accent2 2" xfId="2971" xr:uid="{92C9CA39-E9FB-489F-AA62-81F5AF220245}"/>
    <cellStyle name="Accent2 2 2" xfId="2972" xr:uid="{2190DB34-966A-4BE5-AE08-3947B9FB587F}"/>
    <cellStyle name="Accent2 2 2 2" xfId="8729" xr:uid="{256A3C40-C007-4DBE-89E1-E4BF954C0911}"/>
    <cellStyle name="Accent2 3" xfId="2973" xr:uid="{80BA6A25-19B8-42BF-83F9-17DC25EB2F0B}"/>
    <cellStyle name="Accent2 4" xfId="2974" xr:uid="{13E12EC9-DEDA-48EF-A905-5D6D067D0816}"/>
    <cellStyle name="Accent2 5" xfId="2975" xr:uid="{57C0D42A-05B9-4F4E-BEFF-8EDCD427F930}"/>
    <cellStyle name="Accent2 6" xfId="2976" xr:uid="{A9E43A94-268F-4977-BB85-0B2BE9833043}"/>
    <cellStyle name="Accent2 7" xfId="2977" xr:uid="{0CBDD1A7-339C-44FC-86A7-84DE7FC7142A}"/>
    <cellStyle name="Accent2 8" xfId="2978" xr:uid="{C9C5C9A9-1763-455A-9C01-E9B7C9084728}"/>
    <cellStyle name="Accent2 9" xfId="2979" xr:uid="{C3FEB162-529B-453F-AB36-5D1CC1529988}"/>
    <cellStyle name="Accent3 10" xfId="2980" xr:uid="{BDE824F8-C1DB-4C69-9002-6DEF681FB330}"/>
    <cellStyle name="Accent3 11" xfId="2981" xr:uid="{9DE31368-FFC9-4296-B558-DD6719CCA0EA}"/>
    <cellStyle name="Accent3 12" xfId="2982" xr:uid="{DE0818F0-F165-4E76-87C4-18BB50A30BE8}"/>
    <cellStyle name="Accent3 13" xfId="2983" xr:uid="{69F561B2-7B80-47D8-8D7B-2ECC88524A61}"/>
    <cellStyle name="Accent3 14" xfId="2984" xr:uid="{BDB5D1D0-3073-4853-BD83-060F5D264F99}"/>
    <cellStyle name="Accent3 15" xfId="2985" xr:uid="{4427B9F4-2563-4508-927D-11D36B42B260}"/>
    <cellStyle name="Accent3 16" xfId="2986" xr:uid="{2C1452BF-1397-4D75-A9F9-583D322AA4A2}"/>
    <cellStyle name="Accent3 17" xfId="2987" xr:uid="{AF1237E5-5209-435B-9B22-ABCBE8FF752F}"/>
    <cellStyle name="Accent3 18" xfId="2988" xr:uid="{95246F47-733E-47BB-96E3-DD6336F5EAE7}"/>
    <cellStyle name="Accent3 18 2" xfId="2989" xr:uid="{913D4864-30EC-490D-9C8F-77424F006D94}"/>
    <cellStyle name="Accent3 19" xfId="2990" xr:uid="{DEB67BB5-5AAE-4100-9BD7-B84AE6869552}"/>
    <cellStyle name="Accent3 19 2" xfId="2991" xr:uid="{FFD02E1A-DE74-4FB6-8052-94406221D88F}"/>
    <cellStyle name="Accent3 2" xfId="2992" xr:uid="{C8C43861-45C4-4C1F-AB46-DC636E77256F}"/>
    <cellStyle name="Accent3 2 2" xfId="2993" xr:uid="{DBE42BF8-2B08-4560-AA89-30E9EC52B4A1}"/>
    <cellStyle name="Accent3 2 2 2" xfId="8730" xr:uid="{24F18BE2-545C-4966-A4F1-E5B13063F2C2}"/>
    <cellStyle name="Accent3 3" xfId="2994" xr:uid="{9E1B472E-50DF-457F-9575-356715BB9DD1}"/>
    <cellStyle name="Accent3 4" xfId="2995" xr:uid="{1328A5DC-2039-4BB1-9283-EFCF03FE60E3}"/>
    <cellStyle name="Accent3 5" xfId="2996" xr:uid="{5BB02551-E0E2-4F47-BBE5-4E8C4F1D96E3}"/>
    <cellStyle name="Accent3 6" xfId="2997" xr:uid="{AC4F7ADE-0F1F-46D2-AB05-322FD31A880F}"/>
    <cellStyle name="Accent3 7" xfId="2998" xr:uid="{B22291A0-510F-4FB8-8AB6-53791C021E5D}"/>
    <cellStyle name="Accent3 8" xfId="2999" xr:uid="{C3DF2C53-0F4A-4162-A143-058656500FBF}"/>
    <cellStyle name="Accent3 9" xfId="3000" xr:uid="{2D67E78F-17E7-4334-975D-8904C003F706}"/>
    <cellStyle name="Accent4 10" xfId="3001" xr:uid="{BE90F85E-EE91-42DB-A4E1-D17FF4744601}"/>
    <cellStyle name="Accent4 11" xfId="3002" xr:uid="{39E4250F-2E2D-4469-9CA5-F3F9A8BDDA4E}"/>
    <cellStyle name="Accent4 12" xfId="3003" xr:uid="{462AD3EA-FDC9-4CC3-9EAB-F06B1F235522}"/>
    <cellStyle name="Accent4 13" xfId="3004" xr:uid="{5CF29E4F-EC7D-4D71-9F52-275E061826C5}"/>
    <cellStyle name="Accent4 14" xfId="3005" xr:uid="{98EDBBFB-76F0-4DFF-97CA-392EA6C08AEB}"/>
    <cellStyle name="Accent4 15" xfId="3006" xr:uid="{4AFECF97-D7A9-497A-8967-0CDDDDE5C095}"/>
    <cellStyle name="Accent4 16" xfId="3007" xr:uid="{61969DDB-7A75-4912-BA6C-20D9F7B31F3A}"/>
    <cellStyle name="Accent4 17" xfId="3008" xr:uid="{88AC6FEB-7E11-44D9-B899-9B3E39AE66E8}"/>
    <cellStyle name="Accent4 18" xfId="3009" xr:uid="{71B55B29-2679-46CB-BB32-A2B2C15DE32E}"/>
    <cellStyle name="Accent4 18 2" xfId="3010" xr:uid="{FCBC7BAD-DBD8-4188-85E3-EE9CD3D2450D}"/>
    <cellStyle name="Accent4 19" xfId="3011" xr:uid="{21028C84-0F0C-4041-AB29-56192224963B}"/>
    <cellStyle name="Accent4 19 2" xfId="3012" xr:uid="{9E368117-FF2E-4730-B933-41C9F25786DF}"/>
    <cellStyle name="Accent4 2" xfId="3013" xr:uid="{5F47ED04-A4B5-4A78-A7B8-7C5B82A66A48}"/>
    <cellStyle name="Accent4 2 2" xfId="3014" xr:uid="{5B11F122-3EDB-47BA-9A06-B406B6ED9D5C}"/>
    <cellStyle name="Accent4 2 2 2" xfId="8731" xr:uid="{FDAB1864-E85A-41F8-BD5A-54E05236AAE2}"/>
    <cellStyle name="Accent4 3" xfId="3015" xr:uid="{68B50498-E394-42B3-92C3-56A940518D7B}"/>
    <cellStyle name="Accent4 4" xfId="3016" xr:uid="{46AFEC66-7FE1-4260-9CAC-78CF2371C423}"/>
    <cellStyle name="Accent4 5" xfId="3017" xr:uid="{7631DA2E-7326-42E8-BB6F-1A1B669F36BD}"/>
    <cellStyle name="Accent4 6" xfId="3018" xr:uid="{07EFE8EE-5D6F-44DC-9BC3-C9CB7698AB74}"/>
    <cellStyle name="Accent4 7" xfId="3019" xr:uid="{2B547187-1F0B-4B1A-9FE5-0E714018DB9C}"/>
    <cellStyle name="Accent4 8" xfId="3020" xr:uid="{ADC0809D-0F18-4FAA-8ED3-F3A28B80CB7E}"/>
    <cellStyle name="Accent4 9" xfId="3021" xr:uid="{B60F85A2-D003-45F4-BC6D-B7EFB36EC5DA}"/>
    <cellStyle name="Accent5 10" xfId="3022" xr:uid="{637644DA-74FA-4B85-9DDD-DB4A6A28EB97}"/>
    <cellStyle name="Accent5 11" xfId="3023" xr:uid="{C61186DF-5FD0-4F71-A3A1-8A792665952E}"/>
    <cellStyle name="Accent5 12" xfId="3024" xr:uid="{84408A0C-CB55-4A02-9349-74A370FCA551}"/>
    <cellStyle name="Accent5 13" xfId="3025" xr:uid="{33727FF1-5D71-4C21-B49E-5CD98F33D147}"/>
    <cellStyle name="Accent5 14" xfId="3026" xr:uid="{3DDCA99B-2B78-4CE7-83A9-3E5EC1354618}"/>
    <cellStyle name="Accent5 15" xfId="3027" xr:uid="{AA7F6BF4-5B91-4F32-A133-4D984668B863}"/>
    <cellStyle name="Accent5 16" xfId="3028" xr:uid="{A143CA64-9350-4AAF-9418-BA3C9141C562}"/>
    <cellStyle name="Accent5 17" xfId="3029" xr:uid="{CEC490CB-1E6D-4D58-89AC-68A58CEE8510}"/>
    <cellStyle name="Accent5 18" xfId="3030" xr:uid="{5DAFDEB7-4CF6-4B29-9BBE-B7C3CA471F93}"/>
    <cellStyle name="Accent5 18 2" xfId="3031" xr:uid="{049B6944-2A95-490E-9E95-4905945AD920}"/>
    <cellStyle name="Accent5 19" xfId="3032" xr:uid="{976B26A9-FE2A-47E2-B79C-3F75C399F172}"/>
    <cellStyle name="Accent5 19 2" xfId="3033" xr:uid="{62B7632F-D234-4409-AC87-574847D7682C}"/>
    <cellStyle name="Accent5 2" xfId="3034" xr:uid="{B9D174CE-3FC0-4A02-87CB-E33730140656}"/>
    <cellStyle name="Accent5 2 2" xfId="3035" xr:uid="{9A631AC9-D541-43D6-BEDE-88169401F09B}"/>
    <cellStyle name="Accent5 2 2 2" xfId="8732" xr:uid="{39233050-1775-4AE1-B938-E97D128002FA}"/>
    <cellStyle name="Accent5 3" xfId="3036" xr:uid="{B6E06234-43D1-48E4-A56A-5A04C5ABE0DC}"/>
    <cellStyle name="Accent5 4" xfId="3037" xr:uid="{2B90BC57-FD1B-4E8B-BBFF-07A78050C766}"/>
    <cellStyle name="Accent5 5" xfId="3038" xr:uid="{DEAF5B66-D300-4C33-885F-F23DCC694712}"/>
    <cellStyle name="Accent5 6" xfId="3039" xr:uid="{29BE8555-E898-491A-8E2B-59688DF933B5}"/>
    <cellStyle name="Accent5 7" xfId="3040" xr:uid="{8960CC4A-1C5B-403E-9036-4CC6C0D3FBC4}"/>
    <cellStyle name="Accent5 8" xfId="3041" xr:uid="{C165726D-00A1-4306-9209-61D91B8251FE}"/>
    <cellStyle name="Accent5 9" xfId="3042" xr:uid="{F367A4FE-3761-4CC5-B399-4A076F149F1F}"/>
    <cellStyle name="Accent6 10" xfId="3043" xr:uid="{3A219C56-A9F7-49D3-AC22-7CCEA43D75DD}"/>
    <cellStyle name="Accent6 11" xfId="3044" xr:uid="{774F0390-B737-4389-8802-B37061C7B485}"/>
    <cellStyle name="Accent6 12" xfId="3045" xr:uid="{5388EFB4-08EB-4441-BBDC-760A345A03A9}"/>
    <cellStyle name="Accent6 13" xfId="3046" xr:uid="{7DBC8E3B-887D-4D24-8C8F-34359CEC536F}"/>
    <cellStyle name="Accent6 14" xfId="3047" xr:uid="{576282DF-C8E2-43D3-B1FE-D9184E3F17AA}"/>
    <cellStyle name="Accent6 15" xfId="3048" xr:uid="{5AC26AEB-A328-49ED-B4C5-E5B394FB8B9A}"/>
    <cellStyle name="Accent6 16" xfId="3049" xr:uid="{615B5C16-DDB3-4F4D-A109-E6C509EDA412}"/>
    <cellStyle name="Accent6 17" xfId="3050" xr:uid="{52757989-FBFF-43E3-8B10-D6FD3786FD50}"/>
    <cellStyle name="Accent6 18" xfId="3051" xr:uid="{B033E26B-D658-44FA-AC7E-7AD780548F7E}"/>
    <cellStyle name="Accent6 18 2" xfId="3052" xr:uid="{E3EDF937-BDFD-4B92-A26F-645BE1DE4327}"/>
    <cellStyle name="Accent6 19" xfId="3053" xr:uid="{FE6BD0E4-A801-41EE-A9C0-76907E30F0DF}"/>
    <cellStyle name="Accent6 19 2" xfId="3054" xr:uid="{FF4D4751-05B8-4385-A166-732955E23A1F}"/>
    <cellStyle name="Accent6 2" xfId="3055" xr:uid="{BDBB00D9-8B53-4C48-8F24-96EE239AD953}"/>
    <cellStyle name="Accent6 2 2" xfId="3056" xr:uid="{5AF4774B-B6FC-4418-B002-0FB5F4C7A0D3}"/>
    <cellStyle name="Accent6 2 2 2" xfId="8733" xr:uid="{938C3349-5D08-4896-8C45-ACD6031CEF3D}"/>
    <cellStyle name="Accent6 3" xfId="3057" xr:uid="{7595B6E6-1368-48BE-94BD-212DED8BDB0E}"/>
    <cellStyle name="Accent6 4" xfId="3058" xr:uid="{025A0E50-E165-4DB4-A5EE-ADC27D9BC861}"/>
    <cellStyle name="Accent6 5" xfId="3059" xr:uid="{85EA2762-D581-4FCC-B266-F76B051A426A}"/>
    <cellStyle name="Accent6 6" xfId="3060" xr:uid="{23CD0CE3-52A0-4380-8D38-B50336EF4656}"/>
    <cellStyle name="Accent6 7" xfId="3061" xr:uid="{57443A15-B4A5-4E77-990B-8D6EFE8F24F9}"/>
    <cellStyle name="Accent6 8" xfId="3062" xr:uid="{E43680BB-F144-45BA-B0A7-51FB97C12803}"/>
    <cellStyle name="Accent6 9" xfId="3063" xr:uid="{940F52E6-9DF6-4D57-A18C-9FB34DBB0891}"/>
    <cellStyle name="Atdalītāji 2" xfId="3064" xr:uid="{DB13196D-0F03-42C7-ADA3-0BC2CCB28236}"/>
    <cellStyle name="Atdalītāji 2 2" xfId="9171" xr:uid="{69606514-2AFE-4E11-B3EB-97FC2B438C85}"/>
    <cellStyle name="Atdalītāji 2 2 2" xfId="10694" xr:uid="{C8DCD964-0545-4A13-9099-4B4A322307BC}"/>
    <cellStyle name="Atdalītāji 2 2 2 2" xfId="21519" xr:uid="{1D66B80D-B067-4B17-AAE6-91FF2149E47D}"/>
    <cellStyle name="Atdalītāji 2 2 2 3" xfId="21625" xr:uid="{F938220B-C791-454C-9F3D-904C97AA5FB1}"/>
    <cellStyle name="Atdalītāji 2 2 2 4" xfId="21721" xr:uid="{546B86A6-8EC9-4B83-AB51-CF174FD597B4}"/>
    <cellStyle name="Atdalītāji 2 2 3" xfId="21482" xr:uid="{1273F162-F097-44D7-8786-5ABE1F7797E1}"/>
    <cellStyle name="Atdalītāji 2 2 4" xfId="21591" xr:uid="{7F9C26B6-4CCF-4797-AB3F-8092D435F9DF}"/>
    <cellStyle name="Atdalītāji 2 2 5" xfId="21687" xr:uid="{94946989-DE0D-4809-BBDE-BC0C7FE70EA7}"/>
    <cellStyle name="Atdalītāji 2 3" xfId="21463" xr:uid="{A0DEE692-F91E-4C86-9AF3-B5C29FA16090}"/>
    <cellStyle name="Atdalītāji 2 4" xfId="21578" xr:uid="{6793DD1F-7C64-4D33-8D5D-763310A0F574}"/>
    <cellStyle name="Atdalītāji 2 5" xfId="21674" xr:uid="{423F1494-59F1-4FF7-A1C2-2CF457270CCD}"/>
    <cellStyle name="Bad 10" xfId="3065" xr:uid="{A6611D22-A0A5-4CD1-BFBB-B92BD1C68DE9}"/>
    <cellStyle name="Bad 11" xfId="3066" xr:uid="{77E06B5D-ABFE-4DAE-8C1D-F160F06DA9CE}"/>
    <cellStyle name="Bad 12" xfId="3067" xr:uid="{A8175F5E-7A81-4EC4-9B18-5D6E822BD5FB}"/>
    <cellStyle name="Bad 13" xfId="3068" xr:uid="{15263371-6146-4298-B424-F1AF4A0E5E20}"/>
    <cellStyle name="Bad 14" xfId="3069" xr:uid="{85033480-8D17-42F3-8438-0E84F351EE24}"/>
    <cellStyle name="Bad 15" xfId="3070" xr:uid="{32B069F1-DC45-4FCE-A041-DF365E692795}"/>
    <cellStyle name="Bad 16" xfId="3071" xr:uid="{87B5F881-1EFC-46C6-B7F9-6BC0BB30C70D}"/>
    <cellStyle name="Bad 17" xfId="3072" xr:uid="{132B4D05-5693-400E-8837-0F15DCE21D4D}"/>
    <cellStyle name="Bad 18" xfId="3073" xr:uid="{2DA55AA2-F7D0-4A8F-954B-B22A9D13C646}"/>
    <cellStyle name="Bad 18 2" xfId="3074" xr:uid="{04A820A5-8F19-464C-A1AC-3C106A81F01A}"/>
    <cellStyle name="Bad 19" xfId="3075" xr:uid="{9D752028-C7AD-44FA-A7F8-3BAE02E4B4A6}"/>
    <cellStyle name="Bad 19 2" xfId="3076" xr:uid="{C84C9B47-1C4F-4FF8-9548-1A079186542E}"/>
    <cellStyle name="Bad 2" xfId="3077" xr:uid="{123F4295-3CF9-456B-9E87-3C55A84EC59E}"/>
    <cellStyle name="Bad 2 2" xfId="3078" xr:uid="{9D782AF5-2EC0-4378-8569-5443F8688656}"/>
    <cellStyle name="Bad 2 2 2" xfId="8734" xr:uid="{B3555BCD-2A60-4FA7-8160-9E2977FE9D03}"/>
    <cellStyle name="Bad 3" xfId="3079" xr:uid="{6CF11F1D-47FF-4EE7-ACE8-7822A0C7CEC0}"/>
    <cellStyle name="Bad 4" xfId="3080" xr:uid="{00645DF2-7C8B-49F6-A3DC-903BF9EAC4DD}"/>
    <cellStyle name="Bad 5" xfId="3081" xr:uid="{44510937-B2BE-49A3-A893-5BDA126A793A}"/>
    <cellStyle name="Bad 6" xfId="3082" xr:uid="{DE091225-7C4C-46BE-9492-4E983993D6BF}"/>
    <cellStyle name="Bad 7" xfId="3083" xr:uid="{96D27181-C815-42EC-B903-B69448492D5D}"/>
    <cellStyle name="Bad 8" xfId="3084" xr:uid="{1DBCBC67-1B77-4502-BF26-FC6D59817D2E}"/>
    <cellStyle name="Bad 9" xfId="3085" xr:uid="{60F0EBDC-BEDA-4FD3-8250-0815E6CC02E6}"/>
    <cellStyle name="Calculation 10" xfId="3086" xr:uid="{C845DF89-99CC-491C-94C8-054DF419A958}"/>
    <cellStyle name="Calculation 10 10" xfId="12379" xr:uid="{DE05DCF9-FF39-4392-851B-8C4FBF619F11}"/>
    <cellStyle name="Calculation 10 11" xfId="13782" xr:uid="{019EA6EC-8C94-4044-9CA3-BAF37ED918E0}"/>
    <cellStyle name="Calculation 10 12" xfId="13098" xr:uid="{50023AA9-1F7D-4C1C-AB4D-64AEF3442B1C}"/>
    <cellStyle name="Calculation 10 2" xfId="9088" xr:uid="{434768AD-685C-400C-8016-B93E4C1258F8}"/>
    <cellStyle name="Calculation 10 2 10" xfId="13331" xr:uid="{D2A86548-A7E3-4ECA-97E3-F1ABC0041B05}"/>
    <cellStyle name="Calculation 10 2 11" xfId="14069" xr:uid="{1C8C6490-D44C-4266-9B3E-8D4E95AD53F8}"/>
    <cellStyle name="Calculation 10 2 2" xfId="9406" xr:uid="{F45C5FFB-E760-4B8E-81F2-1495562FFAFD}"/>
    <cellStyle name="Calculation 10 2 2 10" xfId="19393" xr:uid="{731C130E-00A2-4E08-B626-29AE53048038}"/>
    <cellStyle name="Calculation 10 2 2 2" xfId="10933" xr:uid="{D21250EA-6CBA-4ED9-B75B-60BE9A62D207}"/>
    <cellStyle name="Calculation 10 2 2 2 2" xfId="15553" xr:uid="{C104305D-DA1C-46AE-9DE6-91F3456641AF}"/>
    <cellStyle name="Calculation 10 2 2 2 3" xfId="16557" xr:uid="{51108ED9-E8F1-483F-B342-89EBFA5EAD08}"/>
    <cellStyle name="Calculation 10 2 2 2 4" xfId="17515" xr:uid="{49E07AB0-ED21-480E-BE83-CC6248AA193E}"/>
    <cellStyle name="Calculation 10 2 2 2 5" xfId="18440" xr:uid="{A8ED8714-0F8B-4052-B1D3-EC1F3615FCED}"/>
    <cellStyle name="Calculation 10 2 2 2 6" xfId="19311" xr:uid="{1372A32C-032E-41B4-BDC7-E6998B9ABDB2}"/>
    <cellStyle name="Calculation 10 2 2 2 7" xfId="20157" xr:uid="{B156BF91-D19B-48D1-A11E-6A262FCEB785}"/>
    <cellStyle name="Calculation 10 2 2 2 8" xfId="20921" xr:uid="{C6E36836-453B-4FA3-95ED-734964F99AF9}"/>
    <cellStyle name="Calculation 10 2 2 3" xfId="11748" xr:uid="{736A99B2-DEB5-428D-945A-662BB787919D}"/>
    <cellStyle name="Calculation 10 2 2 3 2" xfId="16152" xr:uid="{41C5BDF1-D199-47AB-BC6E-76621460E734}"/>
    <cellStyle name="Calculation 10 2 2 3 3" xfId="17112" xr:uid="{FB88D81B-C157-4CAC-B3F0-3184A75D3778}"/>
    <cellStyle name="Calculation 10 2 2 3 4" xfId="18064" xr:uid="{0EE2F7B9-B078-49A1-AE4D-FD5BF52F0791}"/>
    <cellStyle name="Calculation 10 2 2 3 5" xfId="18938" xr:uid="{F7AE41BF-21E2-4E20-83D5-5F15F53B3EA7}"/>
    <cellStyle name="Calculation 10 2 2 3 6" xfId="19803" xr:uid="{91D98C12-BFB9-4718-96AC-ADAC0CBD2ABB}"/>
    <cellStyle name="Calculation 10 2 2 3 7" xfId="20579" xr:uid="{F0283C0C-0A7A-4897-9DCC-3F9B35024A41}"/>
    <cellStyle name="Calculation 10 2 2 3 8" xfId="21336" xr:uid="{01C7FD33-6032-43C9-B4C7-2884BC1185A3}"/>
    <cellStyle name="Calculation 10 2 2 4" xfId="14525" xr:uid="{7BE015DF-C797-465D-A4AF-2CFE0A508E83}"/>
    <cellStyle name="Calculation 10 2 2 5" xfId="12448" xr:uid="{C9BB2591-A189-4AE1-9FA1-0F225C6EE5CE}"/>
    <cellStyle name="Calculation 10 2 2 6" xfId="15701" xr:uid="{5FE442BA-B552-461B-8739-BC22FA2DB26C}"/>
    <cellStyle name="Calculation 10 2 2 7" xfId="16677" xr:uid="{D96E28E9-EF5F-47B2-931C-A0A4779859D7}"/>
    <cellStyle name="Calculation 10 2 2 8" xfId="17629" xr:uid="{31F11EAA-C651-4A2F-A9C8-705F16B9D9BC}"/>
    <cellStyle name="Calculation 10 2 2 9" xfId="18524" xr:uid="{6EF2D237-5209-45CA-A7AD-1317FF3E66E8}"/>
    <cellStyle name="Calculation 10 2 3" xfId="10613" xr:uid="{A29820F9-3B0B-4ACA-8163-AAB284D0A3EC}"/>
    <cellStyle name="Calculation 10 2 3 2" xfId="15309" xr:uid="{F3EC6392-10C9-4229-A47B-EB3088D5CA29}"/>
    <cellStyle name="Calculation 10 2 3 3" xfId="16329" xr:uid="{90483252-A097-4F81-BC78-7C7FA19EE8DB}"/>
    <cellStyle name="Calculation 10 2 3 4" xfId="17289" xr:uid="{2627D684-FE89-49E1-82A1-E6FA83DC857B}"/>
    <cellStyle name="Calculation 10 2 3 5" xfId="18238" xr:uid="{107BFC3A-6B9A-4F8C-B981-B1848951A2B4}"/>
    <cellStyle name="Calculation 10 2 3 6" xfId="19111" xr:uid="{8BC7D66D-9352-4E95-9018-1C8BFBE5B688}"/>
    <cellStyle name="Calculation 10 2 3 7" xfId="19976" xr:uid="{5ECFC9AD-0A19-4F51-A461-9AC6C99062AC}"/>
    <cellStyle name="Calculation 10 2 3 8" xfId="20752" xr:uid="{4E9D2864-6A87-479D-BCAA-85988D777276}"/>
    <cellStyle name="Calculation 10 2 4" xfId="11579" xr:uid="{22181D6F-FF28-4516-A8E3-FBCC656CFD56}"/>
    <cellStyle name="Calculation 10 2 4 2" xfId="15983" xr:uid="{0105A2D7-44E1-486E-B4A8-14B6DD9F5640}"/>
    <cellStyle name="Calculation 10 2 4 3" xfId="16943" xr:uid="{70674ABF-3EC3-4421-BEBC-C94E3FECA0A9}"/>
    <cellStyle name="Calculation 10 2 4 4" xfId="17895" xr:uid="{7FE4811B-FC43-47B4-95EA-2EF988AD021B}"/>
    <cellStyle name="Calculation 10 2 4 5" xfId="18769" xr:uid="{315245EF-197A-4732-BF4F-1C237780D39F}"/>
    <cellStyle name="Calculation 10 2 4 6" xfId="19634" xr:uid="{60BAF78C-6B86-4493-994D-2FAFB828B259}"/>
    <cellStyle name="Calculation 10 2 4 7" xfId="20410" xr:uid="{71C75CD2-FA54-46E0-9068-D025823DF487}"/>
    <cellStyle name="Calculation 10 2 4 8" xfId="21167" xr:uid="{A97DA71D-F738-4B61-B925-891379DE33BA}"/>
    <cellStyle name="Calculation 10 2 5" xfId="14280" xr:uid="{3D7CD842-548D-4500-AB1C-7E1665136E91}"/>
    <cellStyle name="Calculation 10 2 6" xfId="12677" xr:uid="{D17DEC78-ADBE-4F46-8BD2-DDCB44EDD435}"/>
    <cellStyle name="Calculation 10 2 7" xfId="13726" xr:uid="{0BCED320-FD67-4749-B662-1B4484AA66CA}"/>
    <cellStyle name="Calculation 10 2 8" xfId="13147" xr:uid="{BF0E160F-F9DD-4278-B85C-ADD623BDE582}"/>
    <cellStyle name="Calculation 10 2 9" xfId="13489" xr:uid="{6026BE44-D974-4BEA-A19F-003B4557C4A4}"/>
    <cellStyle name="Calculation 10 3" xfId="9172" xr:uid="{F0A700EB-A41A-4C82-898A-151C2D2DE5EB}"/>
    <cellStyle name="Calculation 10 3 10" xfId="14598" xr:uid="{1D344F46-7DF1-4D5C-BEA2-E6342F94C2F0}"/>
    <cellStyle name="Calculation 10 3 2" xfId="10695" xr:uid="{362238FD-D6D3-4E7E-B326-CF6695EF9C60}"/>
    <cellStyle name="Calculation 10 3 2 2" xfId="15376" xr:uid="{2D73B78F-72B1-4D2E-AA8B-D9B4E80909FB}"/>
    <cellStyle name="Calculation 10 3 2 3" xfId="16390" xr:uid="{C63B46AE-DA53-49A4-A9FA-A7A2315B22C9}"/>
    <cellStyle name="Calculation 10 3 2 4" xfId="17350" xr:uid="{2FEB7CAD-4EDE-4E4C-96E6-C50DEB4E2244}"/>
    <cellStyle name="Calculation 10 3 2 5" xfId="18294" xr:uid="{63D38D5F-4517-44FB-A7D4-320B551707EA}"/>
    <cellStyle name="Calculation 10 3 2 6" xfId="19167" xr:uid="{AA67EAD0-328C-47B9-AF2C-DB3B41C4F55F}"/>
    <cellStyle name="Calculation 10 3 2 7" xfId="20032" xr:uid="{25068685-6603-42A2-BDF6-D7C754667D57}"/>
    <cellStyle name="Calculation 10 3 2 8" xfId="20807" xr:uid="{37D302A6-5839-414A-8A4B-8F9950E36589}"/>
    <cellStyle name="Calculation 10 3 3" xfId="11634" xr:uid="{8D81A4FC-1970-4F8F-82A7-CD57C9BB6079}"/>
    <cellStyle name="Calculation 10 3 3 2" xfId="16038" xr:uid="{A489C6E1-F5B6-4CD3-AF44-7D642C0F856B}"/>
    <cellStyle name="Calculation 10 3 3 3" xfId="16998" xr:uid="{62549AED-5693-4367-80EF-460A8C156EE2}"/>
    <cellStyle name="Calculation 10 3 3 4" xfId="17950" xr:uid="{DA9010CD-F352-45BA-B37D-07C6231F2D85}"/>
    <cellStyle name="Calculation 10 3 3 5" xfId="18824" xr:uid="{D0C767E8-0D4E-4A73-BC46-5528BBAD2D2B}"/>
    <cellStyle name="Calculation 10 3 3 6" xfId="19689" xr:uid="{A13807FD-DDF7-431E-8B8C-72CC0A9DEE14}"/>
    <cellStyle name="Calculation 10 3 3 7" xfId="20465" xr:uid="{450F47BD-CFFE-4C4E-8C54-CE311C58DECA}"/>
    <cellStyle name="Calculation 10 3 3 8" xfId="21222" xr:uid="{5AAF2BD2-AA19-40A2-85E5-3CDD1CEF9868}"/>
    <cellStyle name="Calculation 10 3 4" xfId="14349" xr:uid="{0C102A69-0234-4A84-8E98-EBE382C5C895}"/>
    <cellStyle name="Calculation 10 3 5" xfId="12613" xr:uid="{AD15E7C5-7EAC-4DF0-809E-04743DBCD758}"/>
    <cellStyle name="Calculation 10 3 6" xfId="14140" xr:uid="{F9F4AF12-E8C7-4F22-943C-BB4C2DBDB3EC}"/>
    <cellStyle name="Calculation 10 3 7" xfId="12804" xr:uid="{041B0E00-B543-4375-887E-1DA452CB861A}"/>
    <cellStyle name="Calculation 10 3 8" xfId="13702" xr:uid="{FFACF61B-4707-4998-96E7-4B54AABF02BD}"/>
    <cellStyle name="Calculation 10 3 9" xfId="13168" xr:uid="{8567B7B7-83EA-49C9-8F6F-3F4661940566}"/>
    <cellStyle name="Calculation 10 4" xfId="9913" xr:uid="{6BD2C441-9EEE-46A3-85D3-9A756CE5A583}"/>
    <cellStyle name="Calculation 10 4 2" xfId="14843" xr:uid="{BB0DC592-36E3-413F-869B-C22DE6ECF676}"/>
    <cellStyle name="Calculation 10 4 3" xfId="14348" xr:uid="{8214D401-8D17-48B8-B4E9-7BFD6D484803}"/>
    <cellStyle name="Calculation 10 4 4" xfId="12614" xr:uid="{6368C848-E534-480F-AF7A-EFB29CC63EE0}"/>
    <cellStyle name="Calculation 10 4 5" xfId="15171" xr:uid="{143F4212-D6B4-411B-B204-FC3A9754509B}"/>
    <cellStyle name="Calculation 10 4 6" xfId="11948" xr:uid="{3C362E72-F923-4B96-B198-BFBFEEDB28F1}"/>
    <cellStyle name="Calculation 10 4 7" xfId="16267" xr:uid="{9FEB353B-3E46-4377-B014-EC7AE4BE525F}"/>
    <cellStyle name="Calculation 10 4 8" xfId="17227" xr:uid="{2E135341-BBFE-451F-9DDF-B30149786B89}"/>
    <cellStyle name="Calculation 10 5" xfId="10054" xr:uid="{DDC3BDCD-C364-47CD-BEB4-1DF2E56B46FD}"/>
    <cellStyle name="Calculation 10 5 2" xfId="14950" xr:uid="{EE415313-F063-4EFB-9FAB-5E416B0EB4A4}"/>
    <cellStyle name="Calculation 10 5 3" xfId="14061" xr:uid="{805AF3AF-F352-4E25-8733-3E2639E0B4BD}"/>
    <cellStyle name="Calculation 10 5 4" xfId="12864" xr:uid="{4471E347-DDFB-4378-A1F2-F381228299F5}"/>
    <cellStyle name="Calculation 10 5 5" xfId="13648" xr:uid="{16560532-D64C-466F-9FC3-136C5359127C}"/>
    <cellStyle name="Calculation 10 5 6" xfId="13203" xr:uid="{DF9A639A-E580-409A-ADB5-7CA36630BFB6}"/>
    <cellStyle name="Calculation 10 5 7" xfId="14592" xr:uid="{6C8BE676-69C0-496A-AD45-01BD0C3AB7C9}"/>
    <cellStyle name="Calculation 10 5 8" xfId="12388" xr:uid="{21AD14C7-6A9D-420C-9972-50687A370061}"/>
    <cellStyle name="Calculation 10 6" xfId="12228" xr:uid="{332F8E30-4707-4173-9ACE-E0A337F01941}"/>
    <cellStyle name="Calculation 10 7" xfId="13823" xr:uid="{544C1EF2-302E-436C-8B21-847AFCE47ECB}"/>
    <cellStyle name="Calculation 10 8" xfId="13071" xr:uid="{B3D1448A-33AB-4D49-A3BD-4DC4081DC065}"/>
    <cellStyle name="Calculation 10 9" xfId="14612" xr:uid="{65B24ACD-A8E6-4114-B759-F08848A1FB5E}"/>
    <cellStyle name="Calculation 11" xfId="3087" xr:uid="{2B7F445D-AD31-44B3-97D3-6422FD5E6269}"/>
    <cellStyle name="Calculation 11 10" xfId="12829" xr:uid="{09DBF613-B810-467D-95BA-C3A2DE7D2952}"/>
    <cellStyle name="Calculation 11 11" xfId="13678" xr:uid="{7B999BB4-E9C9-45CF-9335-E550BD3ED340}"/>
    <cellStyle name="Calculation 11 12" xfId="13183" xr:uid="{3DC41823-FACF-4309-9780-6B26768303A2}"/>
    <cellStyle name="Calculation 11 2" xfId="9087" xr:uid="{54DF2076-434E-4482-8542-17F49FFA3CD6}"/>
    <cellStyle name="Calculation 11 2 10" xfId="12757" xr:uid="{83B5389F-4548-4B9C-BF07-808C8EE093E3}"/>
    <cellStyle name="Calculation 11 2 11" xfId="14122" xr:uid="{B2B6069C-91EE-4EB9-B373-ACF8C8E676B2}"/>
    <cellStyle name="Calculation 11 2 2" xfId="9407" xr:uid="{D125D4CB-BA63-4E6E-8D85-E46D59B4F489}"/>
    <cellStyle name="Calculation 11 2 2 10" xfId="13551" xr:uid="{6B7EF80B-B446-448C-8E2A-A73BAF06FC62}"/>
    <cellStyle name="Calculation 11 2 2 2" xfId="10934" xr:uid="{46DE426F-6A12-40BF-9309-47AAB35F016C}"/>
    <cellStyle name="Calculation 11 2 2 2 2" xfId="15554" xr:uid="{A2EC6155-E804-4915-A338-05F0AFFC4DCE}"/>
    <cellStyle name="Calculation 11 2 2 2 3" xfId="16558" xr:uid="{BFB565E2-CF04-4692-A770-6B32B1B7B42F}"/>
    <cellStyle name="Calculation 11 2 2 2 4" xfId="17516" xr:uid="{43DE1A95-804E-4F00-AEB9-1C0145246CF3}"/>
    <cellStyle name="Calculation 11 2 2 2 5" xfId="18441" xr:uid="{DB4566F4-4DBC-44F6-831F-8780C264953E}"/>
    <cellStyle name="Calculation 11 2 2 2 6" xfId="19312" xr:uid="{7CC4009D-8E9C-4466-AFD5-465307E22C6A}"/>
    <cellStyle name="Calculation 11 2 2 2 7" xfId="20158" xr:uid="{4D454800-F9FE-4244-AA5F-0BF2A609CC06}"/>
    <cellStyle name="Calculation 11 2 2 2 8" xfId="20922" xr:uid="{BBFC4C12-C184-4040-9034-2714EAD0ABBC}"/>
    <cellStyle name="Calculation 11 2 2 3" xfId="11749" xr:uid="{1A76733A-C39D-4C23-87EA-E10651E5F9A8}"/>
    <cellStyle name="Calculation 11 2 2 3 2" xfId="16153" xr:uid="{BFD6CEEE-D5C6-4130-BF73-23DD415DB916}"/>
    <cellStyle name="Calculation 11 2 2 3 3" xfId="17113" xr:uid="{25E49E59-F6FB-484B-A0FE-C9AB112BA305}"/>
    <cellStyle name="Calculation 11 2 2 3 4" xfId="18065" xr:uid="{B3D60747-DD2E-4483-BA84-8C3A99F888FD}"/>
    <cellStyle name="Calculation 11 2 2 3 5" xfId="18939" xr:uid="{9EBB9A82-FFB5-4D7B-9471-A238B3361480}"/>
    <cellStyle name="Calculation 11 2 2 3 6" xfId="19804" xr:uid="{76553F95-294F-4062-B9EE-A4839897FB2C}"/>
    <cellStyle name="Calculation 11 2 2 3 7" xfId="20580" xr:uid="{716EFDD4-02AD-4D90-98F1-22DA17D4AF64}"/>
    <cellStyle name="Calculation 11 2 2 3 8" xfId="21337" xr:uid="{2D5337BD-9B02-43D9-920E-980F355AF382}"/>
    <cellStyle name="Calculation 11 2 2 4" xfId="14526" xr:uid="{08C5DBB9-21B3-4EEE-B2EB-9E4CF593D7C6}"/>
    <cellStyle name="Calculation 11 2 2 5" xfId="12447" xr:uid="{C391CBE5-D0E7-4989-856D-C3680F51AFE1}"/>
    <cellStyle name="Calculation 11 2 2 6" xfId="15192" xr:uid="{2300D6EF-AB50-49D9-9A93-9E750A6A073E}"/>
    <cellStyle name="Calculation 11 2 2 7" xfId="11930" xr:uid="{828C3A3B-B315-4DEC-B1F8-36585794A9EA}"/>
    <cellStyle name="Calculation 11 2 2 8" xfId="13932" xr:uid="{1BED4873-4803-4B75-A77B-B7A5904EECD9}"/>
    <cellStyle name="Calculation 11 2 2 9" xfId="12973" xr:uid="{25BDD3FD-EAF1-4EA5-8059-DF3FDB6D3951}"/>
    <cellStyle name="Calculation 11 2 3" xfId="10612" xr:uid="{1C6959A8-CC8A-43DC-972F-3CEB2A9BC2D4}"/>
    <cellStyle name="Calculation 11 2 3 2" xfId="15308" xr:uid="{8D274082-1834-440B-9771-D77966F71CCF}"/>
    <cellStyle name="Calculation 11 2 3 3" xfId="16328" xr:uid="{DFBCFBDB-8C25-4A47-B5BF-7A02833F46DC}"/>
    <cellStyle name="Calculation 11 2 3 4" xfId="17288" xr:uid="{62DF10C1-2C91-4D51-95A2-50D5B160C436}"/>
    <cellStyle name="Calculation 11 2 3 5" xfId="18237" xr:uid="{93D5CD91-142B-427E-A5B8-F22B64CCF3A4}"/>
    <cellStyle name="Calculation 11 2 3 6" xfId="19110" xr:uid="{427ABFF4-6C37-4726-A774-3332703AB84F}"/>
    <cellStyle name="Calculation 11 2 3 7" xfId="19975" xr:uid="{5682CE6D-CABB-4337-A9B6-AF8663C14800}"/>
    <cellStyle name="Calculation 11 2 3 8" xfId="20751" xr:uid="{CF5B6C7E-FD78-4C42-84B8-E5131A324A1B}"/>
    <cellStyle name="Calculation 11 2 4" xfId="11578" xr:uid="{554435BC-DAD7-4B78-B293-D7A885AFAF89}"/>
    <cellStyle name="Calculation 11 2 4 2" xfId="15982" xr:uid="{250B0304-5AC9-4677-8EB4-29DCD1599434}"/>
    <cellStyle name="Calculation 11 2 4 3" xfId="16942" xr:uid="{252DB7C7-22DF-4C23-86C2-2F916789D6D3}"/>
    <cellStyle name="Calculation 11 2 4 4" xfId="17894" xr:uid="{DEDC3AD8-5786-4D7A-8A18-D204D13B6CDE}"/>
    <cellStyle name="Calculation 11 2 4 5" xfId="18768" xr:uid="{F55C631A-2701-466B-9DA9-5F13DC4F4777}"/>
    <cellStyle name="Calculation 11 2 4 6" xfId="19633" xr:uid="{9EEAC00B-676E-40F9-BF7C-F1DFA495C7E3}"/>
    <cellStyle name="Calculation 11 2 4 7" xfId="20409" xr:uid="{A115A88F-188D-4665-BD54-FCB103B15B5B}"/>
    <cellStyle name="Calculation 11 2 4 8" xfId="21166" xr:uid="{47E81B33-EEF6-4EA2-AFB7-E02D9332BB8D}"/>
    <cellStyle name="Calculation 11 2 5" xfId="14279" xr:uid="{4628FC47-8C8C-4D88-9A9B-595D86AF22D4}"/>
    <cellStyle name="Calculation 11 2 6" xfId="12678" xr:uid="{75B3CF1D-4FFE-47C7-B85D-8BD71A21D27F}"/>
    <cellStyle name="Calculation 11 2 7" xfId="14960" xr:uid="{9A08CEE8-0BFB-4F04-9EC3-51445EEF6BF4}"/>
    <cellStyle name="Calculation 11 2 8" xfId="12116" xr:uid="{7BF126A2-6BA1-4D71-B835-08984BC87723}"/>
    <cellStyle name="Calculation 11 2 9" xfId="14194" xr:uid="{D4F79FE9-7B1F-40DF-B6CC-1D7B93733112}"/>
    <cellStyle name="Calculation 11 3" xfId="9173" xr:uid="{A159AF79-2C06-4BCE-B979-F901C62D8108}"/>
    <cellStyle name="Calculation 11 3 10" xfId="14700" xr:uid="{075F8731-AB76-4832-9609-59C8B2D3CF4E}"/>
    <cellStyle name="Calculation 11 3 2" xfId="10696" xr:uid="{266B4BA6-4872-4276-94FD-89164133AB03}"/>
    <cellStyle name="Calculation 11 3 2 2" xfId="15377" xr:uid="{32EB85DF-C9B7-491A-8D68-7E26C30BC073}"/>
    <cellStyle name="Calculation 11 3 2 3" xfId="16391" xr:uid="{ADBA2845-B5E8-4351-A39B-E5BFA2BD5FCB}"/>
    <cellStyle name="Calculation 11 3 2 4" xfId="17351" xr:uid="{8CAC623F-FF61-4A44-8F00-228D1FAD908B}"/>
    <cellStyle name="Calculation 11 3 2 5" xfId="18295" xr:uid="{F0CD50A1-A13C-407E-946B-70D9FB33F794}"/>
    <cellStyle name="Calculation 11 3 2 6" xfId="19168" xr:uid="{1271BE8A-3424-4D72-960C-87F311011AFC}"/>
    <cellStyle name="Calculation 11 3 2 7" xfId="20033" xr:uid="{080EC31D-A697-4AAE-81BA-BEF1210A38BA}"/>
    <cellStyle name="Calculation 11 3 2 8" xfId="20808" xr:uid="{9F8A7C35-B024-4184-B4B0-E73471C66AE4}"/>
    <cellStyle name="Calculation 11 3 3" xfId="11635" xr:uid="{5D4621D0-2AB6-4608-8D26-C053BEF3A353}"/>
    <cellStyle name="Calculation 11 3 3 2" xfId="16039" xr:uid="{1699FC1B-77AF-46C9-ACE2-B19800CE3700}"/>
    <cellStyle name="Calculation 11 3 3 3" xfId="16999" xr:uid="{98559C28-7244-47A2-99E7-72B8074B4A30}"/>
    <cellStyle name="Calculation 11 3 3 4" xfId="17951" xr:uid="{9E71F5B7-6827-477F-B789-00A848EF08D0}"/>
    <cellStyle name="Calculation 11 3 3 5" xfId="18825" xr:uid="{5D9AAC12-69B7-4CC5-89B1-0A3765C11AA1}"/>
    <cellStyle name="Calculation 11 3 3 6" xfId="19690" xr:uid="{4D5B92C0-A507-4318-BB18-E867E8CBBD8B}"/>
    <cellStyle name="Calculation 11 3 3 7" xfId="20466" xr:uid="{A70F34B8-C95D-4B5B-BB4E-259EA8BED770}"/>
    <cellStyle name="Calculation 11 3 3 8" xfId="21223" xr:uid="{FA514CC2-D0F2-4A24-84A4-DE438B7F40EB}"/>
    <cellStyle name="Calculation 11 3 4" xfId="14350" xr:uid="{1BFA1A62-1E4C-40F9-A95D-D15574418A25}"/>
    <cellStyle name="Calculation 11 3 5" xfId="12612" xr:uid="{FA1774C3-8CE3-4145-9369-FCBD65091C71}"/>
    <cellStyle name="Calculation 11 3 6" xfId="14655" xr:uid="{16A015FB-8B51-4B19-99DF-AE5DFA40D0C3}"/>
    <cellStyle name="Calculation 11 3 7" xfId="12342" xr:uid="{8C6146EC-B620-4287-8F07-69BF69368AEA}"/>
    <cellStyle name="Calculation 11 3 8" xfId="14695" xr:uid="{506CEA4A-A6AF-4FC7-AE52-BF8257BD4712}"/>
    <cellStyle name="Calculation 11 3 9" xfId="12311" xr:uid="{A67E904F-674F-4D8E-AC46-8A8015DFB3BE}"/>
    <cellStyle name="Calculation 11 4" xfId="9914" xr:uid="{6945413C-BE5C-4641-855C-6D224592E2A3}"/>
    <cellStyle name="Calculation 11 4 2" xfId="14844" xr:uid="{D68A6C70-7353-4184-B0F2-00ED02BD2BA1}"/>
    <cellStyle name="Calculation 11 4 3" xfId="12221" xr:uid="{F213B63F-BBD7-4644-8097-F17ADB8A8F4E}"/>
    <cellStyle name="Calculation 11 4 4" xfId="13830" xr:uid="{025EA3C7-5380-4AE1-AF13-0140B404CF3D}"/>
    <cellStyle name="Calculation 11 4 5" xfId="13066" xr:uid="{F1A7B6AF-0A45-4E27-BABF-393D88100C58}"/>
    <cellStyle name="Calculation 11 4 6" xfId="15144" xr:uid="{ED24EAEA-E2A9-4935-8BD4-DCCFE321F27C}"/>
    <cellStyle name="Calculation 11 4 7" xfId="11969" xr:uid="{2C329D99-75EA-4B00-A4D1-3EEFAAB63994}"/>
    <cellStyle name="Calculation 11 4 8" xfId="15365" xr:uid="{F03520DD-957D-449A-9D3C-E08E363B4DD3}"/>
    <cellStyle name="Calculation 11 5" xfId="10053" xr:uid="{E6C7FACA-8E00-4A5B-AF4D-6A4DA0A6A1CC}"/>
    <cellStyle name="Calculation 11 5 2" xfId="14949" xr:uid="{218CE40D-2D8F-40A3-85CE-B13449D4C670}"/>
    <cellStyle name="Calculation 11 5 3" xfId="12124" xr:uid="{48ED2996-D5E6-42C0-AE76-F40916AA133E}"/>
    <cellStyle name="Calculation 11 5 4" xfId="14192" xr:uid="{7FF29E20-9CEB-489C-AAF0-D202F8D5A786}"/>
    <cellStyle name="Calculation 11 5 5" xfId="12758" xr:uid="{2FB6F374-C579-409B-8150-663FF390DE07}"/>
    <cellStyle name="Calculation 11 5 6" xfId="13712" xr:uid="{054F1B02-7E11-4DE0-889D-5F681A4EEA08}"/>
    <cellStyle name="Calculation 11 5 7" xfId="13160" xr:uid="{394A1340-2D9E-42DA-8300-F19AE2D599B9}"/>
    <cellStyle name="Calculation 11 5 8" xfId="14600" xr:uid="{D3C50415-BA8D-40B0-AC8E-300B209636E3}"/>
    <cellStyle name="Calculation 11 6" xfId="12229" xr:uid="{D4BDC8F7-90A1-4E2C-AAF2-0D8A3A1E79A0}"/>
    <cellStyle name="Calculation 11 7" xfId="13822" xr:uid="{AAB83ABE-052C-4723-B162-7F6F76F1FA9D}"/>
    <cellStyle name="Calculation 11 8" xfId="13072" xr:uid="{B2B53783-80BA-475E-98E4-1708A95B6A9B}"/>
    <cellStyle name="Calculation 11 9" xfId="14108" xr:uid="{42F8643D-9C3B-466C-A34C-E92FAFD67F26}"/>
    <cellStyle name="Calculation 12" xfId="3088" xr:uid="{6CAF6838-B46C-4851-98AD-F6459B88F0EA}"/>
    <cellStyle name="Calculation 12 10" xfId="13320" xr:uid="{58589AC1-1999-4DAB-841E-A2CE2269033A}"/>
    <cellStyle name="Calculation 12 11" xfId="15059" xr:uid="{29A6858B-E83A-4301-B59C-CA23FC80BA62}"/>
    <cellStyle name="Calculation 12 12" xfId="12026" xr:uid="{B85D2964-0E8B-4CFA-9D05-2EE1CFF197B7}"/>
    <cellStyle name="Calculation 12 2" xfId="9086" xr:uid="{915B0122-CE84-44DB-B5C1-AE518C4246FF}"/>
    <cellStyle name="Calculation 12 2 10" xfId="18347" xr:uid="{A4D9F3CB-B6E1-479F-9B86-9AAFB2283305}"/>
    <cellStyle name="Calculation 12 2 11" xfId="19219" xr:uid="{73A82E32-D7A2-4742-92D9-91DE29BBDB35}"/>
    <cellStyle name="Calculation 12 2 2" xfId="9408" xr:uid="{5D02D012-117F-43C7-B777-4A80DFF0132F}"/>
    <cellStyle name="Calculation 12 2 2 10" xfId="14588" xr:uid="{63A0DEE1-4434-4C1F-ABC4-8BB45C3ACD1B}"/>
    <cellStyle name="Calculation 12 2 2 2" xfId="10935" xr:uid="{80FCCAB2-FFDE-4E9D-A219-7A8AB9DBF125}"/>
    <cellStyle name="Calculation 12 2 2 2 2" xfId="15555" xr:uid="{6B72F261-778C-4EBD-A92C-805DFE520482}"/>
    <cellStyle name="Calculation 12 2 2 2 3" xfId="16559" xr:uid="{72E5A8DF-F94B-4272-955F-F6CA2F422BFF}"/>
    <cellStyle name="Calculation 12 2 2 2 4" xfId="17517" xr:uid="{85C168CB-17D3-489C-B5F9-5E1CD749174E}"/>
    <cellStyle name="Calculation 12 2 2 2 5" xfId="18442" xr:uid="{CAD3E56D-95F6-4D3C-B2EF-AE647E79CBA8}"/>
    <cellStyle name="Calculation 12 2 2 2 6" xfId="19313" xr:uid="{FCAF6720-743D-4088-BE39-F5A918424374}"/>
    <cellStyle name="Calculation 12 2 2 2 7" xfId="20159" xr:uid="{EBAE25F3-5491-4BD5-B616-29AD92108815}"/>
    <cellStyle name="Calculation 12 2 2 2 8" xfId="20923" xr:uid="{5FA2ABFB-0DF0-4FB8-A3F4-10D60EA1598E}"/>
    <cellStyle name="Calculation 12 2 2 3" xfId="11750" xr:uid="{115242AE-2B32-40FF-AABA-D0B8933AA2C6}"/>
    <cellStyle name="Calculation 12 2 2 3 2" xfId="16154" xr:uid="{098BAE72-B82E-475F-86F0-F83CE6E2EC3D}"/>
    <cellStyle name="Calculation 12 2 2 3 3" xfId="17114" xr:uid="{282B0FA7-BFA6-47F6-8CE5-AEF320143C8B}"/>
    <cellStyle name="Calculation 12 2 2 3 4" xfId="18066" xr:uid="{F39F2E36-EDA5-4CF2-BF61-94168EB2B8E2}"/>
    <cellStyle name="Calculation 12 2 2 3 5" xfId="18940" xr:uid="{130844B2-BA02-4D10-946F-D623167739E6}"/>
    <cellStyle name="Calculation 12 2 2 3 6" xfId="19805" xr:uid="{FF5C7E80-0D65-4823-9A0C-2F5040233231}"/>
    <cellStyle name="Calculation 12 2 2 3 7" xfId="20581" xr:uid="{7E6531E0-8888-4068-BBDF-B05521A24AD8}"/>
    <cellStyle name="Calculation 12 2 2 3 8" xfId="21338" xr:uid="{A67207AF-9EE2-41A6-89AA-8D3346C489F8}"/>
    <cellStyle name="Calculation 12 2 2 4" xfId="14527" xr:uid="{A17EA538-0451-4BE8-B7D9-601C09FDEE4A}"/>
    <cellStyle name="Calculation 12 2 2 5" xfId="12446" xr:uid="{BAD0DCBC-C9F9-485C-89EA-B0D83E9A0909}"/>
    <cellStyle name="Calculation 12 2 2 6" xfId="14033" xr:uid="{569D097E-D269-4724-8379-8678E2159A72}"/>
    <cellStyle name="Calculation 12 2 2 7" xfId="12888" xr:uid="{EF784E01-DD2D-4201-9DC2-244E7DE27FC9}"/>
    <cellStyle name="Calculation 12 2 2 8" xfId="13626" xr:uid="{7787B604-3619-433A-AE85-E5630CBE4BDA}"/>
    <cellStyle name="Calculation 12 2 2 9" xfId="13220" xr:uid="{C0D1E4A6-748F-4DE3-8D04-CDEE677DAAE3}"/>
    <cellStyle name="Calculation 12 2 3" xfId="10611" xr:uid="{5535AEEE-5A6E-4733-9E3B-F61F874852F7}"/>
    <cellStyle name="Calculation 12 2 3 2" xfId="15307" xr:uid="{E58481D9-CA04-4151-B64A-D6BEC106D629}"/>
    <cellStyle name="Calculation 12 2 3 3" xfId="16327" xr:uid="{1272C81D-EBBF-4F6E-8292-A974316050C1}"/>
    <cellStyle name="Calculation 12 2 3 4" xfId="17287" xr:uid="{D2F87A62-C170-4D4B-A0FB-0F98CC69BC73}"/>
    <cellStyle name="Calculation 12 2 3 5" xfId="18236" xr:uid="{1CC148B0-28BD-45EA-9A6A-9A7D54C7ACB0}"/>
    <cellStyle name="Calculation 12 2 3 6" xfId="19109" xr:uid="{C9743861-E4E8-4F6E-86F6-1306A630B2F8}"/>
    <cellStyle name="Calculation 12 2 3 7" xfId="19974" xr:uid="{1BCAF16E-1FFE-4C57-A8E3-4103F6C96411}"/>
    <cellStyle name="Calculation 12 2 3 8" xfId="20750" xr:uid="{ACA485E1-21BC-4E0C-A6D1-90AA1E12CFB5}"/>
    <cellStyle name="Calculation 12 2 4" xfId="11577" xr:uid="{C972E0A7-98DF-41FA-AF00-E4AEB3F03F94}"/>
    <cellStyle name="Calculation 12 2 4 2" xfId="15981" xr:uid="{0093015C-5530-4315-88AE-0694071BA2D0}"/>
    <cellStyle name="Calculation 12 2 4 3" xfId="16941" xr:uid="{E7FF9207-E130-4295-AD65-208A5A1B6E31}"/>
    <cellStyle name="Calculation 12 2 4 4" xfId="17893" xr:uid="{5BA2284A-EFD2-418D-A2CE-9AA83E4A8D3E}"/>
    <cellStyle name="Calculation 12 2 4 5" xfId="18767" xr:uid="{1857928A-21EB-491B-8F8B-8AF11DF0CBA0}"/>
    <cellStyle name="Calculation 12 2 4 6" xfId="19632" xr:uid="{87D6D49A-4C33-4AA6-901D-179EDB41BA8F}"/>
    <cellStyle name="Calculation 12 2 4 7" xfId="20408" xr:uid="{59F4C04D-27B6-4822-B79B-3455CF57349C}"/>
    <cellStyle name="Calculation 12 2 4 8" xfId="21165" xr:uid="{52BE25FD-8EF5-40F6-8748-B2FE7BAAD3CF}"/>
    <cellStyle name="Calculation 12 2 5" xfId="14278" xr:uid="{B2104103-8FFB-440A-AF1D-F1AD6A17B8A1}"/>
    <cellStyle name="Calculation 12 2 6" xfId="12679" xr:uid="{8A1CDEF5-BC82-4CD3-BDCB-A1039305DCF7}"/>
    <cellStyle name="Calculation 12 2 7" xfId="15449" xr:uid="{3EA64E58-D34C-4808-9983-D5C02ED07AFD}"/>
    <cellStyle name="Calculation 12 2 8" xfId="16458" xr:uid="{00D9ABF2-670A-488D-8CC4-59EC98CA20C3}"/>
    <cellStyle name="Calculation 12 2 9" xfId="17416" xr:uid="{4DDCC671-93A1-481C-85F7-145FFAB2E3EB}"/>
    <cellStyle name="Calculation 12 3" xfId="9174" xr:uid="{8717C91D-EFF9-4CA6-A3CD-70B776A71456}"/>
    <cellStyle name="Calculation 12 3 10" xfId="19377" xr:uid="{1224538F-9A8B-4EC8-8E74-87A5A4145CB0}"/>
    <cellStyle name="Calculation 12 3 2" xfId="10697" xr:uid="{63BA3129-1908-4EF8-8594-C1347D83ABC6}"/>
    <cellStyle name="Calculation 12 3 2 2" xfId="15378" xr:uid="{4B47753B-0BA6-4031-A812-767795D7DFD7}"/>
    <cellStyle name="Calculation 12 3 2 3" xfId="16392" xr:uid="{D21D5A7C-0B4D-4C01-8570-5F1735A08510}"/>
    <cellStyle name="Calculation 12 3 2 4" xfId="17352" xr:uid="{F6096455-1AD2-4A1D-AD72-99BA75C5AC8E}"/>
    <cellStyle name="Calculation 12 3 2 5" xfId="18296" xr:uid="{0AD4409C-A462-45B1-9375-450BCD03C24B}"/>
    <cellStyle name="Calculation 12 3 2 6" xfId="19169" xr:uid="{7A9BB766-164F-42BF-B833-9B47C5F5D47B}"/>
    <cellStyle name="Calculation 12 3 2 7" xfId="20034" xr:uid="{E15F9E72-7B50-49C3-83FF-7657D4093A7B}"/>
    <cellStyle name="Calculation 12 3 2 8" xfId="20809" xr:uid="{B3BA7C61-5D3C-465B-8085-88F8BA8AFC4A}"/>
    <cellStyle name="Calculation 12 3 3" xfId="11636" xr:uid="{907BF83B-4F21-4C1E-B8F1-3F8C45CD3546}"/>
    <cellStyle name="Calculation 12 3 3 2" xfId="16040" xr:uid="{D6614151-B6BA-439B-83FF-9DFF78D63418}"/>
    <cellStyle name="Calculation 12 3 3 3" xfId="17000" xr:uid="{8211E2ED-CEEE-4033-9D2B-6DF253E39B7E}"/>
    <cellStyle name="Calculation 12 3 3 4" xfId="17952" xr:uid="{30921467-3A42-436E-8782-03734BFDF463}"/>
    <cellStyle name="Calculation 12 3 3 5" xfId="18826" xr:uid="{69CADD68-58A7-446B-AC88-4809D8B00517}"/>
    <cellStyle name="Calculation 12 3 3 6" xfId="19691" xr:uid="{87833E26-304C-4814-AFF8-F7A640CFE8E1}"/>
    <cellStyle name="Calculation 12 3 3 7" xfId="20467" xr:uid="{318E4EAC-17FD-43A2-B365-7A1D4BF80A8A}"/>
    <cellStyle name="Calculation 12 3 3 8" xfId="21224" xr:uid="{772A996E-DA52-4103-BA0D-5560A5F309AF}"/>
    <cellStyle name="Calculation 12 3 4" xfId="14351" xr:uid="{14EA1AAB-BCDE-4B36-BBFD-A3ADA0C73ABE}"/>
    <cellStyle name="Calculation 12 3 5" xfId="12611" xr:uid="{53C0C270-023E-4293-A5BA-9860E7AB2E95}"/>
    <cellStyle name="Calculation 12 3 6" xfId="15676" xr:uid="{C3AF0FA0-8C30-4095-A580-54C7AA334489}"/>
    <cellStyle name="Calculation 12 3 7" xfId="16654" xr:uid="{3F916979-8F2B-4349-AC65-8E6636DC82F2}"/>
    <cellStyle name="Calculation 12 3 8" xfId="17607" xr:uid="{7C64E77E-308F-4A41-9BBA-0239456D3C18}"/>
    <cellStyle name="Calculation 12 3 9" xfId="18506" xr:uid="{BF3A688D-3C97-46A0-BA92-7F89282DD624}"/>
    <cellStyle name="Calculation 12 4" xfId="9915" xr:uid="{8CAB83D8-0144-4415-8DA7-3E2611887AE6}"/>
    <cellStyle name="Calculation 12 4 2" xfId="14845" xr:uid="{76EB67AA-78F9-4436-92D0-11470687320F}"/>
    <cellStyle name="Calculation 12 4 3" xfId="12220" xr:uid="{03E57942-AD42-4F00-9F40-B96E689F501F}"/>
    <cellStyle name="Calculation 12 4 4" xfId="13831" xr:uid="{B91C6424-F79E-4068-9F4E-F969AAAF4359}"/>
    <cellStyle name="Calculation 12 4 5" xfId="13065" xr:uid="{D86B70C3-9D50-4B66-9EC3-51991CF10FF9}"/>
    <cellStyle name="Calculation 12 4 6" xfId="14014" xr:uid="{4A7AE993-2A45-4C71-8271-B1FEB1ABE0AE}"/>
    <cellStyle name="Calculation 12 4 7" xfId="12904" xr:uid="{1145260E-48B3-4910-BE1F-E8792B76BBD6}"/>
    <cellStyle name="Calculation 12 4 8" xfId="13610" xr:uid="{7D216CE9-FAF7-4172-8BBF-8FB96F3A9C7C}"/>
    <cellStyle name="Calculation 12 5" xfId="10052" xr:uid="{8F150A94-9B2B-4DE9-AE3D-4294EF812CD2}"/>
    <cellStyle name="Calculation 12 5 2" xfId="14948" xr:uid="{87966BDB-822C-4A87-9E4C-C6C0DEF75ABB}"/>
    <cellStyle name="Calculation 12 5 3" xfId="12125" xr:uid="{BF289B93-FA77-45B0-9C12-86591D45EB4C}"/>
    <cellStyle name="Calculation 12 5 4" xfId="15220" xr:uid="{5CC6D9FD-8922-4615-979F-9025265FD964}"/>
    <cellStyle name="Calculation 12 5 5" xfId="11909" xr:uid="{C4EC4FAB-963D-4EF8-A30F-86BE4F7AEA2F}"/>
    <cellStyle name="Calculation 12 5 6" xfId="13936" xr:uid="{9A428DCF-63BA-41F6-98E1-AF1D6028CF6F}"/>
    <cellStyle name="Calculation 12 5 7" xfId="12970" xr:uid="{07200603-9225-485C-A1C0-984B22C1EFB0}"/>
    <cellStyle name="Calculation 12 5 8" xfId="13553" xr:uid="{53CA5FAD-CF4A-4642-9CD8-B1F12E5D50F8}"/>
    <cellStyle name="Calculation 12 6" xfId="12230" xr:uid="{DD353C71-C356-413D-889E-9248AFF558CD}"/>
    <cellStyle name="Calculation 12 7" xfId="13821" xr:uid="{0F4BB52B-571F-44D3-8728-2BDFAE4E3765}"/>
    <cellStyle name="Calculation 12 8" xfId="13073" xr:uid="{AB059F42-D1CE-4506-88C3-D30A1E577CE7}"/>
    <cellStyle name="Calculation 12 9" xfId="13501" xr:uid="{6ACCEC22-3ABA-4BA7-ABC7-C94E52E7A72D}"/>
    <cellStyle name="Calculation 13" xfId="3089" xr:uid="{6D899122-6C1E-4FB1-BA07-7F15964C74A5}"/>
    <cellStyle name="Calculation 13 10" xfId="12148" xr:uid="{DF5FC81A-7F94-4980-A7E2-8FA3BB0F8F3B}"/>
    <cellStyle name="Calculation 13 11" xfId="14980" xr:uid="{541A0258-62EA-4CA6-914A-A8714C3590FA}"/>
    <cellStyle name="Calculation 13 12" xfId="12100" xr:uid="{E4671E41-735D-4ECD-A8D2-FA00B5458D0F}"/>
    <cellStyle name="Calculation 13 2" xfId="9085" xr:uid="{3BF9E295-5229-45C8-ACA6-F7090D622DF3}"/>
    <cellStyle name="Calculation 13 2 10" xfId="11938" xr:uid="{8CB833E6-9C7A-4CCB-93CE-D5F861220239}"/>
    <cellStyle name="Calculation 13 2 11" xfId="13886" xr:uid="{B8F0E77F-B14A-405B-8090-F5C0531B797F}"/>
    <cellStyle name="Calculation 13 2 2" xfId="9409" xr:uid="{D170303C-B905-40F8-AAC5-C178A6EF1445}"/>
    <cellStyle name="Calculation 13 2 2 10" xfId="15471" xr:uid="{3ACF20FB-3939-4CBA-9038-4B48CB8CA767}"/>
    <cellStyle name="Calculation 13 2 2 2" xfId="10936" xr:uid="{152BD0BB-93A0-44CB-BE1F-6E0EC9FA2277}"/>
    <cellStyle name="Calculation 13 2 2 2 2" xfId="15556" xr:uid="{6FA63F6F-3D84-4FC2-9DBE-E182BE21A6FB}"/>
    <cellStyle name="Calculation 13 2 2 2 3" xfId="16560" xr:uid="{953A53CB-7481-4E5F-9E34-DAA6A3DCF945}"/>
    <cellStyle name="Calculation 13 2 2 2 4" xfId="17518" xr:uid="{12C27535-79EF-47CB-A877-4319FE69CDAF}"/>
    <cellStyle name="Calculation 13 2 2 2 5" xfId="18443" xr:uid="{BAA66910-629E-4D45-9FF4-9D117BF6F8BE}"/>
    <cellStyle name="Calculation 13 2 2 2 6" xfId="19314" xr:uid="{42A0902B-8B97-445C-9886-4CE3112DA6FE}"/>
    <cellStyle name="Calculation 13 2 2 2 7" xfId="20160" xr:uid="{2E3B89A7-1E8F-4314-8682-8793EE1324FB}"/>
    <cellStyle name="Calculation 13 2 2 2 8" xfId="20924" xr:uid="{5E634A8B-9BB2-4FAE-BA62-A8E998ACA979}"/>
    <cellStyle name="Calculation 13 2 2 3" xfId="11751" xr:uid="{DB09DD3C-20C2-44E1-BDD2-3110C10903D7}"/>
    <cellStyle name="Calculation 13 2 2 3 2" xfId="16155" xr:uid="{FDA3D197-0021-465F-9CA7-FFC841B2E517}"/>
    <cellStyle name="Calculation 13 2 2 3 3" xfId="17115" xr:uid="{68E1BF78-6BE8-47C9-A2F3-32AEBEE1343A}"/>
    <cellStyle name="Calculation 13 2 2 3 4" xfId="18067" xr:uid="{0F88DB6B-DCE5-493F-BC9A-34065A37E887}"/>
    <cellStyle name="Calculation 13 2 2 3 5" xfId="18941" xr:uid="{4042B21C-0A26-470B-A0DF-7EBBDE0C0134}"/>
    <cellStyle name="Calculation 13 2 2 3 6" xfId="19806" xr:uid="{8BEB60C8-2ACC-482D-A909-461D822C52C4}"/>
    <cellStyle name="Calculation 13 2 2 3 7" xfId="20582" xr:uid="{7D8BE46D-C08F-40C1-9E9B-9ABD0A26C69F}"/>
    <cellStyle name="Calculation 13 2 2 3 8" xfId="21339" xr:uid="{33C49DBB-F5F5-49D0-85CC-6E049A6D6904}"/>
    <cellStyle name="Calculation 13 2 2 4" xfId="14528" xr:uid="{F5917514-E205-41E1-B0DC-8F71AA36B552}"/>
    <cellStyle name="Calculation 13 2 2 5" xfId="12445" xr:uid="{BDEDF87A-AC1E-46D1-91D9-5F2B9E6E18C9}"/>
    <cellStyle name="Calculation 13 2 2 6" xfId="14683" xr:uid="{638C7B94-05A7-4432-92B1-BB24CCCC41C2}"/>
    <cellStyle name="Calculation 13 2 2 7" xfId="12320" xr:uid="{FED9FDA3-C383-41B6-989C-D9401E6F5AC4}"/>
    <cellStyle name="Calculation 13 2 2 8" xfId="15094" xr:uid="{610BF934-CD5E-4D3E-9A02-A87D55C344BA}"/>
    <cellStyle name="Calculation 13 2 2 9" xfId="12000" xr:uid="{6FD986B1-1A8E-4187-AD11-8869F685ECE9}"/>
    <cellStyle name="Calculation 13 2 3" xfId="10610" xr:uid="{2E1876C2-77A0-4350-A1C0-B116192A66D5}"/>
    <cellStyle name="Calculation 13 2 3 2" xfId="15306" xr:uid="{69FC640B-4AA3-476C-8E4F-2D5381D13460}"/>
    <cellStyle name="Calculation 13 2 3 3" xfId="16326" xr:uid="{6F943DC1-E037-444F-86E0-5844B11934B5}"/>
    <cellStyle name="Calculation 13 2 3 4" xfId="17286" xr:uid="{99999E4F-A2EF-4CF3-B572-949B8ADBD3EF}"/>
    <cellStyle name="Calculation 13 2 3 5" xfId="18235" xr:uid="{FDACD90F-1F97-41A0-8E5E-98F162E9E80F}"/>
    <cellStyle name="Calculation 13 2 3 6" xfId="19108" xr:uid="{58A1D499-C774-4C19-B77B-504C2C1E8D3D}"/>
    <cellStyle name="Calculation 13 2 3 7" xfId="19973" xr:uid="{13E20641-4A8D-4C6F-9D42-87B885ED97C7}"/>
    <cellStyle name="Calculation 13 2 3 8" xfId="20749" xr:uid="{3FDA0B06-CC18-4D85-9036-89CF77833505}"/>
    <cellStyle name="Calculation 13 2 4" xfId="11576" xr:uid="{B63D34C8-22FD-4DA1-A7CD-1389AC999178}"/>
    <cellStyle name="Calculation 13 2 4 2" xfId="15980" xr:uid="{2C47B0A6-819C-40CD-97AF-7A52734FB9EB}"/>
    <cellStyle name="Calculation 13 2 4 3" xfId="16940" xr:uid="{D9504B40-8E07-4225-B51E-BE0A97990086}"/>
    <cellStyle name="Calculation 13 2 4 4" xfId="17892" xr:uid="{E1E80563-0A7F-42CF-BCA3-DB06FEB594A5}"/>
    <cellStyle name="Calculation 13 2 4 5" xfId="18766" xr:uid="{471A8F5E-3A23-4B09-A354-E14C6D85C961}"/>
    <cellStyle name="Calculation 13 2 4 6" xfId="19631" xr:uid="{45DC54C0-3460-4201-A506-C837ED0DD5CC}"/>
    <cellStyle name="Calculation 13 2 4 7" xfId="20407" xr:uid="{AADDA460-EA36-4E21-BC05-CA08EABB881F}"/>
    <cellStyle name="Calculation 13 2 4 8" xfId="21164" xr:uid="{9CFB4B2A-F78C-4105-89E3-86C251E3E072}"/>
    <cellStyle name="Calculation 13 2 5" xfId="14277" xr:uid="{6028070D-64EA-42E9-80B6-DA9CDD02C1DF}"/>
    <cellStyle name="Calculation 13 2 6" xfId="12680" xr:uid="{F03A1B14-1D3A-4177-97F9-7116B2A8EFFA}"/>
    <cellStyle name="Calculation 13 2 7" xfId="14418" xr:uid="{FEBCCEF6-3062-40F7-8035-F79CCC1D78B4}"/>
    <cellStyle name="Calculation 13 2 8" xfId="12549" xr:uid="{17BFF0EA-FB83-4514-B080-B6F4EA7AFE99}"/>
    <cellStyle name="Calculation 13 2 9" xfId="15184" xr:uid="{2534A430-3B78-4EC2-A3F2-2D45F3EED57C}"/>
    <cellStyle name="Calculation 13 3" xfId="9175" xr:uid="{0FAB1961-F7FE-4F3C-BFA6-D3A36B341044}"/>
    <cellStyle name="Calculation 13 3 10" xfId="12964" xr:uid="{DD251F44-D036-417F-95B1-45544F07AC98}"/>
    <cellStyle name="Calculation 13 3 2" xfId="10698" xr:uid="{9D42B381-760B-4E34-B773-383833CE86DB}"/>
    <cellStyle name="Calculation 13 3 2 2" xfId="15379" xr:uid="{D7722FCE-FB94-4177-B745-7E8CD2DD2D93}"/>
    <cellStyle name="Calculation 13 3 2 3" xfId="16393" xr:uid="{A2B7188C-EE05-4F3C-A8BE-3E019671D9AD}"/>
    <cellStyle name="Calculation 13 3 2 4" xfId="17353" xr:uid="{F846F7FA-5D90-4FF0-9F40-089FA2BB2C55}"/>
    <cellStyle name="Calculation 13 3 2 5" xfId="18297" xr:uid="{01F76A33-E297-4DFF-89AE-C5E38773046B}"/>
    <cellStyle name="Calculation 13 3 2 6" xfId="19170" xr:uid="{BC041008-64C9-4810-A4EB-B2A98AFE6CA3}"/>
    <cellStyle name="Calculation 13 3 2 7" xfId="20035" xr:uid="{32C99DA7-68C8-401F-9B2E-A8C270507B5E}"/>
    <cellStyle name="Calculation 13 3 2 8" xfId="20810" xr:uid="{D3A652D3-ADC6-49F0-B89F-A67FEAA6CA8C}"/>
    <cellStyle name="Calculation 13 3 3" xfId="11637" xr:uid="{5770DD2B-BCC4-4B3A-8BE9-A84597784D74}"/>
    <cellStyle name="Calculation 13 3 3 2" xfId="16041" xr:uid="{0680C30C-7948-4174-96B2-A4D24B515A79}"/>
    <cellStyle name="Calculation 13 3 3 3" xfId="17001" xr:uid="{77F6EE00-13EC-4C1C-8231-7F5BB6D4BADC}"/>
    <cellStyle name="Calculation 13 3 3 4" xfId="17953" xr:uid="{99F259DA-8764-42D6-A99C-023D41B291BF}"/>
    <cellStyle name="Calculation 13 3 3 5" xfId="18827" xr:uid="{2183B5AB-5183-48CA-BD0E-4A4837E0841C}"/>
    <cellStyle name="Calculation 13 3 3 6" xfId="19692" xr:uid="{450E7BE6-FAB4-4661-8911-A962101DD50F}"/>
    <cellStyle name="Calculation 13 3 3 7" xfId="20468" xr:uid="{EB6EA6BC-0951-48B5-BC5C-5481AF0C2E90}"/>
    <cellStyle name="Calculation 13 3 3 8" xfId="21225" xr:uid="{0C7C7BFD-0A08-4B65-A633-ACC4B0A08591}"/>
    <cellStyle name="Calculation 13 3 4" xfId="14352" xr:uid="{7535252B-D542-4344-94FF-878A5EC04178}"/>
    <cellStyle name="Calculation 13 3 5" xfId="12610" xr:uid="{1F13210E-F670-41F3-B3B1-186838171FE0}"/>
    <cellStyle name="Calculation 13 3 6" xfId="15172" xr:uid="{9554EB48-0642-4903-A946-764622E784D2}"/>
    <cellStyle name="Calculation 13 3 7" xfId="11947" xr:uid="{C8CA89F8-E67A-4B78-B9E2-CC140B2DDC5D}"/>
    <cellStyle name="Calculation 13 3 8" xfId="11883" xr:uid="{BE100B6B-0A1D-4A9E-B3F2-A2100C1AF844}"/>
    <cellStyle name="Calculation 13 3 9" xfId="13945" xr:uid="{03B8AE54-8DB9-4733-A1C2-9E30B6E28CE5}"/>
    <cellStyle name="Calculation 13 4" xfId="9916" xr:uid="{E6B708B8-97CA-44EA-BE69-CD2AD437A811}"/>
    <cellStyle name="Calculation 13 4 2" xfId="14846" xr:uid="{083C8E4F-122E-4B6F-8D71-532BE6B72E2B}"/>
    <cellStyle name="Calculation 13 4 3" xfId="12219" xr:uid="{D38FEA6C-F1F4-4440-BDF3-88A750ACDFA1}"/>
    <cellStyle name="Calculation 13 4 4" xfId="11877" xr:uid="{BC6F77DC-1A31-42FF-91F7-A2BC55D2C713}"/>
    <cellStyle name="Calculation 13 4 5" xfId="13984" xr:uid="{9D8035E2-05C2-4EC1-A989-6331B29C711D}"/>
    <cellStyle name="Calculation 13 4 6" xfId="12925" xr:uid="{CF19ED8D-3C17-4B0A-9EB8-D6602B223378}"/>
    <cellStyle name="Calculation 13 4 7" xfId="13591" xr:uid="{A9BD3897-40B0-4FB2-A088-C30AE42666EB}"/>
    <cellStyle name="Calculation 13 4 8" xfId="13240" xr:uid="{D7933715-8836-4744-A287-955228AF9410}"/>
    <cellStyle name="Calculation 13 5" xfId="10051" xr:uid="{E5E4CD6F-8608-4804-8B80-0BB971006045}"/>
    <cellStyle name="Calculation 13 5 2" xfId="14947" xr:uid="{BA9A271C-1452-4514-B198-EE6FF42F0647}"/>
    <cellStyle name="Calculation 13 5 3" xfId="12126" xr:uid="{7B33F632-2F3E-4996-AD26-576D1480DBBF}"/>
    <cellStyle name="Calculation 13 5 4" xfId="15746" xr:uid="{5C83D24F-E883-4A1C-B5A5-8D14A48FAC43}"/>
    <cellStyle name="Calculation 13 5 5" xfId="16712" xr:uid="{3BA39B7E-43CA-4C71-AF79-6A321C25FC6E}"/>
    <cellStyle name="Calculation 13 5 6" xfId="17664" xr:uid="{285F942B-89AD-4E7B-90DF-72C05C5E6056}"/>
    <cellStyle name="Calculation 13 5 7" xfId="18549" xr:uid="{BABC2F9C-60EF-4B67-BC33-7BCDA4B9960B}"/>
    <cellStyle name="Calculation 13 5 8" xfId="19417" xr:uid="{7E3912B7-33CD-4D8B-857D-9479AE20E0B7}"/>
    <cellStyle name="Calculation 13 6" xfId="12231" xr:uid="{121D1B51-A843-4E93-A82D-D64AA614A44F}"/>
    <cellStyle name="Calculation 13 7" xfId="13820" xr:uid="{07405EDC-D7DA-498D-A710-CDEE6B349C65}"/>
    <cellStyle name="Calculation 13 8" xfId="13074" xr:uid="{45AEA50C-D8FF-4992-8A43-E30C4E42589B}"/>
    <cellStyle name="Calculation 13 9" xfId="14924" xr:uid="{23453262-2A69-4B43-8395-5A4BB579AA13}"/>
    <cellStyle name="Calculation 14" xfId="3090" xr:uid="{02A84C99-E2D7-459E-93DF-F977D9875FB1}"/>
    <cellStyle name="Calculation 14 10" xfId="16446" xr:uid="{B2799E88-0827-4079-9353-98D8AEA2C4C8}"/>
    <cellStyle name="Calculation 14 11" xfId="17404" xr:uid="{165AF59E-8868-4D81-8344-8A589CD7AD6E}"/>
    <cellStyle name="Calculation 14 12" xfId="18342" xr:uid="{13FF48A3-80E4-435D-AF4F-33C619ECDB5B}"/>
    <cellStyle name="Calculation 14 2" xfId="9084" xr:uid="{4C74154D-D719-4743-BA2E-D46D92776B15}"/>
    <cellStyle name="Calculation 14 2 10" xfId="12877" xr:uid="{7BDF3F5F-EEBB-4BF7-B185-C5EAAF023360}"/>
    <cellStyle name="Calculation 14 2 11" xfId="13637" xr:uid="{F93D25C6-4BD9-4DDD-AB6C-383078C06E0C}"/>
    <cellStyle name="Calculation 14 2 2" xfId="9410" xr:uid="{87BB9729-555C-4202-897D-8511D547973A}"/>
    <cellStyle name="Calculation 14 2 2 10" xfId="19394" xr:uid="{FD8D8EAA-3A8F-4D96-A504-4C073C32914A}"/>
    <cellStyle name="Calculation 14 2 2 2" xfId="10937" xr:uid="{F387058D-E9FB-4D61-A1F7-64E08F12DA1C}"/>
    <cellStyle name="Calculation 14 2 2 2 2" xfId="15557" xr:uid="{9755A675-0F54-4A44-94A0-865C516D85B2}"/>
    <cellStyle name="Calculation 14 2 2 2 3" xfId="16561" xr:uid="{C0DF66F4-6B41-455E-AF50-043ACFDBAB59}"/>
    <cellStyle name="Calculation 14 2 2 2 4" xfId="17519" xr:uid="{055FC671-C0EE-4CB9-8BE8-E844E988CA04}"/>
    <cellStyle name="Calculation 14 2 2 2 5" xfId="18444" xr:uid="{E1462543-E2D2-40C1-9B56-1FE0E4108E1A}"/>
    <cellStyle name="Calculation 14 2 2 2 6" xfId="19315" xr:uid="{F40D9708-A71B-4638-BC81-F34FBA29A8FB}"/>
    <cellStyle name="Calculation 14 2 2 2 7" xfId="20161" xr:uid="{8AEA48F8-CB41-4220-82C1-8A3E8C933584}"/>
    <cellStyle name="Calculation 14 2 2 2 8" xfId="20925" xr:uid="{4CC5295A-F627-4B6E-9392-16AD3EB43453}"/>
    <cellStyle name="Calculation 14 2 2 3" xfId="11752" xr:uid="{FFAD5A6D-563D-4BA9-AE74-C632DA104C8B}"/>
    <cellStyle name="Calculation 14 2 2 3 2" xfId="16156" xr:uid="{CAB0AFBE-ED99-430F-86E3-558C9F2836AD}"/>
    <cellStyle name="Calculation 14 2 2 3 3" xfId="17116" xr:uid="{E9D8016B-3770-4725-A4B2-FFB59B6FF6CE}"/>
    <cellStyle name="Calculation 14 2 2 3 4" xfId="18068" xr:uid="{AFCF7422-B022-46E2-9858-EEF387E22B02}"/>
    <cellStyle name="Calculation 14 2 2 3 5" xfId="18942" xr:uid="{FE3CD11C-E586-42E4-BEC0-21C7769C8861}"/>
    <cellStyle name="Calculation 14 2 2 3 6" xfId="19807" xr:uid="{EA2E559C-50F2-40E0-A739-2BFF256F2173}"/>
    <cellStyle name="Calculation 14 2 2 3 7" xfId="20583" xr:uid="{811A636E-DDC0-4DF4-BDB6-3AE3B6D006F9}"/>
    <cellStyle name="Calculation 14 2 2 3 8" xfId="21340" xr:uid="{6B5500F2-4853-4EB1-A2A4-E4CD9EE79185}"/>
    <cellStyle name="Calculation 14 2 2 4" xfId="14529" xr:uid="{CD621340-9947-4F0A-8AFA-DB8B2BB723C8}"/>
    <cellStyle name="Calculation 14 2 2 5" xfId="12444" xr:uid="{F3023295-E5ED-459A-B2DB-9DD1D9E374D4}"/>
    <cellStyle name="Calculation 14 2 2 6" xfId="15702" xr:uid="{B0D60D78-812E-474B-B6D1-F5A73CE61BCA}"/>
    <cellStyle name="Calculation 14 2 2 7" xfId="16678" xr:uid="{E2E04E51-1F8A-4E4E-B614-F465C05E21BD}"/>
    <cellStyle name="Calculation 14 2 2 8" xfId="17630" xr:uid="{681F43E2-8801-4693-8B5B-0FE71BB8BA91}"/>
    <cellStyle name="Calculation 14 2 2 9" xfId="18525" xr:uid="{620EBD3A-5C58-464E-8405-00E4B89B874B}"/>
    <cellStyle name="Calculation 14 2 3" xfId="10609" xr:uid="{CD18FFE3-068A-4FF4-874D-459193A91BEE}"/>
    <cellStyle name="Calculation 14 2 3 2" xfId="15305" xr:uid="{1362398C-384F-4AE8-869E-CD300A48EBC2}"/>
    <cellStyle name="Calculation 14 2 3 3" xfId="16325" xr:uid="{74C781F3-DBA7-4C63-A6D8-FAA05A5FB070}"/>
    <cellStyle name="Calculation 14 2 3 4" xfId="17285" xr:uid="{0B8D9F5D-5ACE-4195-84CB-A49C45FC4E84}"/>
    <cellStyle name="Calculation 14 2 3 5" xfId="18234" xr:uid="{C480F4E1-5C32-4E50-B8AB-CF760BF1EF3E}"/>
    <cellStyle name="Calculation 14 2 3 6" xfId="19107" xr:uid="{15B7949A-A0B7-4701-934E-DB645A0857D4}"/>
    <cellStyle name="Calculation 14 2 3 7" xfId="19972" xr:uid="{F6AC197C-33A8-4014-985F-5B37DEFED0AA}"/>
    <cellStyle name="Calculation 14 2 3 8" xfId="20748" xr:uid="{2005C78C-58D1-43F7-BC68-521D75080DF9}"/>
    <cellStyle name="Calculation 14 2 4" xfId="11575" xr:uid="{930D823E-B7BE-4DC2-902F-5FBF8B49AADA}"/>
    <cellStyle name="Calculation 14 2 4 2" xfId="15979" xr:uid="{C2B5BD0E-C8AC-4434-8231-B1B55F3C0D08}"/>
    <cellStyle name="Calculation 14 2 4 3" xfId="16939" xr:uid="{4124734A-FD36-4EED-B518-322A45DB6F6A}"/>
    <cellStyle name="Calculation 14 2 4 4" xfId="17891" xr:uid="{54392004-F7BF-479B-A316-8C3246D3375D}"/>
    <cellStyle name="Calculation 14 2 4 5" xfId="18765" xr:uid="{B4197DAE-B973-491A-9249-AA9E65E2153C}"/>
    <cellStyle name="Calculation 14 2 4 6" xfId="19630" xr:uid="{A57DE9D1-6177-409A-A6F2-8E9568D03ADB}"/>
    <cellStyle name="Calculation 14 2 4 7" xfId="20406" xr:uid="{FBA91D7E-5CE3-494C-86AA-03F09269E185}"/>
    <cellStyle name="Calculation 14 2 4 8" xfId="21163" xr:uid="{A3DFBE4D-6EF1-4A8A-B829-E19E0BF1DD33}"/>
    <cellStyle name="Calculation 14 2 5" xfId="14276" xr:uid="{229A29AD-FEB7-4F4B-A4CB-6849A9C2A1E0}"/>
    <cellStyle name="Calculation 14 2 6" xfId="12681" xr:uid="{8B9E6BC7-9C7F-4333-999D-D24FBC38C639}"/>
    <cellStyle name="Calculation 14 2 7" xfId="15082" xr:uid="{93E1223A-8786-40A3-A72E-EE082D902266}"/>
    <cellStyle name="Calculation 14 2 8" xfId="12010" xr:uid="{BB87C2AB-4816-4DB8-A1B3-B953A4E63DD3}"/>
    <cellStyle name="Calculation 14 2 9" xfId="14045" xr:uid="{7F58DE54-A597-4C56-888E-305374E39846}"/>
    <cellStyle name="Calculation 14 3" xfId="9176" xr:uid="{BBA575AF-8742-47F3-9219-14CE72BA6F0F}"/>
    <cellStyle name="Calculation 14 3 10" xfId="15624" xr:uid="{519524B6-0233-4DA1-85BC-526399CF971E}"/>
    <cellStyle name="Calculation 14 3 2" xfId="10699" xr:uid="{E1AC5F67-0B5F-492D-BE44-A1E621664366}"/>
    <cellStyle name="Calculation 14 3 2 2" xfId="15380" xr:uid="{3999B9D7-898F-4E17-A6B7-1E7B3D84BAAF}"/>
    <cellStyle name="Calculation 14 3 2 3" xfId="16394" xr:uid="{1795472D-3C49-4173-B25E-ADA7EC02676D}"/>
    <cellStyle name="Calculation 14 3 2 4" xfId="17354" xr:uid="{0A57B507-3D23-4B8F-86A5-8C734804DB22}"/>
    <cellStyle name="Calculation 14 3 2 5" xfId="18298" xr:uid="{40F43939-9346-4126-854B-14FB81B14056}"/>
    <cellStyle name="Calculation 14 3 2 6" xfId="19171" xr:uid="{65148BC9-203E-4CDF-B5B4-A3ABCAE5C179}"/>
    <cellStyle name="Calculation 14 3 2 7" xfId="20036" xr:uid="{BF33D318-7683-43D3-A014-FA6FA964D3D2}"/>
    <cellStyle name="Calculation 14 3 2 8" xfId="20811" xr:uid="{F96815CA-4C2E-4178-9782-E49313E547D1}"/>
    <cellStyle name="Calculation 14 3 3" xfId="11638" xr:uid="{367DAA09-47E7-4C11-830B-2B18E03B9E8E}"/>
    <cellStyle name="Calculation 14 3 3 2" xfId="16042" xr:uid="{7CAA3935-684D-47CF-A8ED-042B3B76F02D}"/>
    <cellStyle name="Calculation 14 3 3 3" xfId="17002" xr:uid="{05702E89-424E-40BE-AB44-AC158E87D359}"/>
    <cellStyle name="Calculation 14 3 3 4" xfId="17954" xr:uid="{E19E9C23-B293-41F6-8C56-7720E5DB3F9F}"/>
    <cellStyle name="Calculation 14 3 3 5" xfId="18828" xr:uid="{2AC67EE4-3433-44FF-ACB7-1889FF35D134}"/>
    <cellStyle name="Calculation 14 3 3 6" xfId="19693" xr:uid="{AD5B1DEA-9E6A-43B9-9772-25C88DCCDDF7}"/>
    <cellStyle name="Calculation 14 3 3 7" xfId="20469" xr:uid="{BCC70C58-8232-48EF-BB4C-E4714A32F980}"/>
    <cellStyle name="Calculation 14 3 3 8" xfId="21226" xr:uid="{CAEF8E6A-1484-4B0C-BEFC-0EE91933CAB8}"/>
    <cellStyle name="Calculation 14 3 4" xfId="14353" xr:uid="{DF912B47-D278-498D-800C-8E819AE23D06}"/>
    <cellStyle name="Calculation 14 3 5" xfId="12609" xr:uid="{ACEFF9DF-68A8-49A9-BC2B-A2BCE0CCBB1E}"/>
    <cellStyle name="Calculation 14 3 6" xfId="14141" xr:uid="{37877DDF-2449-46C0-A884-F4E483699BED}"/>
    <cellStyle name="Calculation 14 3 7" xfId="12803" xr:uid="{CD88186C-2AD4-451F-A798-8BF6B9147A80}"/>
    <cellStyle name="Calculation 14 3 8" xfId="13703" xr:uid="{DB642948-307F-4128-93C7-725E68438F44}"/>
    <cellStyle name="Calculation 14 3 9" xfId="13167" xr:uid="{1D2F5625-97F3-40AB-A71E-8405D5F2CEC8}"/>
    <cellStyle name="Calculation 14 4" xfId="9917" xr:uid="{8A2BCCCF-A5E8-4E9B-BAF9-30B0F796B4DC}"/>
    <cellStyle name="Calculation 14 4 2" xfId="14847" xr:uid="{31834B8A-2CCC-4325-92C2-677C038BF9FD}"/>
    <cellStyle name="Calculation 14 4 3" xfId="12218" xr:uid="{86ECFB8B-5225-432E-AE00-E47CA7D2FFD1}"/>
    <cellStyle name="Calculation 14 4 4" xfId="14048" xr:uid="{D416C001-A6AE-45F1-8158-B5EA45762237}"/>
    <cellStyle name="Calculation 14 4 5" xfId="12876" xr:uid="{2C28770B-A8C3-41F8-B699-E32229097E6F}"/>
    <cellStyle name="Calculation 14 4 6" xfId="13638" xr:uid="{E34629A4-1C28-4F8A-8C45-02F0166AD12B}"/>
    <cellStyle name="Calculation 14 4 7" xfId="13212" xr:uid="{F28F7635-33AD-4ECF-9BE4-F96DDC6D6D26}"/>
    <cellStyle name="Calculation 14 4 8" xfId="13477" xr:uid="{0E19B362-2A9F-406B-9401-BEBE5AEB06A8}"/>
    <cellStyle name="Calculation 14 5" xfId="10050" xr:uid="{E54C6409-1809-4A89-A6AB-2A5A62FE1996}"/>
    <cellStyle name="Calculation 14 5 2" xfId="14946" xr:uid="{4DDBE0C6-7EAE-49AD-BD99-817DB3A2EB5B}"/>
    <cellStyle name="Calculation 14 5 3" xfId="12127" xr:uid="{A69E6A62-39E0-461C-80C5-8C59B34F68F1}"/>
    <cellStyle name="Calculation 14 5 4" xfId="14727" xr:uid="{32BF43AA-18B8-47C2-AB39-80E4F08E54CE}"/>
    <cellStyle name="Calculation 14 5 5" xfId="12285" xr:uid="{EEBB7844-9909-4F4C-9A2B-8914483E27B1}"/>
    <cellStyle name="Calculation 14 5 6" xfId="15098" xr:uid="{6C4A0A56-FF1A-4755-AA21-21CE99ADA423}"/>
    <cellStyle name="Calculation 14 5 7" xfId="11997" xr:uid="{F63E0EFC-0AE3-4985-A0EC-1108A7D40AC2}"/>
    <cellStyle name="Calculation 14 5 8" xfId="14747" xr:uid="{13633DCC-B646-4293-9F8D-28AC82E630B8}"/>
    <cellStyle name="Calculation 14 6" xfId="12232" xr:uid="{246657BE-5A6E-45AA-A5D9-3802A419918C}"/>
    <cellStyle name="Calculation 14 7" xfId="13819" xr:uid="{4CABF232-DE2B-4E2C-9CA9-C94ECB8E2C1E}"/>
    <cellStyle name="Calculation 14 8" xfId="13075" xr:uid="{9D881B75-6E3D-4426-969D-FF8327CE4BF3}"/>
    <cellStyle name="Calculation 14 9" xfId="15437" xr:uid="{23AB88AD-01F6-477E-9F9B-C8A9EB665D74}"/>
    <cellStyle name="Calculation 15" xfId="3091" xr:uid="{32C0BE69-07FC-4F6B-A526-776A4E3D221F}"/>
    <cellStyle name="Calculation 15 10" xfId="12559" xr:uid="{FA66A216-C711-40CE-A95D-C0DF9ED347A7}"/>
    <cellStyle name="Calculation 15 11" xfId="13737" xr:uid="{7E874670-CA45-45A9-9F22-6570CEB5BB85}"/>
    <cellStyle name="Calculation 15 12" xfId="13138" xr:uid="{7E16F0D4-2707-4956-8BD1-26C01CFFD2D6}"/>
    <cellStyle name="Calculation 15 2" xfId="9083" xr:uid="{9C849483-AEF2-42A4-A8FE-74D3B097CDD7}"/>
    <cellStyle name="Calculation 15 2 10" xfId="18495" xr:uid="{E2287F12-2578-4867-B51E-EE1E1476D203}"/>
    <cellStyle name="Calculation 15 2 11" xfId="19366" xr:uid="{CF897C9B-2DFE-4462-947B-13D7F7608E9A}"/>
    <cellStyle name="Calculation 15 2 2" xfId="9411" xr:uid="{41FB3E18-4200-4CA2-A050-88BF190CCFEC}"/>
    <cellStyle name="Calculation 15 2 2 10" xfId="12872" xr:uid="{BA00C75F-2D1C-4544-A27A-987DA2A791D0}"/>
    <cellStyle name="Calculation 15 2 2 2" xfId="10938" xr:uid="{CD5DF892-6F90-4F6F-A3F9-005B9BCF17E9}"/>
    <cellStyle name="Calculation 15 2 2 2 2" xfId="15558" xr:uid="{578A258D-2258-48BB-9A4C-127F994BEC7C}"/>
    <cellStyle name="Calculation 15 2 2 2 3" xfId="16562" xr:uid="{35804AF8-07AD-455E-B5B7-6AED817044AD}"/>
    <cellStyle name="Calculation 15 2 2 2 4" xfId="17520" xr:uid="{AA0C0378-C3D4-49BA-9E52-54E47D92D7A7}"/>
    <cellStyle name="Calculation 15 2 2 2 5" xfId="18445" xr:uid="{D6BD37BB-1ECD-4EF0-9444-F7C825376FBC}"/>
    <cellStyle name="Calculation 15 2 2 2 6" xfId="19316" xr:uid="{A3AEAB6A-77CD-4868-A052-551AD4BA68EE}"/>
    <cellStyle name="Calculation 15 2 2 2 7" xfId="20162" xr:uid="{DE25C88D-A53C-4F55-8148-17CF785ACEC3}"/>
    <cellStyle name="Calculation 15 2 2 2 8" xfId="20926" xr:uid="{42F0D3A5-EB0E-421C-A023-222A5F55FD73}"/>
    <cellStyle name="Calculation 15 2 2 3" xfId="11753" xr:uid="{EA05E9C2-99C2-406D-9300-125E23525801}"/>
    <cellStyle name="Calculation 15 2 2 3 2" xfId="16157" xr:uid="{2A49FA6D-3F14-4C56-B27F-517FD268C74A}"/>
    <cellStyle name="Calculation 15 2 2 3 3" xfId="17117" xr:uid="{2192AB22-B782-4D3E-9534-9A0CD8C747A2}"/>
    <cellStyle name="Calculation 15 2 2 3 4" xfId="18069" xr:uid="{1CDBFE28-303C-42F7-B1A4-4A8DD311C473}"/>
    <cellStyle name="Calculation 15 2 2 3 5" xfId="18943" xr:uid="{C64C93A1-953B-40CC-9307-471517138E37}"/>
    <cellStyle name="Calculation 15 2 2 3 6" xfId="19808" xr:uid="{03E3EB41-AC51-4D36-8A07-F7E6431A5288}"/>
    <cellStyle name="Calculation 15 2 2 3 7" xfId="20584" xr:uid="{DAA24447-0FAE-425F-BB04-996958BB63DB}"/>
    <cellStyle name="Calculation 15 2 2 3 8" xfId="21341" xr:uid="{0A4CB0DA-6152-4C04-9CAC-A8FE09624C69}"/>
    <cellStyle name="Calculation 15 2 2 4" xfId="14530" xr:uid="{3FD9C1F3-F426-4BEA-A68C-813918900CF4}"/>
    <cellStyle name="Calculation 15 2 2 5" xfId="12443" xr:uid="{A472F364-DF17-4229-82B3-43134A7A77CC}"/>
    <cellStyle name="Calculation 15 2 2 6" xfId="15090" xr:uid="{42F60E73-B34A-4004-857B-F1DF65DC0B1D}"/>
    <cellStyle name="Calculation 15 2 2 7" xfId="12004" xr:uid="{F1C1FF32-89B0-47DF-B1A1-E653774FCB30}"/>
    <cellStyle name="Calculation 15 2 2 8" xfId="15240" xr:uid="{EE94144D-7186-4455-8E36-0924069DD2C9}"/>
    <cellStyle name="Calculation 15 2 2 9" xfId="14053" xr:uid="{AF807EE1-06C7-4A28-ADF2-B274B9918C82}"/>
    <cellStyle name="Calculation 15 2 3" xfId="10608" xr:uid="{F0F4FA3A-315C-4093-85A5-7D379468AA45}"/>
    <cellStyle name="Calculation 15 2 3 2" xfId="15304" xr:uid="{39C1C194-14A4-46B5-8B7B-5BC4BF3289D9}"/>
    <cellStyle name="Calculation 15 2 3 3" xfId="16324" xr:uid="{7ED0CC14-B698-49E4-B466-7C3D44647130}"/>
    <cellStyle name="Calculation 15 2 3 4" xfId="17284" xr:uid="{17C1D1FB-8734-412D-BFB0-6DCE3FFB1863}"/>
    <cellStyle name="Calculation 15 2 3 5" xfId="18233" xr:uid="{3CE87538-B25A-44CB-AD2F-D7EC28C0CB78}"/>
    <cellStyle name="Calculation 15 2 3 6" xfId="19106" xr:uid="{F4441673-2DE5-4AA1-B544-0961052A9368}"/>
    <cellStyle name="Calculation 15 2 3 7" xfId="19971" xr:uid="{329D9A27-0EE4-4240-A3AF-0CBEAB69D43D}"/>
    <cellStyle name="Calculation 15 2 3 8" xfId="20747" xr:uid="{4D10CCB0-1A4B-43E5-9C49-B5EC16615327}"/>
    <cellStyle name="Calculation 15 2 4" xfId="11574" xr:uid="{B2F34E1A-2F73-4F73-8623-16A50303FB9B}"/>
    <cellStyle name="Calculation 15 2 4 2" xfId="15978" xr:uid="{F3114263-956D-496C-8817-086F7CCDEC29}"/>
    <cellStyle name="Calculation 15 2 4 3" xfId="16938" xr:uid="{5A0D324A-6742-4BBE-A0C9-E7C4AAD8CC92}"/>
    <cellStyle name="Calculation 15 2 4 4" xfId="17890" xr:uid="{BE3EFB6E-D328-4529-A81C-DEC4EFCFDB1C}"/>
    <cellStyle name="Calculation 15 2 4 5" xfId="18764" xr:uid="{400C9A5F-128F-4124-8619-9401EFE38096}"/>
    <cellStyle name="Calculation 15 2 4 6" xfId="19629" xr:uid="{CD777612-0388-48C6-9AC6-554FB61C7F5B}"/>
    <cellStyle name="Calculation 15 2 4 7" xfId="20405" xr:uid="{2B1AF84C-90DE-48EA-98BC-3AE5931376C7}"/>
    <cellStyle name="Calculation 15 2 4 8" xfId="21162" xr:uid="{AC83740A-939C-469D-BEC1-0361715E752E}"/>
    <cellStyle name="Calculation 15 2 5" xfId="14275" xr:uid="{C7EE9FD7-D9B9-4965-8542-295C0A0E1119}"/>
    <cellStyle name="Calculation 15 2 6" xfId="12682" xr:uid="{1C3A2A4F-E7EF-4553-8ED0-4D5B51485ABF}"/>
    <cellStyle name="Calculation 15 2 7" xfId="15665" xr:uid="{AFC73641-C608-4411-AEDF-1B67859923B5}"/>
    <cellStyle name="Calculation 15 2 8" xfId="16643" xr:uid="{8D28A9EB-8714-4943-8501-CD6C95CCA8FE}"/>
    <cellStyle name="Calculation 15 2 9" xfId="17596" xr:uid="{5D94B9BE-198F-4400-BB1B-968109A36918}"/>
    <cellStyle name="Calculation 15 3" xfId="9177" xr:uid="{8EE685B9-18BE-4E66-8F35-4D638A1889DC}"/>
    <cellStyle name="Calculation 15 3 10" xfId="17637" xr:uid="{C4FA70BF-2866-4379-A793-54D3B0F8F26D}"/>
    <cellStyle name="Calculation 15 3 2" xfId="10700" xr:uid="{4F6E29D0-368D-4F9B-8ED6-257747618A2E}"/>
    <cellStyle name="Calculation 15 3 2 2" xfId="15381" xr:uid="{61325E3C-52A4-41AF-A1A8-EDD4C515FC15}"/>
    <cellStyle name="Calculation 15 3 2 3" xfId="16395" xr:uid="{CF8FEB79-78D7-4F21-BADB-2A075B56CF3A}"/>
    <cellStyle name="Calculation 15 3 2 4" xfId="17355" xr:uid="{F93B8FAC-E109-45F2-8A07-13E8C61BDE9E}"/>
    <cellStyle name="Calculation 15 3 2 5" xfId="18299" xr:uid="{18AA6A75-BB98-4639-BF14-F2CFD73232EC}"/>
    <cellStyle name="Calculation 15 3 2 6" xfId="19172" xr:uid="{8039772F-FBB8-4EA2-B664-FF5D2F0EAC8A}"/>
    <cellStyle name="Calculation 15 3 2 7" xfId="20037" xr:uid="{9FF82663-4EE0-4D3A-A48D-186E967A0F0F}"/>
    <cellStyle name="Calculation 15 3 2 8" xfId="20812" xr:uid="{5942C57D-30C6-4671-A4DB-778862C3B806}"/>
    <cellStyle name="Calculation 15 3 3" xfId="11639" xr:uid="{47F17266-7AEE-454B-BE45-C09506EC8808}"/>
    <cellStyle name="Calculation 15 3 3 2" xfId="16043" xr:uid="{B0E63615-F423-41A6-ABB2-23F179C44DB2}"/>
    <cellStyle name="Calculation 15 3 3 3" xfId="17003" xr:uid="{F36EE55D-8F06-4EB9-B4A8-DC22F46511AF}"/>
    <cellStyle name="Calculation 15 3 3 4" xfId="17955" xr:uid="{809C6925-8B56-46F6-A2F3-176607EE92D4}"/>
    <cellStyle name="Calculation 15 3 3 5" xfId="18829" xr:uid="{3C2BB1ED-9A9A-4FF9-8381-FC9306EE47B3}"/>
    <cellStyle name="Calculation 15 3 3 6" xfId="19694" xr:uid="{74F3D342-283C-4CC5-BEA2-6612D6E00462}"/>
    <cellStyle name="Calculation 15 3 3 7" xfId="20470" xr:uid="{EAC3C303-C35B-492E-AC94-F762D5576825}"/>
    <cellStyle name="Calculation 15 3 3 8" xfId="21227" xr:uid="{529ACA1C-31DA-45FB-818E-CEC32DB46F3E}"/>
    <cellStyle name="Calculation 15 3 4" xfId="14354" xr:uid="{43BF85C5-74D0-4A1D-A9C2-F82FC684A6BF}"/>
    <cellStyle name="Calculation 15 3 5" xfId="12608" xr:uid="{C0E10B1E-C7EC-4459-B097-7D86FA388D1A}"/>
    <cellStyle name="Calculation 15 3 6" xfId="14656" xr:uid="{11A0A999-09C6-4540-8432-FC4330BAE732}"/>
    <cellStyle name="Calculation 15 3 7" xfId="12341" xr:uid="{38ED98CB-C6F8-4A6A-BFB0-B102381E1C7F}"/>
    <cellStyle name="Calculation 15 3 8" xfId="15714" xr:uid="{32AE13A7-B6E9-4B92-A4F0-C65CE683D158}"/>
    <cellStyle name="Calculation 15 3 9" xfId="16685" xr:uid="{5AF127FA-3B57-4832-9DE0-A2DB37DC03C7}"/>
    <cellStyle name="Calculation 15 4" xfId="9918" xr:uid="{6759F4E9-52CC-4325-AD06-860648A4C85B}"/>
    <cellStyle name="Calculation 15 4 2" xfId="14848" xr:uid="{8C37092F-F613-48A5-8092-462CC5AEF8FF}"/>
    <cellStyle name="Calculation 15 4 3" xfId="12217" xr:uid="{C6EBC491-CB46-45CC-B5F9-1DE6C3F340AD}"/>
    <cellStyle name="Calculation 15 4 4" xfId="14040" xr:uid="{2E1C7C06-F275-4F01-8B0D-8F10C253A4EB}"/>
    <cellStyle name="Calculation 15 4 5" xfId="12881" xr:uid="{1856BDD2-1351-4BAE-97D0-12E0366D7D1D}"/>
    <cellStyle name="Calculation 15 4 6" xfId="13633" xr:uid="{9CE7C550-F9A3-488D-9A57-D8D85D1A85D0}"/>
    <cellStyle name="Calculation 15 4 7" xfId="13216" xr:uid="{98D7BB36-EB16-4325-9144-C03068DB9299}"/>
    <cellStyle name="Calculation 15 4 8" xfId="15617" xr:uid="{8AFC649E-15C9-4566-A7DF-AD0375123886}"/>
    <cellStyle name="Calculation 15 5" xfId="10049" xr:uid="{FE738E9F-D96C-4DB2-9D0A-52C2CE69DFFF}"/>
    <cellStyle name="Calculation 15 5 2" xfId="14945" xr:uid="{D01E7BEA-6FC4-445E-8DCD-2BBC9F4E9A74}"/>
    <cellStyle name="Calculation 15 5 3" xfId="12128" xr:uid="{7F36BBDF-A6A0-4A32-AFB9-1B19F9C10953}"/>
    <cellStyle name="Calculation 15 5 4" xfId="14191" xr:uid="{DD5C3800-E0A4-427E-BA99-D1F112C36CCD}"/>
    <cellStyle name="Calculation 15 5 5" xfId="12759" xr:uid="{14D672D0-9800-4149-8512-5D36D8BF8051}"/>
    <cellStyle name="Calculation 15 5 6" xfId="14954" xr:uid="{D3469169-949C-4BF6-AF18-34CC59F5CC65}"/>
    <cellStyle name="Calculation 15 5 7" xfId="12121" xr:uid="{E136D1A7-1B36-4289-A77F-9CBE5F779DB0}"/>
    <cellStyle name="Calculation 15 5 8" xfId="15218" xr:uid="{AECB3443-ECFA-45E5-9FFD-0FC72AF915C6}"/>
    <cellStyle name="Calculation 15 6" xfId="12233" xr:uid="{05943083-2F8B-4528-9D8C-102DDD4BBBE5}"/>
    <cellStyle name="Calculation 15 7" xfId="13818" xr:uid="{41D6125B-764B-4F92-A2FB-690D0BC24801}"/>
    <cellStyle name="Calculation 15 8" xfId="13076" xr:uid="{F4B9E91E-1252-4379-844B-EB34335E2918}"/>
    <cellStyle name="Calculation 15 9" xfId="14406" xr:uid="{F5C78F11-474A-418F-9CC0-0FA84BDCDD24}"/>
    <cellStyle name="Calculation 16" xfId="3092" xr:uid="{8BE36A1F-69FC-47A9-A9F3-AB3C7AB22AC5}"/>
    <cellStyle name="Calculation 16 10" xfId="13592" xr:uid="{907882C0-BD18-413B-913D-D7049B523952}"/>
    <cellStyle name="Calculation 16 11" xfId="13239" xr:uid="{C52C9B96-0793-4DD6-91CD-30F42890756D}"/>
    <cellStyle name="Calculation 16 12" xfId="14585" xr:uid="{6B999908-8990-4D82-9659-98B66B75BEFD}"/>
    <cellStyle name="Calculation 16 2" xfId="9082" xr:uid="{5B9F1C72-6C8C-46F2-B23B-0583B270462F}"/>
    <cellStyle name="Calculation 16 2 10" xfId="13088" xr:uid="{CC9B19D8-85C5-4614-A019-87A3BA242FB2}"/>
    <cellStyle name="Calculation 16 2 11" xfId="14923" xr:uid="{9A33626A-9AF9-40D3-BB42-BC77424BDE20}"/>
    <cellStyle name="Calculation 16 2 2" xfId="9412" xr:uid="{B3ECD332-EE97-4B11-91CF-BED979293E18}"/>
    <cellStyle name="Calculation 16 2 2 10" xfId="14047" xr:uid="{93CDFE3E-2DF4-48B8-8EBB-FC030A497E53}"/>
    <cellStyle name="Calculation 16 2 2 2" xfId="10939" xr:uid="{D1FDE9C7-08BD-426C-8CA8-11F773AF650B}"/>
    <cellStyle name="Calculation 16 2 2 2 2" xfId="15559" xr:uid="{C631A789-A1F4-4747-A886-4AA3540FF1CD}"/>
    <cellStyle name="Calculation 16 2 2 2 3" xfId="16563" xr:uid="{B99FC0C8-9676-4EA5-9841-85285070A8D9}"/>
    <cellStyle name="Calculation 16 2 2 2 4" xfId="17521" xr:uid="{DE85D649-587A-4261-B107-731D50E20417}"/>
    <cellStyle name="Calculation 16 2 2 2 5" xfId="18446" xr:uid="{96D35104-3442-43DE-A8A2-D595698BF785}"/>
    <cellStyle name="Calculation 16 2 2 2 6" xfId="19317" xr:uid="{F87DF7D5-9803-4395-825D-25AACEE85BFE}"/>
    <cellStyle name="Calculation 16 2 2 2 7" xfId="20163" xr:uid="{9592F349-947E-4A34-BE7F-81071C7C2B2B}"/>
    <cellStyle name="Calculation 16 2 2 2 8" xfId="20927" xr:uid="{748D123B-B818-4AEE-BF91-903A7A6D4F7A}"/>
    <cellStyle name="Calculation 16 2 2 3" xfId="11754" xr:uid="{0895B234-1238-4508-9C59-9AFE646FA887}"/>
    <cellStyle name="Calculation 16 2 2 3 2" xfId="16158" xr:uid="{6F175A89-AE08-48DB-AE2D-32BCB592DC15}"/>
    <cellStyle name="Calculation 16 2 2 3 3" xfId="17118" xr:uid="{06C489E2-DC4C-4870-AF6D-A86AD19AD6C3}"/>
    <cellStyle name="Calculation 16 2 2 3 4" xfId="18070" xr:uid="{090297B2-C43C-41BC-A01B-4C0601C90621}"/>
    <cellStyle name="Calculation 16 2 2 3 5" xfId="18944" xr:uid="{6969EF17-90B7-4384-BB87-704EF810D2ED}"/>
    <cellStyle name="Calculation 16 2 2 3 6" xfId="19809" xr:uid="{8DE3AE50-F638-4087-B150-0AFB86F6BB52}"/>
    <cellStyle name="Calculation 16 2 2 3 7" xfId="20585" xr:uid="{2E19779D-C2D6-4A9A-8FF4-8700F004704E}"/>
    <cellStyle name="Calculation 16 2 2 3 8" xfId="21342" xr:uid="{8CF14555-0154-46E8-A412-7F3B64E834FD}"/>
    <cellStyle name="Calculation 16 2 2 4" xfId="14531" xr:uid="{66CEA529-8D57-40A4-8CBB-2E9C919AD871}"/>
    <cellStyle name="Calculation 16 2 2 5" xfId="12442" xr:uid="{48FFD25E-B7E3-42F9-9439-D579DB1AC92E}"/>
    <cellStyle name="Calculation 16 2 2 6" xfId="14426" xr:uid="{267FBAEF-0513-4E5D-9783-5781C7E7DCFD}"/>
    <cellStyle name="Calculation 16 2 2 7" xfId="12541" xr:uid="{926B361F-BA14-4062-9759-6C6C1D31A226}"/>
    <cellStyle name="Calculation 16 2 2 8" xfId="14669" xr:uid="{5111FF7C-F7C5-4463-BF3A-5C41B30DD7C0}"/>
    <cellStyle name="Calculation 16 2 2 9" xfId="12331" xr:uid="{F059F6A6-DD8B-40D5-A6E1-25E0A8BE5DD3}"/>
    <cellStyle name="Calculation 16 2 3" xfId="10607" xr:uid="{DA7A4A27-384D-4783-A8BB-6A281BFFEA1E}"/>
    <cellStyle name="Calculation 16 2 3 2" xfId="15303" xr:uid="{F7F83131-B42E-486A-B1F4-241152C79A05}"/>
    <cellStyle name="Calculation 16 2 3 3" xfId="16323" xr:uid="{BCCA3DE6-CB9C-4DFA-828D-C78BAF011B7E}"/>
    <cellStyle name="Calculation 16 2 3 4" xfId="17283" xr:uid="{A1C53D50-BDE1-4C33-9843-A3FFB154F320}"/>
    <cellStyle name="Calculation 16 2 3 5" xfId="18232" xr:uid="{40301405-9538-4294-BA79-5ED2F6F76699}"/>
    <cellStyle name="Calculation 16 2 3 6" xfId="19105" xr:uid="{90E93A6E-3B57-496B-9E3E-4C08634ADE32}"/>
    <cellStyle name="Calculation 16 2 3 7" xfId="19970" xr:uid="{23464C2F-A22D-474D-9871-34CBD5A92B54}"/>
    <cellStyle name="Calculation 16 2 3 8" xfId="20746" xr:uid="{3589F9CF-E27B-4DEE-AC87-6BE6E99CD0E9}"/>
    <cellStyle name="Calculation 16 2 4" xfId="11573" xr:uid="{43CAE0DD-CD98-4E9F-9823-B5444E748667}"/>
    <cellStyle name="Calculation 16 2 4 2" xfId="15977" xr:uid="{472A8C4E-E1BA-47C9-9722-A1123D78FE9E}"/>
    <cellStyle name="Calculation 16 2 4 3" xfId="16937" xr:uid="{2BAF4F79-DF4B-4679-A328-2CC683A00651}"/>
    <cellStyle name="Calculation 16 2 4 4" xfId="17889" xr:uid="{D12BE2DE-6C3D-404C-B15C-EB6D028D9D4F}"/>
    <cellStyle name="Calculation 16 2 4 5" xfId="18763" xr:uid="{49665848-8AEB-4165-8CD0-B9B4C9B2413B}"/>
    <cellStyle name="Calculation 16 2 4 6" xfId="19628" xr:uid="{BA32E068-FC1C-4657-A5F1-B309B609A6D8}"/>
    <cellStyle name="Calculation 16 2 4 7" xfId="20404" xr:uid="{31E7138D-E1D9-4593-A99B-A9359579AD36}"/>
    <cellStyle name="Calculation 16 2 4 8" xfId="21161" xr:uid="{AC5803E6-C331-4DB5-A3CF-92F3FDE0DFBC}"/>
    <cellStyle name="Calculation 16 2 5" xfId="14274" xr:uid="{41AE468D-49E5-4094-B0DA-5BC2AB44967D}"/>
    <cellStyle name="Calculation 16 2 6" xfId="12683" xr:uid="{3F444BAD-8A37-4D9A-BE39-7DECEE1CC310}"/>
    <cellStyle name="Calculation 16 2 7" xfId="14643" xr:uid="{F63A2479-26B3-4586-A06F-48EDEE19B580}"/>
    <cellStyle name="Calculation 16 2 8" xfId="12353" xr:uid="{5C9E0652-8A51-476A-9322-B465A682AB68}"/>
    <cellStyle name="Calculation 16 2 9" xfId="13801" xr:uid="{BB6E804D-6265-490C-A23C-C8869AC06A92}"/>
    <cellStyle name="Calculation 16 3" xfId="9178" xr:uid="{F5B863CD-CD7A-4288-9751-DCF88B7F3F2B}"/>
    <cellStyle name="Calculation 16 3 10" xfId="19378" xr:uid="{AA642B99-E6D7-4732-9CDB-C790BE087339}"/>
    <cellStyle name="Calculation 16 3 2" xfId="10701" xr:uid="{CD318C48-98E6-473D-928D-29E8393BFD46}"/>
    <cellStyle name="Calculation 16 3 2 2" xfId="15382" xr:uid="{BD9AD41C-C58D-4362-A399-BD0769953B54}"/>
    <cellStyle name="Calculation 16 3 2 3" xfId="16396" xr:uid="{E34FCBE4-CC89-4862-8B7F-00FE71956C75}"/>
    <cellStyle name="Calculation 16 3 2 4" xfId="17356" xr:uid="{BF9F89BA-E3B0-4AEF-8168-7EEA42725934}"/>
    <cellStyle name="Calculation 16 3 2 5" xfId="18300" xr:uid="{ED0762A5-A235-469D-B25C-05621C42CD7A}"/>
    <cellStyle name="Calculation 16 3 2 6" xfId="19173" xr:uid="{176CED00-4BC8-4E67-A3F9-C44DE491B375}"/>
    <cellStyle name="Calculation 16 3 2 7" xfId="20038" xr:uid="{B23FBCCA-8737-49F5-A721-97CB650C531D}"/>
    <cellStyle name="Calculation 16 3 2 8" xfId="20813" xr:uid="{833694C1-33B5-417D-8D8B-2596CF8C6461}"/>
    <cellStyle name="Calculation 16 3 3" xfId="11640" xr:uid="{9C70B634-EB33-43DE-BB02-60E70191177A}"/>
    <cellStyle name="Calculation 16 3 3 2" xfId="16044" xr:uid="{A215916B-C334-4E99-8AB8-E0198F6A891E}"/>
    <cellStyle name="Calculation 16 3 3 3" xfId="17004" xr:uid="{0B28D31E-75A9-4C3D-815B-FF890F2337C7}"/>
    <cellStyle name="Calculation 16 3 3 4" xfId="17956" xr:uid="{66975F59-C530-4A6E-9C1A-901D8719A893}"/>
    <cellStyle name="Calculation 16 3 3 5" xfId="18830" xr:uid="{B5DAF1C1-1631-47A8-9E1D-2263380084AE}"/>
    <cellStyle name="Calculation 16 3 3 6" xfId="19695" xr:uid="{1BE78EEE-B777-4FE8-B128-3D15C9A02D3E}"/>
    <cellStyle name="Calculation 16 3 3 7" xfId="20471" xr:uid="{88EFDFC2-6750-49A1-8FE3-10736540746F}"/>
    <cellStyle name="Calculation 16 3 3 8" xfId="21228" xr:uid="{17A5BD7B-0037-45E0-81FB-64353D7397D0}"/>
    <cellStyle name="Calculation 16 3 4" xfId="14355" xr:uid="{DAAC12D0-40E3-4AD6-9424-D42753A451F2}"/>
    <cellStyle name="Calculation 16 3 5" xfId="12607" xr:uid="{850A8195-A3E7-48AC-BE1E-B56E59C19E1A}"/>
    <cellStyle name="Calculation 16 3 6" xfId="15677" xr:uid="{0486A934-9926-4DD3-A90D-C5F7F7AF1578}"/>
    <cellStyle name="Calculation 16 3 7" xfId="16655" xr:uid="{797CDD9D-6FB2-4875-BE80-39F98F93FC5C}"/>
    <cellStyle name="Calculation 16 3 8" xfId="17608" xr:uid="{87F02D77-5A8C-4920-AA18-8B7F03ACDC73}"/>
    <cellStyle name="Calculation 16 3 9" xfId="18507" xr:uid="{E94D4992-FA53-4F49-A5D5-FA7225E37738}"/>
    <cellStyle name="Calculation 16 4" xfId="9919" xr:uid="{520B94E9-009B-4CBD-921C-F59E3FB41612}"/>
    <cellStyle name="Calculation 16 4 2" xfId="14849" xr:uid="{6FB6C393-B7E3-45ED-BE34-EEBEC1788651}"/>
    <cellStyle name="Calculation 16 4 3" xfId="12216" xr:uid="{53D6431E-0987-479D-AF07-5740633A67FB}"/>
    <cellStyle name="Calculation 16 4 4" xfId="14714" xr:uid="{EBE23330-6618-40C8-B212-F2C42526D74C}"/>
    <cellStyle name="Calculation 16 4 5" xfId="12295" xr:uid="{7A1778E4-9B5A-4FDB-BCDF-07790388E95C}"/>
    <cellStyle name="Calculation 16 4 6" xfId="14037" xr:uid="{B42F736C-7E46-475E-BD52-1AA4321DF4CD}"/>
    <cellStyle name="Calculation 16 4 7" xfId="12884" xr:uid="{7C3DFE92-6E0C-419C-AAEE-13D28BB97007}"/>
    <cellStyle name="Calculation 16 4 8" xfId="13630" xr:uid="{D6FB03ED-F02C-461A-B158-EDEDCD2079B2}"/>
    <cellStyle name="Calculation 16 5" xfId="10048" xr:uid="{8ADE8F8E-D4E6-4DDE-8F82-D8DFC549252E}"/>
    <cellStyle name="Calculation 16 5 2" xfId="14944" xr:uid="{517647DB-377D-426D-B459-D3CF9BCFB32D}"/>
    <cellStyle name="Calculation 16 5 3" xfId="12129" xr:uid="{2F228982-825C-4FD6-8EBB-F7832C999C17}"/>
    <cellStyle name="Calculation 16 5 4" xfId="15219" xr:uid="{9509F724-1EC6-4187-BE92-F6C81CEF0CFE}"/>
    <cellStyle name="Calculation 16 5 5" xfId="11910" xr:uid="{BBD4C603-E15B-4C38-A13A-79536A920F30}"/>
    <cellStyle name="Calculation 16 5 6" xfId="13935" xr:uid="{E7A497C5-1632-424C-B707-77A1C5113412}"/>
    <cellStyle name="Calculation 16 5 7" xfId="12971" xr:uid="{46FC5993-0115-41A4-A2B0-B59D4C164F65}"/>
    <cellStyle name="Calculation 16 5 8" xfId="13552" xr:uid="{52D2E073-0C4F-4212-8A0D-1A8F9DB4D8DB}"/>
    <cellStyle name="Calculation 16 6" xfId="12234" xr:uid="{82D77E35-8DF3-449D-8CD2-77CBB300AF6E}"/>
    <cellStyle name="Calculation 16 7" xfId="11874" xr:uid="{70FD7CD7-BD41-4242-9F8E-E216B2DA598F}"/>
    <cellStyle name="Calculation 16 8" xfId="13986" xr:uid="{32A3E6B0-6278-42EC-9703-78720CAE9B9C}"/>
    <cellStyle name="Calculation 16 9" xfId="12923" xr:uid="{62DFD645-C632-41CA-8936-C11A1095B164}"/>
    <cellStyle name="Calculation 17" xfId="3093" xr:uid="{8EC7CB9B-9058-4242-A245-39B626EE4CC7}"/>
    <cellStyle name="Calculation 17 10" xfId="12753" xr:uid="{5282010B-07D3-4785-9224-44D14DE6B5BB}"/>
    <cellStyle name="Calculation 17 11" xfId="14632" xr:uid="{538D6245-BFC0-4B26-B90E-8ADCE925D85C}"/>
    <cellStyle name="Calculation 17 12" xfId="12363" xr:uid="{F4A7B4F0-22C7-43C1-BBAF-3BA0920770C4}"/>
    <cellStyle name="Calculation 17 2" xfId="9081" xr:uid="{050DEE71-0A77-4A38-8A3E-A321AD594D91}"/>
    <cellStyle name="Calculation 17 2 10" xfId="13227" xr:uid="{08E7442D-EA32-4154-A6EF-EFB5E6786C03}"/>
    <cellStyle name="Calculation 17 2 11" xfId="14586" xr:uid="{F3FCDC7D-5431-427D-A6FC-B3969FC8B107}"/>
    <cellStyle name="Calculation 17 2 2" xfId="9413" xr:uid="{51C61A02-2D3F-4A88-A9D5-97A06C8F9CB5}"/>
    <cellStyle name="Calculation 17 2 2 10" xfId="19227" xr:uid="{EC5D4C4C-DA81-4AD5-BEA0-E5F2E76367C3}"/>
    <cellStyle name="Calculation 17 2 2 2" xfId="10940" xr:uid="{B7A49BA1-D2E9-4C01-A0B7-10C788B1A96C}"/>
    <cellStyle name="Calculation 17 2 2 2 2" xfId="15560" xr:uid="{4AF7C064-E2A7-4178-AF24-51E7E71DE941}"/>
    <cellStyle name="Calculation 17 2 2 2 3" xfId="16564" xr:uid="{768FFD08-D9F5-4108-B363-BB408AE008D2}"/>
    <cellStyle name="Calculation 17 2 2 2 4" xfId="17522" xr:uid="{6DE9A8C4-8ABD-4373-8FB0-070567323E9F}"/>
    <cellStyle name="Calculation 17 2 2 2 5" xfId="18447" xr:uid="{6EB67B32-51E6-40D7-BDF3-16F395AFEE87}"/>
    <cellStyle name="Calculation 17 2 2 2 6" xfId="19318" xr:uid="{17F8C616-515D-4E8F-8CC3-2145ABC73DEC}"/>
    <cellStyle name="Calculation 17 2 2 2 7" xfId="20164" xr:uid="{57CE4CDB-7F4D-4C64-9469-42C02F619502}"/>
    <cellStyle name="Calculation 17 2 2 2 8" xfId="20928" xr:uid="{1EED671F-C4D2-40D8-B04D-CF41A50577D5}"/>
    <cellStyle name="Calculation 17 2 2 3" xfId="11755" xr:uid="{C847E44A-771D-49F5-83AE-E723377F46FC}"/>
    <cellStyle name="Calculation 17 2 2 3 2" xfId="16159" xr:uid="{B9F240F3-9C90-48E7-B66C-BB37180F6A69}"/>
    <cellStyle name="Calculation 17 2 2 3 3" xfId="17119" xr:uid="{AE91C5BB-39F7-484A-B432-805DB11BE271}"/>
    <cellStyle name="Calculation 17 2 2 3 4" xfId="18071" xr:uid="{4091B983-C017-4887-811E-5B85F528161B}"/>
    <cellStyle name="Calculation 17 2 2 3 5" xfId="18945" xr:uid="{81DB7C3A-5976-4CAC-BC68-B62AB0479CA7}"/>
    <cellStyle name="Calculation 17 2 2 3 6" xfId="19810" xr:uid="{CD5A5D6B-33B8-4CA5-BBFE-0F8EC7E030AE}"/>
    <cellStyle name="Calculation 17 2 2 3 7" xfId="20586" xr:uid="{BC34CC58-BF74-4F1B-89F8-114D592EF86D}"/>
    <cellStyle name="Calculation 17 2 2 3 8" xfId="21343" xr:uid="{B7CF5EEF-AD93-442D-A60C-BF33F5187D49}"/>
    <cellStyle name="Calculation 17 2 2 4" xfId="14532" xr:uid="{3D5C83FD-F8A6-4078-80AB-082C836AD7AA}"/>
    <cellStyle name="Calculation 17 2 2 5" xfId="12441" xr:uid="{D0419FD9-D6DA-4E5B-9C2F-5C89A8CFB603}"/>
    <cellStyle name="Calculation 17 2 2 6" xfId="15457" xr:uid="{0E556F63-59B6-4A00-A2B5-8B1AB2EC536A}"/>
    <cellStyle name="Calculation 17 2 2 7" xfId="16466" xr:uid="{DE919D6B-062A-4AC0-95F6-E449550FCFD2}"/>
    <cellStyle name="Calculation 17 2 2 8" xfId="17424" xr:uid="{0CAA6B7D-CB27-4058-A284-10692106ED8E}"/>
    <cellStyle name="Calculation 17 2 2 9" xfId="18355" xr:uid="{82F01BC1-0C12-4F8A-8AB4-48B19DF88F4B}"/>
    <cellStyle name="Calculation 17 2 3" xfId="10606" xr:uid="{F691AA88-8C83-4544-B16D-B5C0032C4EA1}"/>
    <cellStyle name="Calculation 17 2 3 2" xfId="15302" xr:uid="{609FAFF7-6564-4576-BC49-2452A5CF855D}"/>
    <cellStyle name="Calculation 17 2 3 3" xfId="16322" xr:uid="{DDC0227F-CC4F-4526-9678-CF43A0CAF8F9}"/>
    <cellStyle name="Calculation 17 2 3 4" xfId="17282" xr:uid="{15099385-8C3E-4A6C-AFBE-D8362BCACBEA}"/>
    <cellStyle name="Calculation 17 2 3 5" xfId="18231" xr:uid="{39A9A514-B42B-4040-82C3-DAEE3D5A0041}"/>
    <cellStyle name="Calculation 17 2 3 6" xfId="19104" xr:uid="{D51D57FD-A881-4EB8-BEC4-3CB70BAA9359}"/>
    <cellStyle name="Calculation 17 2 3 7" xfId="19969" xr:uid="{254F6354-1DD2-40A9-A251-BC40D7C3F633}"/>
    <cellStyle name="Calculation 17 2 3 8" xfId="20745" xr:uid="{8B456E8E-4E8D-4E05-8A74-20DB22F99BEB}"/>
    <cellStyle name="Calculation 17 2 4" xfId="11572" xr:uid="{B846D94E-991E-4D17-B8B1-B190A92B1A62}"/>
    <cellStyle name="Calculation 17 2 4 2" xfId="15976" xr:uid="{76340DD8-5E77-4FEB-B76A-C8114CA73B59}"/>
    <cellStyle name="Calculation 17 2 4 3" xfId="16936" xr:uid="{56459084-84B8-4CEE-BDAD-13E1691E9EE1}"/>
    <cellStyle name="Calculation 17 2 4 4" xfId="17888" xr:uid="{26D5AB3B-F886-4110-AB6F-61D1393CE906}"/>
    <cellStyle name="Calculation 17 2 4 5" xfId="18762" xr:uid="{6A751582-61C4-4FB6-85B4-55E297A9FA09}"/>
    <cellStyle name="Calculation 17 2 4 6" xfId="19627" xr:uid="{3011283A-1984-47A9-A720-4900E9ACFAC9}"/>
    <cellStyle name="Calculation 17 2 4 7" xfId="20403" xr:uid="{76220627-27D8-4506-B705-F01C29A2D78C}"/>
    <cellStyle name="Calculation 17 2 4 8" xfId="21160" xr:uid="{94E16901-F107-4267-95F7-A18949014AF1}"/>
    <cellStyle name="Calculation 17 2 5" xfId="14273" xr:uid="{CEFFA283-7C59-49A9-A033-ACDAAD95BDA9}"/>
    <cellStyle name="Calculation 17 2 6" xfId="12684" xr:uid="{87E1D969-06DE-457E-944E-C614FF5B96E5}"/>
    <cellStyle name="Calculation 17 2 7" xfId="14025" xr:uid="{7668C03E-F85A-481E-8792-C8AC5DE386C6}"/>
    <cellStyle name="Calculation 17 2 8" xfId="12895" xr:uid="{1BEB3F8F-8564-4531-A64D-1ECEEAA009CE}"/>
    <cellStyle name="Calculation 17 2 9" xfId="13619" xr:uid="{F5C336E7-A256-474E-B1DE-E4F047011986}"/>
    <cellStyle name="Calculation 17 3" xfId="9179" xr:uid="{D19185F7-2CD3-45BB-BCCE-AF85356F426A}"/>
    <cellStyle name="Calculation 17 3 10" xfId="15647" xr:uid="{B09671F0-31A9-4014-B92B-CE69BACF3DA0}"/>
    <cellStyle name="Calculation 17 3 2" xfId="10702" xr:uid="{28AA07D1-0AD3-443E-97F3-C6DC03BF6C65}"/>
    <cellStyle name="Calculation 17 3 2 2" xfId="15383" xr:uid="{1CC94F5D-7A3C-4F93-9DBA-25BBFF7CD81D}"/>
    <cellStyle name="Calculation 17 3 2 3" xfId="16397" xr:uid="{F35DD18E-EC1F-4024-AF5E-DC1E227ED0D5}"/>
    <cellStyle name="Calculation 17 3 2 4" xfId="17357" xr:uid="{1CFEBF61-CED1-4373-9FB9-9E3B5AEE37E6}"/>
    <cellStyle name="Calculation 17 3 2 5" xfId="18301" xr:uid="{79008AA2-F445-4D71-9AE3-B6190BDCCCC6}"/>
    <cellStyle name="Calculation 17 3 2 6" xfId="19174" xr:uid="{2AF94128-5A8E-45CF-8F18-64969C231445}"/>
    <cellStyle name="Calculation 17 3 2 7" xfId="20039" xr:uid="{DC08AB78-ABEE-4629-AAAB-FE03B0664EDC}"/>
    <cellStyle name="Calculation 17 3 2 8" xfId="20814" xr:uid="{BECC4EF4-E0D9-4260-8215-25E9B65924C4}"/>
    <cellStyle name="Calculation 17 3 3" xfId="11641" xr:uid="{6D56CF39-FB78-401F-BE76-6EEE24DE0377}"/>
    <cellStyle name="Calculation 17 3 3 2" xfId="16045" xr:uid="{643F1CF9-AA75-4935-A972-316E5C380685}"/>
    <cellStyle name="Calculation 17 3 3 3" xfId="17005" xr:uid="{5B17CB03-0604-4CC5-A5D7-AEEF8D40B19E}"/>
    <cellStyle name="Calculation 17 3 3 4" xfId="17957" xr:uid="{6D11ADE5-F8F1-435C-A0CC-ED38C90E433A}"/>
    <cellStyle name="Calculation 17 3 3 5" xfId="18831" xr:uid="{A4D054FF-5F57-4D04-8E67-10116ADCC739}"/>
    <cellStyle name="Calculation 17 3 3 6" xfId="19696" xr:uid="{AE41F047-74EC-4C27-85B8-C105644FDC93}"/>
    <cellStyle name="Calculation 17 3 3 7" xfId="20472" xr:uid="{BF2D9784-0222-42BA-87D5-B38E89BE7F2B}"/>
    <cellStyle name="Calculation 17 3 3 8" xfId="21229" xr:uid="{1E3444E8-D7F0-48E3-BFA3-0822C54007B0}"/>
    <cellStyle name="Calculation 17 3 4" xfId="14356" xr:uid="{5A0C6090-D168-4F36-ACBB-CA5D4DB78942}"/>
    <cellStyle name="Calculation 17 3 5" xfId="12606" xr:uid="{496F429F-B1C4-4D5A-9F04-5CF06F455243}"/>
    <cellStyle name="Calculation 17 3 6" xfId="15173" xr:uid="{E3890E63-C5C0-42FB-892D-E1D994104960}"/>
    <cellStyle name="Calculation 17 3 7" xfId="11946" xr:uid="{E578D5E8-805F-4892-88E6-789BC5634C00}"/>
    <cellStyle name="Calculation 17 3 8" xfId="13884" xr:uid="{393BD058-1351-4974-8DFE-39F16030C6D2}"/>
    <cellStyle name="Calculation 17 3 9" xfId="13020" xr:uid="{4233CDD9-4286-4063-B881-1C6049109D2B}"/>
    <cellStyle name="Calculation 17 4" xfId="9920" xr:uid="{A29C05BA-7B57-4B5B-B677-96FFE94CC6A3}"/>
    <cellStyle name="Calculation 17 4 2" xfId="14850" xr:uid="{726127AC-0B7D-4161-9B45-B5CD84E07A86}"/>
    <cellStyle name="Calculation 17 4 3" xfId="12215" xr:uid="{43C67A40-EB6D-47EC-A99F-F4B9249CDA29}"/>
    <cellStyle name="Calculation 17 4 4" xfId="15734" xr:uid="{5AA959FD-5A23-4CED-9A4C-F103BE5585C1}"/>
    <cellStyle name="Calculation 17 4 5" xfId="16702" xr:uid="{1A3185EF-81B2-4B89-8B80-32BC0E7A2EA5}"/>
    <cellStyle name="Calculation 17 4 6" xfId="17654" xr:uid="{995F31B1-0C20-475D-9794-73134A0D390F}"/>
    <cellStyle name="Calculation 17 4 7" xfId="18539" xr:uid="{C5BFE6A3-8801-43A3-B645-DBD22F98FD61}"/>
    <cellStyle name="Calculation 17 4 8" xfId="19407" xr:uid="{4E519AA7-1E46-480F-B391-DD0CC741D929}"/>
    <cellStyle name="Calculation 17 5" xfId="10047" xr:uid="{1B4A7F2A-8B68-4656-807A-FCFDFF60AD1B}"/>
    <cellStyle name="Calculation 17 5 2" xfId="14943" xr:uid="{9D059492-CB5D-4855-B1E6-66570304C338}"/>
    <cellStyle name="Calculation 17 5 3" xfId="12130" xr:uid="{90019120-44F6-45EE-8DB4-124B7A833832}"/>
    <cellStyle name="Calculation 17 5 4" xfId="15745" xr:uid="{FC3E8E49-0542-4D1C-A6E4-BB008A5E816C}"/>
    <cellStyle name="Calculation 17 5 5" xfId="16711" xr:uid="{7C6129A1-E8ED-4983-B8A7-7DB22C67EBB1}"/>
    <cellStyle name="Calculation 17 5 6" xfId="17663" xr:uid="{234FBAF3-7F44-4D63-9A88-358231453D48}"/>
    <cellStyle name="Calculation 17 5 7" xfId="18548" xr:uid="{A2E987DA-297D-4FCA-8425-06E7F08E814A}"/>
    <cellStyle name="Calculation 17 5 8" xfId="19416" xr:uid="{D0DEC49D-3A90-48AC-8DF4-E416EC1F0F6C}"/>
    <cellStyle name="Calculation 17 6" xfId="12235" xr:uid="{C9491602-08F4-4B17-BCAF-936E80EF5177}"/>
    <cellStyle name="Calculation 17 7" xfId="14979" xr:uid="{55A3FD98-70F2-4DCC-BA14-656604467F24}"/>
    <cellStyle name="Calculation 17 8" xfId="12101" xr:uid="{3F8DA8BD-879D-493C-B321-B3B58D490D6D}"/>
    <cellStyle name="Calculation 17 9" xfId="14199" xr:uid="{85774ABA-C55E-4D08-A8D1-22F69EC2AFD3}"/>
    <cellStyle name="Calculation 18" xfId="3094" xr:uid="{8A15624D-BA4C-4DE2-8F5D-C667911F679D}"/>
    <cellStyle name="Calculation 18 10" xfId="17432" xr:uid="{80FC5BCE-DAE6-4874-AF05-F11F71358E4D}"/>
    <cellStyle name="Calculation 18 11" xfId="18359" xr:uid="{2FF6317A-A557-4D53-A5DC-2B61076E59D1}"/>
    <cellStyle name="Calculation 18 12" xfId="19230" xr:uid="{F94CCB9C-F35A-421D-8EC1-998516418F5B}"/>
    <cellStyle name="Calculation 18 13" xfId="20080" xr:uid="{2722CC36-9F47-4F5E-BC64-264C73FBFD6B}"/>
    <cellStyle name="Calculation 18 2" xfId="3095" xr:uid="{B6A5D299-D6CA-4FBF-B914-7F5BC84DFEB0}"/>
    <cellStyle name="Calculation 18 2 10" xfId="12791" xr:uid="{B2FACD04-6D05-4B66-89F0-980B33364749}"/>
    <cellStyle name="Calculation 18 2 11" xfId="15152" xr:uid="{855ED74B-D755-48E7-BE29-A926994C2694}"/>
    <cellStyle name="Calculation 18 2 12" xfId="11963" xr:uid="{2208638E-9A19-4FC0-A923-068799CFE19D}"/>
    <cellStyle name="Calculation 18 2 2" xfId="9079" xr:uid="{1F9DAB99-BCDF-4C8D-B4B8-A754547A07CC}"/>
    <cellStyle name="Calculation 18 2 2 10" xfId="18494" xr:uid="{376155FC-1C60-40DA-B34E-F29CAF0BD31E}"/>
    <cellStyle name="Calculation 18 2 2 11" xfId="19365" xr:uid="{BC220E90-ACBC-4252-88BE-FEA09BE88C1E}"/>
    <cellStyle name="Calculation 18 2 2 2" xfId="9414" xr:uid="{732431E3-CF91-4AB3-B010-72A648CEA702}"/>
    <cellStyle name="Calculation 18 2 2 2 10" xfId="17665" xr:uid="{60A77FBF-0405-45C5-8639-AD63DFC53636}"/>
    <cellStyle name="Calculation 18 2 2 2 2" xfId="10941" xr:uid="{3C840F24-AE03-4F52-A317-D0749A018B84}"/>
    <cellStyle name="Calculation 18 2 2 2 2 2" xfId="15561" xr:uid="{9CEB97E9-1964-4DE7-890D-E2038CCECD43}"/>
    <cellStyle name="Calculation 18 2 2 2 2 3" xfId="16565" xr:uid="{6F3A8F28-3795-4CDD-A057-F495FE3407F9}"/>
    <cellStyle name="Calculation 18 2 2 2 2 4" xfId="17523" xr:uid="{E8AF0D33-8DCA-4702-835E-74CA986F5A30}"/>
    <cellStyle name="Calculation 18 2 2 2 2 5" xfId="18448" xr:uid="{1469C6A4-3999-4BBA-8D69-D34120435981}"/>
    <cellStyle name="Calculation 18 2 2 2 2 6" xfId="19319" xr:uid="{A0E78B5F-13C8-4C87-8154-AE04D59ED9F4}"/>
    <cellStyle name="Calculation 18 2 2 2 2 7" xfId="20165" xr:uid="{6B8D9CB4-EBA8-40DF-AC0A-8EFBC924E891}"/>
    <cellStyle name="Calculation 18 2 2 2 2 8" xfId="20929" xr:uid="{15631522-0E8D-44DA-8B99-7B0912B5FE7D}"/>
    <cellStyle name="Calculation 18 2 2 2 3" xfId="11756" xr:uid="{46815920-D43F-4D4A-927C-BCD56366140A}"/>
    <cellStyle name="Calculation 18 2 2 2 3 2" xfId="16160" xr:uid="{A6DED3B2-68FA-4E83-9FBA-C29B1707F5E3}"/>
    <cellStyle name="Calculation 18 2 2 2 3 3" xfId="17120" xr:uid="{53BE110C-FF01-4A54-AD54-733FBF60DEF6}"/>
    <cellStyle name="Calculation 18 2 2 2 3 4" xfId="18072" xr:uid="{74BE8B11-0EA3-4B79-AC3E-12F9ACC6B60B}"/>
    <cellStyle name="Calculation 18 2 2 2 3 5" xfId="18946" xr:uid="{E40D6759-4982-4D52-B040-A1E92154B641}"/>
    <cellStyle name="Calculation 18 2 2 2 3 6" xfId="19811" xr:uid="{011BFAED-C384-407B-A7FA-441B6A1392C5}"/>
    <cellStyle name="Calculation 18 2 2 2 3 7" xfId="20587" xr:uid="{542CC466-1F5C-43B3-BB4E-F902DB0EA150}"/>
    <cellStyle name="Calculation 18 2 2 2 3 8" xfId="21344" xr:uid="{52DF39AF-1A3A-4284-9760-3993358B9928}"/>
    <cellStyle name="Calculation 18 2 2 2 4" xfId="14533" xr:uid="{DE0886DE-E5C7-441C-B909-759AF692FC74}"/>
    <cellStyle name="Calculation 18 2 2 2 5" xfId="12440" xr:uid="{C33A5B62-7D94-4A94-926A-16AB6032FC9A}"/>
    <cellStyle name="Calculation 18 2 2 2 6" xfId="14968" xr:uid="{FD9616A8-D30F-439D-98E8-16F9C2B7EF4C}"/>
    <cellStyle name="Calculation 18 2 2 2 7" xfId="12108" xr:uid="{F0DE48EA-A279-445F-9126-A51CC8D01BCB}"/>
    <cellStyle name="Calculation 18 2 2 2 8" xfId="15748" xr:uid="{3C8FEE90-A376-45C4-9E6B-B44E832A033D}"/>
    <cellStyle name="Calculation 18 2 2 2 9" xfId="16713" xr:uid="{BA040685-C0E0-4441-815B-5726C8F1F9FF}"/>
    <cellStyle name="Calculation 18 2 2 3" xfId="10604" xr:uid="{D9E6ED47-F3BA-4831-B50E-C7B2CA2D608E}"/>
    <cellStyle name="Calculation 18 2 2 3 2" xfId="15300" xr:uid="{34912E2E-8381-4B52-9F62-414A40D23598}"/>
    <cellStyle name="Calculation 18 2 2 3 3" xfId="16320" xr:uid="{D6ADDD49-8BEE-4C28-860B-DCC95627B45E}"/>
    <cellStyle name="Calculation 18 2 2 3 4" xfId="17280" xr:uid="{7C840AD4-BF7F-4640-AE6A-96BBAE9DCBDC}"/>
    <cellStyle name="Calculation 18 2 2 3 5" xfId="18229" xr:uid="{44E27BF3-111B-4AAB-BE80-1223AF672707}"/>
    <cellStyle name="Calculation 18 2 2 3 6" xfId="19102" xr:uid="{BEFDC7D5-A98F-4872-B093-0181DEA62CF9}"/>
    <cellStyle name="Calculation 18 2 2 3 7" xfId="19967" xr:uid="{1C716535-8D16-4B72-8878-7C351DEE1A73}"/>
    <cellStyle name="Calculation 18 2 2 3 8" xfId="20743" xr:uid="{36E92323-A1A6-40C9-90FF-F0AC3F49B9FD}"/>
    <cellStyle name="Calculation 18 2 2 4" xfId="11570" xr:uid="{1D059EA8-701B-43E0-BEDC-7F7344FC6BB0}"/>
    <cellStyle name="Calculation 18 2 2 4 2" xfId="15974" xr:uid="{890B8EE0-BCDE-43EB-A698-052E24A0AE33}"/>
    <cellStyle name="Calculation 18 2 2 4 3" xfId="16934" xr:uid="{713E605B-13EA-4C8F-813E-425AD1D3B3BE}"/>
    <cellStyle name="Calculation 18 2 2 4 4" xfId="17886" xr:uid="{5889AC05-6D38-40A8-AA60-D4064C55D7C1}"/>
    <cellStyle name="Calculation 18 2 2 4 5" xfId="18760" xr:uid="{1D9F3D67-D777-411E-96F4-2CDA836E7B09}"/>
    <cellStyle name="Calculation 18 2 2 4 6" xfId="19625" xr:uid="{C798318A-BFA7-42BF-B78D-F51CD181C386}"/>
    <cellStyle name="Calculation 18 2 2 4 7" xfId="20401" xr:uid="{1BCC5F0F-8964-410F-9DBA-A634FFFFAC9C}"/>
    <cellStyle name="Calculation 18 2 2 4 8" xfId="21158" xr:uid="{193BAAA9-2870-426F-9170-8242C8381C6A}"/>
    <cellStyle name="Calculation 18 2 2 5" xfId="14271" xr:uid="{48B2E675-F40F-4B9C-B65F-93B892071A88}"/>
    <cellStyle name="Calculation 18 2 2 6" xfId="12686" xr:uid="{D04B6EBF-ABBC-4BFB-8AB3-C4139646F75E}"/>
    <cellStyle name="Calculation 18 2 2 7" xfId="15664" xr:uid="{5129F1DF-1553-4A0E-A4C0-3B2A5820AC11}"/>
    <cellStyle name="Calculation 18 2 2 8" xfId="16642" xr:uid="{CACF7BCA-EB13-4BDB-A55B-D6E3C1F58D2E}"/>
    <cellStyle name="Calculation 18 2 2 9" xfId="17595" xr:uid="{6D956CDC-974B-4C62-A571-F9B43644A9F8}"/>
    <cellStyle name="Calculation 18 2 3" xfId="9181" xr:uid="{A71A1725-FED5-49D2-9BF8-7D8B4B9F3E20}"/>
    <cellStyle name="Calculation 18 2 3 10" xfId="14794" xr:uid="{508A3AAC-38E3-4253-BCFE-86480A9F797A}"/>
    <cellStyle name="Calculation 18 2 3 2" xfId="10704" xr:uid="{C5C0B765-5B07-455B-9A41-D15482F58CF2}"/>
    <cellStyle name="Calculation 18 2 3 2 2" xfId="15385" xr:uid="{0DFFFA6B-CF0A-4B25-837F-160F3C92A327}"/>
    <cellStyle name="Calculation 18 2 3 2 3" xfId="16399" xr:uid="{651FF405-C87D-4D6B-9997-D83EA0145D48}"/>
    <cellStyle name="Calculation 18 2 3 2 4" xfId="17359" xr:uid="{D224762E-ABA0-4AC2-AD55-87B4E893920C}"/>
    <cellStyle name="Calculation 18 2 3 2 5" xfId="18303" xr:uid="{579E5CF2-4BFC-4F68-BF13-C95D89DE3DF5}"/>
    <cellStyle name="Calculation 18 2 3 2 6" xfId="19176" xr:uid="{AB2E2BF8-952D-425E-A108-F5C9161A7D84}"/>
    <cellStyle name="Calculation 18 2 3 2 7" xfId="20041" xr:uid="{8F928DEC-62EB-46B2-8F0A-4607777A1EC8}"/>
    <cellStyle name="Calculation 18 2 3 2 8" xfId="20816" xr:uid="{2A3C05C8-BD31-449D-A42D-0C7D5619ED0D}"/>
    <cellStyle name="Calculation 18 2 3 3" xfId="11643" xr:uid="{5D23EFE0-A629-4AE6-BCB1-8D4C16882645}"/>
    <cellStyle name="Calculation 18 2 3 3 2" xfId="16047" xr:uid="{931D2EB1-3EAF-435A-9C3B-55A721EC7F2F}"/>
    <cellStyle name="Calculation 18 2 3 3 3" xfId="17007" xr:uid="{DE2F184C-D32A-46D1-8EE1-9C9124F06AC0}"/>
    <cellStyle name="Calculation 18 2 3 3 4" xfId="17959" xr:uid="{E3A1FAF6-29C8-46EC-9A10-116AD0441FDA}"/>
    <cellStyle name="Calculation 18 2 3 3 5" xfId="18833" xr:uid="{0CFEC06C-4205-460D-B1CA-7B3FC5AA1FCC}"/>
    <cellStyle name="Calculation 18 2 3 3 6" xfId="19698" xr:uid="{04D3C1C8-EBE9-4DD7-B775-91EBD5E86F97}"/>
    <cellStyle name="Calculation 18 2 3 3 7" xfId="20474" xr:uid="{928C8F65-97D8-4A1A-9693-088893A4F423}"/>
    <cellStyle name="Calculation 18 2 3 3 8" xfId="21231" xr:uid="{5C52A980-7B2D-40E6-A6EE-DD015AB1C4F0}"/>
    <cellStyle name="Calculation 18 2 3 4" xfId="14358" xr:uid="{BC8808AF-94B4-4146-9DCE-6F6FD646DA31}"/>
    <cellStyle name="Calculation 18 2 3 5" xfId="12604" xr:uid="{C03171AE-157C-4AE9-BEE1-D26A5F3A7FFA}"/>
    <cellStyle name="Calculation 18 2 3 6" xfId="14657" xr:uid="{302CDBF3-7142-4481-9C0E-324458105409}"/>
    <cellStyle name="Calculation 18 2 3 7" xfId="12340" xr:uid="{0043C6A4-5DF5-4604-9B75-08D32DCB7186}"/>
    <cellStyle name="Calculation 18 2 3 8" xfId="15201" xr:uid="{25AE2D3E-C791-4527-A622-738702E68376}"/>
    <cellStyle name="Calculation 18 2 3 9" xfId="11925" xr:uid="{20137E30-2B4C-4736-B71D-ECC0297630DA}"/>
    <cellStyle name="Calculation 18 2 4" xfId="9922" xr:uid="{E796014F-8DCC-4118-82C7-9C99C6C5D079}"/>
    <cellStyle name="Calculation 18 2 4 2" xfId="14852" xr:uid="{7821134F-E61C-4CC4-B101-07B4898C54F2}"/>
    <cellStyle name="Calculation 18 2 4 3" xfId="14063" xr:uid="{8D7565D4-A51A-42B3-AD6D-5CDEA8FB6151}"/>
    <cellStyle name="Calculation 18 2 4 4" xfId="12862" xr:uid="{DD0620F9-FBAD-4D59-809E-45401F9BAD04}"/>
    <cellStyle name="Calculation 18 2 4 5" xfId="13650" xr:uid="{B0CD6757-A042-406D-B1B2-DC847EA752A6}"/>
    <cellStyle name="Calculation 18 2 4 6" xfId="13201" xr:uid="{D0581171-B193-4B5B-A0F1-9F14E022EB6F}"/>
    <cellStyle name="Calculation 18 2 4 7" xfId="15068" xr:uid="{566B8287-9B48-4652-9497-92B699CB449C}"/>
    <cellStyle name="Calculation 18 2 4 8" xfId="12019" xr:uid="{51508B67-BDBF-4FD3-8978-79054AB96226}"/>
    <cellStyle name="Calculation 18 2 5" xfId="10045" xr:uid="{4D5B54BC-BF02-4B6C-AE45-11D7CBACF91F}"/>
    <cellStyle name="Calculation 18 2 5 2" xfId="14941" xr:uid="{0B0BD18A-B985-43C8-8387-9913D3D6A8AF}"/>
    <cellStyle name="Calculation 18 2 5 3" xfId="12132" xr:uid="{1BD1756B-45B4-45BC-A2D7-CF7626421D58}"/>
    <cellStyle name="Calculation 18 2 5 4" xfId="14190" xr:uid="{BE42547E-5702-4B03-B969-5C1F2C47B9E4}"/>
    <cellStyle name="Calculation 18 2 5 5" xfId="12760" xr:uid="{B6CFCFE0-7183-495D-B705-00C1BB7D8211}"/>
    <cellStyle name="Calculation 18 2 5 6" xfId="15444" xr:uid="{F37A7807-4B40-44DC-AD41-71EB78864CB5}"/>
    <cellStyle name="Calculation 18 2 5 7" xfId="16453" xr:uid="{7EC95518-D7EA-4F5B-B6E5-3EFF9D1707FC}"/>
    <cellStyle name="Calculation 18 2 5 8" xfId="17411" xr:uid="{7500D83C-E570-4AEA-B607-E0B5907C0480}"/>
    <cellStyle name="Calculation 18 2 6" xfId="12237" xr:uid="{1B753F3A-F864-4818-8EFA-DDD7220455F4}"/>
    <cellStyle name="Calculation 18 2 7" xfId="14436" xr:uid="{D36AF500-3129-48A2-92DC-8B12AE8555B6}"/>
    <cellStyle name="Calculation 18 2 8" xfId="12533" xr:uid="{20C5EEF5-C810-4877-85C0-534E212DB665}"/>
    <cellStyle name="Calculation 18 2 9" xfId="14153" xr:uid="{99A21812-E5AD-401A-AFD4-41289D6C330B}"/>
    <cellStyle name="Calculation 18 3" xfId="9080" xr:uid="{E3A42E94-FF87-43C0-9245-70F50A0659AE}"/>
    <cellStyle name="Calculation 18 3 10" xfId="12617" xr:uid="{BCB87591-B589-4D13-B57D-9C0D04AA281C}"/>
    <cellStyle name="Calculation 18 3 11" xfId="14654" xr:uid="{A2548D66-029C-407E-A5D0-38CB1124F1C6}"/>
    <cellStyle name="Calculation 18 3 2" xfId="9415" xr:uid="{EABB04A9-FF0E-447E-9ECE-644828BF3094}"/>
    <cellStyle name="Calculation 18 3 2 10" xfId="14667" xr:uid="{FC85B280-F546-493A-86BA-F73D4EAF6E50}"/>
    <cellStyle name="Calculation 18 3 2 2" xfId="10942" xr:uid="{CAE07822-EC08-4D5C-81C5-D941F74D63C4}"/>
    <cellStyle name="Calculation 18 3 2 2 2" xfId="15562" xr:uid="{16C1BC80-5759-4A45-906C-0BDF9D6757AB}"/>
    <cellStyle name="Calculation 18 3 2 2 3" xfId="16566" xr:uid="{09115DDB-5308-4017-BFCB-22CB34CB9F9C}"/>
    <cellStyle name="Calculation 18 3 2 2 4" xfId="17524" xr:uid="{E883A075-B018-4BFD-B795-C66BF9410D62}"/>
    <cellStyle name="Calculation 18 3 2 2 5" xfId="18449" xr:uid="{E0C1CCE7-0BB4-42E1-8F90-25B427E683BD}"/>
    <cellStyle name="Calculation 18 3 2 2 6" xfId="19320" xr:uid="{33E0C2FF-DFAE-490C-8F94-BD7DF6B727FE}"/>
    <cellStyle name="Calculation 18 3 2 2 7" xfId="20166" xr:uid="{47274DD8-04D8-4718-9F65-92E8B9FB21AE}"/>
    <cellStyle name="Calculation 18 3 2 2 8" xfId="20930" xr:uid="{CE4880D5-39C2-4BBD-A8A2-6AC699C22D4C}"/>
    <cellStyle name="Calculation 18 3 2 3" xfId="11757" xr:uid="{015FB31B-E60B-4E99-B663-AAD06C80A12B}"/>
    <cellStyle name="Calculation 18 3 2 3 2" xfId="16161" xr:uid="{6E8F0C8D-C430-4EE8-A906-840D23D23BC7}"/>
    <cellStyle name="Calculation 18 3 2 3 3" xfId="17121" xr:uid="{93A16202-4022-4C71-BE81-A78AE7D657DB}"/>
    <cellStyle name="Calculation 18 3 2 3 4" xfId="18073" xr:uid="{D63BCE4F-01E1-4185-A17E-37D1C79DA0E6}"/>
    <cellStyle name="Calculation 18 3 2 3 5" xfId="18947" xr:uid="{017B66EC-B9F9-41FE-ACEE-7956574F61A6}"/>
    <cellStyle name="Calculation 18 3 2 3 6" xfId="19812" xr:uid="{B2345F70-4861-40A1-B2CF-B7282BE64DF1}"/>
    <cellStyle name="Calculation 18 3 2 3 7" xfId="20588" xr:uid="{9BEAEF87-8F07-4EB2-8F7C-B525DDE9AF68}"/>
    <cellStyle name="Calculation 18 3 2 3 8" xfId="21345" xr:uid="{489F2843-C823-47F8-9C22-F96473B88242}"/>
    <cellStyle name="Calculation 18 3 2 4" xfId="14534" xr:uid="{39BD1BB6-BD2D-4F1E-8AC7-CA4118A313FF}"/>
    <cellStyle name="Calculation 18 3 2 5" xfId="12439" xr:uid="{08B72D6C-C5D7-4B71-8BFB-DA2353689D22}"/>
    <cellStyle name="Calculation 18 3 2 6" xfId="13777" xr:uid="{D77517B9-7C8B-4173-8B6A-66227325DE1C}"/>
    <cellStyle name="Calculation 18 3 2 7" xfId="13102" xr:uid="{A7A75C7A-2734-428E-A8FC-2E64F3CD9A38}"/>
    <cellStyle name="Calculation 18 3 2 8" xfId="14404" xr:uid="{1CEEC785-1472-47C5-8588-66403ECCC582}"/>
    <cellStyle name="Calculation 18 3 2 9" xfId="12560" xr:uid="{42D47C60-255B-420B-BE51-65E2B874AD5E}"/>
    <cellStyle name="Calculation 18 3 3" xfId="10605" xr:uid="{D5DF48E1-AE48-40CE-98B6-396FAD5EBFD7}"/>
    <cellStyle name="Calculation 18 3 3 2" xfId="15301" xr:uid="{0ACC1A45-9F69-47C0-862E-1D87724F7040}"/>
    <cellStyle name="Calculation 18 3 3 3" xfId="16321" xr:uid="{AD461409-6514-4A95-AA7E-9DA257CF927C}"/>
    <cellStyle name="Calculation 18 3 3 4" xfId="17281" xr:uid="{8FE02B59-BCFE-4FB1-B9DF-6A7139A1A9A9}"/>
    <cellStyle name="Calculation 18 3 3 5" xfId="18230" xr:uid="{8112D60B-5680-439B-AD09-AC6D2BF941C7}"/>
    <cellStyle name="Calculation 18 3 3 6" xfId="19103" xr:uid="{F089C12A-4882-4060-A543-5DEFCF2595FA}"/>
    <cellStyle name="Calculation 18 3 3 7" xfId="19968" xr:uid="{DEA15C5A-045D-46E5-9D08-3049510E2433}"/>
    <cellStyle name="Calculation 18 3 3 8" xfId="20744" xr:uid="{F2B81C04-E66B-48A4-9B35-253BCD1C2E02}"/>
    <cellStyle name="Calculation 18 3 4" xfId="11571" xr:uid="{B3F0C3F2-82F3-4704-8C1B-EDDD1486A357}"/>
    <cellStyle name="Calculation 18 3 4 2" xfId="15975" xr:uid="{7D9AF8F2-964A-40F9-82E9-ADCE44C2B690}"/>
    <cellStyle name="Calculation 18 3 4 3" xfId="16935" xr:uid="{773C6CB1-6DF8-4988-8288-6908CBAEFF60}"/>
    <cellStyle name="Calculation 18 3 4 4" xfId="17887" xr:uid="{C5611436-CC49-4C89-8828-4E05B868756B}"/>
    <cellStyle name="Calculation 18 3 4 5" xfId="18761" xr:uid="{77A1F022-8822-4B69-A874-833544B82242}"/>
    <cellStyle name="Calculation 18 3 4 6" xfId="19626" xr:uid="{655D4A6B-A463-40FA-A09F-73AD963787D9}"/>
    <cellStyle name="Calculation 18 3 4 7" xfId="20402" xr:uid="{C8C9B59C-7B0C-4D23-80F6-3C141E061CCD}"/>
    <cellStyle name="Calculation 18 3 4 8" xfId="21159" xr:uid="{ECE2BE32-AFEF-4BE8-8DA5-92DD1ED4B2B0}"/>
    <cellStyle name="Calculation 18 3 5" xfId="14272" xr:uid="{99F2082F-1436-44E3-A661-1FB7DB73553A}"/>
    <cellStyle name="Calculation 18 3 6" xfId="12685" xr:uid="{7B253C31-7823-46A4-B21C-DDECDD4213ED}"/>
    <cellStyle name="Calculation 18 3 7" xfId="15162" xr:uid="{E3738482-A664-4011-A217-E588012937DF}"/>
    <cellStyle name="Calculation 18 3 8" xfId="11956" xr:uid="{F3963DE4-0770-4940-A8F3-CD8693F694FB}"/>
    <cellStyle name="Calculation 18 3 9" xfId="14342" xr:uid="{9F661F14-B99C-4C97-ADF9-FF217C92A9ED}"/>
    <cellStyle name="Calculation 18 4" xfId="9180" xr:uid="{69AF3F0A-5380-4341-8DD4-D5585D2F1017}"/>
    <cellStyle name="Calculation 18 4 10" xfId="15135" xr:uid="{2999A1CA-DABB-4230-BB72-923C7D4C853B}"/>
    <cellStyle name="Calculation 18 4 2" xfId="10703" xr:uid="{7067C00C-2F49-4C43-950F-ACB3A615095D}"/>
    <cellStyle name="Calculation 18 4 2 2" xfId="15384" xr:uid="{2D58C978-3A74-4F99-9DF8-EE6BECE8F437}"/>
    <cellStyle name="Calculation 18 4 2 3" xfId="16398" xr:uid="{77A0ED39-3D3D-4F71-B489-7D8C87873C03}"/>
    <cellStyle name="Calculation 18 4 2 4" xfId="17358" xr:uid="{5D6542E5-E9DC-4B80-929D-02A0A3B22114}"/>
    <cellStyle name="Calculation 18 4 2 5" xfId="18302" xr:uid="{CC4237B1-7793-4409-8A5C-77E8BDFBCDFE}"/>
    <cellStyle name="Calculation 18 4 2 6" xfId="19175" xr:uid="{02A44A7A-6290-4CF1-A77C-8D80AFBD8326}"/>
    <cellStyle name="Calculation 18 4 2 7" xfId="20040" xr:uid="{7EA4233E-17AC-48A4-A43C-2FD8BD082F87}"/>
    <cellStyle name="Calculation 18 4 2 8" xfId="20815" xr:uid="{43CCF51D-BCBF-491A-820A-CA39EC9F3BD4}"/>
    <cellStyle name="Calculation 18 4 3" xfId="11642" xr:uid="{274BAF12-2CDF-42C9-9280-98EDDABD71BB}"/>
    <cellStyle name="Calculation 18 4 3 2" xfId="16046" xr:uid="{AE666955-0DF2-471D-94D0-348341CB1568}"/>
    <cellStyle name="Calculation 18 4 3 3" xfId="17006" xr:uid="{91A2C956-F4CE-457A-8592-EFCB5A88DE68}"/>
    <cellStyle name="Calculation 18 4 3 4" xfId="17958" xr:uid="{19B1D0E9-BA5B-4B66-BB46-95EADDF6A2CB}"/>
    <cellStyle name="Calculation 18 4 3 5" xfId="18832" xr:uid="{021C6DA9-C74B-415C-87F0-7B1362CA2AE0}"/>
    <cellStyle name="Calculation 18 4 3 6" xfId="19697" xr:uid="{CA567854-030C-4DC8-93E6-868691389563}"/>
    <cellStyle name="Calculation 18 4 3 7" xfId="20473" xr:uid="{BA35F6E5-B264-4A08-B952-BD98FC43A47C}"/>
    <cellStyle name="Calculation 18 4 3 8" xfId="21230" xr:uid="{02723764-EB1E-4F86-B48B-0FD255A58F77}"/>
    <cellStyle name="Calculation 18 4 4" xfId="14357" xr:uid="{9E463C83-C6BF-499E-9225-99C663DAF914}"/>
    <cellStyle name="Calculation 18 4 5" xfId="12605" xr:uid="{E70335EA-2A7F-474D-B406-4BF472348F50}"/>
    <cellStyle name="Calculation 18 4 6" xfId="14142" xr:uid="{B6AB8CAF-1D7C-4BF1-A8ED-3EA9891959E9}"/>
    <cellStyle name="Calculation 18 4 7" xfId="12802" xr:uid="{7D406EAC-469A-4DBA-AF91-7B269391F1C0}"/>
    <cellStyle name="Calculation 18 4 8" xfId="13704" xr:uid="{0515F779-5194-4E25-ADD5-9E76D3194402}"/>
    <cellStyle name="Calculation 18 4 9" xfId="13166" xr:uid="{04C0B3A2-0C70-469D-80C3-32AE38859F9B}"/>
    <cellStyle name="Calculation 18 5" xfId="9921" xr:uid="{CD4F83BA-DA15-4048-9A1E-C4DB7B34521D}"/>
    <cellStyle name="Calculation 18 5 2" xfId="14851" xr:uid="{D08A2345-BA03-4219-ADF4-DB08A4039CD4}"/>
    <cellStyle name="Calculation 18 5 3" xfId="12214" xr:uid="{2A2D3222-B4C0-4B72-8CAC-0A0504CC4613}"/>
    <cellStyle name="Calculation 18 5 4" xfId="15102" xr:uid="{616E6120-72C3-422F-9985-1A07C71531EE}"/>
    <cellStyle name="Calculation 18 5 5" xfId="11993" xr:uid="{67F57FE0-5039-4323-8E95-65542BE189FE}"/>
    <cellStyle name="Calculation 18 5 6" xfId="15764" xr:uid="{7FDD4E79-CA6F-4125-9B9B-B43A07437BF7}"/>
    <cellStyle name="Calculation 18 5 7" xfId="16727" xr:uid="{FEA84875-41E6-43F3-887D-4455837C7C32}"/>
    <cellStyle name="Calculation 18 5 8" xfId="17679" xr:uid="{F54B032F-E59B-4720-8626-5EDB280668EF}"/>
    <cellStyle name="Calculation 18 6" xfId="10046" xr:uid="{07DDC9C9-5CDD-4857-BAA4-DB4F000091DB}"/>
    <cellStyle name="Calculation 18 6 2" xfId="14942" xr:uid="{EC868D31-0100-4EC5-9CBC-DE22E3C9927A}"/>
    <cellStyle name="Calculation 18 6 3" xfId="12131" xr:uid="{1A828802-7BE2-41D1-888F-8B5F93BEAF08}"/>
    <cellStyle name="Calculation 18 6 4" xfId="14726" xr:uid="{BC6E0B31-51E8-48FA-8666-4D0F92746F02}"/>
    <cellStyle name="Calculation 18 6 5" xfId="12286" xr:uid="{A4071B34-B2E5-4E2D-84D6-6B99EC7DCFDF}"/>
    <cellStyle name="Calculation 18 6 6" xfId="15724" xr:uid="{10944943-6CAD-445B-B6BB-F2C9D3238D64}"/>
    <cellStyle name="Calculation 18 6 7" xfId="16693" xr:uid="{DF39212E-ED12-443B-939C-061E1BAF79BC}"/>
    <cellStyle name="Calculation 18 6 8" xfId="17645" xr:uid="{22A105D8-1D9D-4288-9299-B3A8D7DD42BE}"/>
    <cellStyle name="Calculation 18 7" xfId="12236" xr:uid="{AAEEA42D-F8E4-49C3-9299-09FCB9AA84CF}"/>
    <cellStyle name="Calculation 18 8" xfId="15467" xr:uid="{97CA68E0-55A8-4167-BC79-D001330AA487}"/>
    <cellStyle name="Calculation 18 9" xfId="16474" xr:uid="{568A0B7B-BBB9-4E4A-AF82-D5D9D0B75BA5}"/>
    <cellStyle name="Calculation 19" xfId="3096" xr:uid="{4CA96BF5-229F-46AD-957E-13D82F0F72A5}"/>
    <cellStyle name="Calculation 19 10" xfId="14748" xr:uid="{C6321377-3C98-41A5-A68E-D520883D4027}"/>
    <cellStyle name="Calculation 19 11" xfId="12268" xr:uid="{4CB1D0B8-9345-44F7-9992-5C242F312717}"/>
    <cellStyle name="Calculation 19 12" xfId="14175" xr:uid="{0862842E-495E-4851-8DD7-BEC6A8BEFB2B}"/>
    <cellStyle name="Calculation 19 13" xfId="12772" xr:uid="{79188F1A-FCDF-444D-903A-AD6EC8A39C6F}"/>
    <cellStyle name="Calculation 19 2" xfId="3097" xr:uid="{2EA59416-1B01-4C14-9898-BA4C434BAD7D}"/>
    <cellStyle name="Calculation 19 2 10" xfId="18538" xr:uid="{87776963-BF72-4706-9A15-1379DC42FC80}"/>
    <cellStyle name="Calculation 19 2 11" xfId="19406" xr:uid="{58866476-B67B-4E92-B2FA-33931462CE80}"/>
    <cellStyle name="Calculation 19 2 12" xfId="20204" xr:uid="{E934DE96-184D-440E-A85F-4E1B6E66E148}"/>
    <cellStyle name="Calculation 19 2 2" xfId="9077" xr:uid="{2B0B4D39-11D7-4D53-94EF-94B0EB70FAFA}"/>
    <cellStyle name="Calculation 19 2 2 10" xfId="13176" xr:uid="{5A5CFD10-139C-4F0A-97C4-0E5163E257FD}"/>
    <cellStyle name="Calculation 19 2 2 11" xfId="15134" xr:uid="{D4F52607-0BE2-48D3-80B9-DC385B70F7EE}"/>
    <cellStyle name="Calculation 19 2 2 2" xfId="9416" xr:uid="{3CA470E7-1589-432A-A627-08AEA0A64E38}"/>
    <cellStyle name="Calculation 19 2 2 2 10" xfId="17409" xr:uid="{F9A1DC38-7ABB-4E0E-89B3-1204DD306163}"/>
    <cellStyle name="Calculation 19 2 2 2 2" xfId="10943" xr:uid="{377B2B71-5CDB-46BD-A11B-2AB197C29BF7}"/>
    <cellStyle name="Calculation 19 2 2 2 2 2" xfId="15563" xr:uid="{2E943F7F-FE88-4749-A45E-1E993AFFF1D8}"/>
    <cellStyle name="Calculation 19 2 2 2 2 3" xfId="16567" xr:uid="{BD4DAB6A-5826-4723-8747-0FADF657BE04}"/>
    <cellStyle name="Calculation 19 2 2 2 2 4" xfId="17525" xr:uid="{512BF2F2-C3B5-43BD-9F8F-E2FCA1AF7274}"/>
    <cellStyle name="Calculation 19 2 2 2 2 5" xfId="18450" xr:uid="{790FCDD1-CAEA-4B02-89D6-C007A02E50B5}"/>
    <cellStyle name="Calculation 19 2 2 2 2 6" xfId="19321" xr:uid="{11F8E017-27D3-40A3-9923-EF1BF16289F3}"/>
    <cellStyle name="Calculation 19 2 2 2 2 7" xfId="20167" xr:uid="{CA7C5A8A-4940-4358-A571-E5E648F1A6D2}"/>
    <cellStyle name="Calculation 19 2 2 2 2 8" xfId="20931" xr:uid="{79E65CDF-B721-496B-A47B-724FCDE698A9}"/>
    <cellStyle name="Calculation 19 2 2 2 3" xfId="11758" xr:uid="{52CCC44E-6802-4668-A18E-CA92FB7CFA85}"/>
    <cellStyle name="Calculation 19 2 2 2 3 2" xfId="16162" xr:uid="{9585AE47-C4C1-461E-BB99-9FB15205480A}"/>
    <cellStyle name="Calculation 19 2 2 2 3 3" xfId="17122" xr:uid="{EC009512-D327-4FFE-B506-8CE875791643}"/>
    <cellStyle name="Calculation 19 2 2 2 3 4" xfId="18074" xr:uid="{9E44C7D1-8FA1-4005-B5F4-5921790D1956}"/>
    <cellStyle name="Calculation 19 2 2 2 3 5" xfId="18948" xr:uid="{31A2CF55-00C8-4BE5-8567-AFF6CE9C58C9}"/>
    <cellStyle name="Calculation 19 2 2 2 3 6" xfId="19813" xr:uid="{C7868EB5-46D4-44AB-BCA8-9F55EEEEFF7E}"/>
    <cellStyle name="Calculation 19 2 2 2 3 7" xfId="20589" xr:uid="{25556F03-8ADF-4205-B724-D67C1DEE0159}"/>
    <cellStyle name="Calculation 19 2 2 2 3 8" xfId="21346" xr:uid="{43925353-A66C-4F9B-87C6-4FF10FBC81B1}"/>
    <cellStyle name="Calculation 19 2 2 2 4" xfId="14535" xr:uid="{3B24F3F2-B383-4674-BF1C-F62997615789}"/>
    <cellStyle name="Calculation 19 2 2 2 5" xfId="12438" xr:uid="{63798820-E6A4-4ED7-B56F-4548E33F0F2B}"/>
    <cellStyle name="Calculation 19 2 2 2 6" xfId="14161" xr:uid="{1356E3E7-EC42-4D1E-B2DA-C207EDBFA47C}"/>
    <cellStyle name="Calculation 19 2 2 2 7" xfId="12783" xr:uid="{F0C19432-318E-455C-B256-F3E6945FC1C0}"/>
    <cellStyle name="Calculation 19 2 2 2 8" xfId="15442" xr:uid="{855D569B-A1A4-4F6C-85C3-B7CF7A55CCE7}"/>
    <cellStyle name="Calculation 19 2 2 2 9" xfId="16451" xr:uid="{D148B297-171C-4249-88C7-D23B3E5DCCD7}"/>
    <cellStyle name="Calculation 19 2 2 3" xfId="10602" xr:uid="{80F84B32-5BAD-4E8D-9DD8-76A7FE664931}"/>
    <cellStyle name="Calculation 19 2 2 3 2" xfId="15298" xr:uid="{E8FA7E88-69DE-47EF-A531-8EA6DA54EB71}"/>
    <cellStyle name="Calculation 19 2 2 3 3" xfId="16318" xr:uid="{BD7E8A20-17D9-4D6C-A333-52A7FBFC57AD}"/>
    <cellStyle name="Calculation 19 2 2 3 4" xfId="17278" xr:uid="{7FEE83E7-3101-4A71-81A1-1C301CF7510E}"/>
    <cellStyle name="Calculation 19 2 2 3 5" xfId="18227" xr:uid="{A0389BE0-60B0-477F-BB0F-E8B7E36E387F}"/>
    <cellStyle name="Calculation 19 2 2 3 6" xfId="19100" xr:uid="{D1CC4F35-1FE9-4CBC-A9B6-67BB18CD56F1}"/>
    <cellStyle name="Calculation 19 2 2 3 7" xfId="19965" xr:uid="{F5470033-3A97-4592-9B1B-0519E5546882}"/>
    <cellStyle name="Calculation 19 2 2 3 8" xfId="20741" xr:uid="{439D134C-A923-44AE-AC75-C2A9FC5D2CE6}"/>
    <cellStyle name="Calculation 19 2 2 4" xfId="11568" xr:uid="{C3AEABAD-BC5C-4D01-9B86-0253456C3379}"/>
    <cellStyle name="Calculation 19 2 2 4 2" xfId="15972" xr:uid="{6B7879A8-565D-46AB-9B8B-E0B5E9641122}"/>
    <cellStyle name="Calculation 19 2 2 4 3" xfId="16932" xr:uid="{A3E5AFFC-A0D6-4553-90A6-F2C61B46F152}"/>
    <cellStyle name="Calculation 19 2 2 4 4" xfId="17884" xr:uid="{4F8B414C-609B-4605-86CE-00E39EC44AEC}"/>
    <cellStyle name="Calculation 19 2 2 4 5" xfId="18758" xr:uid="{26C26259-2040-45C5-82A3-DB5DA38D3382}"/>
    <cellStyle name="Calculation 19 2 2 4 6" xfId="19623" xr:uid="{282B198A-8D8F-4A4A-9CD9-3AFC06FD94B8}"/>
    <cellStyle name="Calculation 19 2 2 4 7" xfId="20399" xr:uid="{2FE49831-2328-492C-AFBC-862AC036228D}"/>
    <cellStyle name="Calculation 19 2 2 4 8" xfId="21156" xr:uid="{DFF1877A-B431-403F-97E8-A56F388C3CDC}"/>
    <cellStyle name="Calculation 19 2 2 5" xfId="14269" xr:uid="{A9EC8731-23B5-4002-9F48-A3DA00ABA2EF}"/>
    <cellStyle name="Calculation 19 2 2 6" xfId="12688" xr:uid="{CB751822-AA2B-4C86-9E58-46C68185BCE8}"/>
    <cellStyle name="Calculation 19 2 2 7" xfId="14129" xr:uid="{8DF9C638-84DB-470C-8A9D-D536303E68C2}"/>
    <cellStyle name="Calculation 19 2 2 8" xfId="12813" xr:uid="{76D16CFF-AA83-4EDE-B717-6C667490C8B9}"/>
    <cellStyle name="Calculation 19 2 2 9" xfId="13693" xr:uid="{84168BF4-F43D-4228-9AD5-88028ED45255}"/>
    <cellStyle name="Calculation 19 2 3" xfId="9183" xr:uid="{D565F6C2-032B-4AD7-B5E3-6DBEBAB0C39C}"/>
    <cellStyle name="Calculation 19 2 3 10" xfId="15149" xr:uid="{222AD0D2-741A-49D5-A170-17B183E6212E}"/>
    <cellStyle name="Calculation 19 2 3 2" xfId="10706" xr:uid="{6265485A-759E-4FE5-8163-416D4E46ABF3}"/>
    <cellStyle name="Calculation 19 2 3 2 2" xfId="15387" xr:uid="{B55A13D6-F708-4183-8D38-7211E632121D}"/>
    <cellStyle name="Calculation 19 2 3 2 3" xfId="16401" xr:uid="{1D4F5EC8-426C-4C0C-B672-80E767A16871}"/>
    <cellStyle name="Calculation 19 2 3 2 4" xfId="17361" xr:uid="{6ECB44E6-CDC4-40FB-926D-5341AE3B853E}"/>
    <cellStyle name="Calculation 19 2 3 2 5" xfId="18305" xr:uid="{1FE34A3C-839B-458A-8D96-5ADDDBDCCED6}"/>
    <cellStyle name="Calculation 19 2 3 2 6" xfId="19178" xr:uid="{D3E071C8-CF20-4445-BE02-5AB33DA6324C}"/>
    <cellStyle name="Calculation 19 2 3 2 7" xfId="20043" xr:uid="{9373004F-D2D4-4704-A7F1-A1C7229B3FB0}"/>
    <cellStyle name="Calculation 19 2 3 2 8" xfId="20818" xr:uid="{534B287B-0AE8-4623-8BF8-603FD44CA1EE}"/>
    <cellStyle name="Calculation 19 2 3 3" xfId="11645" xr:uid="{B99F2238-9EBF-4F8D-9DFF-8E01FDC5A0D2}"/>
    <cellStyle name="Calculation 19 2 3 3 2" xfId="16049" xr:uid="{C1B9ACF8-03E3-4FF1-80DD-D5478DD0C942}"/>
    <cellStyle name="Calculation 19 2 3 3 3" xfId="17009" xr:uid="{DC51ED4D-0FF2-4B48-AC3D-8AD732BEFAC0}"/>
    <cellStyle name="Calculation 19 2 3 3 4" xfId="17961" xr:uid="{C16C0EE5-A1EE-4C0C-9DAB-ADFAA79CBD24}"/>
    <cellStyle name="Calculation 19 2 3 3 5" xfId="18835" xr:uid="{BC4D12F8-B8C1-40AC-AC81-CC7378FAF7C0}"/>
    <cellStyle name="Calculation 19 2 3 3 6" xfId="19700" xr:uid="{239B9A78-528F-4931-94AC-B66DE4F74CEB}"/>
    <cellStyle name="Calculation 19 2 3 3 7" xfId="20476" xr:uid="{300FFB6B-74CC-4C3D-A46B-84EFECA977D6}"/>
    <cellStyle name="Calculation 19 2 3 3 8" xfId="21233" xr:uid="{9F329747-93F2-46A9-87B0-B178EA5EFCBB}"/>
    <cellStyle name="Calculation 19 2 3 4" xfId="14360" xr:uid="{B5E443B7-6750-4B2B-BAA8-E55EEC0F05A0}"/>
    <cellStyle name="Calculation 19 2 3 5" xfId="12602" xr:uid="{7DEBA8F3-F8CE-4BE2-AB89-E75B63BF3FE7}"/>
    <cellStyle name="Calculation 19 2 3 6" xfId="15174" xr:uid="{A437EC43-53FE-42E5-8BB1-ECCD4C148275}"/>
    <cellStyle name="Calculation 19 2 3 7" xfId="11945" xr:uid="{AE2C0C43-DCE2-4621-B849-DA400A4C5CE0}"/>
    <cellStyle name="Calculation 19 2 3 8" xfId="13885" xr:uid="{37683B2B-5D24-4CFF-AD55-3645AB29FB19}"/>
    <cellStyle name="Calculation 19 2 3 9" xfId="13019" xr:uid="{8FBEF16C-EE9D-43AF-9A92-324493AA8430}"/>
    <cellStyle name="Calculation 19 2 4" xfId="9924" xr:uid="{628C64E6-141F-490B-A905-7F033A147505}"/>
    <cellStyle name="Calculation 19 2 4 2" xfId="14854" xr:uid="{5563B694-5339-42A7-8021-45CD6BC7809D}"/>
    <cellStyle name="Calculation 19 2 4 3" xfId="12212" xr:uid="{4393D13F-2E81-4BA8-9075-81B9EA3B4680}"/>
    <cellStyle name="Calculation 19 2 4 4" xfId="15468" xr:uid="{6E482E1E-2E30-427B-BBBB-C1D141E18C44}"/>
    <cellStyle name="Calculation 19 2 4 5" xfId="16475" xr:uid="{3025C147-2B2A-4D38-A37A-30A1D5FC6504}"/>
    <cellStyle name="Calculation 19 2 4 6" xfId="17433" xr:uid="{D39BFE82-4D8C-4E55-9123-D2047218B957}"/>
    <cellStyle name="Calculation 19 2 4 7" xfId="18360" xr:uid="{3ED0A9AF-8AF0-403A-9C83-6B6704EF1DFF}"/>
    <cellStyle name="Calculation 19 2 4 8" xfId="19231" xr:uid="{44829FF7-0C19-47F7-B0C9-B1468A80395A}"/>
    <cellStyle name="Calculation 19 2 5" xfId="10043" xr:uid="{A539CB49-4E0D-4BCF-A62F-AB3AD21F0684}"/>
    <cellStyle name="Calculation 19 2 5 2" xfId="14939" xr:uid="{AD90D815-E232-4014-A91A-2360BBE2207F}"/>
    <cellStyle name="Calculation 19 2 5 3" xfId="12134" xr:uid="{86513936-B90F-4B58-B8C2-8D28AC2DA911}"/>
    <cellStyle name="Calculation 19 2 5 4" xfId="14981" xr:uid="{8E8552B0-5C27-49CC-AAC6-1416BE9EB182}"/>
    <cellStyle name="Calculation 19 2 5 5" xfId="12099" xr:uid="{6F31DBA6-6584-4674-82EC-CF72A2F6BDAE}"/>
    <cellStyle name="Calculation 19 2 5 6" xfId="15226" xr:uid="{4EB67FC8-39C3-4598-B548-E0FF3E98B106}"/>
    <cellStyle name="Calculation 19 2 5 7" xfId="11904" xr:uid="{C5F0DDB7-7A93-40F5-B592-75CCDB404EC0}"/>
    <cellStyle name="Calculation 19 2 5 8" xfId="14796" xr:uid="{2E44BCC3-6908-4BE9-8331-CD435258A77A}"/>
    <cellStyle name="Calculation 19 2 6" xfId="12239" xr:uid="{8F75BEFF-B928-4D60-BB79-75FD3B1EC26A}"/>
    <cellStyle name="Calculation 19 2 7" xfId="15733" xr:uid="{E7B3402F-A8C7-4FE4-A6CF-9D373B560831}"/>
    <cellStyle name="Calculation 19 2 8" xfId="16701" xr:uid="{FF4E9F1C-BD9B-4186-AC3C-034FDF844EF8}"/>
    <cellStyle name="Calculation 19 2 9" xfId="17653" xr:uid="{F1A5CE88-A504-4016-BD0E-9FCC4A438B89}"/>
    <cellStyle name="Calculation 19 3" xfId="9078" xr:uid="{4D03C404-E3B7-4FD5-AFB7-48B435A2C7E1}"/>
    <cellStyle name="Calculation 19 3 10" xfId="13089" xr:uid="{64C63FF5-3C7B-4834-844C-E302F6AD8284}"/>
    <cellStyle name="Calculation 19 3 11" xfId="15435" xr:uid="{811EA340-3DAA-4F8F-89F2-6EFE34A1CBEA}"/>
    <cellStyle name="Calculation 19 3 2" xfId="9417" xr:uid="{8AA7EB26-A1E3-4836-AFFF-3D7AF7962BBD}"/>
    <cellStyle name="Calculation 19 3 2 10" xfId="15086" xr:uid="{9463F6B2-FCC8-4CBA-9709-171742DA2C54}"/>
    <cellStyle name="Calculation 19 3 2 2" xfId="10944" xr:uid="{FAA809EE-37F9-4BD2-A516-475B718DBA69}"/>
    <cellStyle name="Calculation 19 3 2 2 2" xfId="15564" xr:uid="{9C845742-1B40-4228-807E-1D94E35B8C28}"/>
    <cellStyle name="Calculation 19 3 2 2 3" xfId="16568" xr:uid="{5E286389-96D3-49F0-AC4F-F742F667EED2}"/>
    <cellStyle name="Calculation 19 3 2 2 4" xfId="17526" xr:uid="{6C77041C-3067-442D-9EFA-B7D3E4F22BC0}"/>
    <cellStyle name="Calculation 19 3 2 2 5" xfId="18451" xr:uid="{0CD0BB52-1608-40FE-870C-51BBA8713715}"/>
    <cellStyle name="Calculation 19 3 2 2 6" xfId="19322" xr:uid="{230E8CBE-3A9C-46D2-B428-7E22ED6CB4C8}"/>
    <cellStyle name="Calculation 19 3 2 2 7" xfId="20168" xr:uid="{26F35E40-C3D9-4F76-85D9-E2C4194EAA54}"/>
    <cellStyle name="Calculation 19 3 2 2 8" xfId="20932" xr:uid="{E27BA2EB-F4CE-4A12-91CA-C916890C55BC}"/>
    <cellStyle name="Calculation 19 3 2 3" xfId="11759" xr:uid="{C5167070-2EF3-4851-8A85-DE5B8B2D1F94}"/>
    <cellStyle name="Calculation 19 3 2 3 2" xfId="16163" xr:uid="{42F2CA5B-38F9-4828-AACA-F4CCAEE79209}"/>
    <cellStyle name="Calculation 19 3 2 3 3" xfId="17123" xr:uid="{0EEB9B45-0FCA-4D05-A2A8-802262744F5C}"/>
    <cellStyle name="Calculation 19 3 2 3 4" xfId="18075" xr:uid="{AA8B0D5D-0D8B-4081-BCF9-F23B22B12EF2}"/>
    <cellStyle name="Calculation 19 3 2 3 5" xfId="18949" xr:uid="{8D4A7297-3457-4635-BC44-481AD6F2A8A1}"/>
    <cellStyle name="Calculation 19 3 2 3 6" xfId="19814" xr:uid="{A2D2323B-D480-4AA6-BFC3-986A49BFE9E6}"/>
    <cellStyle name="Calculation 19 3 2 3 7" xfId="20590" xr:uid="{88ED99CA-EAA4-499B-B403-730417662D6E}"/>
    <cellStyle name="Calculation 19 3 2 3 8" xfId="21347" xr:uid="{6C42544A-2A5F-4BA9-823D-E94BC94372A9}"/>
    <cellStyle name="Calculation 19 3 2 4" xfId="14536" xr:uid="{D24A213F-77E1-4CF3-A3F8-5C791E1BCA1E}"/>
    <cellStyle name="Calculation 19 3 2 5" xfId="12437" xr:uid="{06B65598-FD6F-4898-AD95-C16202355477}"/>
    <cellStyle name="Calculation 19 3 2 6" xfId="14684" xr:uid="{A0E7AF68-E1BC-4FD4-BD83-24068B71AA75}"/>
    <cellStyle name="Calculation 19 3 2 7" xfId="12319" xr:uid="{E2410599-C039-4413-BE21-E81A019469D1}"/>
    <cellStyle name="Calculation 19 3 2 8" xfId="14430" xr:uid="{421B1038-C097-4DFC-9AB5-AEE2CC224981}"/>
    <cellStyle name="Calculation 19 3 2 9" xfId="12537" xr:uid="{97494865-F132-4D45-85D9-315BB94C7198}"/>
    <cellStyle name="Calculation 19 3 3" xfId="10603" xr:uid="{C505C158-33AA-46A7-B549-7BC584F26DA6}"/>
    <cellStyle name="Calculation 19 3 3 2" xfId="15299" xr:uid="{CB0ED208-9A47-4359-97F6-33426FE0ED45}"/>
    <cellStyle name="Calculation 19 3 3 3" xfId="16319" xr:uid="{B2FF42B9-52F3-444D-84E8-B091394A2763}"/>
    <cellStyle name="Calculation 19 3 3 4" xfId="17279" xr:uid="{7DAF4F76-A0B4-4EEC-8704-A3455A990494}"/>
    <cellStyle name="Calculation 19 3 3 5" xfId="18228" xr:uid="{1D9DF9B5-E11C-4759-B2A4-3BED8E3F95BB}"/>
    <cellStyle name="Calculation 19 3 3 6" xfId="19101" xr:uid="{FD299BB0-7D31-4EB7-9ABE-3565998E1F26}"/>
    <cellStyle name="Calculation 19 3 3 7" xfId="19966" xr:uid="{0E991AC5-8D7D-47E9-9C02-CF1F79D5C4E1}"/>
    <cellStyle name="Calculation 19 3 3 8" xfId="20742" xr:uid="{D652E3A4-FD55-4858-94B0-A3815DF537E0}"/>
    <cellStyle name="Calculation 19 3 4" xfId="11569" xr:uid="{44C51B29-5AB7-4BE6-A58B-42E66106257E}"/>
    <cellStyle name="Calculation 19 3 4 2" xfId="15973" xr:uid="{8866D01C-93F9-42E7-8C55-0763C82E8973}"/>
    <cellStyle name="Calculation 19 3 4 3" xfId="16933" xr:uid="{45B9160F-FF67-45D3-B07B-8CCC0AE6FE10}"/>
    <cellStyle name="Calculation 19 3 4 4" xfId="17885" xr:uid="{9C011B12-E47C-460A-8288-D5514FAC3004}"/>
    <cellStyle name="Calculation 19 3 4 5" xfId="18759" xr:uid="{D2B84FA4-869E-4A2D-8727-74465936605D}"/>
    <cellStyle name="Calculation 19 3 4 6" xfId="19624" xr:uid="{49AD0836-552F-4785-8BFB-E1E7AF9DC533}"/>
    <cellStyle name="Calculation 19 3 4 7" xfId="20400" xr:uid="{7B6E73DF-6E47-4F40-AFE6-D5D6103E4500}"/>
    <cellStyle name="Calculation 19 3 4 8" xfId="21157" xr:uid="{1F4DB08C-4FF6-4EE5-BA53-E3DA4E516086}"/>
    <cellStyle name="Calculation 19 3 5" xfId="14270" xr:uid="{204B6EF0-DABE-4BD0-9D89-1DC607E8C753}"/>
    <cellStyle name="Calculation 19 3 6" xfId="12687" xr:uid="{DB37086A-52C7-4244-B8E4-D3D80A8B4AB8}"/>
    <cellStyle name="Calculation 19 3 7" xfId="14642" xr:uid="{0A0758FD-A390-4A0D-AAD5-44652CD0D03D}"/>
    <cellStyle name="Calculation 19 3 8" xfId="12354" xr:uid="{75CBB471-10F5-4A18-BB47-36EE8D81E355}"/>
    <cellStyle name="Calculation 19 3 9" xfId="13800" xr:uid="{DED9F4D8-31C3-48E2-8559-2E680939A42E}"/>
    <cellStyle name="Calculation 19 4" xfId="9182" xr:uid="{838B40BD-3F7E-47E1-9546-E4D9F00F7EAE}"/>
    <cellStyle name="Calculation 19 4 10" xfId="19379" xr:uid="{49AD4F78-FC4F-4AE8-8194-D1AA6384C2DC}"/>
    <cellStyle name="Calculation 19 4 2" xfId="10705" xr:uid="{5CBF785A-E292-49E0-AC4A-D57644E4180F}"/>
    <cellStyle name="Calculation 19 4 2 2" xfId="15386" xr:uid="{91D0997C-317D-47B7-8F70-8B3E37878A1C}"/>
    <cellStyle name="Calculation 19 4 2 3" xfId="16400" xr:uid="{4CE4350A-F9E8-4E96-B44B-7FC69946B7A9}"/>
    <cellStyle name="Calculation 19 4 2 4" xfId="17360" xr:uid="{5D66B786-E52C-4475-93D6-0FA23C436F09}"/>
    <cellStyle name="Calculation 19 4 2 5" xfId="18304" xr:uid="{BBA61AE8-9938-4897-A063-2A86395970BE}"/>
    <cellStyle name="Calculation 19 4 2 6" xfId="19177" xr:uid="{AFED7C55-D037-4905-85F0-07F867859141}"/>
    <cellStyle name="Calculation 19 4 2 7" xfId="20042" xr:uid="{FA77E337-6549-49F1-BEAA-AC541C04CC86}"/>
    <cellStyle name="Calculation 19 4 2 8" xfId="20817" xr:uid="{2A7DF11F-A536-42FF-9E94-BB84ADDE8ED3}"/>
    <cellStyle name="Calculation 19 4 3" xfId="11644" xr:uid="{208C1E97-D950-47F6-BEE5-AD9620A52AB9}"/>
    <cellStyle name="Calculation 19 4 3 2" xfId="16048" xr:uid="{7C6ED29D-A61D-4E06-BC70-D3BE8EA43034}"/>
    <cellStyle name="Calculation 19 4 3 3" xfId="17008" xr:uid="{EDE7CCA5-7C37-49F3-A708-1A9756207B90}"/>
    <cellStyle name="Calculation 19 4 3 4" xfId="17960" xr:uid="{805839E0-D29C-4F70-8C28-DD32680AB2EB}"/>
    <cellStyle name="Calculation 19 4 3 5" xfId="18834" xr:uid="{F0590BA5-9C69-4B3F-B9C7-295DCCAE092C}"/>
    <cellStyle name="Calculation 19 4 3 6" xfId="19699" xr:uid="{1B40DBCB-3B2C-402F-A3BC-C7DB37A906B8}"/>
    <cellStyle name="Calculation 19 4 3 7" xfId="20475" xr:uid="{6C33D4BB-03B2-45CB-B7DA-6801118092C1}"/>
    <cellStyle name="Calculation 19 4 3 8" xfId="21232" xr:uid="{77DF0A36-094E-453E-97C8-968B014E1848}"/>
    <cellStyle name="Calculation 19 4 4" xfId="14359" xr:uid="{36898518-1989-4032-8C0A-C9111B1E701B}"/>
    <cellStyle name="Calculation 19 4 5" xfId="12603" xr:uid="{5DC50DB7-3A22-4982-A5E1-09EF86F7F5D3}"/>
    <cellStyle name="Calculation 19 4 6" xfId="15678" xr:uid="{5E738D2C-D5BE-4608-8F31-26B41AB1DEE2}"/>
    <cellStyle name="Calculation 19 4 7" xfId="16656" xr:uid="{42E56F2A-462C-4D35-9285-441FE7B9F03B}"/>
    <cellStyle name="Calculation 19 4 8" xfId="17609" xr:uid="{31828B6A-8986-4856-9EDC-128314F06FDD}"/>
    <cellStyle name="Calculation 19 4 9" xfId="18508" xr:uid="{ECE20709-89E9-4371-AB01-413A8E0CEEC1}"/>
    <cellStyle name="Calculation 19 5" xfId="9923" xr:uid="{C16984D5-58EB-43AA-8A3A-DDFB687995EF}"/>
    <cellStyle name="Calculation 19 5 2" xfId="14853" xr:uid="{74774B57-EE68-46CC-B3B7-D7D3DEAC8496}"/>
    <cellStyle name="Calculation 19 5 3" xfId="12213" xr:uid="{7EBECACB-9BDD-4ABF-A2B4-7A7D4E893FF0}"/>
    <cellStyle name="Calculation 19 5 4" xfId="14437" xr:uid="{E6F87268-788F-4632-82CC-ED28BA7362C9}"/>
    <cellStyle name="Calculation 19 5 5" xfId="12532" xr:uid="{20B19054-2E35-4BE3-B4B0-78594A6FBC92}"/>
    <cellStyle name="Calculation 19 5 6" xfId="14671" xr:uid="{C7A2E858-CAB8-461B-BEA6-14DBD057D7B1}"/>
    <cellStyle name="Calculation 19 5 7" xfId="12330" xr:uid="{F4B71E0E-76E7-41F4-8D27-6B45EE24DFCF}"/>
    <cellStyle name="Calculation 19 5 8" xfId="13811" xr:uid="{B1EA4D21-0E3B-42E7-B3A6-2EA286BCCF26}"/>
    <cellStyle name="Calculation 19 6" xfId="10044" xr:uid="{F2613EB7-9A47-4857-BE8E-465BE2730619}"/>
    <cellStyle name="Calculation 19 6 2" xfId="14940" xr:uid="{797514BC-C262-4A3A-AD05-F554C0D9AE23}"/>
    <cellStyle name="Calculation 19 6 3" xfId="12133" xr:uid="{205BF9F2-93F0-42EF-92DA-3943FBE0F53B}"/>
    <cellStyle name="Calculation 19 6 4" xfId="14189" xr:uid="{8332AB80-EE6F-4F3E-BD19-66565A514CE3}"/>
    <cellStyle name="Calculation 19 6 5" xfId="12761" xr:uid="{A497D5FE-4649-4276-97C6-B5A8EF484379}"/>
    <cellStyle name="Calculation 19 6 6" xfId="14411" xr:uid="{D1C1EB10-F071-4537-BDD4-3E9E77D7257C}"/>
    <cellStyle name="Calculation 19 6 7" xfId="12555" xr:uid="{C28FB66B-9D65-41B8-9581-C9465DD6C8B1}"/>
    <cellStyle name="Calculation 19 6 8" xfId="13738" xr:uid="{1C50BCF1-F8E4-4234-B84F-F78EBDD01358}"/>
    <cellStyle name="Calculation 19 7" xfId="12238" xr:uid="{C953D7AE-441C-4195-B477-69B2371BA9F4}"/>
    <cellStyle name="Calculation 19 8" xfId="15101" xr:uid="{78395E5E-DDF2-4F35-BE06-C4EB74B8F760}"/>
    <cellStyle name="Calculation 19 9" xfId="11994" xr:uid="{4C2573EB-42A6-4153-ABE4-7066C6C2C674}"/>
    <cellStyle name="Calculation 2" xfId="3098" xr:uid="{C464471E-9E40-4383-9E79-641B73CB2060}"/>
    <cellStyle name="Calculation 2 10" xfId="15206" xr:uid="{DA2AB190-D87B-4CF4-A36F-F7799C340C59}"/>
    <cellStyle name="Calculation 2 11" xfId="11921" xr:uid="{04FBDA55-5C76-486F-8595-6B16FEBFC5D1}"/>
    <cellStyle name="Calculation 2 12" xfId="13933" xr:uid="{4B1F5AF9-3480-4C3D-939A-4FFB4E039AF4}"/>
    <cellStyle name="Calculation 2 13" xfId="12972" xr:uid="{0EB24720-67B8-485D-957F-3536EC2EF761}"/>
    <cellStyle name="Calculation 2 2" xfId="3099" xr:uid="{82BF7811-EA9C-4C81-93B4-D512781D09A2}"/>
    <cellStyle name="Calculation 2 2 10" xfId="13632" xr:uid="{90E45721-5BE3-4BE5-ACB8-1D8F08ADFCD8}"/>
    <cellStyle name="Calculation 2 2 11" xfId="13217" xr:uid="{92B8B1B2-1E34-404A-8296-3E2BC41EDD8B}"/>
    <cellStyle name="Calculation 2 2 12" xfId="14589" xr:uid="{FA236399-9D57-40B2-9CA0-D57399098EF6}"/>
    <cellStyle name="Calculation 2 2 13" xfId="12390" xr:uid="{04844E77-4B0E-4E9A-B90C-227AFD83CB03}"/>
    <cellStyle name="Calculation 2 2 2" xfId="8735" xr:uid="{C71B6130-683B-46D4-A2E1-41365391726A}"/>
    <cellStyle name="Calculation 2 2 3" xfId="9075" xr:uid="{18ED1911-B8B0-46F4-B38C-9466CCFD10DB}"/>
    <cellStyle name="Calculation 2 2 3 10" xfId="18493" xr:uid="{53D4F71D-E8E9-4CF3-9884-B67AEBD99669}"/>
    <cellStyle name="Calculation 2 2 3 11" xfId="19364" xr:uid="{8BC87CA6-535E-4D52-BD4F-3685C52119F9}"/>
    <cellStyle name="Calculation 2 2 3 2" xfId="9418" xr:uid="{2A818608-56F4-4B88-9AEE-E7E972AAAE7A}"/>
    <cellStyle name="Calculation 2 2 3 2 10" xfId="19395" xr:uid="{473B8762-F542-442D-B558-84DA093115E5}"/>
    <cellStyle name="Calculation 2 2 3 2 2" xfId="10945" xr:uid="{A660C3F7-8DB3-417E-B23D-6B6F1F66BF61}"/>
    <cellStyle name="Calculation 2 2 3 2 2 2" xfId="15565" xr:uid="{B424FE98-A88D-4AE7-9B84-40787713D3D7}"/>
    <cellStyle name="Calculation 2 2 3 2 2 3" xfId="16569" xr:uid="{D5E6E215-AEFC-433F-847D-50E8E31D250C}"/>
    <cellStyle name="Calculation 2 2 3 2 2 4" xfId="17527" xr:uid="{DDAFD33A-FFE7-4E12-BEBE-6A09A1195167}"/>
    <cellStyle name="Calculation 2 2 3 2 2 5" xfId="18452" xr:uid="{1C0EB0ED-E939-4651-9CB1-FEF4551A5AFC}"/>
    <cellStyle name="Calculation 2 2 3 2 2 6" xfId="19323" xr:uid="{573F54F6-C712-46DA-8C5F-4ED1FDF4463F}"/>
    <cellStyle name="Calculation 2 2 3 2 2 7" xfId="20169" xr:uid="{CEBE0F30-03FC-4740-9094-FA9E9A700D60}"/>
    <cellStyle name="Calculation 2 2 3 2 2 8" xfId="20933" xr:uid="{CE5E2F26-4C99-4A75-8EBF-0C5A480A2F4E}"/>
    <cellStyle name="Calculation 2 2 3 2 3" xfId="11760" xr:uid="{8A90D38F-7F4B-4BE6-9B6D-FA3DE936BEED}"/>
    <cellStyle name="Calculation 2 2 3 2 3 2" xfId="16164" xr:uid="{26DA2153-AF68-429C-9A0E-3435DC035282}"/>
    <cellStyle name="Calculation 2 2 3 2 3 3" xfId="17124" xr:uid="{6EB18818-0746-49B7-B5D0-C8C205F68317}"/>
    <cellStyle name="Calculation 2 2 3 2 3 4" xfId="18076" xr:uid="{AA458E0D-150D-4613-899D-67E9719D90DA}"/>
    <cellStyle name="Calculation 2 2 3 2 3 5" xfId="18950" xr:uid="{040A8EE5-9607-4F58-B88A-4673CF0C34A2}"/>
    <cellStyle name="Calculation 2 2 3 2 3 6" xfId="19815" xr:uid="{C59B450B-8699-422E-BE9B-477815D1229F}"/>
    <cellStyle name="Calculation 2 2 3 2 3 7" xfId="20591" xr:uid="{7032AD81-E17F-4E4B-B90D-690CA7EF0BC9}"/>
    <cellStyle name="Calculation 2 2 3 2 3 8" xfId="21348" xr:uid="{65D305B9-C2AB-42F7-B538-57957D7AC006}"/>
    <cellStyle name="Calculation 2 2 3 2 4" xfId="14537" xr:uid="{BC438B10-B134-42BF-BDF2-E1D3016A7BD8}"/>
    <cellStyle name="Calculation 2 2 3 2 5" xfId="12436" xr:uid="{F71A6E80-C3E1-4238-8D1B-64C0978112B5}"/>
    <cellStyle name="Calculation 2 2 3 2 6" xfId="15703" xr:uid="{008F6385-2340-429E-85F8-63A3BD3DE817}"/>
    <cellStyle name="Calculation 2 2 3 2 7" xfId="16679" xr:uid="{8AAE24DA-9303-4BEF-97CC-AEE7F68C2A79}"/>
    <cellStyle name="Calculation 2 2 3 2 8" xfId="17631" xr:uid="{9C771C69-B4D4-424A-A205-8832B9884D39}"/>
    <cellStyle name="Calculation 2 2 3 2 9" xfId="18526" xr:uid="{195FBA3E-4B3C-452D-A44B-62DE6E207F5F}"/>
    <cellStyle name="Calculation 2 2 3 3" xfId="10600" xr:uid="{B5AFE38F-D289-4923-846E-DDE7E109479C}"/>
    <cellStyle name="Calculation 2 2 3 3 2" xfId="15296" xr:uid="{2509415C-F844-4971-96AF-46814EA73228}"/>
    <cellStyle name="Calculation 2 2 3 3 3" xfId="16316" xr:uid="{1EC9FB1A-A672-414E-984D-D2D9DE6339A4}"/>
    <cellStyle name="Calculation 2 2 3 3 4" xfId="17276" xr:uid="{5188C218-3F57-42EF-B113-20AC636DC04D}"/>
    <cellStyle name="Calculation 2 2 3 3 5" xfId="18225" xr:uid="{E7C7BDE7-43FC-4A5C-93FD-66ED893BC2FD}"/>
    <cellStyle name="Calculation 2 2 3 3 6" xfId="19098" xr:uid="{53FDA368-72AD-4F99-8FB0-299926EB09A0}"/>
    <cellStyle name="Calculation 2 2 3 3 7" xfId="19963" xr:uid="{FAA7B9DE-0CA5-41F3-A0D5-D26991805F4B}"/>
    <cellStyle name="Calculation 2 2 3 3 8" xfId="20739" xr:uid="{6912EF38-500B-4D6C-A761-F6DE7C99F8B1}"/>
    <cellStyle name="Calculation 2 2 3 4" xfId="11566" xr:uid="{429D8483-377D-4DBB-A699-5F51274F4FB6}"/>
    <cellStyle name="Calculation 2 2 3 4 2" xfId="15970" xr:uid="{8E3188DE-4D28-4688-8C94-50573F5136F2}"/>
    <cellStyle name="Calculation 2 2 3 4 3" xfId="16930" xr:uid="{445F1108-447E-46D5-AF55-2CB405CCE2DF}"/>
    <cellStyle name="Calculation 2 2 3 4 4" xfId="17882" xr:uid="{443A14BB-AD73-4AC6-A201-62CD45E5BE00}"/>
    <cellStyle name="Calculation 2 2 3 4 5" xfId="18756" xr:uid="{1213A6E5-AFB3-4E51-915F-2B406B229C98}"/>
    <cellStyle name="Calculation 2 2 3 4 6" xfId="19621" xr:uid="{C012D586-036F-4C1C-A2D1-7DD9D90AF58D}"/>
    <cellStyle name="Calculation 2 2 3 4 7" xfId="20397" xr:uid="{E0B50AA8-8E81-4FD0-AE86-E7246DC65B26}"/>
    <cellStyle name="Calculation 2 2 3 4 8" xfId="21154" xr:uid="{B022251C-1AA4-4568-99CC-F1114C9E3D25}"/>
    <cellStyle name="Calculation 2 2 3 5" xfId="14267" xr:uid="{CBE00171-A5E1-4E0E-995B-226AD2247A24}"/>
    <cellStyle name="Calculation 2 2 3 6" xfId="12690" xr:uid="{3B0903DE-7758-4AB5-A59A-AF840D56B532}"/>
    <cellStyle name="Calculation 2 2 3 7" xfId="15663" xr:uid="{26F050FF-41FF-47D0-8E1A-B6E8BA57C92B}"/>
    <cellStyle name="Calculation 2 2 3 8" xfId="16641" xr:uid="{32FCC4C1-0A62-47F4-8847-B4A710D12534}"/>
    <cellStyle name="Calculation 2 2 3 9" xfId="17594" xr:uid="{15703BCA-5DF1-4DF9-B8D1-94B86043702E}"/>
    <cellStyle name="Calculation 2 2 4" xfId="9185" xr:uid="{46963957-C541-4C82-AE11-B539A99B918C}"/>
    <cellStyle name="Calculation 2 2 4 10" xfId="19376" xr:uid="{3F594221-EF5B-4EBE-815F-633E105840DC}"/>
    <cellStyle name="Calculation 2 2 4 2" xfId="10708" xr:uid="{2594DE77-7BBE-4AA3-A6B9-B9B617D016E4}"/>
    <cellStyle name="Calculation 2 2 4 2 2" xfId="15389" xr:uid="{1CD6C815-9817-4AE7-A7D2-2B06A6B92825}"/>
    <cellStyle name="Calculation 2 2 4 2 3" xfId="16403" xr:uid="{C8FE66E9-DE5D-4A17-8322-A89C504D96EC}"/>
    <cellStyle name="Calculation 2 2 4 2 4" xfId="17363" xr:uid="{A7E07A3E-3CC3-44C6-85DE-33F0874EBED9}"/>
    <cellStyle name="Calculation 2 2 4 2 5" xfId="18307" xr:uid="{F217B254-C1EA-406F-91B4-665DDDFCD308}"/>
    <cellStyle name="Calculation 2 2 4 2 6" xfId="19180" xr:uid="{A4061774-46C1-47D2-BC9B-4BFB71FE07C1}"/>
    <cellStyle name="Calculation 2 2 4 2 7" xfId="20045" xr:uid="{D4D1A373-9140-417F-8E18-63A227D650C5}"/>
    <cellStyle name="Calculation 2 2 4 2 8" xfId="20820" xr:uid="{67A90494-52EE-4E22-B1C4-85CE92C41D34}"/>
    <cellStyle name="Calculation 2 2 4 3" xfId="11647" xr:uid="{394A58A7-5C8D-4369-B489-8FC1F9759EEB}"/>
    <cellStyle name="Calculation 2 2 4 3 2" xfId="16051" xr:uid="{57731AB0-AC54-4C44-B6FC-AA993D3BC407}"/>
    <cellStyle name="Calculation 2 2 4 3 3" xfId="17011" xr:uid="{A5703F44-1C0F-4109-9325-94913D1F86CF}"/>
    <cellStyle name="Calculation 2 2 4 3 4" xfId="17963" xr:uid="{18906362-CB96-47C5-AA25-68F29E8A453E}"/>
    <cellStyle name="Calculation 2 2 4 3 5" xfId="18837" xr:uid="{456A203F-E821-464D-B55C-11FA994D7A94}"/>
    <cellStyle name="Calculation 2 2 4 3 6" xfId="19702" xr:uid="{0270009D-E746-4325-BCA8-8AFC6884938E}"/>
    <cellStyle name="Calculation 2 2 4 3 7" xfId="20478" xr:uid="{8FD03F4A-EFD8-4D8C-8893-2AEB5D85BE9B}"/>
    <cellStyle name="Calculation 2 2 4 3 8" xfId="21235" xr:uid="{D18750C5-0560-49B0-A5C8-6FF13F304408}"/>
    <cellStyle name="Calculation 2 2 4 4" xfId="14362" xr:uid="{4EDD185A-DF00-4DA8-83D6-0FEF66BA8818}"/>
    <cellStyle name="Calculation 2 2 4 5" xfId="12600" xr:uid="{CF623635-4E0C-4A65-888C-C599DA61BE81}"/>
    <cellStyle name="Calculation 2 2 4 6" xfId="15675" xr:uid="{203D3371-8A53-45E5-A121-08BCC296C7FF}"/>
    <cellStyle name="Calculation 2 2 4 7" xfId="16653" xr:uid="{A0D585D8-BC22-4F5A-A69F-56C4CBBF161D}"/>
    <cellStyle name="Calculation 2 2 4 8" xfId="17606" xr:uid="{80ED781A-7C4E-4439-BF6C-B8D80FA15159}"/>
    <cellStyle name="Calculation 2 2 4 9" xfId="18505" xr:uid="{3882E244-42B0-41CA-9E74-DBCA9D3D8971}"/>
    <cellStyle name="Calculation 2 2 5" xfId="9926" xr:uid="{24D9B722-57AE-410D-A16B-F6D030066E80}"/>
    <cellStyle name="Calculation 2 2 5 2" xfId="14856" xr:uid="{21940F9D-503E-434F-80DB-C43D07713ADA}"/>
    <cellStyle name="Calculation 2 2 5 3" xfId="12210" xr:uid="{6851EED7-50B0-493F-9252-DD63544483B5}"/>
    <cellStyle name="Calculation 2 2 5 4" xfId="13832" xr:uid="{1CB880B9-7F15-4F26-82BC-748C389E63C8}"/>
    <cellStyle name="Calculation 2 2 5 5" xfId="13064" xr:uid="{A5BA7F68-7C75-4BE1-8185-B8E9A2B6C35C}"/>
    <cellStyle name="Calculation 2 2 5 6" xfId="14614" xr:uid="{9FFA0DDC-0AA6-4E3E-8604-6DA55FAF4673}"/>
    <cellStyle name="Calculation 2 2 5 7" xfId="12377" xr:uid="{7AB244B4-2787-4397-8D07-C6A45E8D9A5F}"/>
    <cellStyle name="Calculation 2 2 5 8" xfId="13783" xr:uid="{FAFCC003-1F22-4632-9701-0E6CFBF0F0BD}"/>
    <cellStyle name="Calculation 2 2 6" xfId="10041" xr:uid="{B122899B-2C7D-4095-8A43-F082460A325B}"/>
    <cellStyle name="Calculation 2 2 6 2" xfId="14937" xr:uid="{CCD1E2C4-E15F-4CB7-84D3-F3BC859F6A37}"/>
    <cellStyle name="Calculation 2 2 6 3" xfId="12136" xr:uid="{967DC65A-B18E-43F2-87AD-786254F6D571}"/>
    <cellStyle name="Calculation 2 2 6 4" xfId="14438" xr:uid="{0C105089-9E7B-4096-938E-F5832598CC0B}"/>
    <cellStyle name="Calculation 2 2 6 5" xfId="12531" xr:uid="{5AF7D854-B771-42FE-A4CC-4CB57DAB4882}"/>
    <cellStyle name="Calculation 2 2 6 6" xfId="14023" xr:uid="{4C0A1EE9-CA8B-46FA-B070-571A5731EE27}"/>
    <cellStyle name="Calculation 2 2 6 7" xfId="12897" xr:uid="{5B6DF680-6E69-4BD7-A12B-D439124D334F}"/>
    <cellStyle name="Calculation 2 2 6 8" xfId="13617" xr:uid="{685559B1-E81E-45E9-941A-3DBBA69D7CC2}"/>
    <cellStyle name="Calculation 2 2 7" xfId="12241" xr:uid="{9FF2B355-AC66-4C05-834F-D43452977EC1}"/>
    <cellStyle name="Calculation 2 2 8" xfId="14039" xr:uid="{32D5BB54-D1A5-4348-94CA-5550FDFA6E0D}"/>
    <cellStyle name="Calculation 2 2 9" xfId="12882" xr:uid="{F3C19077-17C3-4EA4-AF86-725F71E8CB83}"/>
    <cellStyle name="Calculation 2 3" xfId="9076" xr:uid="{3C685E9D-DCBA-4251-8C91-6D5FCBFA1BC9}"/>
    <cellStyle name="Calculation 2 3 10" xfId="12622" xr:uid="{94AA2E04-E38A-414F-845C-336699ED3B16}"/>
    <cellStyle name="Calculation 2 3 11" xfId="13735" xr:uid="{82DF9FA4-F56F-4C8E-8AB7-88D56AF49E51}"/>
    <cellStyle name="Calculation 2 3 2" xfId="9419" xr:uid="{4AF8D387-981A-43F7-B0D0-48A1FFE87A20}"/>
    <cellStyle name="Calculation 2 3 2 10" xfId="15655" xr:uid="{C7C3A4DE-B7CF-4EC7-963A-D14E301C90B2}"/>
    <cellStyle name="Calculation 2 3 2 2" xfId="10946" xr:uid="{4CC0E9E9-3D1B-4DA6-A0B8-0C1DCE874B06}"/>
    <cellStyle name="Calculation 2 3 2 2 2" xfId="15566" xr:uid="{27F627BF-F996-42D1-B9A7-774D131919A2}"/>
    <cellStyle name="Calculation 2 3 2 2 3" xfId="16570" xr:uid="{E56E5F45-BB16-4A4C-A951-1982A041BEC2}"/>
    <cellStyle name="Calculation 2 3 2 2 4" xfId="17528" xr:uid="{3CCC90E9-88CB-46DD-A84A-6EC22EDFC803}"/>
    <cellStyle name="Calculation 2 3 2 2 5" xfId="18453" xr:uid="{83D86C64-D5A6-4A1E-9381-4A344A471F8E}"/>
    <cellStyle name="Calculation 2 3 2 2 6" xfId="19324" xr:uid="{22A2A244-2654-40A8-A9A1-AC62D41E94FB}"/>
    <cellStyle name="Calculation 2 3 2 2 7" xfId="20170" xr:uid="{1FC4C277-A5F0-4F02-A91B-BDF3339C4826}"/>
    <cellStyle name="Calculation 2 3 2 2 8" xfId="20934" xr:uid="{84349E26-0ACC-4E01-B0AB-3BF09A804AC0}"/>
    <cellStyle name="Calculation 2 3 2 3" xfId="11761" xr:uid="{B4E43AFC-3D74-4D0C-89CB-4EC9708C6064}"/>
    <cellStyle name="Calculation 2 3 2 3 2" xfId="16165" xr:uid="{71D5BD9D-C56A-48EC-A8D9-ECA9DCD923AC}"/>
    <cellStyle name="Calculation 2 3 2 3 3" xfId="17125" xr:uid="{8608FC33-2A5F-4F0B-866C-0913E102278F}"/>
    <cellStyle name="Calculation 2 3 2 3 4" xfId="18077" xr:uid="{0ACC2774-BD52-40D4-AB69-B72D344DAE95}"/>
    <cellStyle name="Calculation 2 3 2 3 5" xfId="18951" xr:uid="{9C9C959D-FBF0-4BBE-934C-E282FEEF940B}"/>
    <cellStyle name="Calculation 2 3 2 3 6" xfId="19816" xr:uid="{EBCA25B9-93C9-4632-BA25-154B9E7066BC}"/>
    <cellStyle name="Calculation 2 3 2 3 7" xfId="20592" xr:uid="{29448607-17D1-4209-84C3-2790C8B5D37C}"/>
    <cellStyle name="Calculation 2 3 2 3 8" xfId="21349" xr:uid="{E9A7FCDC-7F22-4EA0-9E6B-F45768DE480C}"/>
    <cellStyle name="Calculation 2 3 2 4" xfId="14538" xr:uid="{C5DD6159-3360-44BB-84EA-D8A219A0A5E9}"/>
    <cellStyle name="Calculation 2 3 2 5" xfId="12435" xr:uid="{32311D1F-EE60-41B0-A522-E6BA43E2AB85}"/>
    <cellStyle name="Calculation 2 3 2 6" xfId="15193" xr:uid="{7D949BF3-EDC7-4AA0-9B57-161C20340295}"/>
    <cellStyle name="Calculation 2 3 2 7" xfId="11929" xr:uid="{37BBB157-115A-4DA2-B090-0CE87D67091A}"/>
    <cellStyle name="Calculation 2 3 2 8" xfId="14214" xr:uid="{759E234C-61A7-499F-BDCB-08D10F0FEF16}"/>
    <cellStyle name="Calculation 2 3 2 9" xfId="12741" xr:uid="{6AFC2745-6791-4BB9-B105-1603F09E2F91}"/>
    <cellStyle name="Calculation 2 3 3" xfId="10601" xr:uid="{62357F49-260D-44F4-95C2-DE1CBA99D7E1}"/>
    <cellStyle name="Calculation 2 3 3 2" xfId="15297" xr:uid="{E6D27FDD-C31D-4DFF-85E3-7C7A65FCC3C1}"/>
    <cellStyle name="Calculation 2 3 3 3" xfId="16317" xr:uid="{6EAAB793-19C3-4D83-AEA6-5FB12B817B56}"/>
    <cellStyle name="Calculation 2 3 3 4" xfId="17277" xr:uid="{992661DB-6891-4ED0-9BEB-0434976730BB}"/>
    <cellStyle name="Calculation 2 3 3 5" xfId="18226" xr:uid="{7E54B54E-5543-4CF1-9442-3E2022B400C5}"/>
    <cellStyle name="Calculation 2 3 3 6" xfId="19099" xr:uid="{54E72042-B8AB-4748-BA36-78B9A01EC122}"/>
    <cellStyle name="Calculation 2 3 3 7" xfId="19964" xr:uid="{22030754-281E-4669-A756-F00A083C752C}"/>
    <cellStyle name="Calculation 2 3 3 8" xfId="20740" xr:uid="{E911B2DA-8519-41A8-BFD8-A531B581C943}"/>
    <cellStyle name="Calculation 2 3 4" xfId="11567" xr:uid="{71E7D9A6-D39F-4FCB-B21A-3B0B3410FDE3}"/>
    <cellStyle name="Calculation 2 3 4 2" xfId="15971" xr:uid="{642D5B62-2906-4D76-9683-0AC4C3BB0D37}"/>
    <cellStyle name="Calculation 2 3 4 3" xfId="16931" xr:uid="{7A151395-CAD4-4905-81B4-A2034EEB07B6}"/>
    <cellStyle name="Calculation 2 3 4 4" xfId="17883" xr:uid="{6BEBAA1E-6A83-41C1-8D49-388708398515}"/>
    <cellStyle name="Calculation 2 3 4 5" xfId="18757" xr:uid="{A31E10A7-773D-4A7E-8FB8-6B48A5FEBCAC}"/>
    <cellStyle name="Calculation 2 3 4 6" xfId="19622" xr:uid="{E3446273-D1C8-4385-AA51-FF7621BDE436}"/>
    <cellStyle name="Calculation 2 3 4 7" xfId="20398" xr:uid="{12E46967-09FC-440D-9927-79613F5C1831}"/>
    <cellStyle name="Calculation 2 3 4 8" xfId="21155" xr:uid="{4A0C4010-D686-4DD2-B03E-72E9DE996A80}"/>
    <cellStyle name="Calculation 2 3 5" xfId="14268" xr:uid="{FFF998B7-3860-4D0C-8B3D-1F865854DC8C}"/>
    <cellStyle name="Calculation 2 3 6" xfId="12689" xr:uid="{F59E70BC-D01A-4F6A-B2DE-2663C7F11479}"/>
    <cellStyle name="Calculation 2 3 7" xfId="15161" xr:uid="{1CA4B2DA-E6FB-4BC2-B9A6-18EE9AECD28A}"/>
    <cellStyle name="Calculation 2 3 8" xfId="11957" xr:uid="{92C48F35-001E-4040-8189-C086AC57C42A}"/>
    <cellStyle name="Calculation 2 3 9" xfId="14336" xr:uid="{0C3337DF-CFAE-458F-A7B1-4674C7F1A0F6}"/>
    <cellStyle name="Calculation 2 4" xfId="9184" xr:uid="{1F7D6CBC-BA3D-4A6A-BC75-1FDCB416B615}"/>
    <cellStyle name="Calculation 2 4 10" xfId="13709" xr:uid="{C981D1E9-342F-41D4-BB1D-E8EAC899CBC4}"/>
    <cellStyle name="Calculation 2 4 2" xfId="10707" xr:uid="{B63832F1-96B7-4739-95C1-3554A16F05FC}"/>
    <cellStyle name="Calculation 2 4 2 2" xfId="15388" xr:uid="{407D8383-B1C0-497E-87C2-BDB4D9B7FF4F}"/>
    <cellStyle name="Calculation 2 4 2 3" xfId="16402" xr:uid="{FA84CB84-9B3A-466C-BD6E-BC966AB6B0D8}"/>
    <cellStyle name="Calculation 2 4 2 4" xfId="17362" xr:uid="{885E45EF-6E4B-4DAC-A5B2-C4F5E2D46C3A}"/>
    <cellStyle name="Calculation 2 4 2 5" xfId="18306" xr:uid="{587F9D47-B27F-4DFF-A0A4-B7EBB2E10640}"/>
    <cellStyle name="Calculation 2 4 2 6" xfId="19179" xr:uid="{99370BAF-2C6A-4EF5-8C74-BC32FC01FCEE}"/>
    <cellStyle name="Calculation 2 4 2 7" xfId="20044" xr:uid="{445E5F11-707E-4B4F-AFE8-36BB6FE0C632}"/>
    <cellStyle name="Calculation 2 4 2 8" xfId="20819" xr:uid="{EE033B76-1645-444A-81FD-D3428F29E558}"/>
    <cellStyle name="Calculation 2 4 3" xfId="11646" xr:uid="{CEE352E1-7EBC-4330-A5CC-39AE8360BB86}"/>
    <cellStyle name="Calculation 2 4 3 2" xfId="16050" xr:uid="{DD8945A8-C007-425F-A87C-9EF28E55FA90}"/>
    <cellStyle name="Calculation 2 4 3 3" xfId="17010" xr:uid="{D5FCA150-B0D0-4BC5-A71D-A6E490F13BA4}"/>
    <cellStyle name="Calculation 2 4 3 4" xfId="17962" xr:uid="{923793A2-13D5-485D-AEE9-F4EB7C36B807}"/>
    <cellStyle name="Calculation 2 4 3 5" xfId="18836" xr:uid="{A9A28815-5C87-4991-A3D6-E014D6E0BC02}"/>
    <cellStyle name="Calculation 2 4 3 6" xfId="19701" xr:uid="{0817F1E7-D01E-43AD-933C-750DE6493CE1}"/>
    <cellStyle name="Calculation 2 4 3 7" xfId="20477" xr:uid="{DD68FE19-086D-403D-BAD3-87796C1A9C3B}"/>
    <cellStyle name="Calculation 2 4 3 8" xfId="21234" xr:uid="{3AF76767-EEBC-45F5-BA35-22492DFD6341}"/>
    <cellStyle name="Calculation 2 4 4" xfId="14361" xr:uid="{2EA1B82A-ADD8-4839-89C7-452B5F380593}"/>
    <cellStyle name="Calculation 2 4 5" xfId="12601" xr:uid="{B43B66A4-24A8-4558-BB52-CC80FFB23265}"/>
    <cellStyle name="Calculation 2 4 6" xfId="14653" xr:uid="{22404B0E-571C-4BD7-BF84-D4AF34688D34}"/>
    <cellStyle name="Calculation 2 4 7" xfId="12343" xr:uid="{68D85DF4-C9AD-4D84-9279-2E2604546EBC}"/>
    <cellStyle name="Calculation 2 4 8" xfId="14169" xr:uid="{433C707F-8725-4082-9698-0FB5FA84D832}"/>
    <cellStyle name="Calculation 2 4 9" xfId="12778" xr:uid="{FA923502-4AE3-49FE-8A86-A481EC714179}"/>
    <cellStyle name="Calculation 2 5" xfId="9925" xr:uid="{CCFA24DF-C1E1-4A0A-AB56-CDF84C1EEE04}"/>
    <cellStyle name="Calculation 2 5 2" xfId="14855" xr:uid="{527BF3E0-78FD-478C-924F-59049A205D37}"/>
    <cellStyle name="Calculation 2 5 3" xfId="12211" xr:uid="{FF5084F6-0738-4D4F-AE4E-4576FB75716F}"/>
    <cellStyle name="Calculation 2 5 4" xfId="14839" xr:uid="{55DC846E-26A8-4F9F-9566-7957961C5340}"/>
    <cellStyle name="Calculation 2 5 5" xfId="12223" xr:uid="{650EC6B5-105D-4D87-AA06-6AD40EAE42DC}"/>
    <cellStyle name="Calculation 2 5 6" xfId="13828" xr:uid="{8820911B-F8BC-483B-82DB-4F75B6929400}"/>
    <cellStyle name="Calculation 2 5 7" xfId="13068" xr:uid="{CB08EE74-CEBB-40E8-9C33-BE86DA741986}"/>
    <cellStyle name="Calculation 2 5 8" xfId="14109" xr:uid="{AFC34837-86F0-4470-9167-04A62A3F8A89}"/>
    <cellStyle name="Calculation 2 6" xfId="10042" xr:uid="{1D2524D6-7E60-4336-859F-8EFAF2922A43}"/>
    <cellStyle name="Calculation 2 6 2" xfId="14938" xr:uid="{88DF96A9-1FFC-43DC-BC99-BB2839AEE142}"/>
    <cellStyle name="Calculation 2 6 3" xfId="12135" xr:uid="{4844CF53-0076-44DD-ABE4-CEADF479002D}"/>
    <cellStyle name="Calculation 2 6 4" xfId="15469" xr:uid="{7901A17D-F2B8-4060-8ED4-79AD1C058BC2}"/>
    <cellStyle name="Calculation 2 6 5" xfId="16476" xr:uid="{442CF7EA-09CD-4410-9BE1-070A6259DDDB}"/>
    <cellStyle name="Calculation 2 6 6" xfId="17434" xr:uid="{1180719F-74B2-4C35-89FC-8B7C41F23373}"/>
    <cellStyle name="Calculation 2 6 7" xfId="18361" xr:uid="{769AE159-662F-4E83-92BC-D78175453F8A}"/>
    <cellStyle name="Calculation 2 6 8" xfId="19232" xr:uid="{0BD77854-19CE-43EE-B9F5-DABF703D3465}"/>
    <cellStyle name="Calculation 2 7" xfId="12240" xr:uid="{1EB4126C-E7FC-4FFA-9BE7-23652B609D83}"/>
    <cellStyle name="Calculation 2 8" xfId="14713" xr:uid="{B25245EB-DF7F-4175-80D1-4C16B27C9CB8}"/>
    <cellStyle name="Calculation 2 9" xfId="12296" xr:uid="{31F3DA25-5D54-459B-8905-D00184C7E5B8}"/>
    <cellStyle name="Calculation 3" xfId="3100" xr:uid="{BD2899D4-DEA6-424A-92A4-ADA4C2B49753}"/>
    <cellStyle name="Calculation 3 10" xfId="16268" xr:uid="{6969B66C-FFE9-4721-8BB6-482CD297E60F}"/>
    <cellStyle name="Calculation 3 11" xfId="17228" xr:uid="{A84A7D5E-DA37-4DB8-A7EA-E6B3757F1F99}"/>
    <cellStyle name="Calculation 3 12" xfId="18178" xr:uid="{8914CD40-1FDA-420C-88D3-AAE306D0596A}"/>
    <cellStyle name="Calculation 3 2" xfId="9074" xr:uid="{2C324B84-5AA6-454E-A768-D518DC7390F5}"/>
    <cellStyle name="Calculation 3 2 10" xfId="13090" xr:uid="{0BDC1769-7963-4514-96F6-6F16A96EB5A8}"/>
    <cellStyle name="Calculation 3 2 11" xfId="14405" xr:uid="{94A32797-3A0A-4DD7-A119-3CC87452CB4D}"/>
    <cellStyle name="Calculation 3 2 2" xfId="9420" xr:uid="{B0556489-E8E6-475F-8BE9-C871ED6EB8CC}"/>
    <cellStyle name="Calculation 3 2 2 10" xfId="15747" xr:uid="{B7671ED5-0C61-489B-94EE-50B001B8FF13}"/>
    <cellStyle name="Calculation 3 2 2 2" xfId="10947" xr:uid="{6A7C9421-3DED-4186-8B25-CD41329F0AE6}"/>
    <cellStyle name="Calculation 3 2 2 2 2" xfId="15567" xr:uid="{745EA1A8-429F-4428-AC5A-1E3A33674C0C}"/>
    <cellStyle name="Calculation 3 2 2 2 3" xfId="16571" xr:uid="{5B7845A6-5719-44F5-9753-491A641EE1DD}"/>
    <cellStyle name="Calculation 3 2 2 2 4" xfId="17529" xr:uid="{9934E4C1-D103-434D-B6B9-71877AD35D50}"/>
    <cellStyle name="Calculation 3 2 2 2 5" xfId="18454" xr:uid="{2278C328-E374-4014-9602-9255C427EB4B}"/>
    <cellStyle name="Calculation 3 2 2 2 6" xfId="19325" xr:uid="{254AFE4D-A410-44F7-8821-5F1202DC7664}"/>
    <cellStyle name="Calculation 3 2 2 2 7" xfId="20171" xr:uid="{EC862388-52B9-4656-A862-F3FE905FA832}"/>
    <cellStyle name="Calculation 3 2 2 2 8" xfId="20935" xr:uid="{0175FD44-EDF5-476B-8056-8D916612CF7E}"/>
    <cellStyle name="Calculation 3 2 2 3" xfId="11762" xr:uid="{C8FD1EAC-9D2A-49D7-B0BC-D4AC86ED0F06}"/>
    <cellStyle name="Calculation 3 2 2 3 2" xfId="16166" xr:uid="{53F9E8FB-3903-4BD0-94CF-0241DF3626D9}"/>
    <cellStyle name="Calculation 3 2 2 3 3" xfId="17126" xr:uid="{52049A59-A331-439D-9C9C-53D3D7B51199}"/>
    <cellStyle name="Calculation 3 2 2 3 4" xfId="18078" xr:uid="{A5B8B104-8ACF-43CF-AA13-D14A147B6D5D}"/>
    <cellStyle name="Calculation 3 2 2 3 5" xfId="18952" xr:uid="{841EE172-5BB6-4E04-B02C-85131D4AF310}"/>
    <cellStyle name="Calculation 3 2 2 3 6" xfId="19817" xr:uid="{E20010D4-C52B-4A36-B85F-F50453AF53A4}"/>
    <cellStyle name="Calculation 3 2 2 3 7" xfId="20593" xr:uid="{C38C8129-A84B-4274-9DCC-8B4E06ED0FBC}"/>
    <cellStyle name="Calculation 3 2 2 3 8" xfId="21350" xr:uid="{863F0259-DBDD-4972-A662-26254C51A893}"/>
    <cellStyle name="Calculation 3 2 2 4" xfId="14539" xr:uid="{7FFCCFCB-E46F-4C65-A070-151E2307328B}"/>
    <cellStyle name="Calculation 3 2 2 5" xfId="12434" xr:uid="{87D24D0A-6D65-4E12-828F-14B453050215}"/>
    <cellStyle name="Calculation 3 2 2 6" xfId="14162" xr:uid="{A9FE47F2-07CE-4444-9A66-996D8F69A1D5}"/>
    <cellStyle name="Calculation 3 2 2 7" xfId="12782" xr:uid="{E5217291-F4C7-4CF3-A08F-1422DEDA1940}"/>
    <cellStyle name="Calculation 3 2 2 8" xfId="14952" xr:uid="{3104EE5B-8114-4547-BBBC-1D3DF966144A}"/>
    <cellStyle name="Calculation 3 2 2 9" xfId="12123" xr:uid="{3A304CE2-EFD8-477E-9F3B-BCAD4B4F4FF5}"/>
    <cellStyle name="Calculation 3 2 3" xfId="10599" xr:uid="{C0FB3D62-0AB4-456C-8D66-34706F616184}"/>
    <cellStyle name="Calculation 3 2 3 2" xfId="15295" xr:uid="{D71DC1BB-568A-40FB-9A77-C5ED34AF609D}"/>
    <cellStyle name="Calculation 3 2 3 3" xfId="16315" xr:uid="{79FC156E-B82E-4020-BB94-280C641457C5}"/>
    <cellStyle name="Calculation 3 2 3 4" xfId="17275" xr:uid="{F2F0A343-7C0D-4102-90CF-6E2B0342E687}"/>
    <cellStyle name="Calculation 3 2 3 5" xfId="18224" xr:uid="{31F13DBA-AD40-42F8-905E-38BFCE282A5B}"/>
    <cellStyle name="Calculation 3 2 3 6" xfId="19097" xr:uid="{544503F5-6429-4C94-8024-A445E82A199F}"/>
    <cellStyle name="Calculation 3 2 3 7" xfId="19962" xr:uid="{E6A1E204-A40C-4BEF-ACDD-A8137A42CCBA}"/>
    <cellStyle name="Calculation 3 2 3 8" xfId="20738" xr:uid="{B485F609-C79F-40C4-9D35-3767550209A3}"/>
    <cellStyle name="Calculation 3 2 4" xfId="11565" xr:uid="{A05CA581-F851-44AF-A097-C1721C7D40EB}"/>
    <cellStyle name="Calculation 3 2 4 2" xfId="15969" xr:uid="{A03AEDDC-0603-4D84-B0FE-0BCFEF6CE687}"/>
    <cellStyle name="Calculation 3 2 4 3" xfId="16929" xr:uid="{CF3F7B22-0C1E-4ECC-89A5-6D9A873072F5}"/>
    <cellStyle name="Calculation 3 2 4 4" xfId="17881" xr:uid="{5B2E795A-C88C-44CF-938B-D90E33B6E076}"/>
    <cellStyle name="Calculation 3 2 4 5" xfId="18755" xr:uid="{29598F71-4C59-440B-91F1-3CC551BDE8E2}"/>
    <cellStyle name="Calculation 3 2 4 6" xfId="19620" xr:uid="{C1B19CFF-3EDE-45CE-B523-2BA9A928C0C5}"/>
    <cellStyle name="Calculation 3 2 4 7" xfId="20396" xr:uid="{6A430E83-C43E-46B7-ABCD-89BAAC8F0CBE}"/>
    <cellStyle name="Calculation 3 2 4 8" xfId="21153" xr:uid="{34E9C601-C817-4E54-9801-4DD504F498D0}"/>
    <cellStyle name="Calculation 3 2 5" xfId="14266" xr:uid="{4336D019-2467-49CB-B5DC-D088F2CDFD2D}"/>
    <cellStyle name="Calculation 3 2 6" xfId="12691" xr:uid="{58922EDF-A979-4129-AE6F-3F7412F49819}"/>
    <cellStyle name="Calculation 3 2 7" xfId="14641" xr:uid="{513D694D-759E-45AA-A604-ED55C3DB0F93}"/>
    <cellStyle name="Calculation 3 2 8" xfId="12355" xr:uid="{3D27CFC8-1D9B-4EB5-88E8-74211B82933D}"/>
    <cellStyle name="Calculation 3 2 9" xfId="13799" xr:uid="{F5DB8A43-BE18-4236-82AB-D73307505D20}"/>
    <cellStyle name="Calculation 3 3" xfId="9186" xr:uid="{23D6DE0F-9D3D-4E07-9C86-E678D71D596E}"/>
    <cellStyle name="Calculation 3 3 10" xfId="14010" xr:uid="{029803B8-1196-4C15-840C-EF24F0E12DDB}"/>
    <cellStyle name="Calculation 3 3 2" xfId="10709" xr:uid="{2EBC3BC0-2C00-4B14-AC3A-E91AA28C862A}"/>
    <cellStyle name="Calculation 3 3 2 2" xfId="15390" xr:uid="{79C2DB40-6473-470E-944D-029383B504FF}"/>
    <cellStyle name="Calculation 3 3 2 3" xfId="16404" xr:uid="{DF800664-6099-4141-B8A1-903DC686AD49}"/>
    <cellStyle name="Calculation 3 3 2 4" xfId="17364" xr:uid="{102143A8-F0B9-4DFB-9F22-6F942472AC73}"/>
    <cellStyle name="Calculation 3 3 2 5" xfId="18308" xr:uid="{1D39E3D7-87F7-401B-8745-309251D8F33D}"/>
    <cellStyle name="Calculation 3 3 2 6" xfId="19181" xr:uid="{FDE6FF99-BCDB-4019-A1A5-73B774F29224}"/>
    <cellStyle name="Calculation 3 3 2 7" xfId="20046" xr:uid="{A32253E2-C2C5-446D-8198-25EFFA9F7C5C}"/>
    <cellStyle name="Calculation 3 3 2 8" xfId="20821" xr:uid="{7BA95B6F-349A-4752-A555-8EC58791A862}"/>
    <cellStyle name="Calculation 3 3 3" xfId="11648" xr:uid="{DB014716-E963-40A4-9848-1E9567941A6B}"/>
    <cellStyle name="Calculation 3 3 3 2" xfId="16052" xr:uid="{056A5FEB-BEF1-4CEC-9E9C-453715E8C8A5}"/>
    <cellStyle name="Calculation 3 3 3 3" xfId="17012" xr:uid="{1B993406-00C4-4ADA-B3E4-5D55039AC07D}"/>
    <cellStyle name="Calculation 3 3 3 4" xfId="17964" xr:uid="{FA677AF5-2242-4682-BDBB-1ADEC96DBDB0}"/>
    <cellStyle name="Calculation 3 3 3 5" xfId="18838" xr:uid="{389DB04C-FE39-4E49-83FB-BF49DD4B2314}"/>
    <cellStyle name="Calculation 3 3 3 6" xfId="19703" xr:uid="{1378620D-7A80-4925-BA6F-8C103FD60C51}"/>
    <cellStyle name="Calculation 3 3 3 7" xfId="20479" xr:uid="{D5DF98AA-0783-4AEA-85BE-9BCA11302796}"/>
    <cellStyle name="Calculation 3 3 3 8" xfId="21236" xr:uid="{7FF41199-1B04-40E8-AE8A-BD02ACD39812}"/>
    <cellStyle name="Calculation 3 3 4" xfId="14363" xr:uid="{5A210F1F-3582-4800-9485-FCCF4B8FA726}"/>
    <cellStyle name="Calculation 3 3 5" xfId="12599" xr:uid="{E2F881D9-083A-4F3B-B9EA-E4953A0E3F49}"/>
    <cellStyle name="Calculation 3 3 6" xfId="14143" xr:uid="{2A47DE44-C774-458A-BA64-0D801A17001A}"/>
    <cellStyle name="Calculation 3 3 7" xfId="12801" xr:uid="{CEC1F7BD-1921-4C7F-B575-286207E6ECAC}"/>
    <cellStyle name="Calculation 3 3 8" xfId="13705" xr:uid="{441E2D3A-0C89-4283-8FB0-7B94DB71D48D}"/>
    <cellStyle name="Calculation 3 3 9" xfId="13165" xr:uid="{C16BBD0F-2535-413F-B2B7-4F93476621E8}"/>
    <cellStyle name="Calculation 3 4" xfId="9927" xr:uid="{076AD97C-702E-4E48-8E37-70E3C8B5902B}"/>
    <cellStyle name="Calculation 3 4 2" xfId="14857" xr:uid="{47F561C1-E27D-4C8E-87E6-9E8A1A7DA0C3}"/>
    <cellStyle name="Calculation 3 4 3" xfId="12209" xr:uid="{A2ABE39F-DD70-4238-92E9-3ED2F788274C}"/>
    <cellStyle name="Calculation 3 4 4" xfId="13833" xr:uid="{9246F34D-C27B-448D-86FB-A4E637BE231F}"/>
    <cellStyle name="Calculation 3 4 5" xfId="13063" xr:uid="{56D8306F-1B1A-4AB7-8075-E9E0BB493D50}"/>
    <cellStyle name="Calculation 3 4 6" xfId="15641" xr:uid="{DE68FD94-BED4-496C-95F2-047D2FE8CE2A}"/>
    <cellStyle name="Calculation 3 4 7" xfId="16623" xr:uid="{51F318BC-7A90-4B54-9FFB-B732EF95B84D}"/>
    <cellStyle name="Calculation 3 4 8" xfId="17578" xr:uid="{0D627D41-4D79-4397-9D10-11F246915E62}"/>
    <cellStyle name="Calculation 3 5" xfId="10040" xr:uid="{E08380F3-8E27-49A9-824C-D3462065AA90}"/>
    <cellStyle name="Calculation 3 5 2" xfId="14936" xr:uid="{406229EB-BE0C-465D-A7BE-27F5248B2F3E}"/>
    <cellStyle name="Calculation 3 5 3" xfId="12137" xr:uid="{46589BB3-8B55-4628-B8FD-A54743B692F7}"/>
    <cellStyle name="Calculation 3 5 4" xfId="15104" xr:uid="{E7E655C4-2724-4C14-9FB0-3C60DA8E0335}"/>
    <cellStyle name="Calculation 3 5 5" xfId="11991" xr:uid="{C11983ED-017B-4D7D-8A0A-7E57C2468091}"/>
    <cellStyle name="Calculation 3 5 6" xfId="15765" xr:uid="{F9FE88A6-7DE6-44F3-BA4C-BD708BF59C64}"/>
    <cellStyle name="Calculation 3 5 7" xfId="16728" xr:uid="{DA943C55-F9A5-4AF8-B3F2-19236FD65FA0}"/>
    <cellStyle name="Calculation 3 5 8" xfId="17680" xr:uid="{51DE8397-EEA2-4505-8371-6730F6B026B4}"/>
    <cellStyle name="Calculation 3 6" xfId="12242" xr:uid="{57D08B26-21FB-4043-BDBC-01C254EEC837}"/>
    <cellStyle name="Calculation 3 7" xfId="15211" xr:uid="{5A98895D-7800-4B82-AC0A-4E320906612A}"/>
    <cellStyle name="Calculation 3 8" xfId="11916" xr:uid="{FF363BD3-5135-4E79-A7DA-4F585F1C2719}"/>
    <cellStyle name="Calculation 3 9" xfId="15247" xr:uid="{8F5F1DA1-87F4-4B0A-9D09-568106A58E8C}"/>
    <cellStyle name="Calculation 4" xfId="3101" xr:uid="{78A6F3FF-7117-4F2C-8732-12FBE9EED3D8}"/>
    <cellStyle name="Calculation 4 10" xfId="18537" xr:uid="{72884EEC-0BD5-4930-A646-F7D9478EDF1F}"/>
    <cellStyle name="Calculation 4 11" xfId="19405" xr:uid="{D5728494-6D3B-4FBB-BF97-125E06CFD2D5}"/>
    <cellStyle name="Calculation 4 12" xfId="20203" xr:uid="{23BB158D-613F-40AB-B498-86F8AC102E27}"/>
    <cellStyle name="Calculation 4 2" xfId="9073" xr:uid="{B8A8365A-4341-424C-B978-138A4AF15A28}"/>
    <cellStyle name="Calculation 4 2 10" xfId="13177" xr:uid="{E2F77004-7B93-4B61-AE5E-0A9E4CACAEDF}"/>
    <cellStyle name="Calculation 4 2 11" xfId="15622" xr:uid="{C100E63A-CCED-479D-959E-5853AF150581}"/>
    <cellStyle name="Calculation 4 2 2" xfId="9421" xr:uid="{283EBDED-1B4C-421E-B56E-2DD6C7486D64}"/>
    <cellStyle name="Calculation 4 2 2 10" xfId="17428" xr:uid="{E33477FC-2F18-47D2-ADDF-B193AA85F898}"/>
    <cellStyle name="Calculation 4 2 2 2" xfId="10948" xr:uid="{BAC262A6-9282-4BB7-9522-7FE140197FF8}"/>
    <cellStyle name="Calculation 4 2 2 2 2" xfId="15568" xr:uid="{3EAFAEF0-6FFD-41C2-A154-36488D192099}"/>
    <cellStyle name="Calculation 4 2 2 2 3" xfId="16572" xr:uid="{BE41AA51-2398-4C0E-B0BE-E312DA22D3A4}"/>
    <cellStyle name="Calculation 4 2 2 2 4" xfId="17530" xr:uid="{833DA974-37D4-443C-9F53-15BD391FC179}"/>
    <cellStyle name="Calculation 4 2 2 2 5" xfId="18455" xr:uid="{0DF78B3B-F371-4B08-B0C5-31A12C720935}"/>
    <cellStyle name="Calculation 4 2 2 2 6" xfId="19326" xr:uid="{46BCB605-A8D9-4EB3-9F41-62ED1AEC5121}"/>
    <cellStyle name="Calculation 4 2 2 2 7" xfId="20172" xr:uid="{CC484621-4E44-441D-BD9F-1BCC84465CD4}"/>
    <cellStyle name="Calculation 4 2 2 2 8" xfId="20936" xr:uid="{C89AF2F9-8903-4678-BFE0-72BA984986A1}"/>
    <cellStyle name="Calculation 4 2 2 3" xfId="11763" xr:uid="{EF4F251E-CC4D-47E7-AF5B-EEA2647DC653}"/>
    <cellStyle name="Calculation 4 2 2 3 2" xfId="16167" xr:uid="{BBB5F57B-DBE2-4B30-BB14-EC614D189094}"/>
    <cellStyle name="Calculation 4 2 2 3 3" xfId="17127" xr:uid="{96C11433-DA25-493E-80CA-A78422C872A9}"/>
    <cellStyle name="Calculation 4 2 2 3 4" xfId="18079" xr:uid="{B9E818DA-D761-42C3-8307-40974CC4A382}"/>
    <cellStyle name="Calculation 4 2 2 3 5" xfId="18953" xr:uid="{54165A67-63DF-4716-A7DB-795585949180}"/>
    <cellStyle name="Calculation 4 2 2 3 6" xfId="19818" xr:uid="{754D3EA7-D9EB-43E7-9CD8-2299112C905F}"/>
    <cellStyle name="Calculation 4 2 2 3 7" xfId="20594" xr:uid="{85E3690D-D004-4D45-ABCB-E100AF1ADE6E}"/>
    <cellStyle name="Calculation 4 2 2 3 8" xfId="21351" xr:uid="{228C6818-3A76-441D-A518-D207945134AF}"/>
    <cellStyle name="Calculation 4 2 2 4" xfId="14540" xr:uid="{9FDF467F-A198-4283-9AE6-24413A327F02}"/>
    <cellStyle name="Calculation 4 2 2 5" xfId="12433" xr:uid="{7DC46FA0-F1BC-43B9-B306-A0F68A9DA4F5}"/>
    <cellStyle name="Calculation 4 2 2 6" xfId="14685" xr:uid="{5051F91C-515F-41E6-A87F-79FABE714DD1}"/>
    <cellStyle name="Calculation 4 2 2 7" xfId="12318" xr:uid="{3BE03F01-723B-4161-87CB-D6A04982DF21}"/>
    <cellStyle name="Calculation 4 2 2 8" xfId="15462" xr:uid="{25F653AB-D108-4D22-B67C-939A1560C3A8}"/>
    <cellStyle name="Calculation 4 2 2 9" xfId="16470" xr:uid="{80A6F966-419D-43DE-AEAF-D287FFDE889B}"/>
    <cellStyle name="Calculation 4 2 3" xfId="10598" xr:uid="{22EAE301-2525-4A3C-8AAC-0C44944F4C46}"/>
    <cellStyle name="Calculation 4 2 3 2" xfId="15294" xr:uid="{9CAEEABA-16D3-49B8-A903-F52C34C21FAA}"/>
    <cellStyle name="Calculation 4 2 3 3" xfId="16314" xr:uid="{0CA94CF8-1346-4D55-8757-30F9439C5AFF}"/>
    <cellStyle name="Calculation 4 2 3 4" xfId="17274" xr:uid="{06AD925E-FF9C-42EA-949C-C8F8D1AE33CC}"/>
    <cellStyle name="Calculation 4 2 3 5" xfId="18223" xr:uid="{822C6F0E-37C4-4A44-ABA7-6748FA9B96F9}"/>
    <cellStyle name="Calculation 4 2 3 6" xfId="19096" xr:uid="{1CCE537E-10B9-45BA-A6B9-8C5166F0BB1D}"/>
    <cellStyle name="Calculation 4 2 3 7" xfId="19961" xr:uid="{55F23726-315C-4016-A730-DAA8E32CF40B}"/>
    <cellStyle name="Calculation 4 2 3 8" xfId="20737" xr:uid="{E691FCBD-ACFA-4964-9F6F-6889B041B4D1}"/>
    <cellStyle name="Calculation 4 2 4" xfId="11564" xr:uid="{182B702F-46B1-4127-B0D9-A14B0267F486}"/>
    <cellStyle name="Calculation 4 2 4 2" xfId="15968" xr:uid="{A5E3B3C5-67F9-4CC4-B36F-DD9B563F45A8}"/>
    <cellStyle name="Calculation 4 2 4 3" xfId="16928" xr:uid="{761E1D02-8CBA-4911-843C-72EB3E58F5DD}"/>
    <cellStyle name="Calculation 4 2 4 4" xfId="17880" xr:uid="{AB8463B9-1120-48BA-9747-081FE0F65071}"/>
    <cellStyle name="Calculation 4 2 4 5" xfId="18754" xr:uid="{3FD2F75E-36EA-4503-9264-F42A0782DDE5}"/>
    <cellStyle name="Calculation 4 2 4 6" xfId="19619" xr:uid="{D7370F80-A8FF-4CFC-B601-58CB1F86E458}"/>
    <cellStyle name="Calculation 4 2 4 7" xfId="20395" xr:uid="{2D464349-493D-43CD-93C1-391C3EE3C301}"/>
    <cellStyle name="Calculation 4 2 4 8" xfId="21152" xr:uid="{3E5007E1-56E8-4AEC-9129-57B7060AB257}"/>
    <cellStyle name="Calculation 4 2 5" xfId="14265" xr:uid="{E87B1F47-81DB-44C6-BB1A-52C626CF2A8E}"/>
    <cellStyle name="Calculation 4 2 6" xfId="12692" xr:uid="{F71298DA-B308-4677-9612-C02CBB4ECD85}"/>
    <cellStyle name="Calculation 4 2 7" xfId="14128" xr:uid="{9C3D1EB1-C4E9-4791-9522-64B078E245D7}"/>
    <cellStyle name="Calculation 4 2 8" xfId="12814" xr:uid="{A4643598-0A1B-4456-BD87-B13BE9B29719}"/>
    <cellStyle name="Calculation 4 2 9" xfId="13692" xr:uid="{F5DD6490-4FA8-447F-9822-093CB31D2B08}"/>
    <cellStyle name="Calculation 4 3" xfId="9187" xr:uid="{3036266D-BED5-472D-9CE8-E39A9B947810}"/>
    <cellStyle name="Calculation 4 3 10" xfId="13682" xr:uid="{2C043385-1397-4311-BA4C-EA8C807D5B60}"/>
    <cellStyle name="Calculation 4 3 2" xfId="10710" xr:uid="{00CC41C2-A3F3-4EF3-B0BC-9D04DAD7C021}"/>
    <cellStyle name="Calculation 4 3 2 2" xfId="15391" xr:uid="{71B89B80-2CC4-49CE-99CA-C7DAD6157AEB}"/>
    <cellStyle name="Calculation 4 3 2 3" xfId="16405" xr:uid="{364881EB-8747-4CF0-87AF-B2666E5128D7}"/>
    <cellStyle name="Calculation 4 3 2 4" xfId="17365" xr:uid="{5AA7845C-1A12-4034-910E-C777CF6D5351}"/>
    <cellStyle name="Calculation 4 3 2 5" xfId="18309" xr:uid="{E31F6AD5-E00C-43E6-8A83-756FCF640866}"/>
    <cellStyle name="Calculation 4 3 2 6" xfId="19182" xr:uid="{5274CB64-0F3C-42DD-93AA-E345DED1E74A}"/>
    <cellStyle name="Calculation 4 3 2 7" xfId="20047" xr:uid="{1477C824-2407-4629-B525-CB71D122F081}"/>
    <cellStyle name="Calculation 4 3 2 8" xfId="20822" xr:uid="{37B38CBF-9064-4C1E-86CE-57B7F0D10D20}"/>
    <cellStyle name="Calculation 4 3 3" xfId="11649" xr:uid="{0D611FD2-0D1F-4218-8058-FF138F5A23C1}"/>
    <cellStyle name="Calculation 4 3 3 2" xfId="16053" xr:uid="{3200CCD2-9B79-4511-BB85-9EB504D204D0}"/>
    <cellStyle name="Calculation 4 3 3 3" xfId="17013" xr:uid="{1E38509A-8E56-4199-B2FB-7666884C0958}"/>
    <cellStyle name="Calculation 4 3 3 4" xfId="17965" xr:uid="{2EED1727-4132-47B5-A619-5775EB4C0BBB}"/>
    <cellStyle name="Calculation 4 3 3 5" xfId="18839" xr:uid="{55817C0C-5CBA-4B71-948C-4296C4E79097}"/>
    <cellStyle name="Calculation 4 3 3 6" xfId="19704" xr:uid="{BA5D2F6E-1766-40C7-A7B4-44F27DFEC130}"/>
    <cellStyle name="Calculation 4 3 3 7" xfId="20480" xr:uid="{3F032A24-60F6-474C-8A63-57EECD006A64}"/>
    <cellStyle name="Calculation 4 3 3 8" xfId="21237" xr:uid="{38D223E6-B988-481A-A41A-039904D84EDD}"/>
    <cellStyle name="Calculation 4 3 4" xfId="14364" xr:uid="{4082D831-6F4E-4E4A-9B52-61E0EAC90367}"/>
    <cellStyle name="Calculation 4 3 5" xfId="12598" xr:uid="{91D75114-BD33-4DF7-9B91-1FA0EC46F4AC}"/>
    <cellStyle name="Calculation 4 3 6" xfId="14144" xr:uid="{8107C614-8FA0-403E-8D2F-032A22D60D65}"/>
    <cellStyle name="Calculation 4 3 7" xfId="12800" xr:uid="{89A1BD44-B6CE-4187-944F-7D402C95639C}"/>
    <cellStyle name="Calculation 4 3 8" xfId="14116" xr:uid="{871CC687-03F9-490E-BCC3-6B583D863006}"/>
    <cellStyle name="Calculation 4 3 9" xfId="12824" xr:uid="{EC177336-2F4C-4F50-BE7F-5FA6D1FE2DBD}"/>
    <cellStyle name="Calculation 4 4" xfId="9928" xr:uid="{FCC9AA41-CD97-49D6-8278-8BEF4F777886}"/>
    <cellStyle name="Calculation 4 4 2" xfId="14858" xr:uid="{297D8F85-9948-4FB8-888A-72179E18472A}"/>
    <cellStyle name="Calculation 4 4 3" xfId="12208" xr:uid="{D2E615DC-85B1-462D-854A-19AA7F03A554}"/>
    <cellStyle name="Calculation 4 4 4" xfId="13834" xr:uid="{7E98D345-13A7-4C82-8BDD-9CD7218FC834}"/>
    <cellStyle name="Calculation 4 4 5" xfId="13062" xr:uid="{01644524-512E-4367-B98C-D2144CAED4A4}"/>
    <cellStyle name="Calculation 4 4 6" xfId="15074" xr:uid="{E296013B-318F-44FA-8F33-E4954770A8A3}"/>
    <cellStyle name="Calculation 4 4 7" xfId="12016" xr:uid="{647FF7B5-6596-4D13-BCA3-92D69ACA5A75}"/>
    <cellStyle name="Calculation 4 4 8" xfId="14742" xr:uid="{EBE33AB3-28D8-4889-89CE-74BE5F2D08AB}"/>
    <cellStyle name="Calculation 4 5" xfId="10039" xr:uid="{2E4A5091-1A0A-4E28-A28F-4C4F3130A197}"/>
    <cellStyle name="Calculation 4 5 2" xfId="14935" xr:uid="{968EC4BB-EE1D-4006-84F5-1ADF8B5A914A}"/>
    <cellStyle name="Calculation 4 5 3" xfId="12138" xr:uid="{B667FCB9-86B3-4E8E-AD53-4D1306A54DE4}"/>
    <cellStyle name="Calculation 4 5 4" xfId="15744" xr:uid="{683CE882-C78A-4005-934D-027187947F5B}"/>
    <cellStyle name="Calculation 4 5 5" xfId="16710" xr:uid="{B2C392F4-CC17-4879-AF90-8B7C1696A06D}"/>
    <cellStyle name="Calculation 4 5 6" xfId="17662" xr:uid="{FC65C2BE-6663-408E-A2C9-68BA72270784}"/>
    <cellStyle name="Calculation 4 5 7" xfId="18547" xr:uid="{651E11F7-4720-4CA6-94AD-287710863172}"/>
    <cellStyle name="Calculation 4 5 8" xfId="19415" xr:uid="{A5F8ECA8-4C6A-4B14-BF91-2A3462CA2F8F}"/>
    <cellStyle name="Calculation 4 6" xfId="12243" xr:uid="{157563A1-17FF-4C40-B30A-8DDB6F99BAFA}"/>
    <cellStyle name="Calculation 4 7" xfId="15732" xr:uid="{C2FC742D-F4B9-43F0-B933-25B5E02FB2A0}"/>
    <cellStyle name="Calculation 4 8" xfId="16700" xr:uid="{4A7C1952-008C-4A4A-B5EC-DBCE0D5507FE}"/>
    <cellStyle name="Calculation 4 9" xfId="17652" xr:uid="{4D6B298C-D9E9-46A6-9F08-778324B6B264}"/>
    <cellStyle name="Calculation 5" xfId="3102" xr:uid="{F26AACCB-8717-42F9-A064-EC8C26BE61EB}"/>
    <cellStyle name="Calculation 5 10" xfId="16691" xr:uid="{99444BF4-FD1B-40AC-BBC8-7517AD445CBB}"/>
    <cellStyle name="Calculation 5 11" xfId="17643" xr:uid="{163EBE8B-F922-49A7-BA9D-566F6C0644AB}"/>
    <cellStyle name="Calculation 5 12" xfId="18532" xr:uid="{EBEDED3D-8A59-4515-9E04-4B7D13A8B86E}"/>
    <cellStyle name="Calculation 5 2" xfId="9072" xr:uid="{D4E789B7-3D1C-4685-8B34-236E6527CC82}"/>
    <cellStyle name="Calculation 5 2 10" xfId="13332" xr:uid="{4B06FCCE-6FE8-49D7-B7A5-3B1D82B5F041}"/>
    <cellStyle name="Calculation 5 2 11" xfId="13994" xr:uid="{2D31666C-551E-4BC1-BB60-C4F9984FFE2E}"/>
    <cellStyle name="Calculation 5 2 2" xfId="9422" xr:uid="{D0D5D46B-677E-4297-9D56-7EA4E9DDAF63}"/>
    <cellStyle name="Calculation 5 2 2 10" xfId="19396" xr:uid="{A8007027-E3AB-4949-ADD6-DB0399E7C660}"/>
    <cellStyle name="Calculation 5 2 2 2" xfId="10949" xr:uid="{BACC68F9-F977-46B9-B925-FFBF610970C4}"/>
    <cellStyle name="Calculation 5 2 2 2 2" xfId="15569" xr:uid="{656C28F1-18F8-4D1C-B8B8-73D1C9E759C8}"/>
    <cellStyle name="Calculation 5 2 2 2 3" xfId="16573" xr:uid="{041FB08D-55BD-4CAB-A36A-8DD0A5724527}"/>
    <cellStyle name="Calculation 5 2 2 2 4" xfId="17531" xr:uid="{B5E7F898-F60C-41FF-ACB6-FD27937DC14C}"/>
    <cellStyle name="Calculation 5 2 2 2 5" xfId="18456" xr:uid="{4C6A418F-261F-4AD8-A35A-9592530D0056}"/>
    <cellStyle name="Calculation 5 2 2 2 6" xfId="19327" xr:uid="{3CB36C08-E6AF-428C-BEE7-32FBA49BFE12}"/>
    <cellStyle name="Calculation 5 2 2 2 7" xfId="20173" xr:uid="{054E4F3F-54D0-4AA5-BEC8-C4AEA30C9043}"/>
    <cellStyle name="Calculation 5 2 2 2 8" xfId="20937" xr:uid="{70199C2D-62A8-4BEB-9C68-E534A1B00DCD}"/>
    <cellStyle name="Calculation 5 2 2 3" xfId="11764" xr:uid="{88DDAA97-4F14-4E19-8F9B-888409A11955}"/>
    <cellStyle name="Calculation 5 2 2 3 2" xfId="16168" xr:uid="{DC087621-F794-42EB-991B-2E1326156279}"/>
    <cellStyle name="Calculation 5 2 2 3 3" xfId="17128" xr:uid="{570F86E6-2EE7-47D7-8972-86FD05FBD932}"/>
    <cellStyle name="Calculation 5 2 2 3 4" xfId="18080" xr:uid="{87BA91D8-386F-4AD9-9A34-BEFD02AEEE9C}"/>
    <cellStyle name="Calculation 5 2 2 3 5" xfId="18954" xr:uid="{B05BFF3E-7F0D-41E9-B143-1FE60CEF1A9A}"/>
    <cellStyle name="Calculation 5 2 2 3 6" xfId="19819" xr:uid="{BB1FBECF-5B3A-4A10-8810-4B6B6E7E3F3C}"/>
    <cellStyle name="Calculation 5 2 2 3 7" xfId="20595" xr:uid="{4B5061E3-089B-4858-810C-810BC33D497F}"/>
    <cellStyle name="Calculation 5 2 2 3 8" xfId="21352" xr:uid="{0DA78FC2-7DB1-4DAC-9302-3898A791C06C}"/>
    <cellStyle name="Calculation 5 2 2 4" xfId="14541" xr:uid="{E258CEE8-02A0-4F1B-9450-B19F4681097C}"/>
    <cellStyle name="Calculation 5 2 2 5" xfId="12432" xr:uid="{F25CAB01-0AEB-4C6D-9FC0-D74EF584A555}"/>
    <cellStyle name="Calculation 5 2 2 6" xfId="15704" xr:uid="{01C2079F-0FC6-4B6D-9833-E8C883277DB2}"/>
    <cellStyle name="Calculation 5 2 2 7" xfId="16680" xr:uid="{9650C84F-D806-4CE0-BCBF-9D9BB8DED8B6}"/>
    <cellStyle name="Calculation 5 2 2 8" xfId="17632" xr:uid="{FF04C8AA-FE7E-4A48-9939-B7F6593B3669}"/>
    <cellStyle name="Calculation 5 2 2 9" xfId="18527" xr:uid="{F90B973F-D2FA-4DC8-A795-4EBB4BA31629}"/>
    <cellStyle name="Calculation 5 2 3" xfId="10597" xr:uid="{6C81A185-4FEA-45B2-BC6C-24691D7969CF}"/>
    <cellStyle name="Calculation 5 2 3 2" xfId="15293" xr:uid="{8FA826A0-CEE7-4918-9028-735F32E78C7D}"/>
    <cellStyle name="Calculation 5 2 3 3" xfId="16313" xr:uid="{1414A1E9-9443-41F5-9F05-02C974CE29D7}"/>
    <cellStyle name="Calculation 5 2 3 4" xfId="17273" xr:uid="{55FCEEB5-7386-4D60-AA6B-B702340095EF}"/>
    <cellStyle name="Calculation 5 2 3 5" xfId="18222" xr:uid="{366528DD-9B51-44AA-BF9D-C1100C1A0890}"/>
    <cellStyle name="Calculation 5 2 3 6" xfId="19095" xr:uid="{42280230-2AFC-4EE8-BE74-002BA0FDFDFF}"/>
    <cellStyle name="Calculation 5 2 3 7" xfId="19960" xr:uid="{9ED8B3E8-86BF-454B-A646-5CE9DDCCC4EF}"/>
    <cellStyle name="Calculation 5 2 3 8" xfId="20736" xr:uid="{DD655FAF-B9B1-41A2-8C8F-0A65097122BA}"/>
    <cellStyle name="Calculation 5 2 4" xfId="11563" xr:uid="{7A978E1A-75F5-48A0-858E-5DFB3E8C9601}"/>
    <cellStyle name="Calculation 5 2 4 2" xfId="15967" xr:uid="{2DBB086E-A246-4D8B-9F2E-680C6F900678}"/>
    <cellStyle name="Calculation 5 2 4 3" xfId="16927" xr:uid="{84D2D18F-5465-4AA1-A4A8-A8DF29132CB7}"/>
    <cellStyle name="Calculation 5 2 4 4" xfId="17879" xr:uid="{280E043C-96BF-4E2D-9D48-83E4AF6F5457}"/>
    <cellStyle name="Calculation 5 2 4 5" xfId="18753" xr:uid="{CF7D442F-4896-4F0D-9FE7-D5B5147D7003}"/>
    <cellStyle name="Calculation 5 2 4 6" xfId="19618" xr:uid="{61875CAB-513C-48AE-A98D-45FACD6C08DD}"/>
    <cellStyle name="Calculation 5 2 4 7" xfId="20394" xr:uid="{C2E5D211-2CC1-47CF-89D2-7E383D92F61A}"/>
    <cellStyle name="Calculation 5 2 4 8" xfId="21151" xr:uid="{BF339D45-EBE4-4B9B-897F-93C881D55281}"/>
    <cellStyle name="Calculation 5 2 5" xfId="14264" xr:uid="{6C508555-9DDF-4E8A-8701-B37D7B7029B0}"/>
    <cellStyle name="Calculation 5 2 6" xfId="12693" xr:uid="{BE6C8D36-500C-417B-BA16-FF2FA69FA3C1}"/>
    <cellStyle name="Calculation 5 2 7" xfId="13725" xr:uid="{30D2037C-9A33-40A4-ACD4-887014B03D8B}"/>
    <cellStyle name="Calculation 5 2 8" xfId="13148" xr:uid="{EE9E395E-850E-45C0-B933-55A93BD69BAD}"/>
    <cellStyle name="Calculation 5 2 9" xfId="13488" xr:uid="{FE737954-4C10-413D-B1CC-FC55DE4E4275}"/>
    <cellStyle name="Calculation 5 3" xfId="9188" xr:uid="{0D87A599-83F8-459C-BD80-04BA01CF6AC7}"/>
    <cellStyle name="Calculation 5 3 10" xfId="15719" xr:uid="{A90B09A0-4ECF-4918-9F6A-4CD82D60C264}"/>
    <cellStyle name="Calculation 5 3 2" xfId="10711" xr:uid="{F7BD2417-45B5-48F3-96D2-84D66E66FC20}"/>
    <cellStyle name="Calculation 5 3 2 2" xfId="15392" xr:uid="{987A33DD-B6ED-41AC-AF63-AF2DD1F5211C}"/>
    <cellStyle name="Calculation 5 3 2 3" xfId="16406" xr:uid="{F7707084-D885-4617-A0BD-1A58BEA6BAAA}"/>
    <cellStyle name="Calculation 5 3 2 4" xfId="17366" xr:uid="{BEDE0834-EDE5-404D-AAC4-2A19E8F7748B}"/>
    <cellStyle name="Calculation 5 3 2 5" xfId="18310" xr:uid="{2BCAA2C6-EDD1-438E-A55B-17F1A6A21572}"/>
    <cellStyle name="Calculation 5 3 2 6" xfId="19183" xr:uid="{517DF978-94DA-48F6-B1B0-255F58DB12F1}"/>
    <cellStyle name="Calculation 5 3 2 7" xfId="20048" xr:uid="{979B5169-10D1-4619-B5BB-9CBC60B9D225}"/>
    <cellStyle name="Calculation 5 3 2 8" xfId="20823" xr:uid="{1DAB4D87-6601-4070-9849-A9D0FEFF8F39}"/>
    <cellStyle name="Calculation 5 3 3" xfId="11650" xr:uid="{E5272EF3-F5E5-4EF3-B72D-B8F281897F62}"/>
    <cellStyle name="Calculation 5 3 3 2" xfId="16054" xr:uid="{710E943A-83FF-485C-859F-3567280B717B}"/>
    <cellStyle name="Calculation 5 3 3 3" xfId="17014" xr:uid="{00BDE769-50A3-41CF-801F-A267CC2BFA81}"/>
    <cellStyle name="Calculation 5 3 3 4" xfId="17966" xr:uid="{933131C8-5065-4520-A4AE-CFD2C8712D14}"/>
    <cellStyle name="Calculation 5 3 3 5" xfId="18840" xr:uid="{AD34A2D8-8F2C-4AF9-AB37-A5A72283DC20}"/>
    <cellStyle name="Calculation 5 3 3 6" xfId="19705" xr:uid="{34DB9DE9-FA42-447D-AFEE-7A36BE5360E7}"/>
    <cellStyle name="Calculation 5 3 3 7" xfId="20481" xr:uid="{9A9D5F9A-78A6-4775-8359-ABB00E13478C}"/>
    <cellStyle name="Calculation 5 3 3 8" xfId="21238" xr:uid="{75F66B8C-B944-492C-871E-66A6E30F67BA}"/>
    <cellStyle name="Calculation 5 3 4" xfId="14365" xr:uid="{DE7AC49B-F02F-443D-B65E-E4F2ADF00DBE}"/>
    <cellStyle name="Calculation 5 3 5" xfId="12597" xr:uid="{6D3D773F-5F8D-4ABD-9679-0B64942FE6D5}"/>
    <cellStyle name="Calculation 5 3 6" xfId="14658" xr:uid="{AB38531A-CF04-4C72-9C04-38AA8B3C1F45}"/>
    <cellStyle name="Calculation 5 3 7" xfId="12339" xr:uid="{CD2D7EC1-BE34-4309-AB8D-FAF24E5AE638}"/>
    <cellStyle name="Calculation 5 3 8" xfId="14696" xr:uid="{0B204417-FA25-4C7C-8DC7-9349A8690044}"/>
    <cellStyle name="Calculation 5 3 9" xfId="12310" xr:uid="{A38763C3-88BB-43A3-9458-9E59191D8A26}"/>
    <cellStyle name="Calculation 5 4" xfId="9929" xr:uid="{666AD98C-FF69-4E47-BF7F-CD56D9E6F13D}"/>
    <cellStyle name="Calculation 5 4 2" xfId="14859" xr:uid="{A2209E18-0E08-4A16-B0DC-9C4A872F9DFA}"/>
    <cellStyle name="Calculation 5 4 3" xfId="12207" xr:uid="{0620B062-E857-46E5-9095-2AC81E7C2577}"/>
    <cellStyle name="Calculation 5 4 4" xfId="13835" xr:uid="{BEB37CE9-AE04-47A7-9038-2810B26579EA}"/>
    <cellStyle name="Calculation 5 4 5" xfId="13061" xr:uid="{C0DE9C24-9A87-4D91-8760-819D1DA0E8D2}"/>
    <cellStyle name="Calculation 5 4 6" xfId="14407" xr:uid="{77FFD9C2-28BA-468F-9BF6-1D9A258BE8AF}"/>
    <cellStyle name="Calculation 5 4 7" xfId="12558" xr:uid="{DB4A48EF-600E-49B5-A719-785BB1416855}"/>
    <cellStyle name="Calculation 5 4 8" xfId="14668" xr:uid="{40257B4A-A702-411A-980E-F1949F55A6DB}"/>
    <cellStyle name="Calculation 5 5" xfId="10038" xr:uid="{F25101FC-3605-419F-A9A4-40C2C2A3BBE4}"/>
    <cellStyle name="Calculation 5 5 2" xfId="14934" xr:uid="{AB833426-9569-428B-B860-DFBBB5C30C6B}"/>
    <cellStyle name="Calculation 5 5 3" xfId="12139" xr:uid="{9A5D8C52-081D-44D9-B684-DBB22D24D21F}"/>
    <cellStyle name="Calculation 5 5 4" xfId="14724" xr:uid="{A0838D6D-7E22-499B-A9D0-28C192C5C066}"/>
    <cellStyle name="Calculation 5 5 5" xfId="12287" xr:uid="{8F3C04F4-FE2B-4389-A3AA-AD08265CF2A4}"/>
    <cellStyle name="Calculation 5 5 6" xfId="14038" xr:uid="{086E037C-5215-4BFD-AB6F-35CE23FCCD50}"/>
    <cellStyle name="Calculation 5 5 7" xfId="12883" xr:uid="{91C25C88-2D76-47D9-B6CC-2A2087ED9DF5}"/>
    <cellStyle name="Calculation 5 5 8" xfId="13631" xr:uid="{912546C7-66C3-45D1-B309-1580D61801CE}"/>
    <cellStyle name="Calculation 5 6" xfId="12244" xr:uid="{865CBBE7-F519-4FEF-98F5-3BB44296B41D}"/>
    <cellStyle name="Calculation 5 7" xfId="14712" xr:uid="{50652D5D-4048-44B1-806E-EDA09DD321B8}"/>
    <cellStyle name="Calculation 5 8" xfId="12297" xr:uid="{791AA96B-8B7B-4626-941B-3272AFA2918A}"/>
    <cellStyle name="Calculation 5 9" xfId="15722" xr:uid="{7B4A4865-CDF1-4E2A-BE51-0F5EFD351186}"/>
    <cellStyle name="Calculation 6" xfId="3103" xr:uid="{065EE19A-554F-4E78-98F2-1BD40930E6F1}"/>
    <cellStyle name="Calculation 6 10" xfId="13162" xr:uid="{BE7F8DD4-2163-4BB2-ACC1-D47DA4F4A77C}"/>
    <cellStyle name="Calculation 6 11" xfId="13483" xr:uid="{325CFE6F-7187-448D-966E-0CF1310987B7}"/>
    <cellStyle name="Calculation 6 12" xfId="13337" xr:uid="{E748638C-74EF-4F3F-83C0-EB46B53F88B6}"/>
    <cellStyle name="Calculation 6 2" xfId="9071" xr:uid="{0EC46EA5-BDAA-48A0-8C1B-98F46E2334D1}"/>
    <cellStyle name="Calculation 6 2 10" xfId="13333" xr:uid="{986C382B-8708-4979-A9DC-095AAD9579AD}"/>
    <cellStyle name="Calculation 6 2 11" xfId="11887" xr:uid="{745DAD14-D2C0-4E94-9834-243C5F22A386}"/>
    <cellStyle name="Calculation 6 2 2" xfId="9423" xr:uid="{6194150E-9926-4186-8ED3-0A685AF34EB7}"/>
    <cellStyle name="Calculation 6 2 2 10" xfId="13641" xr:uid="{833866D6-9A80-4CCA-A2DA-35CCF2384E26}"/>
    <cellStyle name="Calculation 6 2 2 2" xfId="10950" xr:uid="{91B3E5B5-100F-4FA8-B911-F5C8C9C2E3A4}"/>
    <cellStyle name="Calculation 6 2 2 2 2" xfId="15570" xr:uid="{6AD0FEA3-4AA1-4024-8AC7-5FBB63062B43}"/>
    <cellStyle name="Calculation 6 2 2 2 3" xfId="16574" xr:uid="{A34A84FC-5839-4D93-A91E-D0A6B4A267E6}"/>
    <cellStyle name="Calculation 6 2 2 2 4" xfId="17532" xr:uid="{BEB68EDF-03A9-46D0-A9B5-A707E28ADFDE}"/>
    <cellStyle name="Calculation 6 2 2 2 5" xfId="18457" xr:uid="{93EA7EEA-9E7F-4D27-B917-1B7BCD52F044}"/>
    <cellStyle name="Calculation 6 2 2 2 6" xfId="19328" xr:uid="{F291B5F4-ADE5-4D07-AA9E-6AA7AD744CD3}"/>
    <cellStyle name="Calculation 6 2 2 2 7" xfId="20174" xr:uid="{0C92F715-A3C7-46A3-8F53-E46DECEF7540}"/>
    <cellStyle name="Calculation 6 2 2 2 8" xfId="20938" xr:uid="{DEE2F706-CDBC-4423-9983-E939AC77A7E5}"/>
    <cellStyle name="Calculation 6 2 2 3" xfId="11765" xr:uid="{CAB3F184-1AAA-4688-9278-055E2BBDD1E6}"/>
    <cellStyle name="Calculation 6 2 2 3 2" xfId="16169" xr:uid="{A6D4ED0C-C66C-49C2-94A4-28D8A7F8799F}"/>
    <cellStyle name="Calculation 6 2 2 3 3" xfId="17129" xr:uid="{0A1472BB-F19C-462C-B0B8-37B5B77CEC10}"/>
    <cellStyle name="Calculation 6 2 2 3 4" xfId="18081" xr:uid="{05F352A1-A557-46EA-8569-47258CC2D8AD}"/>
    <cellStyle name="Calculation 6 2 2 3 5" xfId="18955" xr:uid="{817D424A-3479-4463-9B24-B7EE96E0B409}"/>
    <cellStyle name="Calculation 6 2 2 3 6" xfId="19820" xr:uid="{3E1B8E54-5EA4-4EF1-8D34-14E364674663}"/>
    <cellStyle name="Calculation 6 2 2 3 7" xfId="20596" xr:uid="{CF97D49C-322B-4B4E-8692-2BDEC5B0F46E}"/>
    <cellStyle name="Calculation 6 2 2 3 8" xfId="21353" xr:uid="{F7BA32A0-030C-4037-A007-EC7FD81DBBB3}"/>
    <cellStyle name="Calculation 6 2 2 4" xfId="14542" xr:uid="{1F8EB6BF-31BC-49FC-9FF2-5F5E24F06D73}"/>
    <cellStyle name="Calculation 6 2 2 5" xfId="12431" xr:uid="{E0653A00-82FF-4002-A282-3C76B477314B}"/>
    <cellStyle name="Calculation 6 2 2 6" xfId="15194" xr:uid="{049F5621-1664-4AC4-A659-06D31D16365F}"/>
    <cellStyle name="Calculation 6 2 2 7" xfId="11928" xr:uid="{824E3734-BDCB-411A-9F22-852B00DF3C60}"/>
    <cellStyle name="Calculation 6 2 2 8" xfId="14051" xr:uid="{049C2012-B59D-4D88-A332-A596DE6FB7BB}"/>
    <cellStyle name="Calculation 6 2 2 9" xfId="12873" xr:uid="{D3679D79-4CEF-4144-87E9-C16B62FCF8EB}"/>
    <cellStyle name="Calculation 6 2 3" xfId="10596" xr:uid="{14464D62-BD0F-4664-BF42-EB6CAEB9209D}"/>
    <cellStyle name="Calculation 6 2 3 2" xfId="15292" xr:uid="{CFD1CCD3-0431-41A8-A7C2-E97E86BA20DC}"/>
    <cellStyle name="Calculation 6 2 3 3" xfId="16312" xr:uid="{EA60D14A-E68A-4096-A854-889FC2214DCE}"/>
    <cellStyle name="Calculation 6 2 3 4" xfId="17272" xr:uid="{F0F74E6C-6D4B-449A-A8A1-19540FA87F77}"/>
    <cellStyle name="Calculation 6 2 3 5" xfId="18221" xr:uid="{FFF82BAD-99E0-4E04-A013-A75098FF2404}"/>
    <cellStyle name="Calculation 6 2 3 6" xfId="19094" xr:uid="{B2122737-63CE-404D-86D1-6EA9C8FCAE54}"/>
    <cellStyle name="Calculation 6 2 3 7" xfId="19959" xr:uid="{2BC1AEF6-6AEB-4FED-9C7D-5D9EAFF98761}"/>
    <cellStyle name="Calculation 6 2 3 8" xfId="20735" xr:uid="{D0033DF8-6AEA-49F4-B8DD-9C846404E16E}"/>
    <cellStyle name="Calculation 6 2 4" xfId="11562" xr:uid="{0068BF04-6E3F-45A2-AE1E-81A45D93A33A}"/>
    <cellStyle name="Calculation 6 2 4 2" xfId="15966" xr:uid="{739EBE73-BF9E-4C44-B1C6-4F880D6D8D7D}"/>
    <cellStyle name="Calculation 6 2 4 3" xfId="16926" xr:uid="{D0679042-15E2-4A03-B29E-ED5A852FAA74}"/>
    <cellStyle name="Calculation 6 2 4 4" xfId="17878" xr:uid="{7FD634DC-EB47-4611-B0F3-79F2562E4123}"/>
    <cellStyle name="Calculation 6 2 4 5" xfId="18752" xr:uid="{DFE97564-ECF3-43F2-A061-44AFB042CFDD}"/>
    <cellStyle name="Calculation 6 2 4 6" xfId="19617" xr:uid="{3BAC021E-CE66-4D1E-90CD-B8BF894452A1}"/>
    <cellStyle name="Calculation 6 2 4 7" xfId="20393" xr:uid="{4FF91B65-8E28-44F3-8920-BDC97B3A874F}"/>
    <cellStyle name="Calculation 6 2 4 8" xfId="21150" xr:uid="{2C62D261-795B-4938-A88D-D45AC4CE9AB3}"/>
    <cellStyle name="Calculation 6 2 5" xfId="14263" xr:uid="{4CAEA16F-045A-4D4B-BEA4-18D00BC3051D}"/>
    <cellStyle name="Calculation 6 2 6" xfId="12694" xr:uid="{20B43A54-C34C-43C5-ADF8-8627D7281B5B}"/>
    <cellStyle name="Calculation 6 2 7" xfId="13724" xr:uid="{B1608EC1-21A2-4C00-A977-CFCE7611922E}"/>
    <cellStyle name="Calculation 6 2 8" xfId="13149" xr:uid="{3F9B3983-41DD-4E5E-8F07-1F3CC8426971}"/>
    <cellStyle name="Calculation 6 2 9" xfId="13487" xr:uid="{2C623C47-C2C0-4F83-A37C-4D4E2B6D8DEF}"/>
    <cellStyle name="Calculation 6 3" xfId="9189" xr:uid="{23040109-DF07-477C-B034-CF7A9A91B69A}"/>
    <cellStyle name="Calculation 6 3 10" xfId="19380" xr:uid="{C57A53D5-784D-4521-A89F-F07AB2584368}"/>
    <cellStyle name="Calculation 6 3 2" xfId="10712" xr:uid="{DFD41885-E61E-4BA6-8532-02D61E9448B7}"/>
    <cellStyle name="Calculation 6 3 2 2" xfId="15393" xr:uid="{853BA212-A058-482F-907F-8276B61A705B}"/>
    <cellStyle name="Calculation 6 3 2 3" xfId="16407" xr:uid="{2B1900FB-5732-45B0-A475-94BCE24A4336}"/>
    <cellStyle name="Calculation 6 3 2 4" xfId="17367" xr:uid="{9645E24D-5CFC-44FE-991C-54D0A48F0D7F}"/>
    <cellStyle name="Calculation 6 3 2 5" xfId="18311" xr:uid="{2AB951FE-BBD6-4B6B-BCB0-A395333B07B1}"/>
    <cellStyle name="Calculation 6 3 2 6" xfId="19184" xr:uid="{206151AC-4AB0-41C3-8991-777B40CE976F}"/>
    <cellStyle name="Calculation 6 3 2 7" xfId="20049" xr:uid="{177269DC-2363-4966-9B7E-E32E582DF38E}"/>
    <cellStyle name="Calculation 6 3 2 8" xfId="20824" xr:uid="{E8A77BC9-90DB-4C99-A34D-3B0A7E801EBF}"/>
    <cellStyle name="Calculation 6 3 3" xfId="11651" xr:uid="{B69E3F69-7BC5-4DF1-84F4-FEBD13C75006}"/>
    <cellStyle name="Calculation 6 3 3 2" xfId="16055" xr:uid="{DEF9C70A-F7D6-4892-8F1B-70780A6866B3}"/>
    <cellStyle name="Calculation 6 3 3 3" xfId="17015" xr:uid="{5C4F89D4-092C-4F11-A063-5402E50EEA3F}"/>
    <cellStyle name="Calculation 6 3 3 4" xfId="17967" xr:uid="{5F96F28D-0A63-4E67-A5F5-23794550985C}"/>
    <cellStyle name="Calculation 6 3 3 5" xfId="18841" xr:uid="{0CB21C10-A9A3-4F5F-9F88-12B99FCF4191}"/>
    <cellStyle name="Calculation 6 3 3 6" xfId="19706" xr:uid="{267F57A7-2F6F-47CE-9CE3-50E12DB97462}"/>
    <cellStyle name="Calculation 6 3 3 7" xfId="20482" xr:uid="{897532E8-D055-4F44-9312-4E8EF74C4CFA}"/>
    <cellStyle name="Calculation 6 3 3 8" xfId="21239" xr:uid="{0933B35C-3E4D-4C0F-BAD8-54CC857208CB}"/>
    <cellStyle name="Calculation 6 3 4" xfId="14366" xr:uid="{E4C2F6FA-C892-4E30-A0B3-0F61C5D7F3D9}"/>
    <cellStyle name="Calculation 6 3 5" xfId="12596" xr:uid="{CCDD36EF-1339-4B24-925A-3D4E8BA973E1}"/>
    <cellStyle name="Calculation 6 3 6" xfId="15679" xr:uid="{21B116F3-1BFE-4514-B17D-6E6831211103}"/>
    <cellStyle name="Calculation 6 3 7" xfId="16657" xr:uid="{B6FC9A47-020E-4B49-92E6-5D80BD4103BB}"/>
    <cellStyle name="Calculation 6 3 8" xfId="17610" xr:uid="{C345333A-5B5F-4868-BB94-9579618E16BF}"/>
    <cellStyle name="Calculation 6 3 9" xfId="18509" xr:uid="{50D7D123-F2C3-485A-BA1B-D7DFAAEC3C17}"/>
    <cellStyle name="Calculation 6 4" xfId="9930" xr:uid="{E6FC21EB-93F6-4015-8158-83F26A9CF568}"/>
    <cellStyle name="Calculation 6 4 2" xfId="14860" xr:uid="{6B68766E-54A1-48EB-9858-3A1885669E7F}"/>
    <cellStyle name="Calculation 6 4 3" xfId="12206" xr:uid="{69A31CE4-0DC4-4E34-98B0-BC25F6E2DD93}"/>
    <cellStyle name="Calculation 6 4 4" xfId="13836" xr:uid="{E13C8FA0-C7A9-421C-AF65-10E602F3D75F}"/>
    <cellStyle name="Calculation 6 4 5" xfId="13060" xr:uid="{EEF2764B-2843-4CCE-86C3-FB4B09947F45}"/>
    <cellStyle name="Calculation 6 4 6" xfId="15438" xr:uid="{9AB3CDDD-2FDA-4616-9D22-27DA8F0CFD61}"/>
    <cellStyle name="Calculation 6 4 7" xfId="16447" xr:uid="{9876E43A-C57A-466D-B965-AF7766C56DEE}"/>
    <cellStyle name="Calculation 6 4 8" xfId="17405" xr:uid="{370B01B8-E584-4275-ABA9-61A46D576984}"/>
    <cellStyle name="Calculation 6 5" xfId="10037" xr:uid="{CC788957-3317-4D2D-8C85-2DF2F6249723}"/>
    <cellStyle name="Calculation 6 5 2" xfId="14933" xr:uid="{E68B3B88-3D7A-4863-AE9B-B86132012F31}"/>
    <cellStyle name="Calculation 6 5 3" xfId="12140" xr:uid="{CB8195AF-CAB7-4AF4-A65D-716E20A2110E}"/>
    <cellStyle name="Calculation 6 5 4" xfId="14043" xr:uid="{8D7AAA99-A3A2-44FC-927E-36A1C0637AEA}"/>
    <cellStyle name="Calculation 6 5 5" xfId="12879" xr:uid="{087A683F-5E75-44E8-9456-BF4A5FB75855}"/>
    <cellStyle name="Calculation 6 5 6" xfId="13635" xr:uid="{8CD8C64E-903B-4286-AB8E-8121D798B32C}"/>
    <cellStyle name="Calculation 6 5 7" xfId="13214" xr:uid="{01A85FAC-6D3F-4DCF-9D22-A724868256C3}"/>
    <cellStyle name="Calculation 6 5 8" xfId="14915" xr:uid="{8353A0C6-067B-42C3-A380-193522964C53}"/>
    <cellStyle name="Calculation 6 6" xfId="12245" xr:uid="{597CA852-FE68-4A8C-A356-B03E7BCEB027}"/>
    <cellStyle name="Calculation 6 7" xfId="14178" xr:uid="{639F99DE-D18B-4844-B06B-23FABE3FAA60}"/>
    <cellStyle name="Calculation 6 8" xfId="12769" xr:uid="{65D278CC-2C15-4E86-ACBD-0453BCAFC10F}"/>
    <cellStyle name="Calculation 6 9" xfId="13710" xr:uid="{11FBBAB4-2131-4A96-BE77-3172C6F0024D}"/>
    <cellStyle name="Calculation 7" xfId="3104" xr:uid="{7418671F-7264-475D-BEBE-94CF6D84E823}"/>
    <cellStyle name="Calculation 7 10" xfId="16771" xr:uid="{D904269B-9E31-4DF0-9848-180C8AC4CC19}"/>
    <cellStyle name="Calculation 7 11" xfId="17723" xr:uid="{C2BDE942-B713-45CA-9633-0730EF3C03FC}"/>
    <cellStyle name="Calculation 7 12" xfId="18603" xr:uid="{1EC0CB35-D7D5-47F7-BBF4-E09DF4A6B6F3}"/>
    <cellStyle name="Calculation 7 2" xfId="9070" xr:uid="{DE8FB9BD-B0EA-40C0-8367-69D2280C767C}"/>
    <cellStyle name="Calculation 7 2 10" xfId="13334" xr:uid="{774AF837-C98F-4751-BE14-EE0C4B4832D8}"/>
    <cellStyle name="Calculation 7 2 11" xfId="14840" xr:uid="{502BA258-888E-43A3-B86F-C7F2A4F5DD0F}"/>
    <cellStyle name="Calculation 7 2 2" xfId="9424" xr:uid="{445F8D07-C089-463C-8D9F-9356DB749413}"/>
    <cellStyle name="Calculation 7 2 2 10" xfId="15616" xr:uid="{139A06C0-DFD9-45F1-920C-FEBDF9169D67}"/>
    <cellStyle name="Calculation 7 2 2 2" xfId="10951" xr:uid="{A8712E3B-CD9F-49FA-A9B1-34C679B3A487}"/>
    <cellStyle name="Calculation 7 2 2 2 2" xfId="15571" xr:uid="{10E71012-4A3D-4329-A916-B80D8F11B01B}"/>
    <cellStyle name="Calculation 7 2 2 2 3" xfId="16575" xr:uid="{AA677E50-9C89-4F94-A8C7-8CCAE78B3F6F}"/>
    <cellStyle name="Calculation 7 2 2 2 4" xfId="17533" xr:uid="{9EB720F9-1367-4EEF-9BB2-ACFC3A8DC923}"/>
    <cellStyle name="Calculation 7 2 2 2 5" xfId="18458" xr:uid="{96230171-B70F-42D1-8E17-E95DE3A09F13}"/>
    <cellStyle name="Calculation 7 2 2 2 6" xfId="19329" xr:uid="{5624157C-F19B-456C-8E60-3701992CCA71}"/>
    <cellStyle name="Calculation 7 2 2 2 7" xfId="20175" xr:uid="{615CBEA1-F12F-431F-B376-7C264BB6D6D1}"/>
    <cellStyle name="Calculation 7 2 2 2 8" xfId="20939" xr:uid="{F8FF98E9-BA03-4708-9017-F7779ABF17E4}"/>
    <cellStyle name="Calculation 7 2 2 3" xfId="11766" xr:uid="{A3C1E799-1697-49AA-90F4-B2813DA214BD}"/>
    <cellStyle name="Calculation 7 2 2 3 2" xfId="16170" xr:uid="{C2DE3347-CB90-4BDB-8C65-6EC4E7CF125D}"/>
    <cellStyle name="Calculation 7 2 2 3 3" xfId="17130" xr:uid="{46369AB5-1E04-41F2-B684-37B56D7A2AE2}"/>
    <cellStyle name="Calculation 7 2 2 3 4" xfId="18082" xr:uid="{57F755EE-CE87-450D-9679-2469C8D35452}"/>
    <cellStyle name="Calculation 7 2 2 3 5" xfId="18956" xr:uid="{7B777CD9-E4FA-44D6-AF7D-9F7941091E6B}"/>
    <cellStyle name="Calculation 7 2 2 3 6" xfId="19821" xr:uid="{73BE5CD1-7BB8-4718-850C-4726F10BBA5C}"/>
    <cellStyle name="Calculation 7 2 2 3 7" xfId="20597" xr:uid="{61120776-43D1-4278-B5E6-21A4965BC4D8}"/>
    <cellStyle name="Calculation 7 2 2 3 8" xfId="21354" xr:uid="{44510C6C-CA56-4BAC-8DC5-DBCC120BF965}"/>
    <cellStyle name="Calculation 7 2 2 4" xfId="14543" xr:uid="{FD7EAE95-DAFA-489F-9017-B18544687EB8}"/>
    <cellStyle name="Calculation 7 2 2 5" xfId="12430" xr:uid="{2A3E2674-5217-42EB-8101-B64378539061}"/>
    <cellStyle name="Calculation 7 2 2 6" xfId="14034" xr:uid="{457A82A7-9108-45E2-8B59-E3707A9C8B85}"/>
    <cellStyle name="Calculation 7 2 2 7" xfId="12887" xr:uid="{8E9DE3D3-88FF-4499-B6A9-06CD6B869E19}"/>
    <cellStyle name="Calculation 7 2 2 8" xfId="13627" xr:uid="{16F6ECCF-2773-4BD0-9EFE-8ABC4F942E64}"/>
    <cellStyle name="Calculation 7 2 2 9" xfId="13219" xr:uid="{ED023DDB-B5B3-4E18-994C-DA37B557FF4F}"/>
    <cellStyle name="Calculation 7 2 3" xfId="10595" xr:uid="{C5476C86-A5A2-4255-A2B4-4EFC3E2F39F1}"/>
    <cellStyle name="Calculation 7 2 3 2" xfId="15291" xr:uid="{7FB111E7-4ACE-4D9B-BFA0-7E170E819402}"/>
    <cellStyle name="Calculation 7 2 3 3" xfId="16311" xr:uid="{B1BDA9F4-AFA4-4B8A-9439-88AE0B127F0B}"/>
    <cellStyle name="Calculation 7 2 3 4" xfId="17271" xr:uid="{7FF13A33-E0E5-4009-B4FC-A704C321AD6E}"/>
    <cellStyle name="Calculation 7 2 3 5" xfId="18220" xr:uid="{CF9991FF-DD7F-4B70-B4CE-A62B19266DE6}"/>
    <cellStyle name="Calculation 7 2 3 6" xfId="19093" xr:uid="{22A5B182-3B3A-49CC-8BB6-EB78B64A8DC0}"/>
    <cellStyle name="Calculation 7 2 3 7" xfId="19958" xr:uid="{A6D6D463-3120-48D2-8C34-7F859B089CDE}"/>
    <cellStyle name="Calculation 7 2 3 8" xfId="20734" xr:uid="{EF9DE545-5D7D-466A-9919-37AB9ABA8BFE}"/>
    <cellStyle name="Calculation 7 2 4" xfId="11561" xr:uid="{522DD223-2592-49B5-919D-CE29D2098108}"/>
    <cellStyle name="Calculation 7 2 4 2" xfId="15965" xr:uid="{B06D6356-FC56-45BE-8BDC-0C7BB62276BE}"/>
    <cellStyle name="Calculation 7 2 4 3" xfId="16925" xr:uid="{FE235C3C-984F-4C4A-B537-6E1F03D7074F}"/>
    <cellStyle name="Calculation 7 2 4 4" xfId="17877" xr:uid="{1AD4D7B8-87D9-4408-81C9-D08C32643B54}"/>
    <cellStyle name="Calculation 7 2 4 5" xfId="18751" xr:uid="{242FD92B-05DD-42E6-A57F-823C966046A8}"/>
    <cellStyle name="Calculation 7 2 4 6" xfId="19616" xr:uid="{68F1BB03-8F79-4A7D-A538-4AD9C28317FD}"/>
    <cellStyle name="Calculation 7 2 4 7" xfId="20392" xr:uid="{EE9AB814-6E7C-4068-86C6-2222A03CF6B3}"/>
    <cellStyle name="Calculation 7 2 4 8" xfId="21149" xr:uid="{9C0A5013-B257-4725-80BB-299E57C3ED07}"/>
    <cellStyle name="Calculation 7 2 5" xfId="14262" xr:uid="{1B4BECF2-91B5-4D38-B6D7-61ABC5F3F3C6}"/>
    <cellStyle name="Calculation 7 2 6" xfId="12695" xr:uid="{9DF5624C-5386-4BFB-A7F9-33BADFD8A886}"/>
    <cellStyle name="Calculation 7 2 7" xfId="13723" xr:uid="{70F5F1A5-3857-4D38-90E2-5736E4E58057}"/>
    <cellStyle name="Calculation 7 2 8" xfId="13150" xr:uid="{CA705156-2355-48E1-8D5D-96C7C9E58644}"/>
    <cellStyle name="Calculation 7 2 9" xfId="13486" xr:uid="{E904BAC9-4B15-455C-A502-2F01D24A54CA}"/>
    <cellStyle name="Calculation 7 3" xfId="9190" xr:uid="{11D7097E-ECC6-4406-8868-A2FCDDEBC42F}"/>
    <cellStyle name="Calculation 7 3 10" xfId="13776" xr:uid="{8DF79839-88E6-4C6D-9F0D-0EE42CE76DD4}"/>
    <cellStyle name="Calculation 7 3 2" xfId="10713" xr:uid="{E8BADA1F-1044-49DC-9671-6346CA393E96}"/>
    <cellStyle name="Calculation 7 3 2 2" xfId="15394" xr:uid="{72831345-2731-4B86-84E1-9C9F43D3D9F3}"/>
    <cellStyle name="Calculation 7 3 2 3" xfId="16408" xr:uid="{10583C77-8E58-41D2-9769-C08B2D0C3620}"/>
    <cellStyle name="Calculation 7 3 2 4" xfId="17368" xr:uid="{018C7D94-5DCC-48D2-AFD8-26BBC6380A67}"/>
    <cellStyle name="Calculation 7 3 2 5" xfId="18312" xr:uid="{87AA5967-126A-4122-A1CB-4AC734F8C71C}"/>
    <cellStyle name="Calculation 7 3 2 6" xfId="19185" xr:uid="{F24B94D7-1837-490D-8CA3-5CBE595856FC}"/>
    <cellStyle name="Calculation 7 3 2 7" xfId="20050" xr:uid="{3AE5E660-83BD-4A3A-9504-D12127AD7E74}"/>
    <cellStyle name="Calculation 7 3 2 8" xfId="20825" xr:uid="{7C9FE3AF-514C-44D7-8D55-6EBC241E73B0}"/>
    <cellStyle name="Calculation 7 3 3" xfId="11652" xr:uid="{B68D099E-6B2E-493E-BC60-AEFFEC356A5B}"/>
    <cellStyle name="Calculation 7 3 3 2" xfId="16056" xr:uid="{08586503-1427-4026-AB81-E03608A35B04}"/>
    <cellStyle name="Calculation 7 3 3 3" xfId="17016" xr:uid="{F79A57BE-BC5A-4405-8232-775846A34422}"/>
    <cellStyle name="Calculation 7 3 3 4" xfId="17968" xr:uid="{CA8A0026-F36B-403B-87A7-6FE0E0CD125D}"/>
    <cellStyle name="Calculation 7 3 3 5" xfId="18842" xr:uid="{9BB6E2CC-40AF-41FF-AF38-44E988EAB4CC}"/>
    <cellStyle name="Calculation 7 3 3 6" xfId="19707" xr:uid="{8600B10D-C489-4C5F-B844-CD3D87489BEB}"/>
    <cellStyle name="Calculation 7 3 3 7" xfId="20483" xr:uid="{A3AEAF98-95D5-41EE-AFDE-3A1F4D715E6C}"/>
    <cellStyle name="Calculation 7 3 3 8" xfId="21240" xr:uid="{F59D0842-D18C-4F74-9CE7-B1E4BFA7EF4F}"/>
    <cellStyle name="Calculation 7 3 4" xfId="14367" xr:uid="{BA937ECC-8E40-47C0-8D67-28980B42C5B8}"/>
    <cellStyle name="Calculation 7 3 5" xfId="12595" xr:uid="{6D28B1E7-8FD4-4F0E-B75C-E621AB857664}"/>
    <cellStyle name="Calculation 7 3 6" xfId="15176" xr:uid="{270B4095-4B6A-4E4A-808A-C0DD153C1DC3}"/>
    <cellStyle name="Calculation 7 3 7" xfId="11943" xr:uid="{3D447BA1-1AD3-4CAC-9168-3352D20BA1BE}"/>
    <cellStyle name="Calculation 7 3 8" xfId="14522" xr:uid="{18908A2C-1C40-44B2-9F94-A76B3FD14D1C}"/>
    <cellStyle name="Calculation 7 3 9" xfId="12450" xr:uid="{A1CC58DD-B570-4B79-A52B-5002CC372221}"/>
    <cellStyle name="Calculation 7 4" xfId="9931" xr:uid="{71CA2EAA-C005-4E9A-940E-DB9FD64A95C9}"/>
    <cellStyle name="Calculation 7 4 2" xfId="14861" xr:uid="{ABAF9ED7-8D02-43DA-94C5-931DA032D480}"/>
    <cellStyle name="Calculation 7 4 3" xfId="12205" xr:uid="{ADCB55C8-296B-46E0-ADC5-EA0C4DD5A10A}"/>
    <cellStyle name="Calculation 7 4 4" xfId="13837" xr:uid="{0A1ED783-E761-4988-960E-7E9C0BEF7955}"/>
    <cellStyle name="Calculation 7 4 5" xfId="13059" xr:uid="{73C1407A-4D82-4F22-AE23-D3A2924DCF7B}"/>
    <cellStyle name="Calculation 7 4 6" xfId="14925" xr:uid="{F63266A2-4207-4A7C-B186-7C49C2FA475E}"/>
    <cellStyle name="Calculation 7 4 7" xfId="12147" xr:uid="{E88A3EE8-46FE-42BD-9AB7-E48799893786}"/>
    <cellStyle name="Calculation 7 4 8" xfId="14187" xr:uid="{2363A947-65E1-4E8C-81D7-C57E13242772}"/>
    <cellStyle name="Calculation 7 5" xfId="10036" xr:uid="{9FCF7BFB-316C-41BC-9155-970ADCB48D64}"/>
    <cellStyle name="Calculation 7 5 2" xfId="14932" xr:uid="{99457CAB-176A-4311-AD9A-0F21D7386C48}"/>
    <cellStyle name="Calculation 7 5 3" xfId="12141" xr:uid="{22F51FFF-F941-4AFA-84DF-04D2119732EC}"/>
    <cellStyle name="Calculation 7 5 4" xfId="15217" xr:uid="{5FEC9B8F-6B9F-451E-B95E-E761EE744F7C}"/>
    <cellStyle name="Calculation 7 5 5" xfId="11911" xr:uid="{2D8FB8DA-D79A-4F4B-BB0C-2CC77D130BD6}"/>
    <cellStyle name="Calculation 7 5 6" xfId="15248" xr:uid="{E5D90CFB-5E00-4D22-BA07-271BBF29FFB3}"/>
    <cellStyle name="Calculation 7 5 7" xfId="16269" xr:uid="{E9AA9D48-D002-4961-A106-B63B37BAF22E}"/>
    <cellStyle name="Calculation 7 5 8" xfId="17229" xr:uid="{1537E0D9-5DD3-4A69-B515-77823B6EC5CC}"/>
    <cellStyle name="Calculation 7 6" xfId="12246" xr:uid="{DECD0E99-1BAC-47A3-9148-EF4E1FEF49B4}"/>
    <cellStyle name="Calculation 7 7" xfId="15210" xr:uid="{5B3E3912-C92D-4438-AFAF-6535844CF182}"/>
    <cellStyle name="Calculation 7 8" xfId="11917" xr:uid="{430E5926-E440-403A-B401-5B373EFADA00}"/>
    <cellStyle name="Calculation 7 9" xfId="15809" xr:uid="{8BB086DB-21A7-4608-9A4B-FD9ED8C98C42}"/>
    <cellStyle name="Calculation 8" xfId="3105" xr:uid="{B7B1AD68-F980-498A-9D27-E2DA597876E4}"/>
    <cellStyle name="Calculation 8 10" xfId="18536" xr:uid="{EFD62684-F4A5-4A10-A779-83A0675B49A3}"/>
    <cellStyle name="Calculation 8 11" xfId="19404" xr:uid="{73FC8148-3A42-4A12-9EBF-64D4A98932E5}"/>
    <cellStyle name="Calculation 8 12" xfId="20202" xr:uid="{4DEC7B70-E130-43AA-833B-017A98294AC4}"/>
    <cellStyle name="Calculation 8 2" xfId="9069" xr:uid="{951DF6A7-A99A-4227-B8C4-A42E6D672F05}"/>
    <cellStyle name="Calculation 8 2 10" xfId="13335" xr:uid="{BC1C56C1-D8C1-4CD3-ADC4-FA32B9FECEEC}"/>
    <cellStyle name="Calculation 8 2 11" xfId="15373" xr:uid="{FB30FF8D-2DB3-4922-AE99-0EF4E969D79F}"/>
    <cellStyle name="Calculation 8 2 2" xfId="9425" xr:uid="{AF1405DA-2505-40B9-844A-EE3D06AF0718}"/>
    <cellStyle name="Calculation 8 2 2 10" xfId="15225" xr:uid="{3CBDDC45-294E-4652-A7B2-98504B68109F}"/>
    <cellStyle name="Calculation 8 2 2 2" xfId="10952" xr:uid="{E0DF6712-ED94-485B-99C6-B3DEA2690D6C}"/>
    <cellStyle name="Calculation 8 2 2 2 2" xfId="15572" xr:uid="{AE7CDA3D-F262-45B0-88AC-CF81991DBB1C}"/>
    <cellStyle name="Calculation 8 2 2 2 3" xfId="16576" xr:uid="{FF41F289-05E1-4592-A2D6-C67EA4E73512}"/>
    <cellStyle name="Calculation 8 2 2 2 4" xfId="17534" xr:uid="{68D3435B-6242-473C-9DB1-5325949D744C}"/>
    <cellStyle name="Calculation 8 2 2 2 5" xfId="18459" xr:uid="{76B3294C-AA29-4EBA-A287-BE39D09E7EC7}"/>
    <cellStyle name="Calculation 8 2 2 2 6" xfId="19330" xr:uid="{B3106C67-1360-4DD2-9A0D-68F2A3738219}"/>
    <cellStyle name="Calculation 8 2 2 2 7" xfId="20176" xr:uid="{91256EE0-1FF3-4ECA-937B-737627FE6F8C}"/>
    <cellStyle name="Calculation 8 2 2 2 8" xfId="20940" xr:uid="{CE8DE587-1119-4CFC-8DB7-383132AE6B99}"/>
    <cellStyle name="Calculation 8 2 2 3" xfId="11767" xr:uid="{E88AF6DA-ABD6-4E18-88EE-1375292AA86F}"/>
    <cellStyle name="Calculation 8 2 2 3 2" xfId="16171" xr:uid="{6AC6824C-095C-41D4-9774-04D5571DD759}"/>
    <cellStyle name="Calculation 8 2 2 3 3" xfId="17131" xr:uid="{B8BB576C-5C78-4690-A8C5-986CD0B883CB}"/>
    <cellStyle name="Calculation 8 2 2 3 4" xfId="18083" xr:uid="{A2F80578-3484-46DB-8EBD-ED5024375643}"/>
    <cellStyle name="Calculation 8 2 2 3 5" xfId="18957" xr:uid="{C1FFFB30-27EA-4BE4-A986-769689461AE1}"/>
    <cellStyle name="Calculation 8 2 2 3 6" xfId="19822" xr:uid="{BB5369AC-F640-461F-BF24-0FFAE6922C8C}"/>
    <cellStyle name="Calculation 8 2 2 3 7" xfId="20598" xr:uid="{A84C1887-50D4-40F1-B971-53A65E4F88A4}"/>
    <cellStyle name="Calculation 8 2 2 3 8" xfId="21355" xr:uid="{9B4D1349-00B4-409B-9FD9-7C789B77CA48}"/>
    <cellStyle name="Calculation 8 2 2 4" xfId="14544" xr:uid="{76D1C25D-7D42-4CC6-80C1-4B2DCCDB6C80}"/>
    <cellStyle name="Calculation 8 2 2 5" xfId="12429" xr:uid="{56FC93C9-83F7-4BE6-84DF-73A2A7BBD11F}"/>
    <cellStyle name="Calculation 8 2 2 6" xfId="14686" xr:uid="{B1F18DBA-D1DB-47B2-AA2C-C4EABE0747EF}"/>
    <cellStyle name="Calculation 8 2 2 7" xfId="12317" xr:uid="{09BB1528-846B-463F-A42B-7E509DAB7E97}"/>
    <cellStyle name="Calculation 8 2 2 8" xfId="14973" xr:uid="{4684B763-1CA0-4502-B7E1-17E450AAFC3C}"/>
    <cellStyle name="Calculation 8 2 2 9" xfId="12104" xr:uid="{D23DA8CE-BB8F-4995-81FE-1536127BA8FF}"/>
    <cellStyle name="Calculation 8 2 3" xfId="10594" xr:uid="{5BA97A7F-18D6-4F04-83CC-F09C126CFA57}"/>
    <cellStyle name="Calculation 8 2 3 2" xfId="15290" xr:uid="{47719095-65AD-4C6B-B4B0-D2DBC10087AF}"/>
    <cellStyle name="Calculation 8 2 3 3" xfId="16310" xr:uid="{8018F0BE-3861-47C7-A403-BD3D9A1A4DE5}"/>
    <cellStyle name="Calculation 8 2 3 4" xfId="17270" xr:uid="{5C2A1B71-C2A4-4F8C-A331-1000AF6F0512}"/>
    <cellStyle name="Calculation 8 2 3 5" xfId="18219" xr:uid="{B8C1C4EB-AC2B-4804-9CA8-22B1585096E8}"/>
    <cellStyle name="Calculation 8 2 3 6" xfId="19092" xr:uid="{9FEB968E-BBB9-42C7-B1CD-6D5D6A5B7BDD}"/>
    <cellStyle name="Calculation 8 2 3 7" xfId="19957" xr:uid="{E36698D3-7191-4640-8132-A76E5488ADEA}"/>
    <cellStyle name="Calculation 8 2 3 8" xfId="20733" xr:uid="{B3CB6DA4-1BEE-40EF-A7B7-48977AAFCD81}"/>
    <cellStyle name="Calculation 8 2 4" xfId="11560" xr:uid="{5AB2CDD9-4964-473A-80A2-049AF23F0087}"/>
    <cellStyle name="Calculation 8 2 4 2" xfId="15964" xr:uid="{83A5A64A-9E9D-4285-89A8-F237C9C27DA5}"/>
    <cellStyle name="Calculation 8 2 4 3" xfId="16924" xr:uid="{B01B47A2-BD95-4D82-8806-96F1F849417D}"/>
    <cellStyle name="Calculation 8 2 4 4" xfId="17876" xr:uid="{0F3FE6BB-8D77-4261-9C42-4ABAD95CDFD1}"/>
    <cellStyle name="Calculation 8 2 4 5" xfId="18750" xr:uid="{BBB449FE-2021-44B5-9FB6-C3BC3DB7281B}"/>
    <cellStyle name="Calculation 8 2 4 6" xfId="19615" xr:uid="{8D4AF8A2-D369-4C74-A245-5A1ABE817B39}"/>
    <cellStyle name="Calculation 8 2 4 7" xfId="20391" xr:uid="{1DCC9FB9-EE23-4F5C-897A-E2D7D5A246B6}"/>
    <cellStyle name="Calculation 8 2 4 8" xfId="21148" xr:uid="{18880473-89E3-4A19-B304-C51034F948B5}"/>
    <cellStyle name="Calculation 8 2 5" xfId="14261" xr:uid="{77E5E8F8-39C3-471C-904D-FAA077D0CD1E}"/>
    <cellStyle name="Calculation 8 2 6" xfId="12696" xr:uid="{B12676C4-BD66-4B27-9BFE-64BA07505508}"/>
    <cellStyle name="Calculation 8 2 7" xfId="13722" xr:uid="{A5713BA4-E3E4-4BC4-ADE5-CF88A0C7BC21}"/>
    <cellStyle name="Calculation 8 2 8" xfId="13151" xr:uid="{08AB6A47-5406-42BA-B23F-BEF28DC16B9E}"/>
    <cellStyle name="Calculation 8 2 9" xfId="13485" xr:uid="{D557D363-EEE3-478C-9FC9-489462D13601}"/>
    <cellStyle name="Calculation 8 3" xfId="9191" xr:uid="{23504DB4-C8ED-4833-931B-A9876E14BD20}"/>
    <cellStyle name="Calculation 8 3 10" xfId="14599" xr:uid="{7BA14CD8-979B-4954-85E6-BFDF4EE0C23D}"/>
    <cellStyle name="Calculation 8 3 2" xfId="10714" xr:uid="{F9111A8F-E84E-4D7D-B6EC-B024F92EEBB0}"/>
    <cellStyle name="Calculation 8 3 2 2" xfId="15395" xr:uid="{B255F684-1F58-4390-8CF5-06D8BC6A1336}"/>
    <cellStyle name="Calculation 8 3 2 3" xfId="16409" xr:uid="{DCD37561-F108-439B-B32D-3867E3E0C63E}"/>
    <cellStyle name="Calculation 8 3 2 4" xfId="17369" xr:uid="{EBAB2FC6-3E3E-4796-A498-96675AE73ADC}"/>
    <cellStyle name="Calculation 8 3 2 5" xfId="18313" xr:uid="{64215DEF-F818-4123-938A-65E358008D88}"/>
    <cellStyle name="Calculation 8 3 2 6" xfId="19186" xr:uid="{F136A062-1D76-41CE-8532-41B76C9234AD}"/>
    <cellStyle name="Calculation 8 3 2 7" xfId="20051" xr:uid="{A9A2378C-88EC-4BAE-AA7C-79F67DD3278C}"/>
    <cellStyle name="Calculation 8 3 2 8" xfId="20826" xr:uid="{68D2F1AE-A1D1-48E5-91BE-A9FB7316F10C}"/>
    <cellStyle name="Calculation 8 3 3" xfId="11653" xr:uid="{72DB6F5B-0882-4EE6-A8C4-E164C84F8671}"/>
    <cellStyle name="Calculation 8 3 3 2" xfId="16057" xr:uid="{EE4CE52F-536E-4B9A-ADC2-44B9CEDEEB12}"/>
    <cellStyle name="Calculation 8 3 3 3" xfId="17017" xr:uid="{243171B9-B04B-4447-A8C9-7C052E9470E3}"/>
    <cellStyle name="Calculation 8 3 3 4" xfId="17969" xr:uid="{8454F9D3-B841-4000-BA81-11A0A4C16446}"/>
    <cellStyle name="Calculation 8 3 3 5" xfId="18843" xr:uid="{5AFB37C1-F1C6-4AEE-BB61-2335E941F6D8}"/>
    <cellStyle name="Calculation 8 3 3 6" xfId="19708" xr:uid="{5680D7A0-3B55-48DE-8EC2-0FEBC5B0BBDF}"/>
    <cellStyle name="Calculation 8 3 3 7" xfId="20484" xr:uid="{E062B213-316D-4AC1-A6F1-D7B733CE6890}"/>
    <cellStyle name="Calculation 8 3 3 8" xfId="21241" xr:uid="{C01905BA-F95B-4680-AE5D-E68B32F14994}"/>
    <cellStyle name="Calculation 8 3 4" xfId="14368" xr:uid="{3F533CAA-7858-4258-9C97-DB9099351283}"/>
    <cellStyle name="Calculation 8 3 5" xfId="12594" xr:uid="{6969EDC3-1BF0-4275-B004-63EB273A9E9A}"/>
    <cellStyle name="Calculation 8 3 6" xfId="14145" xr:uid="{91BDA0DA-31E7-4DCA-9266-4542030777C8}"/>
    <cellStyle name="Calculation 8 3 7" xfId="12799" xr:uid="{A4CFC37C-1446-48EC-A8FA-04466EB3B124}"/>
    <cellStyle name="Calculation 8 3 8" xfId="13706" xr:uid="{98A0AB7C-BBE7-428D-B872-2614F5464374}"/>
    <cellStyle name="Calculation 8 3 9" xfId="13164" xr:uid="{2A21CAC2-1523-46E2-938B-6FD9C989D15F}"/>
    <cellStyle name="Calculation 8 4" xfId="9932" xr:uid="{A85C74C4-6779-48D1-9DC5-F904285D1265}"/>
    <cellStyle name="Calculation 8 4 2" xfId="14862" xr:uid="{F4998BD3-86DB-4780-BFFC-8D5C06FAF008}"/>
    <cellStyle name="Calculation 8 4 3" xfId="12204" xr:uid="{6DC83D04-C456-4AD4-92E2-8F0214E33E1D}"/>
    <cellStyle name="Calculation 8 4 4" xfId="14179" xr:uid="{7BBE3EB5-E11D-4635-BEC4-46C2F867A6D8}"/>
    <cellStyle name="Calculation 8 4 5" xfId="12768" xr:uid="{D194471F-DF57-4EA0-AE85-16A7BD2626D3}"/>
    <cellStyle name="Calculation 8 4 6" xfId="13711" xr:uid="{86BE056F-D7FA-4CC7-9DF9-9C84B927C188}"/>
    <cellStyle name="Calculation 8 4 7" xfId="13161" xr:uid="{0B6C7E05-5E81-4A4B-B219-776F6BA53643}"/>
    <cellStyle name="Calculation 8 4 8" xfId="14098" xr:uid="{1725B878-5584-420B-8FE6-DCDDDEAED88D}"/>
    <cellStyle name="Calculation 8 5" xfId="10035" xr:uid="{294839DE-8459-47B4-B637-35F5B29CDDE2}"/>
    <cellStyle name="Calculation 8 5 2" xfId="14931" xr:uid="{CC993C9B-26E9-4F06-900E-404C29B4B148}"/>
    <cellStyle name="Calculation 8 5 3" xfId="12142" xr:uid="{1D6868EB-5AA8-4956-A060-D9F0F99F5D3B}"/>
    <cellStyle name="Calculation 8 5 4" xfId="15743" xr:uid="{C1972F0A-75CD-46EC-9ADC-FEDD76347C35}"/>
    <cellStyle name="Calculation 8 5 5" xfId="16709" xr:uid="{5292CF02-DE6A-41BE-B7A1-F3F6801BDF2E}"/>
    <cellStyle name="Calculation 8 5 6" xfId="17661" xr:uid="{8A7E1D64-F183-493A-8DFA-2AF4E8F6CDB8}"/>
    <cellStyle name="Calculation 8 5 7" xfId="18546" xr:uid="{4F8C955A-08A3-4B0C-AE8A-C3B74D32FABE}"/>
    <cellStyle name="Calculation 8 5 8" xfId="19414" xr:uid="{C460991F-ACFB-4EFF-8D16-DC241B723560}"/>
    <cellStyle name="Calculation 8 6" xfId="12247" xr:uid="{CEB1E257-9F7D-4DA5-A79F-27C3C95BBE3E}"/>
    <cellStyle name="Calculation 8 7" xfId="15731" xr:uid="{18278D0E-BC3E-42E4-A536-FE7EFFE501BC}"/>
    <cellStyle name="Calculation 8 8" xfId="16699" xr:uid="{3D403BA5-BA2F-4F46-8963-B9AD3F8522AF}"/>
    <cellStyle name="Calculation 8 9" xfId="17651" xr:uid="{A49912EB-7D53-4CBB-A30A-9A6CC48971F4}"/>
    <cellStyle name="Calculation 9" xfId="3106" xr:uid="{869023DD-A5FB-424E-BE7B-7CDCC92B2BB5}"/>
    <cellStyle name="Calculation 9 10" xfId="12305" xr:uid="{29FC4EE6-D328-4C9F-8FB1-DB217A15E299}"/>
    <cellStyle name="Calculation 9 11" xfId="15096" xr:uid="{536FADAC-68E2-4C36-977C-5E7DC9D1B9E5}"/>
    <cellStyle name="Calculation 9 12" xfId="11999" xr:uid="{937049B1-795C-4FC0-9E4A-7DD032CF8AEA}"/>
    <cellStyle name="Calculation 9 2" xfId="9068" xr:uid="{A4CD32C9-BE5F-4560-BAEF-B5C834F6A03B}"/>
    <cellStyle name="Calculation 9 2 10" xfId="13336" xr:uid="{53EA6FC4-D5F9-4429-B06F-6C20EE92B4FE}"/>
    <cellStyle name="Calculation 9 2 11" xfId="14344" xr:uid="{52846DF1-4B16-4F49-8994-F0F585B3F34B}"/>
    <cellStyle name="Calculation 9 2 2" xfId="9426" xr:uid="{B87EA026-9251-4311-9217-18D1CCE32931}"/>
    <cellStyle name="Calculation 9 2 2 10" xfId="19397" xr:uid="{ECBA7911-3107-471A-9EE8-E925544D020B}"/>
    <cellStyle name="Calculation 9 2 2 2" xfId="10953" xr:uid="{69C90707-54E6-4953-A0B9-D957399DBE3A}"/>
    <cellStyle name="Calculation 9 2 2 2 2" xfId="15573" xr:uid="{76FBBBCA-142B-4E00-BA90-BA11A52A6F7D}"/>
    <cellStyle name="Calculation 9 2 2 2 3" xfId="16577" xr:uid="{819166E4-A68A-45F3-BCA0-8AEA453F7755}"/>
    <cellStyle name="Calculation 9 2 2 2 4" xfId="17535" xr:uid="{FE2D6373-254F-4F22-9AE3-0E985A2C3A58}"/>
    <cellStyle name="Calculation 9 2 2 2 5" xfId="18460" xr:uid="{3C6C9C28-7E06-4B0E-BF9C-0486F9A40446}"/>
    <cellStyle name="Calculation 9 2 2 2 6" xfId="19331" xr:uid="{08379E8B-1474-426A-842F-46EC164C66E0}"/>
    <cellStyle name="Calculation 9 2 2 2 7" xfId="20177" xr:uid="{A3933CC0-D8CD-4F4C-B47C-A887637A8877}"/>
    <cellStyle name="Calculation 9 2 2 2 8" xfId="20941" xr:uid="{31496381-F719-48F5-8045-E78B93F307EE}"/>
    <cellStyle name="Calculation 9 2 2 3" xfId="11768" xr:uid="{7056B4D4-EAA5-4396-8ADA-B50DA7932323}"/>
    <cellStyle name="Calculation 9 2 2 3 2" xfId="16172" xr:uid="{D7414727-B8A7-4BC3-A1AE-C4B645B7D1AC}"/>
    <cellStyle name="Calculation 9 2 2 3 3" xfId="17132" xr:uid="{ED15F455-CECD-40D0-B41A-C70278FF6E91}"/>
    <cellStyle name="Calculation 9 2 2 3 4" xfId="18084" xr:uid="{9F13A038-BCFE-4685-9FAD-0C17B8275D9F}"/>
    <cellStyle name="Calculation 9 2 2 3 5" xfId="18958" xr:uid="{6A536821-2B48-4005-94C9-45685267A990}"/>
    <cellStyle name="Calculation 9 2 2 3 6" xfId="19823" xr:uid="{031D6DFB-3174-4813-ACFC-CADD418DF608}"/>
    <cellStyle name="Calculation 9 2 2 3 7" xfId="20599" xr:uid="{E4A56FF6-DB67-4B9B-B024-CC2A0AE16906}"/>
    <cellStyle name="Calculation 9 2 2 3 8" xfId="21356" xr:uid="{DDE0F7B1-CB75-4208-AF86-15CD569B7E38}"/>
    <cellStyle name="Calculation 9 2 2 4" xfId="14545" xr:uid="{648D17F2-D4D6-4E65-B35B-D9774FE385E8}"/>
    <cellStyle name="Calculation 9 2 2 5" xfId="12428" xr:uid="{8752852F-F166-46E7-B1F9-17F5B6C171EC}"/>
    <cellStyle name="Calculation 9 2 2 6" xfId="15705" xr:uid="{FF76FEE5-05E4-408A-BE6D-219774D39449}"/>
    <cellStyle name="Calculation 9 2 2 7" xfId="16681" xr:uid="{2FAF3756-FCCA-4CD5-A6C3-DB72EF760CE4}"/>
    <cellStyle name="Calculation 9 2 2 8" xfId="17633" xr:uid="{23FBA1FA-88BF-47F3-B952-B4B685697FC1}"/>
    <cellStyle name="Calculation 9 2 2 9" xfId="18528" xr:uid="{6394B305-09F2-4BE2-8810-E784E41E8266}"/>
    <cellStyle name="Calculation 9 2 3" xfId="10593" xr:uid="{B9B78925-486A-4087-B622-B94F9E5A34FB}"/>
    <cellStyle name="Calculation 9 2 3 2" xfId="15289" xr:uid="{B8968133-D072-4AC5-B9B6-34C8E095A0DE}"/>
    <cellStyle name="Calculation 9 2 3 3" xfId="16309" xr:uid="{D0C962A0-4079-429D-94CC-E2AE83C5F3F9}"/>
    <cellStyle name="Calculation 9 2 3 4" xfId="17269" xr:uid="{74BF4F3C-FA3F-4C12-AB37-BB20CAB12848}"/>
    <cellStyle name="Calculation 9 2 3 5" xfId="18218" xr:uid="{51A5AAA0-36E1-4D79-AC77-6122CD76B3C2}"/>
    <cellStyle name="Calculation 9 2 3 6" xfId="19091" xr:uid="{F41E09F4-58C2-40D8-9F3D-78E67EA446B1}"/>
    <cellStyle name="Calculation 9 2 3 7" xfId="19956" xr:uid="{B72CD390-97D3-4ED2-A255-7FF9F5DBBA8C}"/>
    <cellStyle name="Calculation 9 2 3 8" xfId="20732" xr:uid="{13CBC6FA-5A37-4DFB-9311-B37BBD9C8469}"/>
    <cellStyle name="Calculation 9 2 4" xfId="11559" xr:uid="{7504EA16-481F-4A02-B152-DCDCA8375D49}"/>
    <cellStyle name="Calculation 9 2 4 2" xfId="15963" xr:uid="{D40967B3-98BF-4E4B-A726-D5ED0299B653}"/>
    <cellStyle name="Calculation 9 2 4 3" xfId="16923" xr:uid="{BB51C8DD-FFD0-4425-AE2C-233EA5D735B0}"/>
    <cellStyle name="Calculation 9 2 4 4" xfId="17875" xr:uid="{B0B7BBE5-EA5B-4F29-9C88-6AA46BA8C7C8}"/>
    <cellStyle name="Calculation 9 2 4 5" xfId="18749" xr:uid="{1F2CEF49-BCAC-473A-9AA5-FCA3F47D8276}"/>
    <cellStyle name="Calculation 9 2 4 6" xfId="19614" xr:uid="{3BCAA3C1-0543-44FB-8F38-84EB8A24F7CA}"/>
    <cellStyle name="Calculation 9 2 4 7" xfId="20390" xr:uid="{7B35B84A-AE30-43EF-9B55-E8671CA8D8C3}"/>
    <cellStyle name="Calculation 9 2 4 8" xfId="21147" xr:uid="{BA9708B4-C84F-44B4-A61D-B3377D07A214}"/>
    <cellStyle name="Calculation 9 2 5" xfId="14260" xr:uid="{763A8AD0-8181-4BD4-B8BA-90C8504ED0CB}"/>
    <cellStyle name="Calculation 9 2 6" xfId="12697" xr:uid="{BB272CEC-5E8D-4A1E-9D17-E3969479C387}"/>
    <cellStyle name="Calculation 9 2 7" xfId="13721" xr:uid="{602DB05A-10B1-4D9D-AAD9-530012195388}"/>
    <cellStyle name="Calculation 9 2 8" xfId="13152" xr:uid="{5FC3436A-34D0-4A6D-A939-11D9B4AA2FF0}"/>
    <cellStyle name="Calculation 9 2 9" xfId="13484" xr:uid="{49E40021-C147-47AF-BC4D-81535B71A690}"/>
    <cellStyle name="Calculation 9 3" xfId="9192" xr:uid="{353BAF26-2562-4912-A1F8-D0CD03CDFEE6}"/>
    <cellStyle name="Calculation 9 3 10" xfId="17638" xr:uid="{79AB2BB9-3607-4D59-9EC0-40BFF92584F2}"/>
    <cellStyle name="Calculation 9 3 2" xfId="10715" xr:uid="{FD7086FE-4DA1-4529-BEC3-66694718FB2C}"/>
    <cellStyle name="Calculation 9 3 2 2" xfId="15396" xr:uid="{71ADCC89-9FEB-4AEE-9C9E-533873D6ECC3}"/>
    <cellStyle name="Calculation 9 3 2 3" xfId="16410" xr:uid="{4EAB66B6-7D36-4DF7-848F-3D10E3EBE779}"/>
    <cellStyle name="Calculation 9 3 2 4" xfId="17370" xr:uid="{5EDE32DE-731C-4B72-B054-EB8477CD1429}"/>
    <cellStyle name="Calculation 9 3 2 5" xfId="18314" xr:uid="{767DEF1B-5271-4146-B90A-BE49B1666746}"/>
    <cellStyle name="Calculation 9 3 2 6" xfId="19187" xr:uid="{F9912020-21CA-4B7E-B4A1-52757BBCE8D2}"/>
    <cellStyle name="Calculation 9 3 2 7" xfId="20052" xr:uid="{DA01D45D-B214-49FA-8201-2020FA7D626F}"/>
    <cellStyle name="Calculation 9 3 2 8" xfId="20827" xr:uid="{9500D636-3BAA-49CF-B6EC-B8FAACAF1143}"/>
    <cellStyle name="Calculation 9 3 3" xfId="11654" xr:uid="{205EEEA4-9A7D-4F83-BECA-2AE6668E78DA}"/>
    <cellStyle name="Calculation 9 3 3 2" xfId="16058" xr:uid="{D6E8049A-A76F-4332-AAAC-3C8632429E14}"/>
    <cellStyle name="Calculation 9 3 3 3" xfId="17018" xr:uid="{F75DD9A8-B5DA-40C9-9330-9E94EE1570C7}"/>
    <cellStyle name="Calculation 9 3 3 4" xfId="17970" xr:uid="{194100EA-4E5B-48B2-A4F2-444591BD150D}"/>
    <cellStyle name="Calculation 9 3 3 5" xfId="18844" xr:uid="{A017860D-868D-4362-BD77-672EB9677BBB}"/>
    <cellStyle name="Calculation 9 3 3 6" xfId="19709" xr:uid="{70D877BE-2F00-4379-9D06-21E6A43B7079}"/>
    <cellStyle name="Calculation 9 3 3 7" xfId="20485" xr:uid="{1FC9ADD9-E382-4D43-8738-983810880B6B}"/>
    <cellStyle name="Calculation 9 3 3 8" xfId="21242" xr:uid="{23A09DAC-13A3-4C0F-B47E-3EDC7D55C2D3}"/>
    <cellStyle name="Calculation 9 3 4" xfId="14369" xr:uid="{03B14029-28C0-45F4-BEFC-54EE9077AE9E}"/>
    <cellStyle name="Calculation 9 3 5" xfId="12593" xr:uid="{F6672AEB-9013-41EA-88E2-E5EE4D3C6155}"/>
    <cellStyle name="Calculation 9 3 6" xfId="14659" xr:uid="{98663D12-24D7-41F5-8EC5-7EF7F2FE37FD}"/>
    <cellStyle name="Calculation 9 3 7" xfId="12338" xr:uid="{745C0EF1-5ECD-4A15-9FBB-99EDBA7ECB99}"/>
    <cellStyle name="Calculation 9 3 8" xfId="15715" xr:uid="{5A286C19-4D67-40AC-882F-6FFD553176BC}"/>
    <cellStyle name="Calculation 9 3 9" xfId="16686" xr:uid="{49CDDDCF-703C-45D2-948F-21F08C24CF62}"/>
    <cellStyle name="Calculation 9 4" xfId="9933" xr:uid="{C0F1118C-D13E-4B59-B14D-29B77409617D}"/>
    <cellStyle name="Calculation 9 4 2" xfId="14863" xr:uid="{FD2D0B91-3D10-46CF-8703-7504678A13EC}"/>
    <cellStyle name="Calculation 9 4 3" xfId="12203" xr:uid="{7CEBFC02-761F-454B-918C-21B5C45B207F}"/>
    <cellStyle name="Calculation 9 4 4" xfId="14346" xr:uid="{A68CC734-F67D-4FAE-9ECB-3841F9B98825}"/>
    <cellStyle name="Calculation 9 4 5" xfId="12615" xr:uid="{89B387D1-4AC1-42AD-934F-5CD56E8BEB06}"/>
    <cellStyle name="Calculation 9 4 6" xfId="14139" xr:uid="{40815633-000D-49BC-AE84-9ABD7EDC1226}"/>
    <cellStyle name="Calculation 9 4 7" xfId="12805" xr:uid="{1E262715-E188-4C46-9BAF-377FB072DE4A}"/>
    <cellStyle name="Calculation 9 4 8" xfId="13701" xr:uid="{74035CA6-B0D2-4BAE-A47B-366A1333B818}"/>
    <cellStyle name="Calculation 9 5" xfId="10034" xr:uid="{5C6BB249-EEA1-4FDC-8734-0FFAA73E2273}"/>
    <cellStyle name="Calculation 9 5 2" xfId="14930" xr:uid="{012F856B-FAB2-4956-BAE0-1D1447092714}"/>
    <cellStyle name="Calculation 9 5 3" xfId="12143" xr:uid="{28FC3084-1343-40F7-A68C-68E79FF0D8F8}"/>
    <cellStyle name="Calculation 9 5 4" xfId="14723" xr:uid="{7E3C9F82-078B-4886-BC69-770604C6271D}"/>
    <cellStyle name="Calculation 9 5 5" xfId="12288" xr:uid="{4C13FEF7-B12F-4D19-B6DD-D194F37D60FB}"/>
    <cellStyle name="Calculation 9 5 6" xfId="15207" xr:uid="{DB31B472-6E67-4B1C-AAEF-8F19ED9F0C58}"/>
    <cellStyle name="Calculation 9 5 7" xfId="11920" xr:uid="{1FA6A0CC-DB2F-446C-958F-3E70458F282B}"/>
    <cellStyle name="Calculation 9 5 8" xfId="13934" xr:uid="{333C9FA1-ADAC-49A2-9567-FD2692C3675C}"/>
    <cellStyle name="Calculation 9 6" xfId="12248" xr:uid="{1606A6AF-A248-4FE0-82DD-181CF2623057}"/>
    <cellStyle name="Calculation 9 7" xfId="14711" xr:uid="{F1255CA1-E28F-4C16-9DCC-B25A83E2B5AA}"/>
    <cellStyle name="Calculation 9 8" xfId="12298" xr:uid="{BAF47A37-8692-454F-86AD-8C1566665237}"/>
    <cellStyle name="Calculation 9 9" xfId="14703" xr:uid="{37DB8961-ED21-4E72-BB09-61E32CDF3D6D}"/>
    <cellStyle name="Check Cell 10" xfId="3107" xr:uid="{467F6535-9ABC-4E2F-981E-546BD52322B4}"/>
    <cellStyle name="Check Cell 11" xfId="3108" xr:uid="{DEF64465-1EFD-44C5-B02E-0E80F23F246D}"/>
    <cellStyle name="Check Cell 12" xfId="3109" xr:uid="{53565815-714C-4616-8026-53236AB8F28D}"/>
    <cellStyle name="Check Cell 13" xfId="3110" xr:uid="{E922898D-7C02-47F0-90D5-C5F4996A73EE}"/>
    <cellStyle name="Check Cell 14" xfId="3111" xr:uid="{9AABF73B-059D-4081-8A04-21F38C3095A7}"/>
    <cellStyle name="Check Cell 15" xfId="3112" xr:uid="{5E3D0548-BDA0-46DC-BE93-1E38F9E89B24}"/>
    <cellStyle name="Check Cell 16" xfId="3113" xr:uid="{434910B1-EB32-401E-813E-9223FBB2EE75}"/>
    <cellStyle name="Check Cell 17" xfId="3114" xr:uid="{AE7CBC22-2E60-4C03-8B4C-7D4235A18DD4}"/>
    <cellStyle name="Check Cell 18" xfId="3115" xr:uid="{B103858E-F66D-4226-90D5-B2CC8DE7FE37}"/>
    <cellStyle name="Check Cell 18 2" xfId="3116" xr:uid="{81BA9643-CA25-4953-8761-4810D011133A}"/>
    <cellStyle name="Check Cell 19" xfId="3117" xr:uid="{C325BE32-BD0A-4FA4-8054-0EDBF827A142}"/>
    <cellStyle name="Check Cell 19 2" xfId="3118" xr:uid="{A6469896-BD3B-4EB1-B61A-7A6CFB6BB682}"/>
    <cellStyle name="Check Cell 2" xfId="3119" xr:uid="{20C77C4D-59B6-45C2-8707-FA8E78FBB928}"/>
    <cellStyle name="Check Cell 2 2" xfId="3120" xr:uid="{A0265648-7DA5-4883-AC38-374C5485766B}"/>
    <cellStyle name="Check Cell 2 2 2" xfId="8736" xr:uid="{F70E3FD6-216D-4ED5-A4C8-2C861C3108A7}"/>
    <cellStyle name="Check Cell 3" xfId="3121" xr:uid="{26125084-E47D-485E-861B-07B8882A3B8E}"/>
    <cellStyle name="Check Cell 4" xfId="3122" xr:uid="{5A8BBFA1-1425-4309-9A03-BF9D3777D0CF}"/>
    <cellStyle name="Check Cell 5" xfId="3123" xr:uid="{16A91BEC-63FE-477D-83B1-EB0715D67721}"/>
    <cellStyle name="Check Cell 6" xfId="3124" xr:uid="{8050D1E8-7503-42F6-A093-7DA6642D7199}"/>
    <cellStyle name="Check Cell 7" xfId="3125" xr:uid="{C6E1620A-D77F-495C-B44C-EA62D1314E64}"/>
    <cellStyle name="Check Cell 8" xfId="3126" xr:uid="{A903FAEC-5750-4DD3-98C6-566C56F20702}"/>
    <cellStyle name="Check Cell 9" xfId="3127" xr:uid="{67E40AA7-0213-4EDD-A230-F5EB5B35EC8D}"/>
    <cellStyle name="Comma" xfId="2333" builtinId="3"/>
    <cellStyle name="Comma 10" xfId="2420" xr:uid="{8F29ACF4-03AE-41C2-831A-49D931328F65}"/>
    <cellStyle name="Comma 10 2" xfId="21570" xr:uid="{962A4439-CFD5-47F6-AAB0-9EAC95C864E9}"/>
    <cellStyle name="Comma 10 3" xfId="21666" xr:uid="{B4B9FEA5-F5C3-4653-A69F-EA719299D67F}"/>
    <cellStyle name="Comma 11" xfId="21459" xr:uid="{D91EEF69-1D92-4AB0-B6E5-162ABEC3D20F}"/>
    <cellStyle name="Comma 11 2" xfId="21643" xr:uid="{A92613BC-01CF-4E33-B034-113D6BD8F9A3}"/>
    <cellStyle name="Comma 11 3" xfId="21739" xr:uid="{06428D4C-2F93-4E77-B2DF-929A159007D5}"/>
    <cellStyle name="Comma 12" xfId="21460" xr:uid="{EB4C8C94-3E32-4643-8E7E-FF0873850E00}"/>
    <cellStyle name="Comma 13" xfId="21545" xr:uid="{7C07A688-E8FF-4BF6-BF34-B88BE2E208FC}"/>
    <cellStyle name="Comma 14" xfId="21555" xr:uid="{E1E3AB01-179E-4207-9B38-16F6C91FC252}"/>
    <cellStyle name="Comma 15" xfId="21651" xr:uid="{E9CDFA33-A9CD-4FB8-826A-2ED78EBE35E6}"/>
    <cellStyle name="Comma 16" xfId="2357" xr:uid="{7BCEE8EC-6C3B-44B0-8EF7-730F48F1D9EB}"/>
    <cellStyle name="Comma 17" xfId="21749" xr:uid="{72776A31-4CF0-4839-91C4-823E03FBA437}"/>
    <cellStyle name="Comma 2" xfId="13" xr:uid="{A3E9C06E-02D4-4FDB-BE7F-84A8F0E79A3D}"/>
    <cellStyle name="Comma 2 10" xfId="294" xr:uid="{82C2E85D-B830-4697-84EA-A6648D2DE9F3}"/>
    <cellStyle name="Comma 2 10 2" xfId="1060" xr:uid="{4EFC8730-34E9-446C-9D2E-098B525A24F8}"/>
    <cellStyle name="Comma 2 10 3" xfId="1840" xr:uid="{DBB22499-618A-4339-890D-89E499BA2EDC}"/>
    <cellStyle name="Comma 2 11" xfId="812" xr:uid="{77A27CAF-24E2-4E14-B520-8192DB00D8BF}"/>
    <cellStyle name="Comma 2 11 2" xfId="1593" xr:uid="{57935EC8-6FCA-40D0-86CE-24AEBA6AA699}"/>
    <cellStyle name="Comma 2 12" xfId="1584" xr:uid="{B12728C0-1D3B-4787-91B2-D450CCBB870D}"/>
    <cellStyle name="Comma 2 13" xfId="2337" xr:uid="{EA2DA4A8-B063-49C5-B19B-79C1A2D547D0}"/>
    <cellStyle name="Comma 2 14" xfId="2341" xr:uid="{5838025F-A695-4FF5-B3B4-15F18B8158EB}"/>
    <cellStyle name="Comma 2 2" xfId="45" xr:uid="{B4FD733E-4907-4530-818F-5351B37B716B}"/>
    <cellStyle name="Comma 2 2 2" xfId="89" xr:uid="{02AA8647-1940-4ACA-8BA1-0EF8DAF58083}"/>
    <cellStyle name="Comma 2 2 2 2" xfId="174" xr:uid="{8F79181A-9BCC-41F7-9E54-16A382FAC938}"/>
    <cellStyle name="Comma 2 2 2 2 2" xfId="676" xr:uid="{114F08B5-D8B9-4651-885B-D219C852581E}"/>
    <cellStyle name="Comma 2 2 2 2 2 2" xfId="1442" xr:uid="{585D37C0-86B7-42C3-B446-D12C8DA688D2}"/>
    <cellStyle name="Comma 2 2 2 2 2 2 2" xfId="21531" xr:uid="{290F242F-F0B2-46CD-8EC7-74D1B2B235CF}"/>
    <cellStyle name="Comma 2 2 2 2 2 3" xfId="2222" xr:uid="{08072F3C-C872-4CB2-AA66-3A123C9335E6}"/>
    <cellStyle name="Comma 2 2 2 2 2 3 2" xfId="21637" xr:uid="{9FA4C854-5845-43E6-953E-A86CA9581DAB}"/>
    <cellStyle name="Comma 2 2 2 2 2 4" xfId="21733" xr:uid="{0DF68715-7B91-4B63-A496-54E2BF341A07}"/>
    <cellStyle name="Comma 2 2 2 2 2 5" xfId="10920" xr:uid="{F848CC10-7213-4AFB-92C8-D97D58577074}"/>
    <cellStyle name="Comma 2 2 2 2 3" xfId="428" xr:uid="{991CF4D3-97D1-4B49-AA69-5DB3E6B5BEFF}"/>
    <cellStyle name="Comma 2 2 2 2 3 2" xfId="1194" xr:uid="{3B93DF6B-28A5-4DF4-9365-58FD62EAF91F}"/>
    <cellStyle name="Comma 2 2 2 2 3 3" xfId="1974" xr:uid="{7A1FEE47-E4A6-4C4A-BACE-608551A60D50}"/>
    <cellStyle name="Comma 2 2 2 2 3 4" xfId="21494" xr:uid="{B404FDEF-7656-4B4C-BF38-E9C178EC48BC}"/>
    <cellStyle name="Comma 2 2 2 2 4" xfId="946" xr:uid="{4F489CA1-4888-47AE-95FE-F3FD22CF61F8}"/>
    <cellStyle name="Comma 2 2 2 2 4 2" xfId="21602" xr:uid="{B8239835-446A-4681-BF18-15F60CCAA814}"/>
    <cellStyle name="Comma 2 2 2 2 5" xfId="1726" xr:uid="{3116DAD9-931E-468E-83E8-ADCFAF155A8B}"/>
    <cellStyle name="Comma 2 2 2 2 5 2" xfId="21698" xr:uid="{DE75DB2F-B6BA-485E-86BA-68FC0966E23E}"/>
    <cellStyle name="Comma 2 2 2 2 6" xfId="9393" xr:uid="{2FB909D0-36AA-4048-93A5-068EA61EB70A}"/>
    <cellStyle name="Comma 2 2 2 3" xfId="233" xr:uid="{9DA40A75-AE89-4B7A-9F80-F75278490ABC}"/>
    <cellStyle name="Comma 2 2 2 3 2" xfId="734" xr:uid="{FA16EA77-05E6-47D3-9747-6F2071651E85}"/>
    <cellStyle name="Comma 2 2 2 3 2 2" xfId="1500" xr:uid="{BFF4D62E-56EA-40A2-A8DA-43233A49176F}"/>
    <cellStyle name="Comma 2 2 2 3 2 3" xfId="2280" xr:uid="{94648934-522D-4BB3-94BB-AE080ACBEB41}"/>
    <cellStyle name="Comma 2 2 2 3 2 4" xfId="21513" xr:uid="{3B5BF798-72EA-4331-BC61-E52E46A8EE9B}"/>
    <cellStyle name="Comma 2 2 2 3 3" xfId="486" xr:uid="{B71C79FC-2FEA-42FC-98DD-C084A25ACCE8}"/>
    <cellStyle name="Comma 2 2 2 3 3 2" xfId="1252" xr:uid="{2B0D62C0-1568-402D-AE05-43F126762B70}"/>
    <cellStyle name="Comma 2 2 2 3 3 3" xfId="2032" xr:uid="{3D170AED-59A8-467B-9F71-9D2F410C12B1}"/>
    <cellStyle name="Comma 2 2 2 3 3 4" xfId="21620" xr:uid="{5CE3494A-9709-4CF6-B1AE-0162EC12B907}"/>
    <cellStyle name="Comma 2 2 2 3 4" xfId="1004" xr:uid="{146585A5-A90E-4B3A-A965-EE338A28AE1B}"/>
    <cellStyle name="Comma 2 2 2 3 4 2" xfId="21716" xr:uid="{0E346F1C-6777-4C91-AA61-5039E404F2E1}"/>
    <cellStyle name="Comma 2 2 2 3 5" xfId="1783" xr:uid="{AB7D308C-0A4C-4AC8-9112-2991D15B499D}"/>
    <cellStyle name="Comma 2 2 2 3 6" xfId="10291" xr:uid="{9D93DE7A-73B4-4EF4-81F6-79A441F048B3}"/>
    <cellStyle name="Comma 2 2 2 4" xfId="593" xr:uid="{59D148C6-3CC4-45BE-BA31-948D0FA37502}"/>
    <cellStyle name="Comma 2 2 2 4 2" xfId="1359" xr:uid="{D6B5B21F-886B-49FC-AD3C-F3A3276E853A}"/>
    <cellStyle name="Comma 2 2 2 4 2 2" xfId="21587" xr:uid="{9494D511-E617-4CA4-9348-A4D3E8FFCC61}"/>
    <cellStyle name="Comma 2 2 2 4 3" xfId="2139" xr:uid="{E65CDC24-CC39-4373-806E-9F0288C0678D}"/>
    <cellStyle name="Comma 2 2 2 4 3 2" xfId="21683" xr:uid="{E532CFF3-AE86-4CBB-B526-F01FC5994D63}"/>
    <cellStyle name="Comma 2 2 2 4 4" xfId="8738" xr:uid="{2BCCB6DF-7CD7-4269-BCD8-492EE1D6B576}"/>
    <cellStyle name="Comma 2 2 2 5" xfId="345" xr:uid="{AE7E22F5-F25A-4D1A-A0EB-FF9EBED50E09}"/>
    <cellStyle name="Comma 2 2 2 5 2" xfId="1111" xr:uid="{F0C6A5AA-075C-47F0-BB09-9BDED38605FD}"/>
    <cellStyle name="Comma 2 2 2 5 3" xfId="1891" xr:uid="{A3E277B6-1E8F-4681-B45C-BF423964218C}"/>
    <cellStyle name="Comma 2 2 2 5 4" xfId="21476" xr:uid="{B20D6E06-ECBB-4139-9215-D70774130F38}"/>
    <cellStyle name="Comma 2 2 2 6" xfId="863" xr:uid="{01FBB323-0E48-4CA9-A2D5-1AD2E0851592}"/>
    <cellStyle name="Comma 2 2 2 6 2" xfId="21564" xr:uid="{33517443-5DB2-4D00-B730-513123F57819}"/>
    <cellStyle name="Comma 2 2 2 7" xfId="1642" xr:uid="{793184F5-A6D1-46A9-B948-0D2D12A3D35A}"/>
    <cellStyle name="Comma 2 2 2 7 2" xfId="21660" xr:uid="{72236A90-5BF6-4642-A036-D27AFE92AADC}"/>
    <cellStyle name="Comma 2 2 2 8" xfId="2403" xr:uid="{010D786B-0151-4A0F-AB42-A4471BC7B778}"/>
    <cellStyle name="Comma 2 2 3" xfId="170" xr:uid="{C5B1101D-3333-4DC3-A6DA-D0137AFFD107}"/>
    <cellStyle name="Comma 2 2 3 2" xfId="267" xr:uid="{283D6C34-3863-458F-B5A9-17494C94C22A}"/>
    <cellStyle name="Comma 2 2 3 2 2" xfId="768" xr:uid="{540A6BAD-A471-48DC-BC22-6C24BB9013AD}"/>
    <cellStyle name="Comma 2 2 3 2 2 2" xfId="1534" xr:uid="{C10CC7CF-4C94-4B1D-8B96-399A93AD5CE7}"/>
    <cellStyle name="Comma 2 2 3 2 2 3" xfId="2314" xr:uid="{ACA324E2-C071-4424-9072-013A9F4F95B2}"/>
    <cellStyle name="Comma 2 2 3 2 2 4" xfId="21520" xr:uid="{14335AD7-FF45-472C-9CBD-5A422E39899B}"/>
    <cellStyle name="Comma 2 2 3 2 3" xfId="520" xr:uid="{F2257710-6992-4A83-8296-B67472281E6A}"/>
    <cellStyle name="Comma 2 2 3 2 3 2" xfId="1286" xr:uid="{B18D8CBE-78F6-427E-8950-396164E8F5D7}"/>
    <cellStyle name="Comma 2 2 3 2 3 3" xfId="2066" xr:uid="{6C6F1CE2-BB25-4A1E-94C1-2E6C49091FB2}"/>
    <cellStyle name="Comma 2 2 3 2 3 4" xfId="21626" xr:uid="{A2347F8C-CEBB-468D-90D9-02BBCDC1CE45}"/>
    <cellStyle name="Comma 2 2 3 2 4" xfId="1038" xr:uid="{A8A110E6-0627-47B8-A6E0-D986FB0C6413}"/>
    <cellStyle name="Comma 2 2 3 2 4 2" xfId="21722" xr:uid="{4FE097F9-BD42-4CFF-9EE6-9D82FF5BF889}"/>
    <cellStyle name="Comma 2 2 3 2 5" xfId="1817" xr:uid="{3A0D6F63-819B-493B-B0E8-062F8C935BE0}"/>
    <cellStyle name="Comma 2 2 3 2 6" xfId="10716" xr:uid="{F8C57659-EB53-4AAE-9144-1BA274D761B4}"/>
    <cellStyle name="Comma 2 2 3 3" xfId="672" xr:uid="{21A51BE5-72D7-48CB-989E-8A8166432D3F}"/>
    <cellStyle name="Comma 2 2 3 3 2" xfId="1438" xr:uid="{70997D7A-A936-43A2-B0F0-44B03A3B72F3}"/>
    <cellStyle name="Comma 2 2 3 3 3" xfId="2218" xr:uid="{00D9782A-B735-4F51-9DBF-AA4F1849A29A}"/>
    <cellStyle name="Comma 2 2 3 3 4" xfId="21483" xr:uid="{C6AB92C2-054D-42F2-BD39-3E673BAA16D3}"/>
    <cellStyle name="Comma 2 2 3 4" xfId="424" xr:uid="{87B79B42-E116-465A-BAF0-98E1ECF7F961}"/>
    <cellStyle name="Comma 2 2 3 4 2" xfId="1190" xr:uid="{88C78066-EDAD-43D9-93BC-62226A858CE3}"/>
    <cellStyle name="Comma 2 2 3 4 3" xfId="1970" xr:uid="{9AD48EE6-62B3-43DF-A5D5-7AC0F9332638}"/>
    <cellStyle name="Comma 2 2 3 4 4" xfId="21592" xr:uid="{9B4EEC02-4205-4E44-BC81-3AC823981518}"/>
    <cellStyle name="Comma 2 2 3 5" xfId="942" xr:uid="{B3195CB4-C6B7-484D-BD20-2651D6699984}"/>
    <cellStyle name="Comma 2 2 3 5 2" xfId="21688" xr:uid="{7CCD8BC1-C429-4EDC-9F11-5449B19B72CB}"/>
    <cellStyle name="Comma 2 2 3 6" xfId="1722" xr:uid="{F0807A06-EF26-447C-8FA0-616680D616C0}"/>
    <cellStyle name="Comma 2 2 3 7" xfId="9193" xr:uid="{D44C2569-3967-4EEB-AA7E-B5BE19FE1AAD}"/>
    <cellStyle name="Comma 2 2 4" xfId="198" xr:uid="{50ED95FF-D283-474F-A5D2-69BD98ED67CF}"/>
    <cellStyle name="Comma 2 2 4 2" xfId="700" xr:uid="{A29A778C-0984-4C2E-A380-4D75C40C0654}"/>
    <cellStyle name="Comma 2 2 4 2 2" xfId="1466" xr:uid="{71712082-90D8-4805-881B-39E631D7305B}"/>
    <cellStyle name="Comma 2 2 4 2 3" xfId="2246" xr:uid="{1F18F4F0-E485-4947-AA3F-9DBBE7D72B87}"/>
    <cellStyle name="Comma 2 2 4 2 4" xfId="21501" xr:uid="{F1E69845-5196-4C67-9391-91F67AEA5078}"/>
    <cellStyle name="Comma 2 2 4 3" xfId="452" xr:uid="{1FEA7DBA-63F5-4D9A-A5CD-ACFD5640197E}"/>
    <cellStyle name="Comma 2 2 4 3 2" xfId="1218" xr:uid="{B6AABA46-13FA-4799-A572-96B180D37C96}"/>
    <cellStyle name="Comma 2 2 4 3 3" xfId="1998" xr:uid="{6EF945E8-9613-44B9-AC8B-F79D6E3218C9}"/>
    <cellStyle name="Comma 2 2 4 3 4" xfId="21608" xr:uid="{9621EDAA-7206-4626-B860-11429F02B526}"/>
    <cellStyle name="Comma 2 2 4 4" xfId="970" xr:uid="{77910A55-E92B-4BEF-A7D4-54B702D5770B}"/>
    <cellStyle name="Comma 2 2 4 4 2" xfId="21704" xr:uid="{8E091BEF-B5DA-4AFC-8F32-A5C8BD4F76B4}"/>
    <cellStyle name="Comma 2 2 4 5" xfId="1749" xr:uid="{6B97DDA4-B54D-4F7D-AC1D-3921953EFC79}"/>
    <cellStyle name="Comma 2 2 4 6" xfId="9911" xr:uid="{0E753D46-1319-41D8-B5B0-A53E74B3E587}"/>
    <cellStyle name="Comma 2 2 5" xfId="559" xr:uid="{C1C13794-281B-4F8A-8F58-BA41BCE605D1}"/>
    <cellStyle name="Comma 2 2 5 2" xfId="1325" xr:uid="{6FD734B2-604A-4A75-B3B3-443B17B06B67}"/>
    <cellStyle name="Comma 2 2 5 2 2" xfId="21569" xr:uid="{DA27AA8D-1E81-4514-B4CD-74349C066C44}"/>
    <cellStyle name="Comma 2 2 5 3" xfId="2105" xr:uid="{24C73C9A-317C-4D5C-BDED-9E82D619801F}"/>
    <cellStyle name="Comma 2 2 5 3 2" xfId="21665" xr:uid="{77E66F29-2CFB-49F5-8E04-C3429C3DFE92}"/>
    <cellStyle name="Comma 2 2 5 4" xfId="2419" xr:uid="{7FEDADFB-CB4B-4224-A872-70857F97441B}"/>
    <cellStyle name="Comma 2 2 6" xfId="311" xr:uid="{9052DC1F-9446-4C8F-A7E6-A41EC081F73F}"/>
    <cellStyle name="Comma 2 2 6 2" xfId="1077" xr:uid="{12368E4A-041D-4212-9EB2-29733C4B3C9A}"/>
    <cellStyle name="Comma 2 2 6 3" xfId="1857" xr:uid="{49718B6C-72F5-4536-8FC4-1C64E8B2217E}"/>
    <cellStyle name="Comma 2 2 6 4" xfId="21462" xr:uid="{E61F0EF0-0288-4256-86EC-9DFD7B683481}"/>
    <cellStyle name="Comma 2 2 7" xfId="829" xr:uid="{461E1D8B-187D-4C52-BBC9-C34E7B573CA7}"/>
    <cellStyle name="Comma 2 2 7 2" xfId="21550" xr:uid="{F2FF2056-D5CE-41C7-9E6D-148D13E121EA}"/>
    <cellStyle name="Comma 2 2 8" xfId="1609" xr:uid="{EDD4AD1B-B5B3-4E01-BD37-C741735FC6F3}"/>
    <cellStyle name="Comma 2 2 8 2" xfId="21646" xr:uid="{784A0F99-ECE1-4BA2-A3BE-B92B49546646}"/>
    <cellStyle name="Comma 2 2 9" xfId="2345" xr:uid="{4C3A8539-3B66-4031-8C29-58ADC1B4FA14}"/>
    <cellStyle name="Comma 2 3" xfId="60" xr:uid="{2D20D65C-0DE8-4EC5-994E-1733912821DA}"/>
    <cellStyle name="Comma 2 3 10" xfId="2348" xr:uid="{1FD0433F-C55D-4D1D-A8BF-D1EAC8A8CEF0}"/>
    <cellStyle name="Comma 2 3 2" xfId="98" xr:uid="{B07A3C2B-3219-4BDF-8AF0-A77607A13332}"/>
    <cellStyle name="Comma 2 3 2 2" xfId="162" xr:uid="{17DD9224-23EB-4797-A1BA-1E971D24F746}"/>
    <cellStyle name="Comma 2 3 2 2 2" xfId="665" xr:uid="{1FDAE7A1-ABE1-4E7A-9A38-45B6EB635FC3}"/>
    <cellStyle name="Comma 2 3 2 2 2 2" xfId="1431" xr:uid="{E9029F71-8FA4-4FE1-8AC7-F77E8103DAB6}"/>
    <cellStyle name="Comma 2 3 2 2 2 3" xfId="2211" xr:uid="{B476B96C-B36E-4291-8463-80FB83596F70}"/>
    <cellStyle name="Comma 2 3 2 2 2 4" xfId="21532" xr:uid="{F18C0067-18CF-48BA-9B79-E246DECBD205}"/>
    <cellStyle name="Comma 2 3 2 2 3" xfId="417" xr:uid="{F17777E8-F7F9-4662-9101-355BF25D9E9B}"/>
    <cellStyle name="Comma 2 3 2 2 3 2" xfId="1183" xr:uid="{8B370371-FD6C-48EE-976A-4073B878E846}"/>
    <cellStyle name="Comma 2 3 2 2 3 3" xfId="1963" xr:uid="{9FE6CE0E-B571-4D65-B938-28FFBB7D1E3E}"/>
    <cellStyle name="Comma 2 3 2 2 3 4" xfId="21638" xr:uid="{3EE01B3A-C913-47C3-AB85-39F135F6B9BC}"/>
    <cellStyle name="Comma 2 3 2 2 4" xfId="935" xr:uid="{8AAD5A0F-37E4-4E13-B7F3-E5B6922F69BA}"/>
    <cellStyle name="Comma 2 3 2 2 4 2" xfId="21734" xr:uid="{239F4B5A-E26B-4842-A72E-CBEEB58096CC}"/>
    <cellStyle name="Comma 2 3 2 2 5" xfId="1714" xr:uid="{B00FD67A-78BB-4E5B-9C8B-4B025A1BC7F2}"/>
    <cellStyle name="Comma 2 3 2 2 6" xfId="10921" xr:uid="{3D13CFB5-BF62-43D0-AD43-4D1BA5CD222F}"/>
    <cellStyle name="Comma 2 3 2 3" xfId="176" xr:uid="{AF474224-316B-4A94-B1E9-97C664933A52}"/>
    <cellStyle name="Comma 2 3 2 3 2" xfId="678" xr:uid="{66AED861-58BA-41FB-A744-C17F4E829660}"/>
    <cellStyle name="Comma 2 3 2 3 2 2" xfId="1444" xr:uid="{2C7B445A-64AE-48F5-9DD3-F7FC6D9E6E85}"/>
    <cellStyle name="Comma 2 3 2 3 2 3" xfId="2224" xr:uid="{1845D4E8-6340-49D7-B84E-8CAEF35B4592}"/>
    <cellStyle name="Comma 2 3 2 3 2 4" xfId="21603" xr:uid="{659DF840-2BC8-41E6-BEB0-29ADF4A852C3}"/>
    <cellStyle name="Comma 2 3 2 3 3" xfId="430" xr:uid="{5518B695-6C5A-41C8-9C80-F34110CB2668}"/>
    <cellStyle name="Comma 2 3 2 3 3 2" xfId="1196" xr:uid="{B9FB8B79-F101-41A3-BA61-D4604B034E19}"/>
    <cellStyle name="Comma 2 3 2 3 3 3" xfId="1976" xr:uid="{96D28906-B883-4B82-B5A0-ACB8717F0E52}"/>
    <cellStyle name="Comma 2 3 2 3 3 4" xfId="21699" xr:uid="{E75396F5-88FC-4733-ACDE-71B165B5DD8C}"/>
    <cellStyle name="Comma 2 3 2 3 4" xfId="948" xr:uid="{275196C1-B464-46CD-9135-4B5A6B2EC2B8}"/>
    <cellStyle name="Comma 2 3 2 3 5" xfId="1728" xr:uid="{8EA4E7D4-EFF6-45A8-B16E-18DBCC526C4A}"/>
    <cellStyle name="Comma 2 3 2 3 6" xfId="9394" xr:uid="{80EC5EAC-FAE4-4521-A5B0-D852CE5C0262}"/>
    <cellStyle name="Comma 2 3 2 4" xfId="242" xr:uid="{7EEAC8F8-6A35-42EE-AF87-9491D0C17CB4}"/>
    <cellStyle name="Comma 2 3 2 4 2" xfId="743" xr:uid="{F15FDDE1-0954-462C-A05E-50D7264CD8B5}"/>
    <cellStyle name="Comma 2 3 2 4 2 2" xfId="1509" xr:uid="{7A4D6528-4806-4AD0-A947-17164856E910}"/>
    <cellStyle name="Comma 2 3 2 4 2 3" xfId="2289" xr:uid="{52E2CB5B-502C-4043-9FE8-0047C6A484A6}"/>
    <cellStyle name="Comma 2 3 2 4 3" xfId="495" xr:uid="{8B128913-3D32-4DF7-96B0-FFEF4D92B361}"/>
    <cellStyle name="Comma 2 3 2 4 3 2" xfId="1261" xr:uid="{36CEFDF3-93D3-40E9-920D-0CF4603ED041}"/>
    <cellStyle name="Comma 2 3 2 4 3 3" xfId="2041" xr:uid="{F0E93107-8098-4B38-9C8C-1CB84F9F0762}"/>
    <cellStyle name="Comma 2 3 2 4 4" xfId="1013" xr:uid="{B8638BB0-E69A-4CD0-9D94-956F11823679}"/>
    <cellStyle name="Comma 2 3 2 4 5" xfId="1792" xr:uid="{CB30BCC5-77E5-4846-AB70-3541A5FB1381}"/>
    <cellStyle name="Comma 2 3 2 4 6" xfId="21495" xr:uid="{D4CDF970-6FB7-428A-BD72-F7110F876D29}"/>
    <cellStyle name="Comma 2 3 2 5" xfId="602" xr:uid="{D25E1240-E9B5-41B4-AF41-DD33F9D3CD25}"/>
    <cellStyle name="Comma 2 3 2 5 2" xfId="1368" xr:uid="{142D9AB7-0A02-4495-B52E-02AB2B530F71}"/>
    <cellStyle name="Comma 2 3 2 5 3" xfId="2148" xr:uid="{C1524DB1-E3AD-4604-B3DC-83A33D272B3D}"/>
    <cellStyle name="Comma 2 3 2 5 4" xfId="21567" xr:uid="{5D47700B-5578-4E5E-9D5B-F3C5C500A783}"/>
    <cellStyle name="Comma 2 3 2 6" xfId="354" xr:uid="{47AB6174-E0D1-4F60-A8B5-C1724B03C02B}"/>
    <cellStyle name="Comma 2 3 2 6 2" xfId="1120" xr:uid="{9AAB1023-1C1F-4B0A-8FD9-89D1326C1883}"/>
    <cellStyle name="Comma 2 3 2 6 3" xfId="1900" xr:uid="{3151BC44-E23B-4C13-AC4E-8218F9F47D5E}"/>
    <cellStyle name="Comma 2 3 2 6 4" xfId="21663" xr:uid="{3F7C39B9-4EE5-4780-B170-790FF8E22C88}"/>
    <cellStyle name="Comma 2 3 2 7" xfId="872" xr:uid="{7977A5F8-F7B4-42D4-A865-813E288FDB5C}"/>
    <cellStyle name="Comma 2 3 2 8" xfId="1651" xr:uid="{8ECBCDA1-8887-4084-B75F-40B45F635CD9}"/>
    <cellStyle name="Comma 2 3 2 9" xfId="2408" xr:uid="{F0378CED-ED98-47BD-AC04-1CD1AC21A258}"/>
    <cellStyle name="Comma 2 3 3" xfId="130" xr:uid="{68110039-DAA8-4689-BC83-E75ED89BCF09}"/>
    <cellStyle name="Comma 2 3 3 2" xfId="276" xr:uid="{5778641F-BFAC-4B8A-B3E5-763A2D220F7D}"/>
    <cellStyle name="Comma 2 3 3 2 2" xfId="777" xr:uid="{DD351068-0FA3-4C0D-BBC1-4FF6D691B29A}"/>
    <cellStyle name="Comma 2 3 3 2 2 2" xfId="1543" xr:uid="{4C0A05E5-5DD1-4C4E-B36F-D7878B56466D}"/>
    <cellStyle name="Comma 2 3 3 2 2 3" xfId="2323" xr:uid="{CBB60001-6C1F-46F8-AEE6-00049C1BABE5}"/>
    <cellStyle name="Comma 2 3 3 2 3" xfId="529" xr:uid="{4BCA269F-427C-4F2C-91EB-B5BEE74100B3}"/>
    <cellStyle name="Comma 2 3 3 2 3 2" xfId="1295" xr:uid="{6CD1830F-B913-4DE1-9F5E-1E6497BD7D90}"/>
    <cellStyle name="Comma 2 3 3 2 3 3" xfId="2075" xr:uid="{6B8EB4D3-3CC5-4AF5-8D98-E38232CE3B41}"/>
    <cellStyle name="Comma 2 3 3 2 4" xfId="1047" xr:uid="{413C551A-7A29-400A-AEB2-11A16EB3DB07}"/>
    <cellStyle name="Comma 2 3 3 2 5" xfId="1826" xr:uid="{2BD695E4-4975-4B7D-827B-8F18BA54C697}"/>
    <cellStyle name="Comma 2 3 3 2 6" xfId="21512" xr:uid="{1C4A420A-E135-4240-B037-D27537E66838}"/>
    <cellStyle name="Comma 2 3 3 3" xfId="633" xr:uid="{B38ABF9D-E7B3-446D-AFFC-62EAEBFF646C}"/>
    <cellStyle name="Comma 2 3 3 3 2" xfId="1399" xr:uid="{D86F2948-BB70-4C88-9ED8-E3127E4EB361}"/>
    <cellStyle name="Comma 2 3 3 3 3" xfId="2179" xr:uid="{65499F60-F0B3-4AB6-92E5-A451C0B8B05A}"/>
    <cellStyle name="Comma 2 3 3 3 4" xfId="21619" xr:uid="{C70C6DBD-1552-458F-925E-868043A5CD31}"/>
    <cellStyle name="Comma 2 3 3 4" xfId="385" xr:uid="{9B0B2198-0E76-472C-93CE-C786A0888647}"/>
    <cellStyle name="Comma 2 3 3 4 2" xfId="1151" xr:uid="{ECDFE28A-9E11-4998-8648-3ED8244DD849}"/>
    <cellStyle name="Comma 2 3 3 4 3" xfId="1931" xr:uid="{A4C9BAA3-BE49-486B-8F6B-F44593C4AA94}"/>
    <cellStyle name="Comma 2 3 3 4 4" xfId="21715" xr:uid="{4597B0B6-BFF0-4D85-96AC-980E2E7EDC92}"/>
    <cellStyle name="Comma 2 3 3 5" xfId="903" xr:uid="{BC1A023C-2B3D-47F4-930E-FD12A67795C6}"/>
    <cellStyle name="Comma 2 3 3 6" xfId="1682" xr:uid="{252C1E8E-E724-4B1A-9920-332B77693BFC}"/>
    <cellStyle name="Comma 2 3 3 7" xfId="10290" xr:uid="{F03C2A6D-B9CE-4CA1-AC7F-FA8621EDE9D7}"/>
    <cellStyle name="Comma 2 3 4" xfId="171" xr:uid="{11826262-D9CA-4396-9695-6037C3869E3D}"/>
    <cellStyle name="Comma 2 3 4 2" xfId="673" xr:uid="{9611FDFF-54F0-4E19-BE6C-2EA463F5DDFA}"/>
    <cellStyle name="Comma 2 3 4 2 2" xfId="1439" xr:uid="{0C877050-8295-4F47-ABF6-70CFB833B0D1}"/>
    <cellStyle name="Comma 2 3 4 2 3" xfId="2219" xr:uid="{C80676F4-4215-4DB4-B722-E3640BB2039D}"/>
    <cellStyle name="Comma 2 3 4 2 4" xfId="21586" xr:uid="{A9ADA52A-F61C-4410-AB06-841DA551D9CF}"/>
    <cellStyle name="Comma 2 3 4 3" xfId="425" xr:uid="{B7DED272-6EBC-42F6-836B-FFB0C5F96B35}"/>
    <cellStyle name="Comma 2 3 4 3 2" xfId="1191" xr:uid="{D6BF5D0F-8DB5-4FD6-B0AD-5C04B38B04D8}"/>
    <cellStyle name="Comma 2 3 4 3 3" xfId="1971" xr:uid="{0F13F204-0CD0-4943-BBFB-8FE5348FE651}"/>
    <cellStyle name="Comma 2 3 4 3 4" xfId="21682" xr:uid="{685D7A07-BF7C-4B9A-8E8A-7A327D37AABA}"/>
    <cellStyle name="Comma 2 3 4 4" xfId="943" xr:uid="{D861CEBF-B259-4354-95D8-C9303072B039}"/>
    <cellStyle name="Comma 2 3 4 5" xfId="1723" xr:uid="{FB8A5193-CF4C-45CA-95D3-73E3FE96D6EA}"/>
    <cellStyle name="Comma 2 3 4 6" xfId="8737" xr:uid="{C4760951-6668-436B-8A4B-10A3EB3BAAD7}"/>
    <cellStyle name="Comma 2 3 5" xfId="208" xr:uid="{990CDFAC-76DE-4C81-A258-DAAFAA2EBA98}"/>
    <cellStyle name="Comma 2 3 5 2" xfId="709" xr:uid="{93C33846-BA17-4CDA-A525-5C37A7F1320D}"/>
    <cellStyle name="Comma 2 3 5 2 2" xfId="1475" xr:uid="{B176FE64-6AA0-4535-9B88-4BEE7BE24528}"/>
    <cellStyle name="Comma 2 3 5 2 3" xfId="2255" xr:uid="{12EBDDFE-8623-4F95-A7C7-EA21033205D7}"/>
    <cellStyle name="Comma 2 3 5 3" xfId="461" xr:uid="{673731B8-40BB-449C-A076-783C2C5B241B}"/>
    <cellStyle name="Comma 2 3 5 3 2" xfId="1227" xr:uid="{9C435F0F-56DF-49C4-8F82-9A0F83680ED1}"/>
    <cellStyle name="Comma 2 3 5 3 3" xfId="2007" xr:uid="{DE72E1C1-058E-41B0-8410-0F36A17617F8}"/>
    <cellStyle name="Comma 2 3 5 4" xfId="979" xr:uid="{41C8ECD1-37EF-4258-B7D2-C0EE23CE9E8B}"/>
    <cellStyle name="Comma 2 3 5 5" xfId="1758" xr:uid="{CA5CB93B-E12B-4D5A-87D8-7F1874471808}"/>
    <cellStyle name="Comma 2 3 5 6" xfId="21475" xr:uid="{DFBC9BF3-DEFA-42D7-9C1E-587612144CCE}"/>
    <cellStyle name="Comma 2 3 6" xfId="568" xr:uid="{96BB96FE-7A41-46FE-8C83-740733C9D2EF}"/>
    <cellStyle name="Comma 2 3 6 2" xfId="1334" xr:uid="{8703F5CE-208C-4B58-979C-769759C77010}"/>
    <cellStyle name="Comma 2 3 6 3" xfId="2114" xr:uid="{2EBE5E98-7135-4FE7-BFEB-9D5A95ECD0AE}"/>
    <cellStyle name="Comma 2 3 6 4" xfId="21553" xr:uid="{442727A2-D54E-4524-B620-522EF2E82163}"/>
    <cellStyle name="Comma 2 3 7" xfId="320" xr:uid="{828E1D87-4638-471C-A4DD-B06AEAC964E2}"/>
    <cellStyle name="Comma 2 3 7 2" xfId="1086" xr:uid="{96BF7CEC-F039-4440-A2B4-9E8705F7F9DD}"/>
    <cellStyle name="Comma 2 3 7 3" xfId="1866" xr:uid="{743B8AF0-594C-462E-AB64-EB42E15BF7A8}"/>
    <cellStyle name="Comma 2 3 7 4" xfId="21649" xr:uid="{FF727B91-BCBB-466C-8CE9-ABC7B7647BE3}"/>
    <cellStyle name="Comma 2 3 8" xfId="838" xr:uid="{42CF1126-C5E9-430E-8E0F-85E0CB56C221}"/>
    <cellStyle name="Comma 2 3 9" xfId="1617" xr:uid="{79948D27-1D2F-4470-83FB-D66A26A10981}"/>
    <cellStyle name="Comma 2 4" xfId="72" xr:uid="{F51AB018-1AED-4D6C-A161-736660520A3F}"/>
    <cellStyle name="Comma 2 4 2" xfId="138" xr:uid="{F4986066-D42E-4CAC-A07B-BDD7D4ADB1B6}"/>
    <cellStyle name="Comma 2 4 2 2" xfId="641" xr:uid="{E683764E-92D1-47C1-9188-E6E0B7C4C80F}"/>
    <cellStyle name="Comma 2 4 2 2 2" xfId="1407" xr:uid="{E32CF959-6FF4-48AE-942E-B4E674030BAC}"/>
    <cellStyle name="Comma 2 4 2 2 3" xfId="2187" xr:uid="{3590EB7C-40B1-49B0-8C17-A5E52ADCB75F}"/>
    <cellStyle name="Comma 2 4 2 2 4" xfId="21518" xr:uid="{4F87E11F-A395-42DC-A47D-13415559C13F}"/>
    <cellStyle name="Comma 2 4 2 3" xfId="393" xr:uid="{1FD835A8-5771-4717-8AC2-92B25F456B0A}"/>
    <cellStyle name="Comma 2 4 2 3 2" xfId="1159" xr:uid="{5B54903A-9E9E-4A7A-9CB6-C1058BE2549B}"/>
    <cellStyle name="Comma 2 4 2 3 3" xfId="1939" xr:uid="{4F4CF3AA-A338-419A-B910-82FA547A6AA6}"/>
    <cellStyle name="Comma 2 4 2 3 4" xfId="21576" xr:uid="{C4A7284C-45ED-4142-B868-974BE3119F79}"/>
    <cellStyle name="Comma 2 4 2 4" xfId="911" xr:uid="{795B100E-A011-4827-9266-D585DE1B18B9}"/>
    <cellStyle name="Comma 2 4 2 4 2" xfId="21672" xr:uid="{E32B07DA-FD32-414C-9C69-D3D258ECBAB2}"/>
    <cellStyle name="Comma 2 4 2 5" xfId="1690" xr:uid="{D178BC48-0B14-42E5-A581-E4AA94D65062}"/>
    <cellStyle name="Comma 2 4 2 6" xfId="2433" xr:uid="{6DF33AE9-A88B-435D-8925-EFC38F857914}"/>
    <cellStyle name="Comma 2 4 3" xfId="172" xr:uid="{BF90B2D4-8AED-4B64-8C71-46AE93821642}"/>
    <cellStyle name="Comma 2 4 3 2" xfId="674" xr:uid="{32AEB57B-3624-4059-A8C7-E6372D8982AA}"/>
    <cellStyle name="Comma 2 4 3 2 2" xfId="1440" xr:uid="{075FE09C-05CF-42BD-9B17-5886FBD92D62}"/>
    <cellStyle name="Comma 2 4 3 2 3" xfId="2220" xr:uid="{A4B2156F-0EF4-4CE6-8743-07AE9D73800F}"/>
    <cellStyle name="Comma 2 4 3 3" xfId="426" xr:uid="{77DB72C2-3B9B-4432-BAC8-D06CDF9C2C9D}"/>
    <cellStyle name="Comma 2 4 3 3 2" xfId="1192" xr:uid="{ADA978A3-2C72-4E1F-9E33-CC05128A6A96}"/>
    <cellStyle name="Comma 2 4 3 3 3" xfId="1972" xr:uid="{8922A087-6577-48E8-A25D-647DABD0C865}"/>
    <cellStyle name="Comma 2 4 3 4" xfId="944" xr:uid="{92C3279F-BC95-4077-A6D5-74D76773B898}"/>
    <cellStyle name="Comma 2 4 3 5" xfId="1724" xr:uid="{AA2F857D-2C54-40F9-A564-1B98C49048D1}"/>
    <cellStyle name="Comma 2 4 3 6" xfId="21481" xr:uid="{C854ADA9-1A4C-41A2-911B-5F20199B854D}"/>
    <cellStyle name="Comma 2 4 4" xfId="216" xr:uid="{2EEA09CF-7ADD-4ED8-80EA-110C193A3E80}"/>
    <cellStyle name="Comma 2 4 4 2" xfId="717" xr:uid="{ECC2978C-6DB5-45D7-8A3F-4E09220789D3}"/>
    <cellStyle name="Comma 2 4 4 2 2" xfId="1483" xr:uid="{B99531D5-D34B-4E31-A598-9E8FA6160268}"/>
    <cellStyle name="Comma 2 4 4 2 3" xfId="2263" xr:uid="{9EBC08C4-D4AF-4C86-951D-44C24435D108}"/>
    <cellStyle name="Comma 2 4 4 3" xfId="469" xr:uid="{85C79482-1560-46A7-8A76-AE4F1ACCC922}"/>
    <cellStyle name="Comma 2 4 4 3 2" xfId="1235" xr:uid="{65815545-11DC-4B5A-8B46-7F9044F6F36E}"/>
    <cellStyle name="Comma 2 4 4 3 3" xfId="2015" xr:uid="{92790711-8FE2-4B9F-8970-911CE65ACB80}"/>
    <cellStyle name="Comma 2 4 4 4" xfId="987" xr:uid="{1D0EF4F3-22F1-4CAF-BD6C-AFDF45D1C6C3}"/>
    <cellStyle name="Comma 2 4 4 5" xfId="1766" xr:uid="{0457B039-2572-4429-9079-1A46D0657C03}"/>
    <cellStyle name="Comma 2 4 4 6" xfId="21560" xr:uid="{F9510641-8872-41EB-A5AB-C8091CB528FB}"/>
    <cellStyle name="Comma 2 4 5" xfId="576" xr:uid="{43973AD4-1CEC-4E8F-9AF8-66F3CBAB800A}"/>
    <cellStyle name="Comma 2 4 5 2" xfId="1342" xr:uid="{9BB7190E-D870-49DC-8611-E7097A44DD52}"/>
    <cellStyle name="Comma 2 4 5 3" xfId="2122" xr:uid="{D2EE23D9-2263-456C-89BC-D62EE84CB44F}"/>
    <cellStyle name="Comma 2 4 5 4" xfId="21656" xr:uid="{9C67A642-40CF-4C35-956B-7BA43E83B3B6}"/>
    <cellStyle name="Comma 2 4 6" xfId="328" xr:uid="{79F824EB-6590-4C01-9FAC-03310DFDD5FD}"/>
    <cellStyle name="Comma 2 4 6 2" xfId="1094" xr:uid="{FA08A243-8FBD-4D99-B195-B02A3991F347}"/>
    <cellStyle name="Comma 2 4 6 3" xfId="1874" xr:uid="{44B3F5AC-EF86-4874-9FD7-45DCBC70550E}"/>
    <cellStyle name="Comma 2 4 7" xfId="846" xr:uid="{2818309D-144B-4B43-90C4-84AA0650CFDF}"/>
    <cellStyle name="Comma 2 4 8" xfId="1625" xr:uid="{40304BFE-5B84-4F37-AC48-596E28E83D29}"/>
    <cellStyle name="Comma 2 4 9" xfId="2363" xr:uid="{7A76E77B-EE09-4B9B-8036-8A879FA9E66A}"/>
    <cellStyle name="Comma 2 5" xfId="106" xr:uid="{A0F6A627-C232-488B-A36E-25EDE4E2AA5E}"/>
    <cellStyle name="Comma 2 5 2" xfId="250" xr:uid="{DB4C2DAA-052F-4AC3-B640-25E5806628F4}"/>
    <cellStyle name="Comma 2 5 2 2" xfId="751" xr:uid="{36318741-1D52-4D90-A1C8-9D8FBF815EC9}"/>
    <cellStyle name="Comma 2 5 2 2 2" xfId="1517" xr:uid="{223DE278-BDA4-4403-921E-E48AE06820A7}"/>
    <cellStyle name="Comma 2 5 2 2 3" xfId="2297" xr:uid="{9E2AAE45-75E5-4C2F-B57B-958309DD2644}"/>
    <cellStyle name="Comma 2 5 2 3" xfId="503" xr:uid="{559E4529-1FB6-4C35-A094-998F351D9808}"/>
    <cellStyle name="Comma 2 5 2 3 2" xfId="1269" xr:uid="{98072369-114B-47D2-A70E-3728C03A3B3A}"/>
    <cellStyle name="Comma 2 5 2 3 3" xfId="2049" xr:uid="{589049A3-31AB-4C42-857A-90AF436EA396}"/>
    <cellStyle name="Comma 2 5 2 4" xfId="1021" xr:uid="{B172B3D6-5822-475D-AE55-025F34804544}"/>
    <cellStyle name="Comma 2 5 2 5" xfId="1800" xr:uid="{F03ED172-EBA1-4943-8BBA-EE5304C6E815}"/>
    <cellStyle name="Comma 2 5 2 6" xfId="21500" xr:uid="{891132B2-CB4E-4770-80F4-B93ECEFDC5E1}"/>
    <cellStyle name="Comma 2 5 3" xfId="609" xr:uid="{DEF47485-0917-402A-B673-A85B93173572}"/>
    <cellStyle name="Comma 2 5 3 2" xfId="1375" xr:uid="{6C459EF3-A0DC-4CFB-9D87-021DD7E2E44B}"/>
    <cellStyle name="Comma 2 5 3 3" xfId="2155" xr:uid="{C3BB7733-9C25-4FA7-B395-48788572F665}"/>
    <cellStyle name="Comma 2 5 3 4" xfId="21563" xr:uid="{E0AA7F56-9907-4F3A-A706-79ABBE97ED02}"/>
    <cellStyle name="Comma 2 5 4" xfId="361" xr:uid="{65A419C1-9476-4AF2-86C8-5C183C34E6A6}"/>
    <cellStyle name="Comma 2 5 4 2" xfId="1127" xr:uid="{BE5A2F1E-4C8C-44A0-A686-3B75BF4FC11B}"/>
    <cellStyle name="Comma 2 5 4 3" xfId="1907" xr:uid="{6F91E7D1-AD14-422B-BB8B-BEF6F6B09D32}"/>
    <cellStyle name="Comma 2 5 4 4" xfId="21659" xr:uid="{ECAB9F6B-15A4-49B6-BAC6-BA2E7BB81055}"/>
    <cellStyle name="Comma 2 5 5" xfId="879" xr:uid="{C36CF9DE-F45C-446F-AE11-79CFB77C12AA}"/>
    <cellStyle name="Comma 2 5 6" xfId="1658" xr:uid="{E222B517-84FE-48EB-B2F0-64030223F60B}"/>
    <cellStyle name="Comma 2 5 7" xfId="2385" xr:uid="{99A0BE65-C6A2-4343-B185-75C9157D4366}"/>
    <cellStyle name="Comma 2 6" xfId="167" xr:uid="{81726589-9E3F-4F61-A3B4-A46FA23F5629}"/>
    <cellStyle name="Comma 2 6 2" xfId="670" xr:uid="{1C034870-51D9-45DF-AA32-9DF0F9FC7B82}"/>
    <cellStyle name="Comma 2 6 2 2" xfId="1436" xr:uid="{CDADAEE4-FC20-4081-B450-D4A84CA4A0E0}"/>
    <cellStyle name="Comma 2 6 2 3" xfId="2216" xr:uid="{2F9E6953-DBB5-4B2F-B8CC-22BEC11F5DF3}"/>
    <cellStyle name="Comma 2 6 3" xfId="422" xr:uid="{02D984F5-D41F-423C-A490-7FDBAB3E3E5F}"/>
    <cellStyle name="Comma 2 6 3 2" xfId="1188" xr:uid="{9981A596-4314-4BF6-9D3C-5F29B21B369B}"/>
    <cellStyle name="Comma 2 6 3 3" xfId="1968" xr:uid="{B1896C42-9495-437C-937C-A9D17B17BD97}"/>
    <cellStyle name="Comma 2 6 4" xfId="940" xr:uid="{0742EC2B-49E6-477C-B8CB-908A0CA5EB94}"/>
    <cellStyle name="Comma 2 6 5" xfId="1719" xr:uid="{44998A9F-56C5-49B5-BC25-AB6BE13AED16}"/>
    <cellStyle name="Comma 2 6 6" xfId="21461" xr:uid="{A611C98E-1661-4D07-882D-95F05A9FCA92}"/>
    <cellStyle name="Comma 2 7" xfId="180" xr:uid="{BBDEB52B-D675-4137-B97D-44BEE5D84003}"/>
    <cellStyle name="Comma 2 7 2" xfId="682" xr:uid="{53347D1B-A008-45D7-A1E1-1445B74D1393}"/>
    <cellStyle name="Comma 2 7 2 2" xfId="1448" xr:uid="{3AA8F5E7-1409-428A-BD8F-0DC8BFB54BC2}"/>
    <cellStyle name="Comma 2 7 2 3" xfId="2228" xr:uid="{B23B34D0-217F-4AE0-913F-061BDC6E4165}"/>
    <cellStyle name="Comma 2 7 3" xfId="434" xr:uid="{2731B9CC-EDD7-4EE7-B433-474B8D9140BC}"/>
    <cellStyle name="Comma 2 7 3 2" xfId="1200" xr:uid="{5B119FBF-D0B6-483C-B920-2BEA6ACECDB0}"/>
    <cellStyle name="Comma 2 7 3 3" xfId="1980" xr:uid="{03A7F9A9-C00A-427F-B0AC-6B1B2F01BC3F}"/>
    <cellStyle name="Comma 2 7 4" xfId="952" xr:uid="{87EB3211-1AE7-44D1-A929-2B415D95D9DC}"/>
    <cellStyle name="Comma 2 7 5" xfId="1731" xr:uid="{FD44B0FE-3DE0-4647-A076-70CB09D9F5CD}"/>
    <cellStyle name="Comma 2 7 6" xfId="21549" xr:uid="{777782CF-1A0D-4964-87C7-E650B960ADEB}"/>
    <cellStyle name="Comma 2 8" xfId="285" xr:uid="{F8605510-0761-49C7-9B32-DF5A16D40446}"/>
    <cellStyle name="Comma 2 8 2" xfId="782" xr:uid="{53FB3ECF-F4AE-48D6-A698-DDD65E611C2B}"/>
    <cellStyle name="Comma 2 8 2 2" xfId="1548" xr:uid="{ED819FB9-E838-4A76-9655-84D694B4DF64}"/>
    <cellStyle name="Comma 2 8 2 3" xfId="2328" xr:uid="{CD156FA8-4CC5-47AC-9DD5-A05F87452EE4}"/>
    <cellStyle name="Comma 2 8 3" xfId="534" xr:uid="{9B24BD4D-0927-4060-8BA5-47562BA74518}"/>
    <cellStyle name="Comma 2 8 3 2" xfId="1300" xr:uid="{655EDBFA-B671-4393-BBBB-5C54D54417C3}"/>
    <cellStyle name="Comma 2 8 3 3" xfId="2080" xr:uid="{FFD567D6-D0C8-46AA-9E2C-8E8B92C94F2B}"/>
    <cellStyle name="Comma 2 8 4" xfId="1052" xr:uid="{9A361992-EE1F-4413-AAAD-9B6AB8792CA7}"/>
    <cellStyle name="Comma 2 8 5" xfId="1832" xr:uid="{EF89CE29-41B2-4FB4-872D-064511E0D5AA}"/>
    <cellStyle name="Comma 2 8 6" xfId="21645" xr:uid="{D808BD11-F0DB-4E38-89E4-02F9F6189FE6}"/>
    <cellStyle name="Comma 2 9" xfId="542" xr:uid="{202D6010-3EE0-43B1-AB2E-D8EF0F110F35}"/>
    <cellStyle name="Comma 2 9 2" xfId="1308" xr:uid="{4EF11456-B3CE-4C37-B385-AC400E9AD403}"/>
    <cellStyle name="Comma 2 9 3" xfId="2088" xr:uid="{8345A018-D5AC-4BD5-A307-CBC847E010AE}"/>
    <cellStyle name="Comma 3" xfId="39" xr:uid="{81E332DD-0E92-4756-AE4F-2BCB506B5398}"/>
    <cellStyle name="Comma 3 10" xfId="2340" xr:uid="{6F9656DD-2BFD-4CFA-970F-9FB2BF482935}"/>
    <cellStyle name="Comma 3 2" xfId="85" xr:uid="{E82B8513-19B0-4B2E-9C0C-982EF0889679}"/>
    <cellStyle name="Comma 3 2 2" xfId="173" xr:uid="{8AA87524-9350-4A15-B4F8-4A967F5223E4}"/>
    <cellStyle name="Comma 3 2 2 2" xfId="675" xr:uid="{2A263360-25E8-4B8E-85FB-4299B277C3F6}"/>
    <cellStyle name="Comma 3 2 2 2 2" xfId="1441" xr:uid="{2AB08C38-0BF7-41B1-A25E-9381D859AC3A}"/>
    <cellStyle name="Comma 3 2 2 2 2 2" xfId="21534" xr:uid="{434DA5A7-7905-460F-B1BC-9CB990F08B7A}"/>
    <cellStyle name="Comma 3 2 2 2 2 3" xfId="21640" xr:uid="{0DFC049A-4898-42D6-BB63-FBF16CD86258}"/>
    <cellStyle name="Comma 3 2 2 2 2 4" xfId="21736" xr:uid="{5B0DD02D-40F5-4087-A6CF-FAE5C261D2F1}"/>
    <cellStyle name="Comma 3 2 2 2 2 5" xfId="10954" xr:uid="{E7184ACE-3356-47E6-8178-8D5C2CA3350B}"/>
    <cellStyle name="Comma 3 2 2 2 3" xfId="2221" xr:uid="{4C0A5F7C-2C3C-44D4-999E-AD5B6DE62360}"/>
    <cellStyle name="Comma 3 2 2 2 3 2" xfId="21497" xr:uid="{037FB7F1-8249-4E10-8B05-7B63A1A19285}"/>
    <cellStyle name="Comma 3 2 2 2 4" xfId="21605" xr:uid="{D98D0E77-71AE-4390-B0D8-AAD3AF4ADE61}"/>
    <cellStyle name="Comma 3 2 2 2 5" xfId="21701" xr:uid="{FF961257-0935-4486-AB98-E0E8F46F3E5C}"/>
    <cellStyle name="Comma 3 2 2 2 6" xfId="9427" xr:uid="{A90B53FB-6ADF-41FF-97F8-E2EED2B60A16}"/>
    <cellStyle name="Comma 3 2 2 3" xfId="427" xr:uid="{C4AFDC51-8ED7-4176-AB61-4B35B76BC1BF}"/>
    <cellStyle name="Comma 3 2 2 3 2" xfId="1193" xr:uid="{73FB9FCE-C2AD-40EC-AFC1-9FED65C0A3B4}"/>
    <cellStyle name="Comma 3 2 2 3 2 2" xfId="21515" xr:uid="{6B2B7F6B-535E-4A60-80C9-9B4864D4222F}"/>
    <cellStyle name="Comma 3 2 2 3 3" xfId="1973" xr:uid="{8AA34B76-5264-4310-89CD-CC37B4E0F995}"/>
    <cellStyle name="Comma 3 2 2 3 3 2" xfId="21622" xr:uid="{164D011C-88B4-4A9F-AEE9-C260EC2FEC65}"/>
    <cellStyle name="Comma 3 2 2 3 4" xfId="21718" xr:uid="{B1FBF9A7-74CC-432D-8E6D-D3F66CDE23B7}"/>
    <cellStyle name="Comma 3 2 2 3 5" xfId="10297" xr:uid="{358E45B4-8CAA-48DB-AE6E-4B86C9613EB3}"/>
    <cellStyle name="Comma 3 2 2 4" xfId="945" xr:uid="{902071F1-B551-4EDE-90D5-BF12D9D3CC51}"/>
    <cellStyle name="Comma 3 2 2 4 2" xfId="21478" xr:uid="{DB548C77-CFDC-4B33-8E36-23561EA9BEF8}"/>
    <cellStyle name="Comma 3 2 2 5" xfId="1725" xr:uid="{AB12CAFF-E6D5-424A-B499-E6F4271CB8EF}"/>
    <cellStyle name="Comma 3 2 2 5 2" xfId="21566" xr:uid="{472293C1-7A66-4B20-857F-575891F96BF0}"/>
    <cellStyle name="Comma 3 2 2 6" xfId="21662" xr:uid="{619D0A73-7035-44CD-AD7E-429FE8F47F21}"/>
    <cellStyle name="Comma 3 2 2 7" xfId="2407" xr:uid="{5C8A564F-071A-4C11-A596-86527DC529B9}"/>
    <cellStyle name="Comma 3 2 3" xfId="229" xr:uid="{B16A4079-4F80-488B-829B-ECC832968A62}"/>
    <cellStyle name="Comma 3 2 3 2" xfId="730" xr:uid="{C53D252D-CA13-4D20-AF77-D510456AB8AC}"/>
    <cellStyle name="Comma 3 2 3 2 2" xfId="1496" xr:uid="{53F0A50C-0890-43B6-8E61-AA46C7A0AF0E}"/>
    <cellStyle name="Comma 3 2 3 2 2 2" xfId="21522" xr:uid="{E7B7587A-E6C4-4493-BA58-94E737F1291F}"/>
    <cellStyle name="Comma 3 2 3 2 3" xfId="2276" xr:uid="{E179205C-EC38-42DB-A748-84D5CB0EB322}"/>
    <cellStyle name="Comma 3 2 3 2 3 2" xfId="21628" xr:uid="{6EAD5A7C-83DF-4374-AAC4-9EA9F73AC8EE}"/>
    <cellStyle name="Comma 3 2 3 2 4" xfId="21724" xr:uid="{3849E8D3-1362-4B2B-9190-B1DE20125BA6}"/>
    <cellStyle name="Comma 3 2 3 2 5" xfId="10718" xr:uid="{F2C98434-FA56-44A5-B909-F0ADDAF66B32}"/>
    <cellStyle name="Comma 3 2 3 3" xfId="482" xr:uid="{63C568A2-6AAF-4C48-AB68-8727058EA04C}"/>
    <cellStyle name="Comma 3 2 3 3 2" xfId="1248" xr:uid="{B15C0466-D958-4925-8085-884D56170AAB}"/>
    <cellStyle name="Comma 3 2 3 3 3" xfId="2028" xr:uid="{F85316BF-611E-4543-9620-764BA5971C46}"/>
    <cellStyle name="Comma 3 2 3 3 4" xfId="21485" xr:uid="{B7003729-2041-45D9-9A60-EC4ED0858CFA}"/>
    <cellStyle name="Comma 3 2 3 4" xfId="1000" xr:uid="{0FEC4D9C-0E10-4EEF-867B-EB11948DADC5}"/>
    <cellStyle name="Comma 3 2 3 4 2" xfId="21594" xr:uid="{9559CACE-F377-4E4D-B558-3BA4A2C16C4D}"/>
    <cellStyle name="Comma 3 2 3 5" xfId="1779" xr:uid="{58278DE5-88F4-4C08-B22B-AB4A84BD1775}"/>
    <cellStyle name="Comma 3 2 3 5 2" xfId="21690" xr:uid="{1B3B1F1A-385E-4425-AFCE-3A6FDCE77D73}"/>
    <cellStyle name="Comma 3 2 3 6" xfId="9195" xr:uid="{2E020016-34EA-4837-A59E-A13F57244243}"/>
    <cellStyle name="Comma 3 2 4" xfId="589" xr:uid="{99FA0C3C-4AAF-4A5A-90A8-0DFB9BF12662}"/>
    <cellStyle name="Comma 3 2 4 2" xfId="1355" xr:uid="{CDCEFEDE-DFF9-433E-8987-9515833D62B5}"/>
    <cellStyle name="Comma 3 2 4 2 2" xfId="21503" xr:uid="{128FD212-0785-45A6-AE05-4A948A34C82F}"/>
    <cellStyle name="Comma 3 2 4 3" xfId="2135" xr:uid="{7535F749-45DF-469F-B0BD-F458E38C0D0A}"/>
    <cellStyle name="Comma 3 2 4 3 2" xfId="21610" xr:uid="{EB71F3C3-6A1E-4832-A08F-07803DF0C90C}"/>
    <cellStyle name="Comma 3 2 4 4" xfId="21706" xr:uid="{3F0D3C83-D0B7-412E-8A1F-F155E49D344D}"/>
    <cellStyle name="Comma 3 2 4 5" xfId="9935" xr:uid="{85D069ED-D756-474F-A7FB-37BB1B0BAB0E}"/>
    <cellStyle name="Comma 3 2 5" xfId="341" xr:uid="{3E9C3736-DC48-40EE-A9F8-95EC29002631}"/>
    <cellStyle name="Comma 3 2 5 2" xfId="1107" xr:uid="{36CF4ADA-B439-4EC3-A647-27627EEB6453}"/>
    <cellStyle name="Comma 3 2 5 3" xfId="1887" xr:uid="{6400CA86-86CF-4CBE-997A-84B96ED22153}"/>
    <cellStyle name="Comma 3 2 5 4" xfId="21465" xr:uid="{A2209F87-5541-4943-8A1B-7E2EEE5A587F}"/>
    <cellStyle name="Comma 3 2 6" xfId="859" xr:uid="{42BD8F05-71EA-462C-9411-797BD3348363}"/>
    <cellStyle name="Comma 3 2 6 2" xfId="21552" xr:uid="{A9656B8A-0866-4072-9FF7-EEC074BE2CE9}"/>
    <cellStyle name="Comma 3 2 7" xfId="1638" xr:uid="{84B080AB-8005-4472-92FB-F2B914A48B38}"/>
    <cellStyle name="Comma 3 2 7 2" xfId="21648" xr:uid="{8CD83E16-54BB-4075-AD12-6938E187527B}"/>
    <cellStyle name="Comma 3 2 8" xfId="2347" xr:uid="{89359A51-00DF-4805-B734-E4EFCDD6609F}"/>
    <cellStyle name="Comma 3 3" xfId="168" xr:uid="{7ADDCA58-730E-47D6-9D1E-4D0D3E6FF655}"/>
    <cellStyle name="Comma 3 3 2" xfId="263" xr:uid="{E288C7EB-15A6-44DF-994C-108D3D6FF1FB}"/>
    <cellStyle name="Comma 3 3 2 2" xfId="764" xr:uid="{D715EA1B-29ED-4FD5-9C1F-435EFC6F4019}"/>
    <cellStyle name="Comma 3 3 2 2 2" xfId="1530" xr:uid="{18208F85-97C3-4950-B021-5EE07D67FFA0}"/>
    <cellStyle name="Comma 3 3 2 2 2 2" xfId="21523" xr:uid="{9A2E11B8-C14B-44FF-BAD0-EAD07FA77624}"/>
    <cellStyle name="Comma 3 3 2 2 3" xfId="2310" xr:uid="{1B25DC61-4232-4BA1-ABD4-5DA2689DFB13}"/>
    <cellStyle name="Comma 3 3 2 2 3 2" xfId="21629" xr:uid="{C9688164-0CAD-493F-B9B7-26EB793C5C65}"/>
    <cellStyle name="Comma 3 3 2 2 4" xfId="21725" xr:uid="{FAB01C0D-2F69-445B-8EA4-A2764338A3EE}"/>
    <cellStyle name="Comma 3 3 2 2 5" xfId="10719" xr:uid="{AA870A88-080C-4754-BC13-1E563A5D60BE}"/>
    <cellStyle name="Comma 3 3 2 3" xfId="516" xr:uid="{B19AAD78-DC84-459F-9E3E-3FC16657EAEA}"/>
    <cellStyle name="Comma 3 3 2 3 2" xfId="1282" xr:uid="{78C21B68-3B97-482C-916B-01EC430083FC}"/>
    <cellStyle name="Comma 3 3 2 3 3" xfId="2062" xr:uid="{B14649A6-474B-4A4B-B289-09338F35A8AE}"/>
    <cellStyle name="Comma 3 3 2 3 4" xfId="21486" xr:uid="{A78F39AA-BBDA-4DB3-BA8F-CB7DDFD5F04E}"/>
    <cellStyle name="Comma 3 3 2 4" xfId="1034" xr:uid="{EEFEC15B-8F0B-4540-B488-15CA39390F84}"/>
    <cellStyle name="Comma 3 3 2 4 2" xfId="21575" xr:uid="{AEAC909E-23E7-4AB9-9C96-FF984EFAEC36}"/>
    <cellStyle name="Comma 3 3 2 5" xfId="1813" xr:uid="{FB15EBC1-674E-49EC-8C97-0353A7E55B12}"/>
    <cellStyle name="Comma 3 3 2 5 2" xfId="21671" xr:uid="{75597997-786A-4B7D-A819-AB01A369EB78}"/>
    <cellStyle name="Comma 3 3 2 6" xfId="2432" xr:uid="{A9842892-1306-4546-B85E-915A8EE6A96C}"/>
    <cellStyle name="Comma 3 3 3" xfId="671" xr:uid="{C7B0E775-3F70-4A7F-B1D5-3B71F2CC10D7}"/>
    <cellStyle name="Comma 3 3 3 2" xfId="1437" xr:uid="{9164FAD9-DB11-4C86-8899-D6D2C03E9FF3}"/>
    <cellStyle name="Comma 3 3 3 2 2" xfId="21504" xr:uid="{FACB63DA-4B76-4A25-9C11-67E259AB8842}"/>
    <cellStyle name="Comma 3 3 3 3" xfId="2217" xr:uid="{80789127-0BE1-4264-A9F7-EF328DD5929C}"/>
    <cellStyle name="Comma 3 3 3 3 2" xfId="21611" xr:uid="{1E45FF25-695C-44A2-B472-3B910F0E87E8}"/>
    <cellStyle name="Comma 3 3 3 4" xfId="21707" xr:uid="{B837CE99-DFE8-40C4-AD36-7A831234089D}"/>
    <cellStyle name="Comma 3 3 3 5" xfId="9936" xr:uid="{8A2792A3-9AC0-48C5-8E79-28D93E53D57F}"/>
    <cellStyle name="Comma 3 3 4" xfId="423" xr:uid="{C98DC15F-C0C7-41B0-A8CD-2188C79E8DB6}"/>
    <cellStyle name="Comma 3 3 4 2" xfId="1189" xr:uid="{4BBC4FFE-C3CF-41CC-9CB0-12E5C8EE818A}"/>
    <cellStyle name="Comma 3 3 4 3" xfId="1969" xr:uid="{E635501C-0A17-4BFE-A17F-81EC56E33F5E}"/>
    <cellStyle name="Comma 3 3 4 4" xfId="21466" xr:uid="{8AF48EC1-6EC9-4272-B4FC-DF756DA2A162}"/>
    <cellStyle name="Comma 3 3 5" xfId="941" xr:uid="{17BC3685-44BB-454B-972C-34C3F485EE9A}"/>
    <cellStyle name="Comma 3 3 5 2" xfId="21559" xr:uid="{C708987B-6F2B-4C71-B29C-FFFA8DAB4A69}"/>
    <cellStyle name="Comma 3 3 6" xfId="1720" xr:uid="{91CF5E1F-DB91-418C-8C24-DB14819A94C0}"/>
    <cellStyle name="Comma 3 3 6 2" xfId="21655" xr:uid="{5079B230-2834-42B8-A8CA-2CBBF205F746}"/>
    <cellStyle name="Comma 3 3 7" xfId="2362" xr:uid="{8AE04753-A7D8-4D8D-8C20-635B25755741}"/>
    <cellStyle name="Comma 3 4" xfId="194" xr:uid="{06602CAA-7E3D-4875-8A6F-D7270C953629}"/>
    <cellStyle name="Comma 3 4 2" xfId="696" xr:uid="{2A08A616-8E5F-4161-8D4B-1A320DCE1548}"/>
    <cellStyle name="Comma 3 4 2 2" xfId="1462" xr:uid="{00A40919-88EA-41AB-8028-0C0956D55587}"/>
    <cellStyle name="Comma 3 4 2 3" xfId="2242" xr:uid="{976C39D6-C2DA-4E15-A6FC-DD9DF42030FD}"/>
    <cellStyle name="Comma 3 4 2 4" xfId="8763" xr:uid="{E44657C3-AF1B-476E-91B0-7D291DCD2257}"/>
    <cellStyle name="Comma 3 4 3" xfId="448" xr:uid="{96F561FD-0A3E-4D80-8998-144F36932372}"/>
    <cellStyle name="Comma 3 4 3 2" xfId="1214" xr:uid="{6662E644-D72F-427F-9877-722358989B8A}"/>
    <cellStyle name="Comma 3 4 3 3" xfId="1994" xr:uid="{07EDB022-0A4B-41BC-986E-E49A2032486F}"/>
    <cellStyle name="Comma 3 4 3 4" xfId="21562" xr:uid="{E16975C3-251A-4FAE-951A-494741D6F50D}"/>
    <cellStyle name="Comma 3 4 4" xfId="966" xr:uid="{5BA6DD41-1098-4B5F-B4C0-AB7D3FE5522E}"/>
    <cellStyle name="Comma 3 4 4 2" xfId="21658" xr:uid="{4D1FD36B-192C-481D-AE91-FFF7211EA567}"/>
    <cellStyle name="Comma 3 4 5" xfId="1745" xr:uid="{C336A9DF-6F6B-4F5F-AEC5-2D4BE9EDAFF6}"/>
    <cellStyle name="Comma 3 4 6" xfId="2377" xr:uid="{6C430922-E494-445E-A339-A3ABCEA04B3F}"/>
    <cellStyle name="Comma 3 5" xfId="555" xr:uid="{5B1294F3-7C2C-44E0-A69E-6BCC976D5472}"/>
    <cellStyle name="Comma 3 5 2" xfId="1321" xr:uid="{3FAA380A-2EA5-4006-97BA-6DBD2B7F2910}"/>
    <cellStyle name="Comma 3 5 2 2" xfId="21521" xr:uid="{4DA2A8E8-00F1-4EBB-88A3-9C195A4D1E46}"/>
    <cellStyle name="Comma 3 5 2 3" xfId="21627" xr:uid="{D19E2292-9FDF-466F-8146-EDD82411B576}"/>
    <cellStyle name="Comma 3 5 2 4" xfId="21723" xr:uid="{A36BF40E-E383-488F-BB93-3A60E904E276}"/>
    <cellStyle name="Comma 3 5 2 5" xfId="10717" xr:uid="{9C6628FC-C09C-4DEA-B938-83C0977C2DA1}"/>
    <cellStyle name="Comma 3 5 3" xfId="2101" xr:uid="{021F8A80-F5BD-42DE-A284-22AF655E0CA7}"/>
    <cellStyle name="Comma 3 5 3 2" xfId="21484" xr:uid="{5CE66CED-752E-4941-93A7-866A10189506}"/>
    <cellStyle name="Comma 3 5 4" xfId="21593" xr:uid="{87A704AF-7E7C-4BE1-B753-4480E7B115D8}"/>
    <cellStyle name="Comma 3 5 5" xfId="21689" xr:uid="{BADBE8C9-8CC8-4EB1-8793-679A96EE0A50}"/>
    <cellStyle name="Comma 3 5 6" xfId="9194" xr:uid="{0DE51F3B-8B7C-4DC3-AFD1-E99528551E4C}"/>
    <cellStyle name="Comma 3 6" xfId="307" xr:uid="{70AA7937-CA21-4A9A-88F1-BD519543FAB0}"/>
    <cellStyle name="Comma 3 6 2" xfId="1073" xr:uid="{4DE24DCE-0769-466C-963A-06A05EB929CF}"/>
    <cellStyle name="Comma 3 6 2 2" xfId="21502" xr:uid="{9604144B-0800-4BC2-A228-DEC41EE04A1D}"/>
    <cellStyle name="Comma 3 6 3" xfId="1853" xr:uid="{0F3B83A4-0E70-4B76-B74B-B1B0258491B8}"/>
    <cellStyle name="Comma 3 6 3 2" xfId="21609" xr:uid="{97E2F4A3-E3AC-45B4-882E-1D2CE717CD87}"/>
    <cellStyle name="Comma 3 6 4" xfId="21705" xr:uid="{65EA69E0-051F-43E9-AE0B-FEB67163B782}"/>
    <cellStyle name="Comma 3 6 5" xfId="9934" xr:uid="{21B881F1-652D-4513-9EAC-3D08ECC433D1}"/>
    <cellStyle name="Comma 3 7" xfId="825" xr:uid="{9F01650C-D5B6-4755-9637-03AAC2A6C405}"/>
    <cellStyle name="Comma 3 7 2" xfId="21464" xr:uid="{29200EA8-7723-4FDC-B4A8-23CAFBEBECCE}"/>
    <cellStyle name="Comma 3 8" xfId="1605" xr:uid="{9B96B972-E7D3-4D3A-B606-2AF86C7D3CC7}"/>
    <cellStyle name="Comma 3 8 2" xfId="21548" xr:uid="{3F1FAD67-ED51-4A57-9195-2FB09222972B}"/>
    <cellStyle name="Comma 3 9" xfId="21644" xr:uid="{F16CEDBC-8BF2-48E8-AC46-1C94F1281F9C}"/>
    <cellStyle name="Comma 4" xfId="55" xr:uid="{0C5C02AD-A15C-413E-933B-2C6A8C460ABB}"/>
    <cellStyle name="Comma 4 10" xfId="1615" xr:uid="{9DF5BC97-E884-431A-AEF2-719E6FB2CB42}"/>
    <cellStyle name="Comma 4 11" xfId="2346" xr:uid="{63E54057-585F-4445-BB9F-9717EE0FC943}"/>
    <cellStyle name="Comma 4 2" xfId="96" xr:uid="{2342970D-780C-4FE2-AD82-389D052BE58C}"/>
    <cellStyle name="Comma 4 2 2" xfId="160" xr:uid="{7D60A15E-5BC4-4720-8E29-F81A858FE1F4}"/>
    <cellStyle name="Comma 4 2 2 2" xfId="663" xr:uid="{0C42356A-C90E-4D3D-8FD0-04244138DA81}"/>
    <cellStyle name="Comma 4 2 2 2 2" xfId="1429" xr:uid="{2FF52361-40CC-48C3-94F7-B2A1746F7386}"/>
    <cellStyle name="Comma 4 2 2 2 2 2" xfId="21525" xr:uid="{E2DE6A63-20CA-43BD-9D6C-0439BB63E165}"/>
    <cellStyle name="Comma 4 2 2 2 3" xfId="2209" xr:uid="{86087167-8D8F-47B0-BA63-65E3640937ED}"/>
    <cellStyle name="Comma 4 2 2 2 3 2" xfId="21631" xr:uid="{96987F1B-2100-4196-A5D6-E8AECB87548C}"/>
    <cellStyle name="Comma 4 2 2 2 4" xfId="21727" xr:uid="{F4F18753-8BF7-4753-8A0D-D85BF19A29B4}"/>
    <cellStyle name="Comma 4 2 2 2 5" xfId="10721" xr:uid="{0739E605-5AE0-4E62-A367-CBD643B41552}"/>
    <cellStyle name="Comma 4 2 2 3" xfId="415" xr:uid="{BF0AC304-61B7-439F-8067-4DC91B9E63E5}"/>
    <cellStyle name="Comma 4 2 2 3 2" xfId="1181" xr:uid="{0AB038D7-28A4-4840-8749-3692794BDC86}"/>
    <cellStyle name="Comma 4 2 2 3 3" xfId="1961" xr:uid="{33B889C0-4B37-4694-BC02-CB70C819E86A}"/>
    <cellStyle name="Comma 4 2 2 3 4" xfId="21488" xr:uid="{76CEBEE8-F030-4AFB-8341-B9D24623ABE5}"/>
    <cellStyle name="Comma 4 2 2 4" xfId="933" xr:uid="{199C5D69-5EF9-4834-A5C3-9C0FCB54DF7B}"/>
    <cellStyle name="Comma 4 2 2 4 2" xfId="21596" xr:uid="{F2279F71-8BBB-458A-81C5-F00D7A620118}"/>
    <cellStyle name="Comma 4 2 2 5" xfId="1712" xr:uid="{D8486732-7F79-49CB-8C42-6207C4E86ABE}"/>
    <cellStyle name="Comma 4 2 2 5 2" xfId="21692" xr:uid="{5CA81269-0EB8-4C5C-A0AD-695D2CF0DFAD}"/>
    <cellStyle name="Comma 4 2 2 6" xfId="9197" xr:uid="{713417E4-F535-464A-8957-FFC0FFBB78AC}"/>
    <cellStyle name="Comma 4 2 3" xfId="175" xr:uid="{898DCB90-3489-4FEE-9636-C14B8F23785C}"/>
    <cellStyle name="Comma 4 2 3 2" xfId="677" xr:uid="{8AF4BD39-E035-475A-9B74-EF542784FDAF}"/>
    <cellStyle name="Comma 4 2 3 2 2" xfId="1443" xr:uid="{5DAA29EB-A941-4816-9A5C-F39711D16AA7}"/>
    <cellStyle name="Comma 4 2 3 2 3" xfId="2223" xr:uid="{FBA76198-59BE-4C8B-AACE-9579052D13D0}"/>
    <cellStyle name="Comma 4 2 3 2 4" xfId="21506" xr:uid="{CA48FA15-BF57-4C94-8873-4B95B80BAB8E}"/>
    <cellStyle name="Comma 4 2 3 3" xfId="429" xr:uid="{CBC9AD25-F733-4990-A936-8D9699328FC5}"/>
    <cellStyle name="Comma 4 2 3 3 2" xfId="1195" xr:uid="{6D28B38F-C948-4557-9639-1C2B9294F7F3}"/>
    <cellStyle name="Comma 4 2 3 3 3" xfId="1975" xr:uid="{34E88BD5-8DDA-4126-AD4A-BA99E5FA905B}"/>
    <cellStyle name="Comma 4 2 3 3 4" xfId="21613" xr:uid="{9AD8CAAC-5368-416E-9A3F-C3A727094169}"/>
    <cellStyle name="Comma 4 2 3 4" xfId="947" xr:uid="{C205E498-A485-4F53-95EA-E6E99818E81C}"/>
    <cellStyle name="Comma 4 2 3 4 2" xfId="21709" xr:uid="{59DE834B-42D1-40B1-8E0E-33A9CC1A9E2B}"/>
    <cellStyle name="Comma 4 2 3 5" xfId="1727" xr:uid="{20628DFF-AD8C-40FB-B2E2-100505216C3E}"/>
    <cellStyle name="Comma 4 2 3 6" xfId="9938" xr:uid="{85A82ACA-CDAF-4679-9019-CD4EEBFECE00}"/>
    <cellStyle name="Comma 4 2 4" xfId="240" xr:uid="{4DF05FCE-2C2A-4B80-A709-6C4BC47C2ED7}"/>
    <cellStyle name="Comma 4 2 4 2" xfId="741" xr:uid="{E981BE5F-7ADE-447A-9BDF-D45BFA62D3EF}"/>
    <cellStyle name="Comma 4 2 4 2 2" xfId="1507" xr:uid="{E52F2B89-20DC-4D70-A981-C5E2AF294BDB}"/>
    <cellStyle name="Comma 4 2 4 2 3" xfId="2287" xr:uid="{0A77B4A7-D158-4A19-AEEF-ABC16D23A64E}"/>
    <cellStyle name="Comma 4 2 4 2 4" xfId="21580" xr:uid="{C60ED155-0C32-44D6-AF9F-ED8D67FEFAF2}"/>
    <cellStyle name="Comma 4 2 4 3" xfId="493" xr:uid="{D4CDA84E-53AD-4EA6-9995-4B700B221A80}"/>
    <cellStyle name="Comma 4 2 4 3 2" xfId="1259" xr:uid="{E7592B04-40CE-4800-AA60-ADC885E12586}"/>
    <cellStyle name="Comma 4 2 4 3 3" xfId="2039" xr:uid="{C8BC0B00-6542-4EA0-8CCD-FA5F3789589A}"/>
    <cellStyle name="Comma 4 2 4 3 4" xfId="21676" xr:uid="{859D7D35-4634-4A24-8BA4-E543EE21FB59}"/>
    <cellStyle name="Comma 4 2 4 4" xfId="1011" xr:uid="{1DD86B93-5ADB-436C-A102-CA8C2BD973CB}"/>
    <cellStyle name="Comma 4 2 4 5" xfId="1790" xr:uid="{0B5C86E6-C52D-4601-AF45-550A5B878F0A}"/>
    <cellStyle name="Comma 4 2 4 6" xfId="3129" xr:uid="{52CF0101-8F47-456E-B66C-6BC4FE2BECCF}"/>
    <cellStyle name="Comma 4 2 5" xfId="600" xr:uid="{1EBE15E7-B31E-4CA7-BF8F-6D8D8C21A998}"/>
    <cellStyle name="Comma 4 2 5 2" xfId="1366" xr:uid="{93C5D1A3-A233-427E-817E-1C34DFF564C2}"/>
    <cellStyle name="Comma 4 2 5 3" xfId="2146" xr:uid="{9F1C92F5-632D-4BE2-B26D-69DD0D8239EC}"/>
    <cellStyle name="Comma 4 2 5 4" xfId="21468" xr:uid="{C51730CB-1CC8-4804-8E2B-06B9716FA83A}"/>
    <cellStyle name="Comma 4 2 6" xfId="352" xr:uid="{F68883BB-D0EC-4F30-901B-F6B2CBCC0456}"/>
    <cellStyle name="Comma 4 2 6 2" xfId="1118" xr:uid="{DE7728BE-D291-4107-90D2-577F3C002BAC}"/>
    <cellStyle name="Comma 4 2 6 3" xfId="1898" xr:uid="{45A6BB92-FB4D-4951-B4B6-B93AF37A8594}"/>
    <cellStyle name="Comma 4 2 6 4" xfId="21565" xr:uid="{9F1FAB8C-33E1-48D1-945C-E69FC9A204B7}"/>
    <cellStyle name="Comma 4 2 7" xfId="870" xr:uid="{DB2DF647-A0FB-4929-A7B9-B8740E42259A}"/>
    <cellStyle name="Comma 4 2 7 2" xfId="21661" xr:uid="{6C676614-F865-4C91-8EB7-369402958659}"/>
    <cellStyle name="Comma 4 2 8" xfId="1649" xr:uid="{C5AC11F6-A958-4848-A5DE-80242A04587C}"/>
    <cellStyle name="Comma 4 2 9" xfId="2405" xr:uid="{CAD8324C-1150-4079-8ED0-ACB69550DACB}"/>
    <cellStyle name="Comma 4 3" xfId="128" xr:uid="{830AD68D-D947-4606-84B1-B2BF03F774DA}"/>
    <cellStyle name="Comma 4 3 2" xfId="274" xr:uid="{6D7A283E-4BF9-4EC3-B54E-271C2D7A07A7}"/>
    <cellStyle name="Comma 4 3 2 2" xfId="775" xr:uid="{BFC6696B-FC62-4FB0-B528-7A38760B224F}"/>
    <cellStyle name="Comma 4 3 2 2 2" xfId="1541" xr:uid="{13CD4C4A-3641-4F1E-8995-ABCDA142E8A0}"/>
    <cellStyle name="Comma 4 3 2 2 3" xfId="2321" xr:uid="{FB4900AA-DFA2-4241-94A8-BBBBF26AE9B4}"/>
    <cellStyle name="Comma 4 3 2 2 4" xfId="21524" xr:uid="{2220F6D3-B231-420D-9EC0-3DFC2F4F60EB}"/>
    <cellStyle name="Comma 4 3 2 3" xfId="527" xr:uid="{BC436B6E-330C-4750-B21E-E5B5060EF629}"/>
    <cellStyle name="Comma 4 3 2 3 2" xfId="1293" xr:uid="{011DDF19-5F5D-4A16-A819-E7432C571CC9}"/>
    <cellStyle name="Comma 4 3 2 3 3" xfId="2073" xr:uid="{9A8434DD-3C6F-44FB-A4FF-D9BE8E90AED1}"/>
    <cellStyle name="Comma 4 3 2 3 4" xfId="21630" xr:uid="{4F37C11A-53F4-4F17-A633-5CA924E9DD13}"/>
    <cellStyle name="Comma 4 3 2 4" xfId="1045" xr:uid="{A6E2E72C-E241-46B7-AFA1-62DCBB7CAF63}"/>
    <cellStyle name="Comma 4 3 2 4 2" xfId="21726" xr:uid="{55F91FE7-18EC-4841-A13E-D555A513231F}"/>
    <cellStyle name="Comma 4 3 2 5" xfId="1824" xr:uid="{48E58F39-935C-4DBF-8A92-DE48D6BE9408}"/>
    <cellStyle name="Comma 4 3 2 6" xfId="10720" xr:uid="{3F12429A-EEDD-49F6-A96D-E573F6C7DF93}"/>
    <cellStyle name="Comma 4 3 3" xfId="631" xr:uid="{12B9ECDD-F488-49F7-91E9-CBBA5DF1519C}"/>
    <cellStyle name="Comma 4 3 3 2" xfId="1397" xr:uid="{74934A0E-AD17-4B9E-89AC-5FBACBE64062}"/>
    <cellStyle name="Comma 4 3 3 3" xfId="2177" xr:uid="{2931B58D-1039-4B0F-B41D-E546EF2ABA99}"/>
    <cellStyle name="Comma 4 3 3 4" xfId="21487" xr:uid="{EDD9A360-DB78-4EF4-9A54-CA125341836B}"/>
    <cellStyle name="Comma 4 3 4" xfId="383" xr:uid="{CEC12BE3-0E03-4CEC-A29A-3A7C23A2337D}"/>
    <cellStyle name="Comma 4 3 4 2" xfId="1149" xr:uid="{1429A39E-8A37-4676-A4AF-D96A8E8910E7}"/>
    <cellStyle name="Comma 4 3 4 3" xfId="1929" xr:uid="{7A4C182E-0EF8-485B-AE21-515BFF5B571C}"/>
    <cellStyle name="Comma 4 3 4 4" xfId="21595" xr:uid="{384304FE-BAE2-4164-9E6B-EE77A167653B}"/>
    <cellStyle name="Comma 4 3 5" xfId="901" xr:uid="{366F1BCA-0E45-4F6D-A15E-CC880AF9F708}"/>
    <cellStyle name="Comma 4 3 5 2" xfId="21691" xr:uid="{A70B5755-654B-4F05-8CDD-3D3B0746EA0D}"/>
    <cellStyle name="Comma 4 3 6" xfId="1680" xr:uid="{B331D163-374D-4AAB-8D1F-4F98D38CD491}"/>
    <cellStyle name="Comma 4 3 7" xfId="9196" xr:uid="{8E37601A-E296-415F-B276-D693F56B2E7A}"/>
    <cellStyle name="Comma 4 4" xfId="166" xr:uid="{887C3730-5FAC-4554-8A88-A0D65FC14FC8}"/>
    <cellStyle name="Comma 4 4 2" xfId="669" xr:uid="{53ADEA1A-F9D9-4F9E-A393-A2243D0D6E28}"/>
    <cellStyle name="Comma 4 4 2 2" xfId="1435" xr:uid="{C1DDB4C4-851F-4678-BF5C-80BE868F968A}"/>
    <cellStyle name="Comma 4 4 2 3" xfId="2215" xr:uid="{1CDA6F72-CE3F-448E-9218-782B93BC179A}"/>
    <cellStyle name="Comma 4 4 2 4" xfId="21505" xr:uid="{913F93DF-3A84-42ED-87B0-3216515FFA11}"/>
    <cellStyle name="Comma 4 4 3" xfId="421" xr:uid="{C2815F01-C3FF-43BB-B509-0DC0C7BD50E8}"/>
    <cellStyle name="Comma 4 4 3 2" xfId="1187" xr:uid="{A008CFAA-CF16-416B-8FC0-169219E9C81D}"/>
    <cellStyle name="Comma 4 4 3 3" xfId="1967" xr:uid="{2C0324BD-859A-4E48-A6B7-4FB5ABDBA4AE}"/>
    <cellStyle name="Comma 4 4 3 4" xfId="21612" xr:uid="{F19459DA-A7DA-4403-A6E6-02AE76D669BD}"/>
    <cellStyle name="Comma 4 4 4" xfId="939" xr:uid="{E32A4822-9195-420E-8DAF-7B871EAFA826}"/>
    <cellStyle name="Comma 4 4 4 2" xfId="21708" xr:uid="{C46DBCBC-2976-4699-8FDB-F33B68ED3596}"/>
    <cellStyle name="Comma 4 4 5" xfId="1718" xr:uid="{0C426EF9-304E-42EC-8AF7-A0A93FD3BEDC}"/>
    <cellStyle name="Comma 4 4 6" xfId="9937" xr:uid="{C9DC4762-6628-462A-B412-552B3F337619}"/>
    <cellStyle name="Comma 4 5" xfId="206" xr:uid="{249BBB21-5BFB-4715-8829-C694A10984BF}"/>
    <cellStyle name="Comma 4 5 2" xfId="707" xr:uid="{CD5C0D9B-5EF1-4AB9-8CE7-F3847326D67C}"/>
    <cellStyle name="Comma 4 5 2 2" xfId="1473" xr:uid="{5B9AE78D-28FC-48BC-9582-8BF4D6E9EB46}"/>
    <cellStyle name="Comma 4 5 2 3" xfId="2253" xr:uid="{16AD2B24-F6C1-464A-B13A-FC0A54A32088}"/>
    <cellStyle name="Comma 4 5 2 4" xfId="21579" xr:uid="{28F45A4C-CDDB-46BE-A38C-A8F106A8746F}"/>
    <cellStyle name="Comma 4 5 3" xfId="459" xr:uid="{1327808B-1F24-461E-930E-0DF2B01C9CC3}"/>
    <cellStyle name="Comma 4 5 3 2" xfId="1225" xr:uid="{AB6D111B-2DB6-4997-B172-7D86D8D2E990}"/>
    <cellStyle name="Comma 4 5 3 3" xfId="2005" xr:uid="{7296833E-C1CB-4E7F-AFF9-CBDF969212CD}"/>
    <cellStyle name="Comma 4 5 3 4" xfId="21675" xr:uid="{3FA8E5B5-8E75-4A6A-8644-0D37F55F60AB}"/>
    <cellStyle name="Comma 4 5 4" xfId="977" xr:uid="{E5054F54-DE87-46DF-B8F1-79D7892FDC60}"/>
    <cellStyle name="Comma 4 5 5" xfId="1756" xr:uid="{A6164C8D-F36F-4403-B838-3091ED0F77D3}"/>
    <cellStyle name="Comma 4 5 6" xfId="3128" xr:uid="{66E79240-4808-4758-B7BD-D43673692E1D}"/>
    <cellStyle name="Comma 4 6" xfId="289" xr:uid="{A28A8EAF-0AFA-4B60-BA40-50C5B3CF893C}"/>
    <cellStyle name="Comma 4 6 2" xfId="785" xr:uid="{41D51075-DB09-4875-91A6-E06701B0A854}"/>
    <cellStyle name="Comma 4 6 2 2" xfId="1551" xr:uid="{B276E8B8-2352-4A73-9B56-311CA7EF074B}"/>
    <cellStyle name="Comma 4 6 2 3" xfId="2331" xr:uid="{7C3CA710-C3FF-44B4-89EA-70D0D9A29C22}"/>
    <cellStyle name="Comma 4 6 3" xfId="537" xr:uid="{E7C60D59-B3DF-457D-8FD1-0AD9A03EC797}"/>
    <cellStyle name="Comma 4 6 3 2" xfId="1303" xr:uid="{88FBD80E-8878-40B7-9964-3AB9D547FEBD}"/>
    <cellStyle name="Comma 4 6 3 3" xfId="2083" xr:uid="{96719A59-0250-420E-945B-0D021E32FEDA}"/>
    <cellStyle name="Comma 4 6 4" xfId="1055" xr:uid="{2A20CB75-0054-4463-9E3B-2A45D820271A}"/>
    <cellStyle name="Comma 4 6 5" xfId="1835" xr:uid="{549E09E0-BCEB-463A-B308-B26F6567EAD9}"/>
    <cellStyle name="Comma 4 6 6" xfId="21467" xr:uid="{7611E825-1C60-4D81-8728-67746EC85EEC}"/>
    <cellStyle name="Comma 4 7" xfId="566" xr:uid="{D511E005-069D-4A4C-B274-A1CCD1930541}"/>
    <cellStyle name="Comma 4 7 2" xfId="1332" xr:uid="{1F570018-BB79-4AD6-B256-5D07C88C3446}"/>
    <cellStyle name="Comma 4 7 3" xfId="2112" xr:uid="{CCF6EDA3-52DB-4241-AB77-E5699DD1ED1E}"/>
    <cellStyle name="Comma 4 7 4" xfId="21551" xr:uid="{6C41DBEC-7D4F-43E7-B171-D7CE40910209}"/>
    <cellStyle name="Comma 4 8" xfId="318" xr:uid="{2F8EAF8A-8C7A-4A7B-9E79-4C2E4B5335D4}"/>
    <cellStyle name="Comma 4 8 2" xfId="1084" xr:uid="{70175263-CB8E-4D0A-AC8B-299C23758685}"/>
    <cellStyle name="Comma 4 8 3" xfId="1864" xr:uid="{BBCDDB46-6EDA-4CDA-9983-6D8FCDEFC2D6}"/>
    <cellStyle name="Comma 4 8 4" xfId="21647" xr:uid="{B3A22B63-79A9-40B9-AF9D-251D1943521D}"/>
    <cellStyle name="Comma 4 9" xfId="836" xr:uid="{C65574C8-3405-444C-B8DB-E1605F443146}"/>
    <cellStyle name="Comma 5" xfId="246" xr:uid="{525C31D2-71F4-41B0-8EAA-5BAFD0821F8B}"/>
    <cellStyle name="Comma 5 10" xfId="2352" xr:uid="{88226A2E-AB71-4A82-B720-B208725EF403}"/>
    <cellStyle name="Comma 5 2" xfId="747" xr:uid="{71F8B1BC-19BC-4174-888B-6802298349BF}"/>
    <cellStyle name="Comma 5 2 2" xfId="1513" xr:uid="{4968EBD5-3E06-4BAA-8A0F-F48A5413A0E2}"/>
    <cellStyle name="Comma 5 2 2 2" xfId="10723" xr:uid="{A1FE0599-1534-4BA9-A240-536514714267}"/>
    <cellStyle name="Comma 5 2 2 2 2" xfId="21527" xr:uid="{912FE1BB-9D79-4DEC-9B26-45E48B87024B}"/>
    <cellStyle name="Comma 5 2 2 2 3" xfId="21633" xr:uid="{016C7DB8-AE40-4599-AC4F-9B4918E74BEF}"/>
    <cellStyle name="Comma 5 2 2 2 4" xfId="21729" xr:uid="{B047432E-93BF-41BF-9CD2-C89AE244E7D6}"/>
    <cellStyle name="Comma 5 2 2 3" xfId="21490" xr:uid="{9BB57006-1893-469D-BC1F-5F19C096E177}"/>
    <cellStyle name="Comma 5 2 2 4" xfId="21598" xr:uid="{29683A5D-2A11-4B9A-9177-DDC1857DA4D1}"/>
    <cellStyle name="Comma 5 2 2 5" xfId="21694" xr:uid="{D456D440-87FF-47EC-857A-8D11E3C342A9}"/>
    <cellStyle name="Comma 5 2 2 6" xfId="9199" xr:uid="{3E419718-6C38-473C-A6B9-1398CCFA3E90}"/>
    <cellStyle name="Comma 5 2 3" xfId="2293" xr:uid="{8EEC6E65-AD50-428B-A394-DE1CA77B952E}"/>
    <cellStyle name="Comma 5 2 3 2" xfId="21508" xr:uid="{EFA83993-2033-4256-BCA6-58456859A9AD}"/>
    <cellStyle name="Comma 5 2 3 3" xfId="21615" xr:uid="{7ADEB535-CD1D-4844-ADAE-E4FBBFE0C826}"/>
    <cellStyle name="Comma 5 2 3 4" xfId="21711" xr:uid="{694F41BC-AC06-4587-8A14-091A37A0EB8A}"/>
    <cellStyle name="Comma 5 2 3 5" xfId="9940" xr:uid="{A1E9E00C-9063-47BF-9EAE-84A07E0BD0FE}"/>
    <cellStyle name="Comma 5 2 4" xfId="3131" xr:uid="{8F1B7EFA-56F5-4900-B748-7E243E5C4B1B}"/>
    <cellStyle name="Comma 5 2 4 2" xfId="21582" xr:uid="{DACB2B60-ABFC-44D8-AA39-4966436A9C69}"/>
    <cellStyle name="Comma 5 2 4 3" xfId="21678" xr:uid="{CDDAFE4A-131E-46A7-8379-40AFBB9C28C6}"/>
    <cellStyle name="Comma 5 2 5" xfId="21470" xr:uid="{2B8D3823-B074-4FB1-A02F-AC2BCA8E3F77}"/>
    <cellStyle name="Comma 5 2 6" xfId="21568" xr:uid="{9F3B7E93-A082-4D5F-9AF7-C2C68BC1C7DE}"/>
    <cellStyle name="Comma 5 2 7" xfId="21664" xr:uid="{A60311BD-F54B-452E-BA0B-C7C1EABC7E17}"/>
    <cellStyle name="Comma 5 2 8" xfId="2414" xr:uid="{FCB0FE5B-135E-4C7D-A788-BBB4C2D5F0B0}"/>
    <cellStyle name="Comma 5 3" xfId="499" xr:uid="{35937AD2-45BE-447C-A595-1F7997894160}"/>
    <cellStyle name="Comma 5 3 2" xfId="1265" xr:uid="{EAA6F753-786C-48FB-80C2-44BD2E9CA60D}"/>
    <cellStyle name="Comma 5 3 2 2" xfId="10955" xr:uid="{6B8CA5B5-50B6-4C22-935C-297459BA1195}"/>
    <cellStyle name="Comma 5 3 2 2 2" xfId="21535" xr:uid="{AB93BE4E-F527-4B2D-800C-D5E1F1D4C0D1}"/>
    <cellStyle name="Comma 5 3 2 2 3" xfId="21641" xr:uid="{2FF6B5A3-86EE-4DF6-AF88-5271D7E2AC20}"/>
    <cellStyle name="Comma 5 3 2 2 4" xfId="21737" xr:uid="{544F07D5-F952-4904-B461-5563336775D9}"/>
    <cellStyle name="Comma 5 3 2 3" xfId="21498" xr:uid="{B93C6570-4186-4B64-AF86-6A7DFA7D29F2}"/>
    <cellStyle name="Comma 5 3 2 4" xfId="21606" xr:uid="{AEB1C7EE-0DE7-42A2-9C5F-4B2A0B798931}"/>
    <cellStyle name="Comma 5 3 2 5" xfId="21702" xr:uid="{D35E6C6F-5BF5-449C-B464-F0A09BD3C6C3}"/>
    <cellStyle name="Comma 5 3 2 6" xfId="9428" xr:uid="{C076949C-B5A1-4B63-8EBE-431A883F7F40}"/>
    <cellStyle name="Comma 5 3 3" xfId="2045" xr:uid="{62372C59-8FCD-4D23-B92A-A1AE0D6BAA83}"/>
    <cellStyle name="Comma 5 3 3 2" xfId="21516" xr:uid="{8EF5B242-6BDB-489D-A24B-C124E443462C}"/>
    <cellStyle name="Comma 5 3 3 3" xfId="21623" xr:uid="{75DDF80D-1C41-4CCB-8C09-7EEB47E5F2A4}"/>
    <cellStyle name="Comma 5 3 3 4" xfId="21719" xr:uid="{9F6FB0EB-859A-4A41-BF2A-6C1D702261F7}"/>
    <cellStyle name="Comma 5 3 3 5" xfId="10298" xr:uid="{2D25C5AA-ED01-4FC3-B0B1-48419F0B5C09}"/>
    <cellStyle name="Comma 5 3 4" xfId="21479" xr:uid="{7E0F493B-0DDF-4739-9FAB-1BA2614B41A1}"/>
    <cellStyle name="Comma 5 3 5" xfId="21589" xr:uid="{7B8262ED-8E9F-4D58-9CB7-386B9AEB6FC0}"/>
    <cellStyle name="Comma 5 3 6" xfId="21685" xr:uid="{B674D74A-9772-40D3-9A38-BF239E94FC66}"/>
    <cellStyle name="Comma 5 3 7" xfId="8765" xr:uid="{E3B8C1AC-762C-4803-93B3-BC273F03343C}"/>
    <cellStyle name="Comma 5 4" xfId="1017" xr:uid="{C4207094-D999-4958-BB40-60B3AF87CA2F}"/>
    <cellStyle name="Comma 5 4 2" xfId="10722" xr:uid="{4BB6C053-CF9C-4334-B92D-2A25D2A4D506}"/>
    <cellStyle name="Comma 5 4 2 2" xfId="21526" xr:uid="{CA82B854-31A7-411F-802D-06673F4782E7}"/>
    <cellStyle name="Comma 5 4 2 3" xfId="21632" xr:uid="{CB9133B6-F2A1-4284-82E1-2D8734CCBBF8}"/>
    <cellStyle name="Comma 5 4 2 4" xfId="21728" xr:uid="{B6505549-F3B7-4B09-8231-BEAB23E82482}"/>
    <cellStyle name="Comma 5 4 3" xfId="21489" xr:uid="{3F16DA2A-003B-4670-852D-D16DF7EEB125}"/>
    <cellStyle name="Comma 5 4 4" xfId="21597" xr:uid="{99D9D488-EE3F-4B69-8789-187011B3EE06}"/>
    <cellStyle name="Comma 5 4 5" xfId="21693" xr:uid="{8AE7F8BC-7CB9-434E-A39A-0ECB7458A4EE}"/>
    <cellStyle name="Comma 5 4 6" xfId="9198" xr:uid="{54662294-E243-405A-AA23-3ABFDF0AD644}"/>
    <cellStyle name="Comma 5 5" xfId="1796" xr:uid="{31A48B28-E0F8-443A-8C3E-394F61FEED3A}"/>
    <cellStyle name="Comma 5 5 2" xfId="21507" xr:uid="{8B27439D-3728-465E-823B-318A69B30A41}"/>
    <cellStyle name="Comma 5 5 3" xfId="21614" xr:uid="{BCEE5D42-9F43-4C68-88CB-6A62D51758AF}"/>
    <cellStyle name="Comma 5 5 4" xfId="21710" xr:uid="{CE15BFFB-969F-472A-96CC-055800007A8B}"/>
    <cellStyle name="Comma 5 5 5" xfId="9939" xr:uid="{19CAED1A-723D-4771-81C7-3A693722E91C}"/>
    <cellStyle name="Comma 5 6" xfId="3130" xr:uid="{0E1255D2-06AC-465D-99CA-86230557BA6C}"/>
    <cellStyle name="Comma 5 6 2" xfId="21581" xr:uid="{442B3325-0CDF-42A9-A649-607EE312A4D6}"/>
    <cellStyle name="Comma 5 6 3" xfId="21677" xr:uid="{E9D1813B-3892-42CA-966B-973F68521D9C}"/>
    <cellStyle name="Comma 5 7" xfId="21469" xr:uid="{064857CF-BC70-4291-BE7A-E2945CCB23F5}"/>
    <cellStyle name="Comma 5 8" xfId="21554" xr:uid="{AD6862BC-3052-49F9-98D6-D8D9575C8CB6}"/>
    <cellStyle name="Comma 5 9" xfId="21650" xr:uid="{1CCD3EF5-F26F-4133-A91F-CAC3B557B1C2}"/>
    <cellStyle name="Comma 6" xfId="1553" xr:uid="{DADE3DAD-4B19-4E35-A67C-9C095B3445A4}"/>
    <cellStyle name="Comma 6 2" xfId="2421" xr:uid="{3B1BF024-2729-4069-896D-BA2CCE38C006}"/>
    <cellStyle name="Comma 6 2 2" xfId="9395" xr:uid="{45443D3E-ABD3-4A67-AB0B-F4EA47DAFCAE}"/>
    <cellStyle name="Comma 6 2 2 2" xfId="10922" xr:uid="{4A6F4A84-AE0F-4348-88F0-38DAE10E15DE}"/>
    <cellStyle name="Comma 6 2 2 2 2" xfId="21533" xr:uid="{F56BBD6D-43DD-4EF6-AFA8-C9D4FF776256}"/>
    <cellStyle name="Comma 6 2 2 2 3" xfId="21639" xr:uid="{1A40637E-01EF-452E-A69E-DAC5446294C6}"/>
    <cellStyle name="Comma 6 2 2 2 4" xfId="21735" xr:uid="{873DFB3D-EEC7-48EE-BAAF-3F69388778D2}"/>
    <cellStyle name="Comma 6 2 2 3" xfId="21496" xr:uid="{7E04C70B-1CB4-4C2A-B969-B9F2F291CDF7}"/>
    <cellStyle name="Comma 6 2 2 4" xfId="21604" xr:uid="{43D0E62A-5A66-49E6-B8DA-A6AA4F4BE14A}"/>
    <cellStyle name="Comma 6 2 2 5" xfId="21700" xr:uid="{32CE22A6-52B4-49A1-BCA7-E41647E47277}"/>
    <cellStyle name="Comma 6 2 3" xfId="10292" xr:uid="{82807C7D-A59C-4E3D-BFE7-D860B5E0C986}"/>
    <cellStyle name="Comma 6 2 3 2" xfId="21514" xr:uid="{9D03933E-B49B-46ED-B724-BC95CDF86F3B}"/>
    <cellStyle name="Comma 6 2 3 3" xfId="21621" xr:uid="{85928DC3-27E0-460E-BB8B-0FE7AE3EA815}"/>
    <cellStyle name="Comma 6 2 3 4" xfId="21717" xr:uid="{CDE63BBE-5913-4CE5-B28B-7EAA9AAC6765}"/>
    <cellStyle name="Comma 6 2 4" xfId="8739" xr:uid="{5100E1C5-AF17-4F38-BA6A-0306FC26EEFD}"/>
    <cellStyle name="Comma 6 2 4 2" xfId="21588" xr:uid="{22D6CC4A-290C-4621-B4E4-C06DAEF22DE1}"/>
    <cellStyle name="Comma 6 2 4 3" xfId="21684" xr:uid="{D7263CEF-52B6-42C7-8FE9-A364F8353FC3}"/>
    <cellStyle name="Comma 6 2 5" xfId="21477" xr:uid="{D267FBCE-2BE6-4955-B22B-7C91C306C0C5}"/>
    <cellStyle name="Comma 6 2 6" xfId="21571" xr:uid="{3B0F0871-E25A-4096-877E-2960C13762B9}"/>
    <cellStyle name="Comma 6 2 7" xfId="21667" xr:uid="{47564D92-107D-4565-A795-4331FFCB44C3}"/>
    <cellStyle name="Comma 6 3" xfId="9200" xr:uid="{1E43239E-0601-4007-8F0F-255BA94B3439}"/>
    <cellStyle name="Comma 6 3 2" xfId="10724" xr:uid="{8F213360-6D89-47C3-B739-5384A1F78E78}"/>
    <cellStyle name="Comma 6 3 2 2" xfId="21528" xr:uid="{1D72F081-88C4-4917-8145-9E37A15EE1C5}"/>
    <cellStyle name="Comma 6 3 2 3" xfId="21634" xr:uid="{8BCF75AB-A2C2-4080-A0D7-C35E22525F3B}"/>
    <cellStyle name="Comma 6 3 2 4" xfId="21730" xr:uid="{4BBD4B78-E248-4A11-9F67-1F2FA458C937}"/>
    <cellStyle name="Comma 6 3 3" xfId="21491" xr:uid="{0295BB9D-8E26-47DE-943A-188197D751B1}"/>
    <cellStyle name="Comma 6 3 4" xfId="21599" xr:uid="{0A5758F5-BDAD-4714-AB88-6E0DF3FD03C3}"/>
    <cellStyle name="Comma 6 3 5" xfId="21695" xr:uid="{8FDD1190-91C6-4C6B-BF52-B5D5C4C54813}"/>
    <cellStyle name="Comma 6 4" xfId="9941" xr:uid="{25DCACD9-2B96-4E44-8C1B-5902689A1FE0}"/>
    <cellStyle name="Comma 6 4 2" xfId="21509" xr:uid="{3AB66EDD-1F40-4A18-9C63-FDB5652A33E5}"/>
    <cellStyle name="Comma 6 4 3" xfId="21616" xr:uid="{2E365D20-5218-4CE3-946E-DB1DBE308235}"/>
    <cellStyle name="Comma 6 4 4" xfId="21712" xr:uid="{ACCDA50C-AA06-4E16-8F3D-925E730DCFDA}"/>
    <cellStyle name="Comma 6 5" xfId="3132" xr:uid="{6976883E-8429-4834-B035-92F9B7A9069F}"/>
    <cellStyle name="Comma 6 5 2" xfId="21583" xr:uid="{2627641E-ED87-4223-A3B8-52A848A02056}"/>
    <cellStyle name="Comma 6 5 3" xfId="21679" xr:uid="{DE55ABD9-886E-4835-964D-5990EFA0DF2B}"/>
    <cellStyle name="Comma 6 6" xfId="21471" xr:uid="{6161902E-5095-44D5-8E7D-6CE0F1C27451}"/>
    <cellStyle name="Comma 6 7" xfId="21556" xr:uid="{5D22AECB-3123-4D32-B4C8-DBA51B6FB6BD}"/>
    <cellStyle name="Comma 6 8" xfId="21652" xr:uid="{1B294261-4FA4-4812-990C-69EA365C6F57}"/>
    <cellStyle name="Comma 6 9" xfId="2358" xr:uid="{45BA3D00-B20B-41AD-83AC-090E1CFB9A77}"/>
    <cellStyle name="Comma 7" xfId="787" xr:uid="{02235887-B9E7-4E2E-9314-9967025E0423}"/>
    <cellStyle name="Comma 7 2" xfId="2423" xr:uid="{1FE87C6B-5717-426C-A3FD-9AD322BE25B8}"/>
    <cellStyle name="Comma 7 2 2" xfId="9202" xr:uid="{4BD19B96-0015-4308-B4EA-E7010F27DE6E}"/>
    <cellStyle name="Comma 7 2 2 2" xfId="10726" xr:uid="{56487AA1-F7E4-4C90-A507-46706426D25E}"/>
    <cellStyle name="Comma 7 2 2 2 2" xfId="21530" xr:uid="{8C8D7654-C856-4D86-A9C3-90852A845BC5}"/>
    <cellStyle name="Comma 7 2 2 2 3" xfId="21636" xr:uid="{DD7312DC-B673-4B65-AC81-0355A94B9B60}"/>
    <cellStyle name="Comma 7 2 2 2 4" xfId="21732" xr:uid="{2ADFEDBD-1301-4AE2-BD69-FDE9A6A41210}"/>
    <cellStyle name="Comma 7 2 2 3" xfId="21493" xr:uid="{5834FFEB-E566-41EE-83FB-3E39B7C208AC}"/>
    <cellStyle name="Comma 7 2 2 4" xfId="21601" xr:uid="{3464C451-F621-40F6-9AA1-064D2D715BF4}"/>
    <cellStyle name="Comma 7 2 2 5" xfId="21697" xr:uid="{E8A7DC27-3FD8-4DD4-A54C-FB28982A7E9D}"/>
    <cellStyle name="Comma 7 2 3" xfId="9943" xr:uid="{00D5D169-99BD-4DB1-B18B-56B8DC4510A2}"/>
    <cellStyle name="Comma 7 2 3 2" xfId="21511" xr:uid="{7AC28FCC-E11D-41A8-8198-9CA1EEFB296B}"/>
    <cellStyle name="Comma 7 2 3 3" xfId="21618" xr:uid="{4EAEDE1B-A628-499A-8D4D-5725B4D33A09}"/>
    <cellStyle name="Comma 7 2 3 4" xfId="21714" xr:uid="{E13A52AF-EAC5-4070-936C-0F726857A640}"/>
    <cellStyle name="Comma 7 2 4" xfId="3134" xr:uid="{744A3F02-3F42-498F-86D9-AE7A4F4D61F2}"/>
    <cellStyle name="Comma 7 2 4 2" xfId="21585" xr:uid="{4E9A2AE0-54E1-4CA7-8FE9-FA3CD5A0D279}"/>
    <cellStyle name="Comma 7 2 4 3" xfId="21681" xr:uid="{3AF60076-5AEE-4321-BFDC-431E20DEBBE3}"/>
    <cellStyle name="Comma 7 2 5" xfId="21473" xr:uid="{C28B259D-8676-4356-AF78-81FF8F16B837}"/>
    <cellStyle name="Comma 7 2 6" xfId="21572" xr:uid="{277FE7AB-4900-40AF-A019-967FBD5D05AA}"/>
    <cellStyle name="Comma 7 2 7" xfId="21668" xr:uid="{517D6758-AD36-4B4F-87F0-C80205A1363A}"/>
    <cellStyle name="Comma 7 3" xfId="9201" xr:uid="{E2577042-FB63-44C4-9D00-EBAACA25D2A3}"/>
    <cellStyle name="Comma 7 3 2" xfId="10725" xr:uid="{3CF009BC-9B71-47AD-9059-B846DF39C27C}"/>
    <cellStyle name="Comma 7 3 2 2" xfId="21529" xr:uid="{BA9DDD01-D96B-4703-BE81-C63608017A0F}"/>
    <cellStyle name="Comma 7 3 2 3" xfId="21635" xr:uid="{7E945E2F-EF46-4BB6-BE78-3D0039DCD049}"/>
    <cellStyle name="Comma 7 3 2 4" xfId="21731" xr:uid="{80616BE6-FB09-4586-B202-9C6E9C0D4914}"/>
    <cellStyle name="Comma 7 3 3" xfId="21492" xr:uid="{BC8ECB1F-F379-44DC-BDA7-CB8F80BA326D}"/>
    <cellStyle name="Comma 7 3 4" xfId="21600" xr:uid="{8602981E-1CEC-4126-B7A0-1C23F1E543DE}"/>
    <cellStyle name="Comma 7 3 5" xfId="21696" xr:uid="{CA01F810-F00B-459D-9F67-F7EF8B94703B}"/>
    <cellStyle name="Comma 7 4" xfId="9942" xr:uid="{1C15DF8B-55E4-4DE4-B53E-0BD9E0454866}"/>
    <cellStyle name="Comma 7 4 2" xfId="21510" xr:uid="{54E08365-F20A-4F80-A2F6-BE608FE4BE54}"/>
    <cellStyle name="Comma 7 4 3" xfId="21617" xr:uid="{BC9CA3EE-236C-46B4-98EB-7B8B80FB2793}"/>
    <cellStyle name="Comma 7 4 4" xfId="21713" xr:uid="{E5D5012B-7C96-4DA1-9A60-D33F089153B1}"/>
    <cellStyle name="Comma 7 5" xfId="3133" xr:uid="{E2C6C95D-E374-40C5-9DF3-C7B4336E08FB}"/>
    <cellStyle name="Comma 7 5 2" xfId="21584" xr:uid="{00E8C49E-07FD-4BA8-8980-B2D9F22CEE6F}"/>
    <cellStyle name="Comma 7 5 3" xfId="21680" xr:uid="{0D1D2E70-AA46-414E-BDED-3109F30B2A8C}"/>
    <cellStyle name="Comma 7 6" xfId="21472" xr:uid="{E7EF6C32-8880-4298-B1A0-A825E3B8E67E}"/>
    <cellStyle name="Comma 7 7" xfId="21557" xr:uid="{7B6C099C-E8AC-4AF8-9E55-27B7FE8619DA}"/>
    <cellStyle name="Comma 7 8" xfId="21653" xr:uid="{1BC4E523-8C1F-4973-86FD-DB178F7E3B62}"/>
    <cellStyle name="Comma 7 9" xfId="2359" xr:uid="{AEF6FE0B-30C1-4C29-87B2-4EE4E9D1F8CA}"/>
    <cellStyle name="Comma 8" xfId="2335" xr:uid="{1AE59EDE-8201-484F-BDFF-2509BFC27356}"/>
    <cellStyle name="Comma 8 2" xfId="2431" xr:uid="{1ED427A6-8F3A-483A-B4FC-4BB448B9833A}"/>
    <cellStyle name="Comma 8 2 2" xfId="10956" xr:uid="{197C2778-F9E7-4C6C-9494-59A4E403EAED}"/>
    <cellStyle name="Comma 8 2 2 2" xfId="21536" xr:uid="{F4BDFB38-B559-4C09-A654-E24CE7611D8C}"/>
    <cellStyle name="Comma 8 2 2 3" xfId="21642" xr:uid="{2DF22920-93B8-4458-B9F6-28D7BB11E8A1}"/>
    <cellStyle name="Comma 8 2 2 4" xfId="21738" xr:uid="{692F2AC5-73B3-4BF0-A9A6-F40859261609}"/>
    <cellStyle name="Comma 8 2 3" xfId="9429" xr:uid="{B7F7F617-5B93-433F-8587-116FD10804DE}"/>
    <cellStyle name="Comma 8 2 3 2" xfId="21607" xr:uid="{14306038-3861-4782-BEF9-6D20DCD819EA}"/>
    <cellStyle name="Comma 8 2 3 3" xfId="21703" xr:uid="{CC9C2FA1-C1E3-4547-929E-B291850C6062}"/>
    <cellStyle name="Comma 8 2 4" xfId="21499" xr:uid="{EE0ED52D-B230-456C-A236-5FED1E22FDD7}"/>
    <cellStyle name="Comma 8 2 5" xfId="21574" xr:uid="{A91E25BF-6F6C-48A7-8017-6FA8C139A67B}"/>
    <cellStyle name="Comma 8 2 6" xfId="21670" xr:uid="{EEB39254-DDD0-4FB5-8541-E37E83E523DD}"/>
    <cellStyle name="Comma 8 3" xfId="10299" xr:uid="{2668C5D6-FD71-4D1D-941A-1231CFC7867E}"/>
    <cellStyle name="Comma 8 3 2" xfId="21517" xr:uid="{8D01325B-A8CF-4060-8D24-223854D2F8C5}"/>
    <cellStyle name="Comma 8 3 3" xfId="21624" xr:uid="{657B4C13-75E2-47C6-A31D-4B366265BA69}"/>
    <cellStyle name="Comma 8 3 4" xfId="21720" xr:uid="{A2133011-6497-4163-BABC-3552727BDD15}"/>
    <cellStyle name="Comma 8 4" xfId="8766" xr:uid="{2A912653-A59F-459C-A27F-A7A0B88039D9}"/>
    <cellStyle name="Comma 8 4 2" xfId="21590" xr:uid="{25DC6A95-3699-4201-80EF-CD9F8E7E78FA}"/>
    <cellStyle name="Comma 8 4 3" xfId="21686" xr:uid="{617E3E25-A244-4517-92E1-03E834CED613}"/>
    <cellStyle name="Comma 8 5" xfId="21480" xr:uid="{4CF94821-FC96-477F-9B8F-CCF12A3215C7}"/>
    <cellStyle name="Comma 8 6" xfId="21558" xr:uid="{CF79F439-7530-4371-A950-F8C5151D6E1C}"/>
    <cellStyle name="Comma 8 7" xfId="21654" xr:uid="{B76C894B-F5FE-488E-B8CC-ECE5B72E6703}"/>
    <cellStyle name="Comma 8 8" xfId="2361" xr:uid="{A7A07EAE-9B72-4939-B07B-625461194F73}"/>
    <cellStyle name="Comma 9" xfId="2364" xr:uid="{03F83124-C76B-447B-88C8-2D728DC0A36F}"/>
    <cellStyle name="Comma 9 2" xfId="2434" xr:uid="{F1AEDB90-BC03-4623-82B7-A0AF08A8A0B9}"/>
    <cellStyle name="Comma 9 2 2" xfId="21577" xr:uid="{1BC683BD-E323-4336-B147-EA663BBA7293}"/>
    <cellStyle name="Comma 9 2 3" xfId="21673" xr:uid="{4DFF53AB-4BF1-43B5-AB88-17E6EB4BD164}"/>
    <cellStyle name="Comma 9 3" xfId="21561" xr:uid="{E70EDDFD-9944-4B2C-B40D-0D9EDD444812}"/>
    <cellStyle name="Comma 9 4" xfId="21657" xr:uid="{6B3E0728-576E-4A7A-B182-827D15F045B0}"/>
    <cellStyle name="Comma_R0001_veiktais_darbs_2009_UZŅEMŠANAS_NODAĻA 2" xfId="21777" xr:uid="{3CD78597-CA0A-4EA1-A2A6-873A8280BC61}"/>
    <cellStyle name="Comma_R0019_darbs_uznemsanas_nodaļa_2009 2" xfId="21778" xr:uid="{82B1D096-6E6B-4724-832A-5E8A4B856528}"/>
    <cellStyle name="Currency 2" xfId="290" xr:uid="{3CA57BDE-1B8D-4B96-922E-42E5203DAACE}"/>
    <cellStyle name="Currency 2 2" xfId="786" xr:uid="{E8916BC3-4EF5-4B82-8BAF-1863B6A32C1D}"/>
    <cellStyle name="Currency 2 2 2" xfId="1552" xr:uid="{36B5E5DF-E276-4384-A906-02F442514FE0}"/>
    <cellStyle name="Currency 2 2 2 2" xfId="10957" xr:uid="{9E74C7CA-6BCD-4D37-AAB4-635684A33730}"/>
    <cellStyle name="Currency 2 2 2 3" xfId="9430" xr:uid="{654AE4C6-C318-4B80-B521-4DD70D637162}"/>
    <cellStyle name="Currency 2 2 3" xfId="2332" xr:uid="{29D6A4C6-E270-4C7A-97EA-E5F0D7723066}"/>
    <cellStyle name="Currency 2 2 3 2" xfId="10300" xr:uid="{A8686D4F-E88A-43A8-AFC7-ABC3FCFF53F1}"/>
    <cellStyle name="Currency 2 2 4" xfId="8767" xr:uid="{6E0C3A7B-FF4F-4AD4-8623-E91FF4FA6230}"/>
    <cellStyle name="Currency 2 3" xfId="538" xr:uid="{167A6BC7-37C7-431D-85B1-92B8CC7B6DB0}"/>
    <cellStyle name="Currency 2 3 2" xfId="1304" xr:uid="{130053CE-5CDC-4B3C-934D-B79E13CAC402}"/>
    <cellStyle name="Currency 2 3 3" xfId="2084" xr:uid="{529DC634-8205-48D9-828C-77C501CBA2EA}"/>
    <cellStyle name="Currency 2 3 4" xfId="8762" xr:uid="{EBE25F1E-6EE5-4423-AF92-938A41657012}"/>
    <cellStyle name="Currency 2 4" xfId="1056" xr:uid="{1828FF7D-B997-4349-B566-D9743832E213}"/>
    <cellStyle name="Currency 2 4 2" xfId="9944" xr:uid="{61010ACE-3167-41CB-97C1-2954D6EBA649}"/>
    <cellStyle name="Currency 2 5" xfId="1836" xr:uid="{9714BBDC-B85C-4BFA-BE9D-1C939F6DE359}"/>
    <cellStyle name="Currency 2 5 2" xfId="3135" xr:uid="{F1940CEA-4D9B-4890-B45B-D03AA13EF808}"/>
    <cellStyle name="Currency 2 6" xfId="21745" xr:uid="{4E2819A6-FAB3-4BD9-BB8D-09D1B765920F}"/>
    <cellStyle name="Currency 3" xfId="2424" xr:uid="{CDF20F07-4479-4461-A7A1-85E4ABC8F73E}"/>
    <cellStyle name="Currency 3 2" xfId="9167" xr:uid="{7086A189-A405-4A7C-B00B-097FC2934847}"/>
    <cellStyle name="Currency 3 2 2" xfId="10690" xr:uid="{27144A8D-6F40-41A5-86AB-30A9C2582474}"/>
    <cellStyle name="Currency 3 3" xfId="9945" xr:uid="{2A382C39-0828-41D3-B9A8-58BB8E99598B}"/>
    <cellStyle name="Currency 3 4" xfId="3136" xr:uid="{DAE69103-BCE7-4A36-9CAE-B344F8EBDA7B}"/>
    <cellStyle name="Currency 3 5" xfId="21573" xr:uid="{14C4CB7A-592E-4770-890C-20264892C1C7}"/>
    <cellStyle name="Currency 3 6" xfId="21669" xr:uid="{2B3B7CC4-AF05-4A01-A26A-FA670C4E9526}"/>
    <cellStyle name="Excel Built-in Normal" xfId="280" xr:uid="{69EB4F03-1F90-4EF6-B759-E820BBA79C2D}"/>
    <cellStyle name="exo" xfId="8768" xr:uid="{2D917C2B-70B5-489A-A841-8CE374B7F451}"/>
    <cellStyle name="Explanatory Text 10" xfId="3137" xr:uid="{4FD11DFC-5471-4A03-AE7E-388B9CC6647F}"/>
    <cellStyle name="Explanatory Text 11" xfId="3138" xr:uid="{1B7B73A0-5DEB-4F70-861F-8C1A02D117A5}"/>
    <cellStyle name="Explanatory Text 12" xfId="3139" xr:uid="{8D74613B-CBEA-4516-BAF1-A6835092B2E5}"/>
    <cellStyle name="Explanatory Text 13" xfId="3140" xr:uid="{E6FA2B3B-E6BD-4CBF-8FF4-84173EC2AD7A}"/>
    <cellStyle name="Explanatory Text 14" xfId="3141" xr:uid="{D612605E-BCC7-4B66-AD0B-02B04CD52CDB}"/>
    <cellStyle name="Explanatory Text 15" xfId="3142" xr:uid="{9DD7AE8A-8D65-49CF-8421-5ABF26ED90CC}"/>
    <cellStyle name="Explanatory Text 16" xfId="3143" xr:uid="{98227216-954C-42F0-AF8A-55CC3DB675B9}"/>
    <cellStyle name="Explanatory Text 17" xfId="3144" xr:uid="{F59286D5-C1A1-426F-9E2D-7DD32E129C42}"/>
    <cellStyle name="Explanatory Text 18" xfId="3145" xr:uid="{934EA7BB-156A-42F4-8B28-8AF9408BE9E1}"/>
    <cellStyle name="Explanatory Text 18 2" xfId="3146" xr:uid="{31350D47-844C-4F4A-91A6-6197F816ECAE}"/>
    <cellStyle name="Explanatory Text 19" xfId="3147" xr:uid="{FC00BF5B-7DEA-45D3-9AC6-0609BB2E7411}"/>
    <cellStyle name="Explanatory Text 19 2" xfId="3148" xr:uid="{9B73AB6F-7710-4C92-B44F-31E9E18355C8}"/>
    <cellStyle name="Explanatory Text 2" xfId="3149" xr:uid="{3ACE5E89-B9A6-4702-AB77-6889A711DD61}"/>
    <cellStyle name="Explanatory Text 2 2" xfId="3150" xr:uid="{013D5135-9E56-4480-BFAB-0A83B0449080}"/>
    <cellStyle name="Explanatory Text 2 2 2" xfId="8740" xr:uid="{D5EAB202-5BA9-4F67-86EE-2EC7183F0C34}"/>
    <cellStyle name="Explanatory Text 3" xfId="3151" xr:uid="{F8EFB77D-D1C2-4E47-B99B-F7C1F93CEC9A}"/>
    <cellStyle name="Explanatory Text 4" xfId="3152" xr:uid="{7F1A0320-C06F-4223-9D14-FECF22B5E846}"/>
    <cellStyle name="Explanatory Text 5" xfId="3153" xr:uid="{F8583ECD-E9E9-46F9-AC37-13B0F953F4D3}"/>
    <cellStyle name="Explanatory Text 6" xfId="3154" xr:uid="{D30E5F7E-2BDA-4AEB-9BB8-2A2C8A042A7D}"/>
    <cellStyle name="Explanatory Text 7" xfId="3155" xr:uid="{D806E351-4DC5-4641-9E8A-9A1BEEE53B9F}"/>
    <cellStyle name="Explanatory Text 8" xfId="3156" xr:uid="{FDE12949-63A0-40B0-9C73-901800B3B5DA}"/>
    <cellStyle name="Explanatory Text 9" xfId="3157" xr:uid="{97EA0857-D910-47C2-85D7-C9EABA5CE1F5}"/>
    <cellStyle name="Good 10" xfId="3158" xr:uid="{D70EFB32-4F09-47D7-8233-ECD3C2707436}"/>
    <cellStyle name="Good 11" xfId="3159" xr:uid="{24EBC022-B408-4F79-8F47-9E49D61213B9}"/>
    <cellStyle name="Good 12" xfId="3160" xr:uid="{EF28C698-0DA8-4355-A90B-4CF5B387816F}"/>
    <cellStyle name="Good 13" xfId="3161" xr:uid="{8DC6161E-CCDB-4F7B-8232-CD6E9545BE8E}"/>
    <cellStyle name="Good 14" xfId="3162" xr:uid="{677F9723-5F0D-4D36-BF71-6A72ABFBF79B}"/>
    <cellStyle name="Good 15" xfId="3163" xr:uid="{6EF16496-6C62-4A42-86A3-5D5299FC0474}"/>
    <cellStyle name="Good 16" xfId="3164" xr:uid="{6FDA9496-2F6A-4D6E-9F63-ABBE24C627ED}"/>
    <cellStyle name="Good 17" xfId="3165" xr:uid="{0B99AD9D-C58C-4935-B027-5DCF1B94358E}"/>
    <cellStyle name="Good 18" xfId="3166" xr:uid="{79571489-A0C9-409B-BB31-BD0B7B8A47D0}"/>
    <cellStyle name="Good 18 2" xfId="3167" xr:uid="{7864A1A9-727A-4525-B93B-BD1626457C38}"/>
    <cellStyle name="Good 19" xfId="3168" xr:uid="{39163024-240C-4515-BF3B-145C73F1CE88}"/>
    <cellStyle name="Good 19 2" xfId="3169" xr:uid="{A2E303F5-CE34-4850-ACBD-DACAC72AC794}"/>
    <cellStyle name="Good 2" xfId="3170" xr:uid="{3FECDCF6-0E7C-41E1-B4A9-470A05764869}"/>
    <cellStyle name="Good 2 2" xfId="3171" xr:uid="{54922DB8-77A1-4D80-B14D-498B4B28145E}"/>
    <cellStyle name="Good 2 2 2" xfId="8741" xr:uid="{ED590D66-82AF-4939-AC32-DB3E68790A81}"/>
    <cellStyle name="Good 3" xfId="3172" xr:uid="{5A794D82-C0FC-40B3-B28E-B034703F3C4A}"/>
    <cellStyle name="Good 4" xfId="3173" xr:uid="{24152CD2-C839-4196-90FC-6F08AB7D8705}"/>
    <cellStyle name="Good 5" xfId="3174" xr:uid="{C39F01DF-3734-4708-84FD-6F01EBA12577}"/>
    <cellStyle name="Good 6" xfId="3175" xr:uid="{05BB76AE-622B-44EA-AB22-DD3F57CD8155}"/>
    <cellStyle name="Good 7" xfId="3176" xr:uid="{B485F526-7151-4F6B-8DB8-0E15A3DDAA91}"/>
    <cellStyle name="Good 8" xfId="3177" xr:uid="{D9C839EA-5490-4EA2-9EBC-0CEF1523A1AF}"/>
    <cellStyle name="Good 9" xfId="3178" xr:uid="{69B31155-9CBA-43D3-8CA0-F73437BA74E8}"/>
    <cellStyle name="Heading 1 10" xfId="3179" xr:uid="{D016A5CE-D031-4E46-8B59-093F7CC4F695}"/>
    <cellStyle name="Heading 1 11" xfId="3180" xr:uid="{C25D7BC5-CE43-4C9E-9A95-22CB7D4140C5}"/>
    <cellStyle name="Heading 1 12" xfId="3181" xr:uid="{301B16F5-3AD8-4167-8C17-8A72DB98E8A6}"/>
    <cellStyle name="Heading 1 13" xfId="3182" xr:uid="{343E8931-8E62-49C9-A2CA-1784789EBAEC}"/>
    <cellStyle name="Heading 1 14" xfId="3183" xr:uid="{DD69D475-F21C-4599-91D7-9CB77619031B}"/>
    <cellStyle name="Heading 1 15" xfId="3184" xr:uid="{E09A5D71-481D-4FDF-B1E2-BD266DC7E35B}"/>
    <cellStyle name="Heading 1 16" xfId="3185" xr:uid="{B6189727-A5CA-4641-B447-34EBD577AA3E}"/>
    <cellStyle name="Heading 1 17" xfId="3186" xr:uid="{535F5B39-BBBB-4EDB-9B41-C7373201C79F}"/>
    <cellStyle name="Heading 1 18" xfId="3187" xr:uid="{F77D9751-76DA-445D-90BE-5DFA59E5D9BC}"/>
    <cellStyle name="Heading 1 18 2" xfId="3188" xr:uid="{F91BDE54-57FE-461B-83A4-40FE00B9745C}"/>
    <cellStyle name="Heading 1 19" xfId="3189" xr:uid="{51C8E82C-DD47-482B-A976-6EFC2A9BACD2}"/>
    <cellStyle name="Heading 1 19 2" xfId="3190" xr:uid="{680A6841-C77A-445B-B591-72AB0927DB53}"/>
    <cellStyle name="Heading 1 2" xfId="3191" xr:uid="{03318D84-9CB3-4AC0-9B47-DD0B7B3E87B8}"/>
    <cellStyle name="Heading 1 2 2" xfId="3192" xr:uid="{510C23AA-176B-45AD-9DB7-EB328F070AB4}"/>
    <cellStyle name="Heading 1 2 2 2" xfId="8742" xr:uid="{5806C4F2-C12B-4CEA-9095-B492FBAF4A32}"/>
    <cellStyle name="Heading 1 3" xfId="3193" xr:uid="{601967CA-6A0F-4B8B-9028-1E29AF4483DF}"/>
    <cellStyle name="Heading 1 4" xfId="3194" xr:uid="{50861DFB-841E-431E-9B00-FAA39FE3DA3C}"/>
    <cellStyle name="Heading 1 5" xfId="3195" xr:uid="{71C8E025-02C8-4CA0-8E2F-65FB58781B77}"/>
    <cellStyle name="Heading 1 6" xfId="3196" xr:uid="{247158E4-08F9-4DBF-BA65-71CB7A679629}"/>
    <cellStyle name="Heading 1 7" xfId="3197" xr:uid="{592198D6-4C02-4983-ABA6-86C158FB99E9}"/>
    <cellStyle name="Heading 1 8" xfId="3198" xr:uid="{50480A45-CC75-49EE-AC6D-279CA4F2C71A}"/>
    <cellStyle name="Heading 1 9" xfId="3199" xr:uid="{0F60C1D8-DE90-4D8D-AF56-DF7B4B45B833}"/>
    <cellStyle name="Heading 2 10" xfId="3200" xr:uid="{CBCDA2A9-74F1-4112-88BA-43CCF060F723}"/>
    <cellStyle name="Heading 2 11" xfId="3201" xr:uid="{04C6D275-C3FA-4375-924A-1F95D6900F31}"/>
    <cellStyle name="Heading 2 12" xfId="3202" xr:uid="{2D251898-8D05-4278-8FE3-5623D56163E7}"/>
    <cellStyle name="Heading 2 13" xfId="3203" xr:uid="{F513ABAF-CCD0-41D0-9357-C4FC71CBCFB5}"/>
    <cellStyle name="Heading 2 14" xfId="3204" xr:uid="{F5981849-B09E-4132-952A-D452CBA7781E}"/>
    <cellStyle name="Heading 2 15" xfId="3205" xr:uid="{F23CA1C0-B5C1-482D-ACA4-88A6EC7E6223}"/>
    <cellStyle name="Heading 2 16" xfId="3206" xr:uid="{8AB2E910-4404-4370-A1EC-DFEBFA258BA6}"/>
    <cellStyle name="Heading 2 17" xfId="3207" xr:uid="{23F83E2A-A02F-498F-AF16-4F4A50959AFD}"/>
    <cellStyle name="Heading 2 18" xfId="3208" xr:uid="{F6A53309-3303-457C-A170-A56578032730}"/>
    <cellStyle name="Heading 2 18 2" xfId="3209" xr:uid="{CB941807-D283-40E9-8A30-97534E0755B6}"/>
    <cellStyle name="Heading 2 19" xfId="3210" xr:uid="{161F551E-8AFF-4961-8332-B0B87446C90C}"/>
    <cellStyle name="Heading 2 19 2" xfId="3211" xr:uid="{8ACBDC39-4567-42CB-91E3-0721F77135C2}"/>
    <cellStyle name="Heading 2 2" xfId="3212" xr:uid="{60EB1699-4718-48F3-922C-2848EDD88B1B}"/>
    <cellStyle name="Heading 2 2 2" xfId="3213" xr:uid="{A226CC0C-7D87-417E-8275-5A06667C5EDA}"/>
    <cellStyle name="Heading 2 2 2 2" xfId="8743" xr:uid="{291A5D42-69E2-4A5D-AC24-FC7E82871C34}"/>
    <cellStyle name="Heading 2 3" xfId="3214" xr:uid="{6FED859A-B5D6-48DA-8DAB-991F4E37D0C5}"/>
    <cellStyle name="Heading 2 4" xfId="3215" xr:uid="{46C2C0BD-C8C9-4CB6-8AE0-3D06C0937E03}"/>
    <cellStyle name="Heading 2 5" xfId="3216" xr:uid="{B4E83DCC-86DA-4F03-88BF-746D3545403C}"/>
    <cellStyle name="Heading 2 6" xfId="3217" xr:uid="{AC20367B-3455-45AE-895D-4215C11BAA3B}"/>
    <cellStyle name="Heading 2 7" xfId="3218" xr:uid="{7FAEC30E-2844-40CA-8B3D-0B58AB18589B}"/>
    <cellStyle name="Heading 2 8" xfId="3219" xr:uid="{07A4C494-CFBA-4842-8C88-04D0CE2905E4}"/>
    <cellStyle name="Heading 2 9" xfId="3220" xr:uid="{035EC11C-1D9A-410E-B9E0-872103712714}"/>
    <cellStyle name="Heading 3 10" xfId="3221" xr:uid="{8D51EDC1-4DB5-470A-9586-6E94AE41283D}"/>
    <cellStyle name="Heading 3 10 10" xfId="3222" xr:uid="{C85357E5-D408-47D0-BC25-2586F1A7A5EB}"/>
    <cellStyle name="Heading 3 10 10 2" xfId="3223" xr:uid="{363D7459-DF71-418C-A535-B35EDF6F3E09}"/>
    <cellStyle name="Heading 3 10 10 2 2" xfId="3224" xr:uid="{E3899FA0-397A-4F93-AF77-E9059249A322}"/>
    <cellStyle name="Heading 3 10 10 3" xfId="3225" xr:uid="{29E0A800-A627-4453-BE40-EA145D660BAB}"/>
    <cellStyle name="Heading 3 10 10 3 2" xfId="3226" xr:uid="{3C3A82FD-A7BF-459C-95B6-35E2170BFFD1}"/>
    <cellStyle name="Heading 3 10 10 4" xfId="3227" xr:uid="{70D11703-6180-48D7-BA37-F3DE738984EF}"/>
    <cellStyle name="Heading 3 10 10 4 2" xfId="3228" xr:uid="{02B97FD1-1217-42A3-A42F-EA8AA9B4428B}"/>
    <cellStyle name="Heading 3 10 11" xfId="3229" xr:uid="{A4028634-3B94-4456-AA99-66E33E4429F2}"/>
    <cellStyle name="Heading 3 10 11 2" xfId="3230" xr:uid="{D56D216A-BC63-4DB7-9078-D2DA4FA699D0}"/>
    <cellStyle name="Heading 3 10 11 2 2" xfId="3231" xr:uid="{953A0741-F6B9-42AC-98BE-B2B8CBB721FB}"/>
    <cellStyle name="Heading 3 10 11 3" xfId="3232" xr:uid="{73D6DB78-07F5-46BA-9C9E-D5FCDA7B3447}"/>
    <cellStyle name="Heading 3 10 11 3 2" xfId="3233" xr:uid="{C68662D3-3096-466B-B4D6-DC5D562EC73D}"/>
    <cellStyle name="Heading 3 10 11 4" xfId="3234" xr:uid="{E9DCC223-8FFC-4C5F-9098-83DDBB6F5B06}"/>
    <cellStyle name="Heading 3 10 11 4 2" xfId="3235" xr:uid="{F9D91128-CC69-48AA-8EFA-723F56021D66}"/>
    <cellStyle name="Heading 3 10 12" xfId="3236" xr:uid="{AAD16040-5EA3-4807-8278-EF88DC65EA31}"/>
    <cellStyle name="Heading 3 10 12 2" xfId="3237" xr:uid="{5056F5D1-4C45-4334-B1CA-AA65044B7F31}"/>
    <cellStyle name="Heading 3 10 12 2 2" xfId="3238" xr:uid="{A0DE3417-E59D-4E3F-BE0F-07528147ADD8}"/>
    <cellStyle name="Heading 3 10 12 3" xfId="3239" xr:uid="{9FE2976F-F772-4D4C-802A-BAB94C26E71B}"/>
    <cellStyle name="Heading 3 10 12 3 2" xfId="3240" xr:uid="{7AF9EF04-8168-4A6D-96E9-81D94646DDEA}"/>
    <cellStyle name="Heading 3 10 12 4" xfId="3241" xr:uid="{8560D65F-049E-471B-973D-99542F10AAD5}"/>
    <cellStyle name="Heading 3 10 12 4 2" xfId="3242" xr:uid="{BFA1F219-92AE-4B60-808C-E90F751CBDC7}"/>
    <cellStyle name="Heading 3 10 13" xfId="3243" xr:uid="{5CFB1CCD-E2E2-4465-A7DA-387E7623424B}"/>
    <cellStyle name="Heading 3 10 13 2" xfId="3244" xr:uid="{57207EB4-48DE-41B2-B127-6CCC9CE6149E}"/>
    <cellStyle name="Heading 3 10 13 2 2" xfId="3245" xr:uid="{B888C2AC-A554-48B7-B824-97448815995B}"/>
    <cellStyle name="Heading 3 10 13 3" xfId="3246" xr:uid="{75A0DCD7-2EBA-4262-8E19-DF5F7F350FE2}"/>
    <cellStyle name="Heading 3 10 13 3 2" xfId="3247" xr:uid="{C11A9E2D-9EA8-458F-8F73-68FAD59E6363}"/>
    <cellStyle name="Heading 3 10 13 4" xfId="3248" xr:uid="{D3322D6D-4889-4C83-AFD2-A9D86FC97968}"/>
    <cellStyle name="Heading 3 10 13 4 2" xfId="3249" xr:uid="{1DCE1E02-D345-42F4-A3AB-EC8B5197E274}"/>
    <cellStyle name="Heading 3 10 14" xfId="3250" xr:uid="{7FC04D02-6318-4C16-9B94-FCA826856B45}"/>
    <cellStyle name="Heading 3 10 14 2" xfId="3251" xr:uid="{B0E2BCC0-50EC-4EA9-992B-0BF9D7C3CB1F}"/>
    <cellStyle name="Heading 3 10 14 2 2" xfId="3252" xr:uid="{69100989-04DB-44D2-912D-C7FFC34A36A8}"/>
    <cellStyle name="Heading 3 10 14 3" xfId="3253" xr:uid="{601893DE-B412-42A5-B7B4-92159699A17F}"/>
    <cellStyle name="Heading 3 10 14 3 2" xfId="3254" xr:uid="{59F81399-BCEC-4857-A932-E23B5FCD77E9}"/>
    <cellStyle name="Heading 3 10 14 4" xfId="3255" xr:uid="{8A2E27F3-4B19-4DAC-A877-4621DF196CA8}"/>
    <cellStyle name="Heading 3 10 14 4 2" xfId="3256" xr:uid="{BDCFE018-091E-4C6E-8CC0-696A9A86BD70}"/>
    <cellStyle name="Heading 3 10 15" xfId="3257" xr:uid="{B9D16B92-0F8A-4C48-B692-734D4080F766}"/>
    <cellStyle name="Heading 3 10 15 2" xfId="3258" xr:uid="{C6C63600-D9A2-4C5A-9F7C-348E21580F46}"/>
    <cellStyle name="Heading 3 10 15 2 2" xfId="3259" xr:uid="{F3F41257-7492-44D0-ADA1-1DBBE12CAD33}"/>
    <cellStyle name="Heading 3 10 15 3" xfId="3260" xr:uid="{0F5352EE-5BC7-42E0-BBFF-8C49A7938326}"/>
    <cellStyle name="Heading 3 10 15 3 2" xfId="3261" xr:uid="{38D315F4-D5D6-4BAA-81E5-53048DEF14D1}"/>
    <cellStyle name="Heading 3 10 15 4" xfId="3262" xr:uid="{6A6125CE-B719-4A13-9D57-8B62821C3ACA}"/>
    <cellStyle name="Heading 3 10 15 4 2" xfId="3263" xr:uid="{1D0C8F0E-A581-44AB-84D5-049AF5206F3D}"/>
    <cellStyle name="Heading 3 10 16" xfId="3264" xr:uid="{900449B9-1A90-482E-B87F-7749E8C8E6B9}"/>
    <cellStyle name="Heading 3 10 16 2" xfId="3265" xr:uid="{43B162CC-5AD9-4A69-B33B-9D25CC4770B7}"/>
    <cellStyle name="Heading 3 10 17" xfId="3266" xr:uid="{4BC19DF8-6888-4647-B43E-C824CE918DFB}"/>
    <cellStyle name="Heading 3 10 17 2" xfId="3267" xr:uid="{044C3E5C-D960-4242-B652-CB34A7847D03}"/>
    <cellStyle name="Heading 3 10 18" xfId="3268" xr:uid="{8F01CE75-E2EB-4FAA-95B6-EF330286466D}"/>
    <cellStyle name="Heading 3 10 18 2" xfId="3269" xr:uid="{2F1C3CF3-0D18-410D-80A1-10AA41196C3B}"/>
    <cellStyle name="Heading 3 10 19" xfId="3270" xr:uid="{83CAD0AF-09C2-4C9A-B5D1-094FE0FD5804}"/>
    <cellStyle name="Heading 3 10 2" xfId="3271" xr:uid="{83A7B525-E292-403F-984F-E3A8EECC8D70}"/>
    <cellStyle name="Heading 3 10 2 2" xfId="3272" xr:uid="{98DC72A5-D4FC-4332-A93D-7DDCF3D84AB1}"/>
    <cellStyle name="Heading 3 10 2 2 2" xfId="3273" xr:uid="{25ED5042-4103-4A11-8365-FEE7D6F3334E}"/>
    <cellStyle name="Heading 3 10 2 3" xfId="3274" xr:uid="{DC4E9254-F511-4B6C-B7FF-3A0BC437EFFC}"/>
    <cellStyle name="Heading 3 10 2 3 2" xfId="3275" xr:uid="{A279B719-62C7-4C23-BC3D-BA093F433D9C}"/>
    <cellStyle name="Heading 3 10 2 4" xfId="3276" xr:uid="{553B4D35-A458-407D-A0BF-B75B7223A521}"/>
    <cellStyle name="Heading 3 10 2 4 2" xfId="3277" xr:uid="{1FE89AA7-0E84-4983-92A5-B2B0A5B620F4}"/>
    <cellStyle name="Heading 3 10 20" xfId="3278" xr:uid="{9F729DEA-CDFD-475C-982F-BA7BDFF32476}"/>
    <cellStyle name="Heading 3 10 21" xfId="3279" xr:uid="{DEC9F27A-3D69-4E8B-AC74-FA36ABFE63AF}"/>
    <cellStyle name="Heading 3 10 22" xfId="3280" xr:uid="{698AA90D-AC11-48DF-90ED-0701D4C79004}"/>
    <cellStyle name="Heading 3 10 23" xfId="3281" xr:uid="{0CCCF912-68DB-4AF5-934E-F963F2ACE101}"/>
    <cellStyle name="Heading 3 10 24" xfId="3282" xr:uid="{B91CA185-B302-4884-9949-16810E2C6BFC}"/>
    <cellStyle name="Heading 3 10 25" xfId="3283" xr:uid="{D11FF1EE-DB4B-4220-A6B3-4D011D4C34AF}"/>
    <cellStyle name="Heading 3 10 3" xfId="3284" xr:uid="{74088B8B-2630-4D8F-9A38-5BBDCAD3EE2D}"/>
    <cellStyle name="Heading 3 10 3 2" xfId="3285" xr:uid="{A03D2AE0-74E8-41E1-A29F-EC340C48AFE2}"/>
    <cellStyle name="Heading 3 10 3 2 2" xfId="3286" xr:uid="{8BFE9CA0-C6F1-4EC0-9E29-1652B1A7C94C}"/>
    <cellStyle name="Heading 3 10 3 3" xfId="3287" xr:uid="{EC39B8E8-79AA-43CD-92C8-DEEEDE26DD99}"/>
    <cellStyle name="Heading 3 10 3 3 2" xfId="3288" xr:uid="{77B449B5-ABBA-4CB9-8EAA-9BCDDA1FFAEE}"/>
    <cellStyle name="Heading 3 10 3 4" xfId="3289" xr:uid="{BA7EE618-47C5-4BAD-A4CC-89FA04A40FA9}"/>
    <cellStyle name="Heading 3 10 3 4 2" xfId="3290" xr:uid="{F8389A94-F1D0-4592-98F4-543A53522A84}"/>
    <cellStyle name="Heading 3 10 4" xfId="3291" xr:uid="{81301E71-3D0C-4128-A2DC-0B4FDD83F26A}"/>
    <cellStyle name="Heading 3 10 4 2" xfId="3292" xr:uid="{230FA998-409B-407C-82C1-3ACAD77FF2F9}"/>
    <cellStyle name="Heading 3 10 4 2 2" xfId="3293" xr:uid="{52B70597-5587-49A6-9162-86E4C838354F}"/>
    <cellStyle name="Heading 3 10 4 3" xfId="3294" xr:uid="{BFCAC484-DC68-4E66-8116-E665721ED954}"/>
    <cellStyle name="Heading 3 10 4 3 2" xfId="3295" xr:uid="{2041FD87-9254-4FD7-BF8D-657496E5E2B1}"/>
    <cellStyle name="Heading 3 10 4 4" xfId="3296" xr:uid="{6C109854-192C-4F90-9C3E-819D2472F65C}"/>
    <cellStyle name="Heading 3 10 4 4 2" xfId="3297" xr:uid="{8B807C90-B41E-4268-B8DA-2F622A518F39}"/>
    <cellStyle name="Heading 3 10 5" xfId="3298" xr:uid="{16C742B9-913A-4C3F-A806-7664A950BE77}"/>
    <cellStyle name="Heading 3 10 5 2" xfId="3299" xr:uid="{29C5CD7C-DE21-43F8-B25B-5FD6C1B8DA60}"/>
    <cellStyle name="Heading 3 10 5 2 2" xfId="3300" xr:uid="{521C432F-98EF-48AF-BB5F-CB3E57872489}"/>
    <cellStyle name="Heading 3 10 5 3" xfId="3301" xr:uid="{7F2FBC80-9900-4363-87E6-44B3B53FFEEE}"/>
    <cellStyle name="Heading 3 10 5 3 2" xfId="3302" xr:uid="{AE57B3FC-D0A9-49C6-B922-10349F0FCE44}"/>
    <cellStyle name="Heading 3 10 5 4" xfId="3303" xr:uid="{86EFCFB0-B1DA-42C0-A2E5-897E763B15C8}"/>
    <cellStyle name="Heading 3 10 5 4 2" xfId="3304" xr:uid="{0715282F-6DA0-4963-AE79-89C64CD60A31}"/>
    <cellStyle name="Heading 3 10 6" xfId="3305" xr:uid="{C408B62E-13FD-431A-83EE-2DE3D9FA04C7}"/>
    <cellStyle name="Heading 3 10 6 2" xfId="3306" xr:uid="{9B6DF727-C686-4687-82A5-2E4DA222BCE4}"/>
    <cellStyle name="Heading 3 10 6 2 2" xfId="3307" xr:uid="{7377FE88-DDA7-45DD-95B9-6A4ABD684BA6}"/>
    <cellStyle name="Heading 3 10 6 3" xfId="3308" xr:uid="{1E3D1667-996F-41B0-9CDC-851D47CA8383}"/>
    <cellStyle name="Heading 3 10 6 3 2" xfId="3309" xr:uid="{A1E68795-3169-4E4D-8400-D11CDE13626E}"/>
    <cellStyle name="Heading 3 10 6 4" xfId="3310" xr:uid="{26A93B5A-629E-46D5-A5F0-D83EC31EBE55}"/>
    <cellStyle name="Heading 3 10 6 4 2" xfId="3311" xr:uid="{678BE3C6-AD00-41D5-8C8A-E1F40490A0B5}"/>
    <cellStyle name="Heading 3 10 7" xfId="3312" xr:uid="{C6EF801B-B1C9-43CE-8509-AA07EE9A31F3}"/>
    <cellStyle name="Heading 3 10 7 2" xfId="3313" xr:uid="{5FC812CE-4D2B-4BF1-8CDC-CD85EB1B9DD7}"/>
    <cellStyle name="Heading 3 10 7 2 2" xfId="3314" xr:uid="{027E28AC-4B21-4DA2-9443-AFA6FB6FF482}"/>
    <cellStyle name="Heading 3 10 7 3" xfId="3315" xr:uid="{96E71A43-10BC-40A1-B1D1-9A4DC2C6D772}"/>
    <cellStyle name="Heading 3 10 7 3 2" xfId="3316" xr:uid="{D6260644-834A-4507-A33E-DEC4C56157A4}"/>
    <cellStyle name="Heading 3 10 7 4" xfId="3317" xr:uid="{28B99953-B4E9-4779-A758-0D89FDB01062}"/>
    <cellStyle name="Heading 3 10 7 4 2" xfId="3318" xr:uid="{648FEF0E-2CBD-43EB-8CFB-A40AAD86892A}"/>
    <cellStyle name="Heading 3 10 8" xfId="3319" xr:uid="{A0D9E457-8E25-40AB-84D1-66F35B1BD9F9}"/>
    <cellStyle name="Heading 3 10 8 2" xfId="3320" xr:uid="{C0BE3829-60C1-4B05-8899-C7B09E5CDAAB}"/>
    <cellStyle name="Heading 3 10 8 2 2" xfId="3321" xr:uid="{EA650B69-07B7-4374-BB83-77860863A6BC}"/>
    <cellStyle name="Heading 3 10 8 3" xfId="3322" xr:uid="{8A159E12-3B77-4457-8C24-F06C0112772D}"/>
    <cellStyle name="Heading 3 10 8 3 2" xfId="3323" xr:uid="{2F6C7851-F1F9-4791-BC62-D376FAC4985B}"/>
    <cellStyle name="Heading 3 10 8 4" xfId="3324" xr:uid="{2CFEBEA9-D611-4620-9871-1DAEB435A490}"/>
    <cellStyle name="Heading 3 10 8 4 2" xfId="3325" xr:uid="{7D489172-5C71-4DB5-B411-78E509FBAF07}"/>
    <cellStyle name="Heading 3 10 9" xfId="3326" xr:uid="{10AEC165-7177-4B3C-84D7-00CA8EB76292}"/>
    <cellStyle name="Heading 3 10 9 2" xfId="3327" xr:uid="{5F394E19-F49C-4694-A147-0D3D1842A3CF}"/>
    <cellStyle name="Heading 3 10 9 2 2" xfId="3328" xr:uid="{18B98B69-7544-46A4-871D-15BBEB79B88A}"/>
    <cellStyle name="Heading 3 10 9 3" xfId="3329" xr:uid="{75AC3E38-B30C-4C61-922D-32E9F296E5C5}"/>
    <cellStyle name="Heading 3 10 9 3 2" xfId="3330" xr:uid="{A913AC71-BCA7-4DAF-A0CB-D03591C847A2}"/>
    <cellStyle name="Heading 3 10 9 4" xfId="3331" xr:uid="{0B8FC240-4FA7-4CDA-A9CE-C6618F4D7DC5}"/>
    <cellStyle name="Heading 3 10 9 4 2" xfId="3332" xr:uid="{620DF2A9-CA31-4CA1-BCFE-B4DA95337956}"/>
    <cellStyle name="Heading 3 11" xfId="3333" xr:uid="{EA7FD06C-24C2-4448-A8B0-AB77BFCFEF8F}"/>
    <cellStyle name="Heading 3 11 10" xfId="3334" xr:uid="{3738B608-2B17-49B5-992D-0505815C037B}"/>
    <cellStyle name="Heading 3 11 10 2" xfId="3335" xr:uid="{100A0D16-C1B8-4B2E-B611-42216E72911C}"/>
    <cellStyle name="Heading 3 11 10 2 2" xfId="3336" xr:uid="{E13C7371-C0EC-4F0D-9292-8167EB753DA9}"/>
    <cellStyle name="Heading 3 11 10 3" xfId="3337" xr:uid="{6F83401D-B098-4C93-ACDB-060963AEE4ED}"/>
    <cellStyle name="Heading 3 11 10 3 2" xfId="3338" xr:uid="{4547DD68-46CD-44C3-882D-13D2889FD933}"/>
    <cellStyle name="Heading 3 11 10 4" xfId="3339" xr:uid="{F4A8036F-66B4-434C-ABBA-C4DADBF22B95}"/>
    <cellStyle name="Heading 3 11 10 4 2" xfId="3340" xr:uid="{F55B9F40-677D-4D38-8707-157E2951BF23}"/>
    <cellStyle name="Heading 3 11 11" xfId="3341" xr:uid="{BBF85152-4284-4E31-8690-E96ACC1D17A6}"/>
    <cellStyle name="Heading 3 11 11 2" xfId="3342" xr:uid="{4EFD833D-458F-417F-9D07-9773467A40C2}"/>
    <cellStyle name="Heading 3 11 11 2 2" xfId="3343" xr:uid="{FD62D0FC-DA31-4F67-92C5-BFD59FF812CB}"/>
    <cellStyle name="Heading 3 11 11 3" xfId="3344" xr:uid="{75A4F80D-DF80-46DB-963A-1D7CF90E3813}"/>
    <cellStyle name="Heading 3 11 11 3 2" xfId="3345" xr:uid="{4A8EC4AC-47BB-4778-8BAF-1BB480DCA9BD}"/>
    <cellStyle name="Heading 3 11 11 4" xfId="3346" xr:uid="{273DDE12-E506-4C26-B5FC-D367808753A3}"/>
    <cellStyle name="Heading 3 11 11 4 2" xfId="3347" xr:uid="{215EF690-EE4A-440A-B5BD-695335DADF9D}"/>
    <cellStyle name="Heading 3 11 12" xfId="3348" xr:uid="{E402C44A-7E03-4992-85A6-876B06DD4B45}"/>
    <cellStyle name="Heading 3 11 12 2" xfId="3349" xr:uid="{2C01A4DC-CFE1-4E06-8777-2D0A13E74AB1}"/>
    <cellStyle name="Heading 3 11 12 2 2" xfId="3350" xr:uid="{4E72DECB-812B-4B70-8873-3E12EAE77C54}"/>
    <cellStyle name="Heading 3 11 12 3" xfId="3351" xr:uid="{AD332335-4A5D-4DF5-B0BB-680FA520C349}"/>
    <cellStyle name="Heading 3 11 12 3 2" xfId="3352" xr:uid="{147DE03F-0E29-4876-949C-9A17343E6CC6}"/>
    <cellStyle name="Heading 3 11 12 4" xfId="3353" xr:uid="{BDE63067-1C15-4D94-A1DA-3EC0CA18DECE}"/>
    <cellStyle name="Heading 3 11 12 4 2" xfId="3354" xr:uid="{B35DD9F1-3CA2-4DFD-8A26-E6C50B595BFF}"/>
    <cellStyle name="Heading 3 11 13" xfId="3355" xr:uid="{BEB6227A-9BAC-4075-BD11-AC630B57D6DB}"/>
    <cellStyle name="Heading 3 11 13 2" xfId="3356" xr:uid="{6397F1E3-3602-4AAD-949B-0AD6AB528734}"/>
    <cellStyle name="Heading 3 11 13 2 2" xfId="3357" xr:uid="{4DDDD650-038D-4E19-A106-1711E2A2B8BA}"/>
    <cellStyle name="Heading 3 11 13 3" xfId="3358" xr:uid="{CAAEDED1-A225-4750-8BF7-187C1243E2A1}"/>
    <cellStyle name="Heading 3 11 13 3 2" xfId="3359" xr:uid="{C0B12A38-9C5F-4952-90EA-F278FF40C847}"/>
    <cellStyle name="Heading 3 11 13 4" xfId="3360" xr:uid="{7171155C-97E4-450D-B0E4-6916CEC85D5E}"/>
    <cellStyle name="Heading 3 11 13 4 2" xfId="3361" xr:uid="{D0007D3F-4436-4869-B2BA-088DA8E0CB29}"/>
    <cellStyle name="Heading 3 11 14" xfId="3362" xr:uid="{B9852CD9-5C0E-48A0-B360-EFC13C8554D4}"/>
    <cellStyle name="Heading 3 11 14 2" xfId="3363" xr:uid="{825777EA-9B08-467B-BC49-106929EEC98B}"/>
    <cellStyle name="Heading 3 11 14 2 2" xfId="3364" xr:uid="{A284EC6B-9C8C-4125-8CE5-9CE6321E621E}"/>
    <cellStyle name="Heading 3 11 14 3" xfId="3365" xr:uid="{A46EDF5B-D259-45F3-B10F-9A8A322FB97B}"/>
    <cellStyle name="Heading 3 11 14 3 2" xfId="3366" xr:uid="{51BCF1D5-2D26-4355-9872-CBE9D6332208}"/>
    <cellStyle name="Heading 3 11 14 4" xfId="3367" xr:uid="{18433C0A-C945-43C9-B335-97DB88D556CA}"/>
    <cellStyle name="Heading 3 11 14 4 2" xfId="3368" xr:uid="{B443E5D9-656B-4DA4-8467-F0732C091050}"/>
    <cellStyle name="Heading 3 11 15" xfId="3369" xr:uid="{42DBD42E-A432-470E-B132-EF2F10E860F5}"/>
    <cellStyle name="Heading 3 11 15 2" xfId="3370" xr:uid="{ACBCA846-7E37-4237-BA51-ECA9F3DCBD8D}"/>
    <cellStyle name="Heading 3 11 15 2 2" xfId="3371" xr:uid="{8CAA1E41-B7B4-4A75-9C8B-9CBB40D9D2B8}"/>
    <cellStyle name="Heading 3 11 15 3" xfId="3372" xr:uid="{5908CE08-DA62-41DA-A0B4-D39F9E058E1D}"/>
    <cellStyle name="Heading 3 11 15 3 2" xfId="3373" xr:uid="{D6AC4F21-D256-44C3-9DDF-8FCF0F56C079}"/>
    <cellStyle name="Heading 3 11 15 4" xfId="3374" xr:uid="{6C20973E-2140-458A-8CB2-2241F5CADDE7}"/>
    <cellStyle name="Heading 3 11 15 4 2" xfId="3375" xr:uid="{6A2FB78F-30D8-476A-803C-BC9E7D309F66}"/>
    <cellStyle name="Heading 3 11 16" xfId="3376" xr:uid="{70193A18-72AD-4DE5-9BF1-080C45319575}"/>
    <cellStyle name="Heading 3 11 16 2" xfId="3377" xr:uid="{7ABE260C-5B12-4130-9029-680EF5D684F1}"/>
    <cellStyle name="Heading 3 11 17" xfId="3378" xr:uid="{F34344B6-C187-46F6-A9B2-0B29F7F04B1A}"/>
    <cellStyle name="Heading 3 11 17 2" xfId="3379" xr:uid="{0EA79571-4420-4BF4-930B-360769425AD0}"/>
    <cellStyle name="Heading 3 11 18" xfId="3380" xr:uid="{A28B2CCF-11E6-4FF2-9540-F85F2531657A}"/>
    <cellStyle name="Heading 3 11 18 2" xfId="3381" xr:uid="{E86BF940-CEE2-45A9-9756-CED476C0D0FF}"/>
    <cellStyle name="Heading 3 11 19" xfId="3382" xr:uid="{C14D16A0-9C3E-48B7-A29C-3A127D550461}"/>
    <cellStyle name="Heading 3 11 2" xfId="3383" xr:uid="{2A8F94C0-B930-4A60-847F-5FE356D9C112}"/>
    <cellStyle name="Heading 3 11 2 2" xfId="3384" xr:uid="{6150F3A5-8ED8-4BF5-B7CC-BB8D08286828}"/>
    <cellStyle name="Heading 3 11 2 2 2" xfId="3385" xr:uid="{08E95962-B34A-4B53-850A-2473DAC09C19}"/>
    <cellStyle name="Heading 3 11 2 3" xfId="3386" xr:uid="{27B75CB6-494F-4A3E-9CB1-22B9D26E35AB}"/>
    <cellStyle name="Heading 3 11 2 3 2" xfId="3387" xr:uid="{C1CD0C43-F95F-42AF-8472-20F7656B02AA}"/>
    <cellStyle name="Heading 3 11 2 4" xfId="3388" xr:uid="{3D130B76-76A8-4DE1-A9F5-4A8C5FA7679F}"/>
    <cellStyle name="Heading 3 11 2 4 2" xfId="3389" xr:uid="{B6A96632-EE2A-4ED7-9A71-5B917C99908F}"/>
    <cellStyle name="Heading 3 11 20" xfId="3390" xr:uid="{BF738759-55C4-4017-B3F2-C5A78E87C2D0}"/>
    <cellStyle name="Heading 3 11 21" xfId="3391" xr:uid="{28146535-68CB-478E-9AA0-C0A042440E23}"/>
    <cellStyle name="Heading 3 11 22" xfId="3392" xr:uid="{8A0780B1-3986-4D68-A9C8-D79FE59B1000}"/>
    <cellStyle name="Heading 3 11 23" xfId="3393" xr:uid="{8BC5783E-5E43-44B5-99C0-E4A69C218458}"/>
    <cellStyle name="Heading 3 11 24" xfId="3394" xr:uid="{6CE35A80-4364-4DA6-8AE6-66E2B7CE609B}"/>
    <cellStyle name="Heading 3 11 25" xfId="3395" xr:uid="{035D4399-6215-4FD1-AB5A-FA3BBACC812C}"/>
    <cellStyle name="Heading 3 11 3" xfId="3396" xr:uid="{15F4DE69-4AE5-47D4-918D-255F26371CE7}"/>
    <cellStyle name="Heading 3 11 3 2" xfId="3397" xr:uid="{A262211B-6220-473B-BF85-FB2B248F3286}"/>
    <cellStyle name="Heading 3 11 3 2 2" xfId="3398" xr:uid="{C3EDA310-FFF5-4A02-805F-9E4968EE2B2B}"/>
    <cellStyle name="Heading 3 11 3 3" xfId="3399" xr:uid="{DD0913E8-3BAE-48FC-8641-B2379A4A9D89}"/>
    <cellStyle name="Heading 3 11 3 3 2" xfId="3400" xr:uid="{CB5C385E-0532-4F34-B99F-1758D68F1AE9}"/>
    <cellStyle name="Heading 3 11 3 4" xfId="3401" xr:uid="{64C7DD7B-7EC5-4951-ABA6-8AD4254E4BEA}"/>
    <cellStyle name="Heading 3 11 3 4 2" xfId="3402" xr:uid="{3AEDE363-62E5-4B3B-9939-BC8F2C50029E}"/>
    <cellStyle name="Heading 3 11 4" xfId="3403" xr:uid="{CEDE8B5E-8CE8-4194-A2C4-289D799F03D2}"/>
    <cellStyle name="Heading 3 11 4 2" xfId="3404" xr:uid="{873EF6AC-826A-45B5-B01E-F735213B6ABE}"/>
    <cellStyle name="Heading 3 11 4 2 2" xfId="3405" xr:uid="{DBBE3269-8773-42B6-BE9E-B9177874777F}"/>
    <cellStyle name="Heading 3 11 4 3" xfId="3406" xr:uid="{9D93EE01-A3C6-4640-9D86-0F84AD4B1E9A}"/>
    <cellStyle name="Heading 3 11 4 3 2" xfId="3407" xr:uid="{6B2DE311-2CCD-4490-823B-685C34E15221}"/>
    <cellStyle name="Heading 3 11 4 4" xfId="3408" xr:uid="{DB386129-2167-4D84-AB1D-F8A1DD932711}"/>
    <cellStyle name="Heading 3 11 4 4 2" xfId="3409" xr:uid="{315D5CD2-DFD6-432A-9453-55846B14DB67}"/>
    <cellStyle name="Heading 3 11 5" xfId="3410" xr:uid="{FA16973D-9D99-4D05-86EC-20A08E695687}"/>
    <cellStyle name="Heading 3 11 5 2" xfId="3411" xr:uid="{8553D5D3-1917-4A8E-B546-0528796491A9}"/>
    <cellStyle name="Heading 3 11 5 2 2" xfId="3412" xr:uid="{2B1C7D81-4AFE-45EE-BAAC-2113EC686C3E}"/>
    <cellStyle name="Heading 3 11 5 3" xfId="3413" xr:uid="{4FFC3AA4-9B0A-473C-8992-BA31208F769E}"/>
    <cellStyle name="Heading 3 11 5 3 2" xfId="3414" xr:uid="{D77C2306-FC07-4B71-A4AA-23794B1875DF}"/>
    <cellStyle name="Heading 3 11 5 4" xfId="3415" xr:uid="{4853C3FE-1379-4D93-BD71-08FE0598F5A0}"/>
    <cellStyle name="Heading 3 11 5 4 2" xfId="3416" xr:uid="{9E9E63D4-D756-4383-846A-7D20E969439E}"/>
    <cellStyle name="Heading 3 11 6" xfId="3417" xr:uid="{15C38005-F7DB-4CBB-8B16-DA4ABDC8B83A}"/>
    <cellStyle name="Heading 3 11 6 2" xfId="3418" xr:uid="{047BC054-D186-477D-9BB0-56195D299739}"/>
    <cellStyle name="Heading 3 11 6 2 2" xfId="3419" xr:uid="{A9BFC006-539F-4EE3-8014-6B904ABDE95D}"/>
    <cellStyle name="Heading 3 11 6 3" xfId="3420" xr:uid="{84D29EC8-F7DA-4963-9F05-FA5403A0441F}"/>
    <cellStyle name="Heading 3 11 6 3 2" xfId="3421" xr:uid="{C0F4BB3B-0126-41CF-A83C-2DBE2D30A824}"/>
    <cellStyle name="Heading 3 11 6 4" xfId="3422" xr:uid="{B9ADB807-8730-456B-9D6D-EFEC1C69DEA2}"/>
    <cellStyle name="Heading 3 11 6 4 2" xfId="3423" xr:uid="{E5C090E9-E09A-4181-967C-63C45CF34C38}"/>
    <cellStyle name="Heading 3 11 7" xfId="3424" xr:uid="{190214B3-F977-4DE4-94E8-5A347ECCEB78}"/>
    <cellStyle name="Heading 3 11 7 2" xfId="3425" xr:uid="{90DDDF79-78FD-430E-AD1C-89FEA4B7EACC}"/>
    <cellStyle name="Heading 3 11 7 2 2" xfId="3426" xr:uid="{452F18B2-828E-4ADD-B296-B7E5DC0B4994}"/>
    <cellStyle name="Heading 3 11 7 3" xfId="3427" xr:uid="{0EF38ED9-4B59-41BA-A787-793129109370}"/>
    <cellStyle name="Heading 3 11 7 3 2" xfId="3428" xr:uid="{79084B63-D8E8-45D8-BB1A-F8A634CD5F64}"/>
    <cellStyle name="Heading 3 11 7 4" xfId="3429" xr:uid="{152FE377-30CE-4039-BB15-FC43687E3D29}"/>
    <cellStyle name="Heading 3 11 7 4 2" xfId="3430" xr:uid="{278AE525-7041-4F4C-A443-A6E984FE1165}"/>
    <cellStyle name="Heading 3 11 8" xfId="3431" xr:uid="{8EF44F5A-3AB0-4163-9F8A-C28230D38ED1}"/>
    <cellStyle name="Heading 3 11 8 2" xfId="3432" xr:uid="{64DF6550-8D2A-4226-972F-93F89D9405EB}"/>
    <cellStyle name="Heading 3 11 8 2 2" xfId="3433" xr:uid="{7795F219-1CD4-4473-8DD7-EF8EBD43F53D}"/>
    <cellStyle name="Heading 3 11 8 3" xfId="3434" xr:uid="{F6DAE9B6-93B2-49BD-B129-E4DD50427307}"/>
    <cellStyle name="Heading 3 11 8 3 2" xfId="3435" xr:uid="{837EE085-D25B-4521-B22B-D73E5B80FA37}"/>
    <cellStyle name="Heading 3 11 8 4" xfId="3436" xr:uid="{78DF89BB-BE67-42A0-92A9-542619157008}"/>
    <cellStyle name="Heading 3 11 8 4 2" xfId="3437" xr:uid="{2D96F599-E580-4096-8B0E-41952CBCEFBA}"/>
    <cellStyle name="Heading 3 11 9" xfId="3438" xr:uid="{3110C7FC-DB9B-4318-9970-CB166463AE14}"/>
    <cellStyle name="Heading 3 11 9 2" xfId="3439" xr:uid="{D43431AB-6678-4B9E-AB04-DCB03A697D79}"/>
    <cellStyle name="Heading 3 11 9 2 2" xfId="3440" xr:uid="{1868C42D-07D6-4759-9311-353B5E16E9D6}"/>
    <cellStyle name="Heading 3 11 9 3" xfId="3441" xr:uid="{6542054C-DFEE-4967-BEEC-CDA56CEE0A60}"/>
    <cellStyle name="Heading 3 11 9 3 2" xfId="3442" xr:uid="{4B207DE9-99A9-4B5D-BBF4-70B2A2316FD3}"/>
    <cellStyle name="Heading 3 11 9 4" xfId="3443" xr:uid="{C7797F01-DDA3-4D5B-B7D0-73F2D3D537D1}"/>
    <cellStyle name="Heading 3 11 9 4 2" xfId="3444" xr:uid="{BD148D6B-1832-4A68-AF2E-180F0D2BF12B}"/>
    <cellStyle name="Heading 3 12" xfId="3445" xr:uid="{FE17A10E-758B-472C-827F-BFBD6DEE5B84}"/>
    <cellStyle name="Heading 3 12 10" xfId="3446" xr:uid="{0CE96542-F5F8-4DAA-AEE8-984E7CF7A46B}"/>
    <cellStyle name="Heading 3 12 10 2" xfId="3447" xr:uid="{69C90B4A-7E47-4791-9A3A-A5DBC012FDE2}"/>
    <cellStyle name="Heading 3 12 10 2 2" xfId="3448" xr:uid="{7BFAF5B9-FC8D-41DE-A301-475A2D6683DE}"/>
    <cellStyle name="Heading 3 12 10 3" xfId="3449" xr:uid="{121053FD-4B83-4E4E-852F-5A0E246922B9}"/>
    <cellStyle name="Heading 3 12 10 3 2" xfId="3450" xr:uid="{C3477ECE-8107-4985-867D-0A91C268E96E}"/>
    <cellStyle name="Heading 3 12 10 4" xfId="3451" xr:uid="{9693C360-8274-4415-BE2F-00DBEBCED068}"/>
    <cellStyle name="Heading 3 12 10 4 2" xfId="3452" xr:uid="{D1E4FF0C-CFE1-4B6C-BB00-2F07EE0D3421}"/>
    <cellStyle name="Heading 3 12 11" xfId="3453" xr:uid="{8EEFA64D-1E41-44D6-84CA-A5CABA4DE78B}"/>
    <cellStyle name="Heading 3 12 11 2" xfId="3454" xr:uid="{10309603-1CC4-4973-8FC0-F5C27752C789}"/>
    <cellStyle name="Heading 3 12 11 2 2" xfId="3455" xr:uid="{39A27100-6032-4D6C-9D62-E48368B52BC4}"/>
    <cellStyle name="Heading 3 12 11 3" xfId="3456" xr:uid="{EFED9B96-2E23-4E5C-B919-9F43E0C22FE6}"/>
    <cellStyle name="Heading 3 12 11 3 2" xfId="3457" xr:uid="{E7057C5B-74A7-4661-915C-02F8AD987497}"/>
    <cellStyle name="Heading 3 12 11 4" xfId="3458" xr:uid="{5C3E4E7A-DB53-4447-8EBC-6F8246AC4FA5}"/>
    <cellStyle name="Heading 3 12 11 4 2" xfId="3459" xr:uid="{C4A5073E-D127-487F-AFF6-511D48E49A0D}"/>
    <cellStyle name="Heading 3 12 12" xfId="3460" xr:uid="{835D219D-0B22-4894-837D-EC0E2E708B68}"/>
    <cellStyle name="Heading 3 12 12 2" xfId="3461" xr:uid="{99353C47-B4E5-4BCE-A5ED-A103A7651B09}"/>
    <cellStyle name="Heading 3 12 12 2 2" xfId="3462" xr:uid="{13414BE0-C169-44A9-9BA4-63525F0E4D67}"/>
    <cellStyle name="Heading 3 12 12 3" xfId="3463" xr:uid="{A8F1ADB8-809E-452D-ADEF-2D1939C2C0A3}"/>
    <cellStyle name="Heading 3 12 12 3 2" xfId="3464" xr:uid="{2689E9C9-FDF9-432E-8335-5AEE8CE691C5}"/>
    <cellStyle name="Heading 3 12 12 4" xfId="3465" xr:uid="{E04E9B6F-481B-40D1-B6BF-DAA0E055EDC9}"/>
    <cellStyle name="Heading 3 12 12 4 2" xfId="3466" xr:uid="{B01134A6-2107-46C0-B593-9B1B248495EC}"/>
    <cellStyle name="Heading 3 12 13" xfId="3467" xr:uid="{589324F9-46C1-489D-92C3-68A925B3EE1F}"/>
    <cellStyle name="Heading 3 12 13 2" xfId="3468" xr:uid="{9C8CE153-B860-4341-ABBD-1C5547025050}"/>
    <cellStyle name="Heading 3 12 13 2 2" xfId="3469" xr:uid="{B0C77709-DA0E-4134-ACA1-8ED544F0EE88}"/>
    <cellStyle name="Heading 3 12 13 3" xfId="3470" xr:uid="{7C0C6328-B5DF-460E-BA06-31B0FD71ED72}"/>
    <cellStyle name="Heading 3 12 13 3 2" xfId="3471" xr:uid="{5B0FF8AA-081D-4DD7-99F7-6FC5423304E1}"/>
    <cellStyle name="Heading 3 12 13 4" xfId="3472" xr:uid="{EB1DB7E0-12E0-428C-89E5-46E263E59644}"/>
    <cellStyle name="Heading 3 12 13 4 2" xfId="3473" xr:uid="{F67D9F02-B586-434B-A2FC-9A7FE1CE293D}"/>
    <cellStyle name="Heading 3 12 14" xfId="3474" xr:uid="{7F8D01AA-EA60-4EB2-AC83-3FB9AA5B9522}"/>
    <cellStyle name="Heading 3 12 14 2" xfId="3475" xr:uid="{1186A163-A574-4A7E-A521-7B8AEE0D91F1}"/>
    <cellStyle name="Heading 3 12 14 2 2" xfId="3476" xr:uid="{D570AEC5-4090-4CF0-B86D-5BFB0628067E}"/>
    <cellStyle name="Heading 3 12 14 3" xfId="3477" xr:uid="{A6B5B8FB-C17C-44AC-B9D5-10DA2F5989E8}"/>
    <cellStyle name="Heading 3 12 14 3 2" xfId="3478" xr:uid="{61C99A05-A3D7-4645-BE22-1B897F4CCAB3}"/>
    <cellStyle name="Heading 3 12 14 4" xfId="3479" xr:uid="{5BCC7BA8-050D-48CA-9ABA-1125FCC1C74D}"/>
    <cellStyle name="Heading 3 12 14 4 2" xfId="3480" xr:uid="{2332E4D7-7751-4BE7-B7D3-6C9346E8FE2C}"/>
    <cellStyle name="Heading 3 12 15" xfId="3481" xr:uid="{CA08D11C-A3F7-4C69-9B66-455404F1A58C}"/>
    <cellStyle name="Heading 3 12 15 2" xfId="3482" xr:uid="{116DFFD2-01D3-4AAC-B4EB-DF8BA936D178}"/>
    <cellStyle name="Heading 3 12 15 2 2" xfId="3483" xr:uid="{57D8562D-BFE0-4869-80E2-592BBAEA47A3}"/>
    <cellStyle name="Heading 3 12 15 3" xfId="3484" xr:uid="{A5D953BF-7420-494D-9CB7-D29DD9B64FE8}"/>
    <cellStyle name="Heading 3 12 15 3 2" xfId="3485" xr:uid="{5159D95E-07AE-4FEF-99AC-5452EC412E1D}"/>
    <cellStyle name="Heading 3 12 15 4" xfId="3486" xr:uid="{BB65158B-6125-421B-B88B-F29AD88E2D4A}"/>
    <cellStyle name="Heading 3 12 15 4 2" xfId="3487" xr:uid="{8C696280-0646-4A27-AD40-EF2338B50D3C}"/>
    <cellStyle name="Heading 3 12 16" xfId="3488" xr:uid="{615D908F-9834-4845-AFEA-6118E2D3D642}"/>
    <cellStyle name="Heading 3 12 16 2" xfId="3489" xr:uid="{7B29F5FF-3159-4381-BD91-C6E20691F03C}"/>
    <cellStyle name="Heading 3 12 17" xfId="3490" xr:uid="{E92962D3-E0B1-4AF4-AFA7-A118B662AC98}"/>
    <cellStyle name="Heading 3 12 17 2" xfId="3491" xr:uid="{4E71906A-F879-4496-9820-72A2EE5CB563}"/>
    <cellStyle name="Heading 3 12 18" xfId="3492" xr:uid="{26FF5762-D84B-4131-8373-2278C907556F}"/>
    <cellStyle name="Heading 3 12 18 2" xfId="3493" xr:uid="{B8C0BC98-5F00-4A10-A4AA-4431FB5BD3BB}"/>
    <cellStyle name="Heading 3 12 19" xfId="3494" xr:uid="{1963086F-351D-472C-A4CB-FC63239C510B}"/>
    <cellStyle name="Heading 3 12 2" xfId="3495" xr:uid="{6012FABF-0CF6-4CC4-9907-2E2811E0AA41}"/>
    <cellStyle name="Heading 3 12 2 2" xfId="3496" xr:uid="{9B25CD4C-58A0-44D2-95B5-CB16EBF3A31B}"/>
    <cellStyle name="Heading 3 12 2 2 2" xfId="3497" xr:uid="{58AE7AE9-9167-42DE-8BB6-AD41584F27B5}"/>
    <cellStyle name="Heading 3 12 2 3" xfId="3498" xr:uid="{F6EACBE3-69B3-4199-8683-296E68004294}"/>
    <cellStyle name="Heading 3 12 2 3 2" xfId="3499" xr:uid="{B105A64D-CB72-4DD0-9815-BE1EC31A1E8A}"/>
    <cellStyle name="Heading 3 12 2 4" xfId="3500" xr:uid="{A49192AC-D244-4485-8B45-89AA065007B1}"/>
    <cellStyle name="Heading 3 12 2 4 2" xfId="3501" xr:uid="{33BEBD18-603E-4258-88D6-8B80F9D1DD92}"/>
    <cellStyle name="Heading 3 12 20" xfId="3502" xr:uid="{0C55FF70-4403-4895-AC2D-6A10630BC13C}"/>
    <cellStyle name="Heading 3 12 21" xfId="3503" xr:uid="{845E4FA2-4E4B-43B2-9460-BA517746E37F}"/>
    <cellStyle name="Heading 3 12 22" xfId="3504" xr:uid="{07C5B003-D89A-46D5-8CB1-B13EF839F576}"/>
    <cellStyle name="Heading 3 12 23" xfId="3505" xr:uid="{73C1258B-0A05-4E2C-9C72-09EC77CF5CFE}"/>
    <cellStyle name="Heading 3 12 24" xfId="3506" xr:uid="{D2C1EBCB-279A-4D82-B05E-7E16433CCA9F}"/>
    <cellStyle name="Heading 3 12 25" xfId="3507" xr:uid="{DD00CE97-F233-46DA-BE1E-FCAE6536EB08}"/>
    <cellStyle name="Heading 3 12 3" xfId="3508" xr:uid="{A51DB915-B96C-4530-A64A-522B962B07FF}"/>
    <cellStyle name="Heading 3 12 3 2" xfId="3509" xr:uid="{9220FAE1-D2D7-4558-B7E5-8D00003BEFC4}"/>
    <cellStyle name="Heading 3 12 3 2 2" xfId="3510" xr:uid="{F1C62EAA-AC2C-4106-857C-0093107C47B9}"/>
    <cellStyle name="Heading 3 12 3 3" xfId="3511" xr:uid="{54F0830F-EFD4-4059-A887-BD94683CA340}"/>
    <cellStyle name="Heading 3 12 3 3 2" xfId="3512" xr:uid="{29B2BBB9-4112-4458-A640-902852964538}"/>
    <cellStyle name="Heading 3 12 3 4" xfId="3513" xr:uid="{D4448B8D-FA6B-43C5-A44E-5A97C0ACE20C}"/>
    <cellStyle name="Heading 3 12 3 4 2" xfId="3514" xr:uid="{4934CB93-47A9-4C3C-BD32-E650664583B6}"/>
    <cellStyle name="Heading 3 12 4" xfId="3515" xr:uid="{E769F434-9B93-4044-A015-F34A17B33FF0}"/>
    <cellStyle name="Heading 3 12 4 2" xfId="3516" xr:uid="{C9528860-8516-48E2-8CFE-5429F2E48ED5}"/>
    <cellStyle name="Heading 3 12 4 2 2" xfId="3517" xr:uid="{050F2865-F73C-4BEF-AB5F-BC4338365228}"/>
    <cellStyle name="Heading 3 12 4 3" xfId="3518" xr:uid="{673FFDBE-E82B-4BB2-894C-5019F7A2D826}"/>
    <cellStyle name="Heading 3 12 4 3 2" xfId="3519" xr:uid="{5E6311A3-AD3F-468A-AEA3-A2201203C630}"/>
    <cellStyle name="Heading 3 12 4 4" xfId="3520" xr:uid="{2319A46D-49B2-4690-83DA-737323CFE874}"/>
    <cellStyle name="Heading 3 12 4 4 2" xfId="3521" xr:uid="{35438E28-55A1-4957-B720-A4552B365D66}"/>
    <cellStyle name="Heading 3 12 5" xfId="3522" xr:uid="{1B8EF3C9-E8B9-4CA5-BDAF-A166C58F7AB2}"/>
    <cellStyle name="Heading 3 12 5 2" xfId="3523" xr:uid="{96597851-2A91-4CE6-8B0C-60F8C9E65BA7}"/>
    <cellStyle name="Heading 3 12 5 2 2" xfId="3524" xr:uid="{C38099B7-C5F5-46FC-86EE-BC22F39B85AA}"/>
    <cellStyle name="Heading 3 12 5 3" xfId="3525" xr:uid="{51F0EAD0-6743-48A7-A27C-91401608817A}"/>
    <cellStyle name="Heading 3 12 5 3 2" xfId="3526" xr:uid="{01B9E8E4-FD32-4F8C-B143-D7C0E6FBDD32}"/>
    <cellStyle name="Heading 3 12 5 4" xfId="3527" xr:uid="{163D1DD6-0BCF-4578-BC25-519D4433E697}"/>
    <cellStyle name="Heading 3 12 5 4 2" xfId="3528" xr:uid="{D34052D7-A012-4539-83CA-0D9050034501}"/>
    <cellStyle name="Heading 3 12 6" xfId="3529" xr:uid="{6C4399F0-C286-4FA6-89E1-7D23F4B434F3}"/>
    <cellStyle name="Heading 3 12 6 2" xfId="3530" xr:uid="{8D207964-2994-4BE3-A5A7-777742600F2C}"/>
    <cellStyle name="Heading 3 12 6 2 2" xfId="3531" xr:uid="{4FED7F63-AC60-434E-976D-0CE5B634D327}"/>
    <cellStyle name="Heading 3 12 6 3" xfId="3532" xr:uid="{BB05AB0A-EA2F-4CD8-A432-81E5EC858F8A}"/>
    <cellStyle name="Heading 3 12 6 3 2" xfId="3533" xr:uid="{FF0F5819-509A-4E23-A2E5-1301A09BD000}"/>
    <cellStyle name="Heading 3 12 6 4" xfId="3534" xr:uid="{6CE26523-6D29-44B6-ACCB-14A1F21A8BE5}"/>
    <cellStyle name="Heading 3 12 6 4 2" xfId="3535" xr:uid="{C38BAD61-5192-4E61-A0D7-62684219634D}"/>
    <cellStyle name="Heading 3 12 7" xfId="3536" xr:uid="{85F7FD12-7A43-4EDF-A0BC-D7CB367C9164}"/>
    <cellStyle name="Heading 3 12 7 2" xfId="3537" xr:uid="{4AE4C8A4-0CC4-42C1-96FE-72D89B5C7022}"/>
    <cellStyle name="Heading 3 12 7 2 2" xfId="3538" xr:uid="{A636C747-5DB8-4008-803A-374DF2DA5E5F}"/>
    <cellStyle name="Heading 3 12 7 3" xfId="3539" xr:uid="{8BD4599F-C9C1-45BC-94CB-E921D3D72990}"/>
    <cellStyle name="Heading 3 12 7 3 2" xfId="3540" xr:uid="{DBCCD834-678C-4EA6-BDC0-24B7603B51E6}"/>
    <cellStyle name="Heading 3 12 7 4" xfId="3541" xr:uid="{74A353B4-68CF-4EBF-902B-C10508EC81CC}"/>
    <cellStyle name="Heading 3 12 7 4 2" xfId="3542" xr:uid="{1A852744-1480-45BB-8FE2-E03C6077D8AB}"/>
    <cellStyle name="Heading 3 12 8" xfId="3543" xr:uid="{E10CF991-BF78-4808-8313-CAF79692A9C2}"/>
    <cellStyle name="Heading 3 12 8 2" xfId="3544" xr:uid="{6B53C458-E015-4377-8FF3-A2E13DFF4EFC}"/>
    <cellStyle name="Heading 3 12 8 2 2" xfId="3545" xr:uid="{71FF2DF6-F752-4F9E-9F08-E8A48DDB22EA}"/>
    <cellStyle name="Heading 3 12 8 3" xfId="3546" xr:uid="{0AD97C29-9A5B-44B5-8BB5-9DC79968BA4C}"/>
    <cellStyle name="Heading 3 12 8 3 2" xfId="3547" xr:uid="{0BB2EF68-A886-4C44-BEFB-95B366BB451C}"/>
    <cellStyle name="Heading 3 12 8 4" xfId="3548" xr:uid="{8539B6FE-536C-4666-8CBC-AB51F7364A1E}"/>
    <cellStyle name="Heading 3 12 8 4 2" xfId="3549" xr:uid="{97DB832D-435F-4B85-8843-E701B8890154}"/>
    <cellStyle name="Heading 3 12 9" xfId="3550" xr:uid="{F79EBA46-C9E3-4A09-B9E4-8179494FA0ED}"/>
    <cellStyle name="Heading 3 12 9 2" xfId="3551" xr:uid="{89A32CCF-72B1-4B23-9236-90E16F7FCC90}"/>
    <cellStyle name="Heading 3 12 9 2 2" xfId="3552" xr:uid="{1B54EEC8-1654-4884-A53F-155929990780}"/>
    <cellStyle name="Heading 3 12 9 3" xfId="3553" xr:uid="{6EF2BAEC-784E-412C-95B9-DF00EBCEB689}"/>
    <cellStyle name="Heading 3 12 9 3 2" xfId="3554" xr:uid="{0D80C08D-E345-4D3A-809D-9AA2E45D9C7B}"/>
    <cellStyle name="Heading 3 12 9 4" xfId="3555" xr:uid="{2CF92DC5-CE46-46F0-BAC3-F2FAA6A96B82}"/>
    <cellStyle name="Heading 3 12 9 4 2" xfId="3556" xr:uid="{64ECD29B-16C2-4265-983B-3181A956FF70}"/>
    <cellStyle name="Heading 3 13" xfId="3557" xr:uid="{ED6C404C-7E1B-46DF-9BD9-7EE122100494}"/>
    <cellStyle name="Heading 3 13 10" xfId="3558" xr:uid="{F2231577-B503-4C2E-A098-41663F76F2B2}"/>
    <cellStyle name="Heading 3 13 10 2" xfId="3559" xr:uid="{D8D66CEF-7A91-491D-A60F-C84F4679F179}"/>
    <cellStyle name="Heading 3 13 10 2 2" xfId="3560" xr:uid="{C4FF6559-BDE2-4D7D-BC9D-2DFA09B3007D}"/>
    <cellStyle name="Heading 3 13 10 3" xfId="3561" xr:uid="{3634696F-598F-4EA9-9710-0E3B6057B7B3}"/>
    <cellStyle name="Heading 3 13 10 3 2" xfId="3562" xr:uid="{45C0089C-603D-4F25-BBC7-445A6815D513}"/>
    <cellStyle name="Heading 3 13 10 4" xfId="3563" xr:uid="{C1E86339-7DC7-41FC-9296-96C2A1C89C7E}"/>
    <cellStyle name="Heading 3 13 10 4 2" xfId="3564" xr:uid="{D3B49FE5-8E9E-406A-8850-0D23CAC9BC3B}"/>
    <cellStyle name="Heading 3 13 11" xfId="3565" xr:uid="{892C35D8-26EB-486F-9ED2-700AC51E2BEB}"/>
    <cellStyle name="Heading 3 13 11 2" xfId="3566" xr:uid="{5B6957C3-D104-4E53-A6EA-312A8E935C1F}"/>
    <cellStyle name="Heading 3 13 11 2 2" xfId="3567" xr:uid="{EBA6071B-667E-4E23-9B46-B8E91428B2AB}"/>
    <cellStyle name="Heading 3 13 11 3" xfId="3568" xr:uid="{CACA0043-3225-4E79-94EC-664C9F68C573}"/>
    <cellStyle name="Heading 3 13 11 3 2" xfId="3569" xr:uid="{AFAC45B0-BDFB-48AD-A3CD-59AD1C964B1F}"/>
    <cellStyle name="Heading 3 13 11 4" xfId="3570" xr:uid="{22D683C4-BC77-485D-9CA4-649573D26304}"/>
    <cellStyle name="Heading 3 13 11 4 2" xfId="3571" xr:uid="{AEE38689-45C9-4C92-AD06-A9E07505DEFA}"/>
    <cellStyle name="Heading 3 13 12" xfId="3572" xr:uid="{EFEEA122-A92A-43A8-BA88-005F7928E2FE}"/>
    <cellStyle name="Heading 3 13 12 2" xfId="3573" xr:uid="{9B18421B-B900-4BCC-840C-1A5F315D14BC}"/>
    <cellStyle name="Heading 3 13 12 2 2" xfId="3574" xr:uid="{A1BDBA46-ECF0-437F-B49D-10DB68F9ADD3}"/>
    <cellStyle name="Heading 3 13 12 3" xfId="3575" xr:uid="{38A6B8F8-EEA3-4CEE-B569-BBFE9E5EEF5B}"/>
    <cellStyle name="Heading 3 13 12 3 2" xfId="3576" xr:uid="{B9FAC946-F2D6-43E4-B16D-15CC06D8FB09}"/>
    <cellStyle name="Heading 3 13 12 4" xfId="3577" xr:uid="{1A9B8002-8744-4261-BAE0-20162846BF06}"/>
    <cellStyle name="Heading 3 13 12 4 2" xfId="3578" xr:uid="{6E1AE3BC-9AD1-409B-BAE9-F98D666C539E}"/>
    <cellStyle name="Heading 3 13 13" xfId="3579" xr:uid="{9A1194B6-97A9-43E0-9075-E8270F848970}"/>
    <cellStyle name="Heading 3 13 13 2" xfId="3580" xr:uid="{132F81A0-18EA-4F68-9975-27EDEEBB90EC}"/>
    <cellStyle name="Heading 3 13 13 2 2" xfId="3581" xr:uid="{CFEFF49C-CCBD-4BD0-8B69-0266AF105420}"/>
    <cellStyle name="Heading 3 13 13 3" xfId="3582" xr:uid="{5CAF43CB-79C5-4509-8859-360060DA1877}"/>
    <cellStyle name="Heading 3 13 13 3 2" xfId="3583" xr:uid="{73598F44-681C-4ACA-B997-AEA99C190C23}"/>
    <cellStyle name="Heading 3 13 13 4" xfId="3584" xr:uid="{0BFE4383-90E5-4343-BB36-48E28449A286}"/>
    <cellStyle name="Heading 3 13 13 4 2" xfId="3585" xr:uid="{2007D383-4767-41A1-87D8-8555ABF5135F}"/>
    <cellStyle name="Heading 3 13 14" xfId="3586" xr:uid="{8ADC8BAE-7D68-4359-BC7B-7F9C2C02F615}"/>
    <cellStyle name="Heading 3 13 14 2" xfId="3587" xr:uid="{7375C192-2AA2-4821-BD16-F2FB12827298}"/>
    <cellStyle name="Heading 3 13 14 2 2" xfId="3588" xr:uid="{18ADAE19-D1FF-4F64-B070-B7D80C7F85AB}"/>
    <cellStyle name="Heading 3 13 14 3" xfId="3589" xr:uid="{20042588-3DD8-4DE9-8373-2054E01584D2}"/>
    <cellStyle name="Heading 3 13 14 3 2" xfId="3590" xr:uid="{1AE62611-4E42-44F3-AA59-0DA2F24B2DC5}"/>
    <cellStyle name="Heading 3 13 14 4" xfId="3591" xr:uid="{15BB2DA1-F821-45E2-9E17-E30FD4B23272}"/>
    <cellStyle name="Heading 3 13 14 4 2" xfId="3592" xr:uid="{11E344FD-DBDB-4C4A-B74D-705758CF6438}"/>
    <cellStyle name="Heading 3 13 15" xfId="3593" xr:uid="{FD77AB6E-137C-4B1E-9158-4C9057A8B262}"/>
    <cellStyle name="Heading 3 13 15 2" xfId="3594" xr:uid="{5AB33C57-AC90-4BB4-B840-D88D710B57E7}"/>
    <cellStyle name="Heading 3 13 15 2 2" xfId="3595" xr:uid="{9FEB171E-0C43-4B46-97C4-4BB2AAAAA1C7}"/>
    <cellStyle name="Heading 3 13 15 3" xfId="3596" xr:uid="{1AB8647D-B2B2-42D7-A5D3-9F7132EE2EF6}"/>
    <cellStyle name="Heading 3 13 15 3 2" xfId="3597" xr:uid="{3B4CD052-2D69-4B35-9914-5730E6F7EB11}"/>
    <cellStyle name="Heading 3 13 15 4" xfId="3598" xr:uid="{8BB5F137-2F83-4F4A-993B-A3A4380E55AD}"/>
    <cellStyle name="Heading 3 13 15 4 2" xfId="3599" xr:uid="{17D09854-37F5-41AA-81F2-1DD0264F28CD}"/>
    <cellStyle name="Heading 3 13 16" xfId="3600" xr:uid="{E6BE2801-350A-41C4-AA23-FC3E14F1795D}"/>
    <cellStyle name="Heading 3 13 16 2" xfId="3601" xr:uid="{61ACDF6F-AF3F-4E82-85CE-DBCC8AC2D66D}"/>
    <cellStyle name="Heading 3 13 17" xfId="3602" xr:uid="{4BC886F1-ACFA-4337-B8C0-8DD0C1AEDEE8}"/>
    <cellStyle name="Heading 3 13 17 2" xfId="3603" xr:uid="{7D46D8B5-D086-42B2-A903-8ADF42CBCEF6}"/>
    <cellStyle name="Heading 3 13 18" xfId="3604" xr:uid="{477DA57C-6076-4590-89DC-4811E31D7823}"/>
    <cellStyle name="Heading 3 13 18 2" xfId="3605" xr:uid="{562566DB-E84C-4987-AB78-F8FED3A3637E}"/>
    <cellStyle name="Heading 3 13 19" xfId="3606" xr:uid="{4F937E03-FC2B-4528-B554-A6621EEBED27}"/>
    <cellStyle name="Heading 3 13 2" xfId="3607" xr:uid="{12266ECC-E5D3-4CC5-A06F-FCD1FEE2AA18}"/>
    <cellStyle name="Heading 3 13 2 2" xfId="3608" xr:uid="{7192F0A5-A738-4299-849C-B28CBFF1CA48}"/>
    <cellStyle name="Heading 3 13 2 2 2" xfId="3609" xr:uid="{D09874C5-9F29-4C4B-B845-0025305FFAC4}"/>
    <cellStyle name="Heading 3 13 2 3" xfId="3610" xr:uid="{5AA33510-44AA-47BD-B4B8-B65BFBC12540}"/>
    <cellStyle name="Heading 3 13 2 3 2" xfId="3611" xr:uid="{211CAE07-9CC9-4F42-8B50-070CD79B958B}"/>
    <cellStyle name="Heading 3 13 2 4" xfId="3612" xr:uid="{72A0966B-E904-4E38-A0C5-773CF00E80C0}"/>
    <cellStyle name="Heading 3 13 2 4 2" xfId="3613" xr:uid="{3F79889C-5A5D-4FC5-8B52-543027774851}"/>
    <cellStyle name="Heading 3 13 20" xfId="3614" xr:uid="{4538DCC0-9AAE-4736-B249-B419C085E57D}"/>
    <cellStyle name="Heading 3 13 21" xfId="3615" xr:uid="{B4A8BF91-4D6F-4412-80F0-94DCC792D6C1}"/>
    <cellStyle name="Heading 3 13 22" xfId="3616" xr:uid="{3214ED04-BB13-4815-99D7-48AB20F1124B}"/>
    <cellStyle name="Heading 3 13 23" xfId="3617" xr:uid="{76299F63-F112-429B-BD27-79ECC25CD8D5}"/>
    <cellStyle name="Heading 3 13 24" xfId="3618" xr:uid="{A75F0FF7-0B8E-4BF7-BF3A-87792066C219}"/>
    <cellStyle name="Heading 3 13 25" xfId="3619" xr:uid="{CC935126-CBB5-4DBB-BB4B-867C01259FE0}"/>
    <cellStyle name="Heading 3 13 3" xfId="3620" xr:uid="{E19362B7-59C1-4F58-9218-D75060DE02F0}"/>
    <cellStyle name="Heading 3 13 3 2" xfId="3621" xr:uid="{C0D2FBEE-ADA9-4A2A-B6CA-C138AE1F89B5}"/>
    <cellStyle name="Heading 3 13 3 2 2" xfId="3622" xr:uid="{CFBC4E64-3419-48DD-AFA0-FAF02BEAFB37}"/>
    <cellStyle name="Heading 3 13 3 3" xfId="3623" xr:uid="{0E967A3A-AF99-494F-B9B7-8EA06F68ECEE}"/>
    <cellStyle name="Heading 3 13 3 3 2" xfId="3624" xr:uid="{E4D16FB5-87E3-4A0F-9846-4637E458D2B8}"/>
    <cellStyle name="Heading 3 13 3 4" xfId="3625" xr:uid="{7DB63D2D-32D4-4022-BFAB-7D07BD19F303}"/>
    <cellStyle name="Heading 3 13 3 4 2" xfId="3626" xr:uid="{0E6455EF-2B32-405A-9C47-B94084AE2525}"/>
    <cellStyle name="Heading 3 13 4" xfId="3627" xr:uid="{C1215736-ED47-49C5-8D03-0EE443D9FDB0}"/>
    <cellStyle name="Heading 3 13 4 2" xfId="3628" xr:uid="{B8174BC2-EC00-4D60-9B52-D1E9F93E2A46}"/>
    <cellStyle name="Heading 3 13 4 2 2" xfId="3629" xr:uid="{0190C9C0-9943-4ABD-9D04-1619454C35B7}"/>
    <cellStyle name="Heading 3 13 4 3" xfId="3630" xr:uid="{7F91D699-83E1-4F38-86E5-FC06360078BC}"/>
    <cellStyle name="Heading 3 13 4 3 2" xfId="3631" xr:uid="{10E0D7D7-B6A7-4F5C-A46C-88477D7852C8}"/>
    <cellStyle name="Heading 3 13 4 4" xfId="3632" xr:uid="{73A3C8CA-24CE-40EF-BCE8-39B68AE8F07C}"/>
    <cellStyle name="Heading 3 13 4 4 2" xfId="3633" xr:uid="{588FB434-9F82-4747-8316-50FA92572332}"/>
    <cellStyle name="Heading 3 13 5" xfId="3634" xr:uid="{089637F6-0DB0-4EF3-AB35-762D73954AF8}"/>
    <cellStyle name="Heading 3 13 5 2" xfId="3635" xr:uid="{BED2AE48-819C-46DF-842F-6E62E998DC2E}"/>
    <cellStyle name="Heading 3 13 5 2 2" xfId="3636" xr:uid="{AFBCB8FA-64BA-43E0-9D03-B4667781AB75}"/>
    <cellStyle name="Heading 3 13 5 3" xfId="3637" xr:uid="{C5AB80F0-10A3-4BC1-8CE2-979171CA0BE8}"/>
    <cellStyle name="Heading 3 13 5 3 2" xfId="3638" xr:uid="{C3CEB9C8-DF0E-4031-94E3-C02F99B80E29}"/>
    <cellStyle name="Heading 3 13 5 4" xfId="3639" xr:uid="{C3820F65-AE71-4115-8ED1-315EC031C82D}"/>
    <cellStyle name="Heading 3 13 5 4 2" xfId="3640" xr:uid="{79FD4066-4F65-4EE9-954B-73BEDD83E400}"/>
    <cellStyle name="Heading 3 13 6" xfId="3641" xr:uid="{33B3E1A0-F7E5-4B17-B875-C453C689996D}"/>
    <cellStyle name="Heading 3 13 6 2" xfId="3642" xr:uid="{F515BCF8-1809-47D6-826D-0481917879C0}"/>
    <cellStyle name="Heading 3 13 6 2 2" xfId="3643" xr:uid="{5A109FE3-4542-4547-B743-B76AE1697E7B}"/>
    <cellStyle name="Heading 3 13 6 3" xfId="3644" xr:uid="{82C67948-C7C8-4483-9295-F17819C47EA5}"/>
    <cellStyle name="Heading 3 13 6 3 2" xfId="3645" xr:uid="{AB8C1509-D3A1-4590-810B-10FD112F1453}"/>
    <cellStyle name="Heading 3 13 6 4" xfId="3646" xr:uid="{A6053750-D19D-49B1-AA2B-5EB07E12C041}"/>
    <cellStyle name="Heading 3 13 6 4 2" xfId="3647" xr:uid="{918F11D5-D3F9-4738-A181-7F245E9FA7CF}"/>
    <cellStyle name="Heading 3 13 7" xfId="3648" xr:uid="{27B77549-059A-4175-B466-AB7F1F65DAAE}"/>
    <cellStyle name="Heading 3 13 7 2" xfId="3649" xr:uid="{9973115B-D965-4BB6-AF99-A1919A99D131}"/>
    <cellStyle name="Heading 3 13 7 2 2" xfId="3650" xr:uid="{EE14E22E-F4DF-442B-B24D-43BA9B63CCA1}"/>
    <cellStyle name="Heading 3 13 7 3" xfId="3651" xr:uid="{CDA25A16-C20B-4093-9149-676BF38A6783}"/>
    <cellStyle name="Heading 3 13 7 3 2" xfId="3652" xr:uid="{A39B1E4B-FD1A-413B-9DD7-756092750C5B}"/>
    <cellStyle name="Heading 3 13 7 4" xfId="3653" xr:uid="{7B006F8B-456A-4EA8-B2DB-1E9C0382DF2D}"/>
    <cellStyle name="Heading 3 13 7 4 2" xfId="3654" xr:uid="{ADEC6785-ED15-497A-AB78-91D1086E36F7}"/>
    <cellStyle name="Heading 3 13 8" xfId="3655" xr:uid="{D840B7C6-C4BF-471C-A73A-9D6E81A253C7}"/>
    <cellStyle name="Heading 3 13 8 2" xfId="3656" xr:uid="{0AF857CB-E3EA-4126-A4B2-E62AF7CFED5D}"/>
    <cellStyle name="Heading 3 13 8 2 2" xfId="3657" xr:uid="{F46F5E5B-2A2E-4C7D-A56B-913AB43CB0F0}"/>
    <cellStyle name="Heading 3 13 8 3" xfId="3658" xr:uid="{277CA8B4-E5E8-4026-97FB-FCE29E53E61A}"/>
    <cellStyle name="Heading 3 13 8 3 2" xfId="3659" xr:uid="{EC5FF553-B735-4F6B-A443-6733751A3447}"/>
    <cellStyle name="Heading 3 13 8 4" xfId="3660" xr:uid="{F9E434BE-8541-4CB2-966F-13F2C7FA4864}"/>
    <cellStyle name="Heading 3 13 8 4 2" xfId="3661" xr:uid="{19331AA2-28F3-4266-ABFE-EA7FBA153453}"/>
    <cellStyle name="Heading 3 13 9" xfId="3662" xr:uid="{9620A92D-B7A8-46BF-848D-6F4E74B5EAAF}"/>
    <cellStyle name="Heading 3 13 9 2" xfId="3663" xr:uid="{56E0C884-60E1-494B-86AE-4F4E5BA4288B}"/>
    <cellStyle name="Heading 3 13 9 2 2" xfId="3664" xr:uid="{27250152-A77F-40C1-B561-79A425E1FD2D}"/>
    <cellStyle name="Heading 3 13 9 3" xfId="3665" xr:uid="{85E75999-5E5C-4E82-9A8A-9E2962F47817}"/>
    <cellStyle name="Heading 3 13 9 3 2" xfId="3666" xr:uid="{15A95F02-3FEF-43DA-ACAF-1B9C0366C96F}"/>
    <cellStyle name="Heading 3 13 9 4" xfId="3667" xr:uid="{7842D084-752E-4474-95CA-989873B00DF7}"/>
    <cellStyle name="Heading 3 13 9 4 2" xfId="3668" xr:uid="{54B86563-CD8B-4B1B-9E99-F249C08FF4F2}"/>
    <cellStyle name="Heading 3 14" xfId="3669" xr:uid="{AF2836CB-2398-4B62-B49C-2D88B405D2FD}"/>
    <cellStyle name="Heading 3 14 10" xfId="3670" xr:uid="{F1D53CF9-A082-49DA-B222-A250A96D8CD0}"/>
    <cellStyle name="Heading 3 14 10 2" xfId="3671" xr:uid="{DB287616-5CCF-43D1-AD31-D413DE27F650}"/>
    <cellStyle name="Heading 3 14 10 2 2" xfId="3672" xr:uid="{0D84B630-4FC3-4AA4-B758-31EBD584DE94}"/>
    <cellStyle name="Heading 3 14 10 3" xfId="3673" xr:uid="{31C5141E-6B27-480A-BB2D-40013E07D22B}"/>
    <cellStyle name="Heading 3 14 10 3 2" xfId="3674" xr:uid="{AD21EEEF-E757-4A1C-8975-2D936CEFDE16}"/>
    <cellStyle name="Heading 3 14 10 4" xfId="3675" xr:uid="{396352B1-6365-4694-A1A2-8D60CCEF42F2}"/>
    <cellStyle name="Heading 3 14 10 4 2" xfId="3676" xr:uid="{D4DAABA0-659E-499E-B353-0C6EB98BFF91}"/>
    <cellStyle name="Heading 3 14 11" xfId="3677" xr:uid="{D7FC7DB6-55A5-483A-9A77-64C70F10850A}"/>
    <cellStyle name="Heading 3 14 11 2" xfId="3678" xr:uid="{FFB03CE3-3A74-45C5-8735-8E6FE0FE5F13}"/>
    <cellStyle name="Heading 3 14 11 2 2" xfId="3679" xr:uid="{0B2FB3E8-9604-459E-B4F3-9FB1CA11DB23}"/>
    <cellStyle name="Heading 3 14 11 3" xfId="3680" xr:uid="{74BE5361-B813-4838-A9DA-CAAABEBC1427}"/>
    <cellStyle name="Heading 3 14 11 3 2" xfId="3681" xr:uid="{59C3CB70-8354-4C49-A0C0-925C1341A513}"/>
    <cellStyle name="Heading 3 14 11 4" xfId="3682" xr:uid="{8962B8E4-341D-4E0B-8358-A8010A406073}"/>
    <cellStyle name="Heading 3 14 11 4 2" xfId="3683" xr:uid="{B56B4B4C-A508-42D2-AB04-34E4C5F0CE4A}"/>
    <cellStyle name="Heading 3 14 12" xfId="3684" xr:uid="{0910F3E7-5FA3-4518-95A1-534925989E18}"/>
    <cellStyle name="Heading 3 14 12 2" xfId="3685" xr:uid="{1A5A11C7-56EE-40BC-8336-9F45981DE75F}"/>
    <cellStyle name="Heading 3 14 12 2 2" xfId="3686" xr:uid="{FC2CB57F-2F2E-4493-85D0-48C45E0E0722}"/>
    <cellStyle name="Heading 3 14 12 3" xfId="3687" xr:uid="{AD70E8FB-F99A-40C7-9E41-61A13053C880}"/>
    <cellStyle name="Heading 3 14 12 3 2" xfId="3688" xr:uid="{C99EE637-8119-46B8-A2AE-04B6B2090D49}"/>
    <cellStyle name="Heading 3 14 12 4" xfId="3689" xr:uid="{D2FFB293-CB7E-4335-BFE2-E5288E5EB946}"/>
    <cellStyle name="Heading 3 14 12 4 2" xfId="3690" xr:uid="{8BE8DABE-DBF6-4B85-8E5A-1D349EE66357}"/>
    <cellStyle name="Heading 3 14 13" xfId="3691" xr:uid="{9D1D843D-FFC6-407C-AD5E-9892A57C85F2}"/>
    <cellStyle name="Heading 3 14 13 2" xfId="3692" xr:uid="{2D06699D-B5D2-48FC-828C-40958F72551A}"/>
    <cellStyle name="Heading 3 14 13 2 2" xfId="3693" xr:uid="{5B117A93-A35C-4A5A-83AD-6D05F8F36EE9}"/>
    <cellStyle name="Heading 3 14 13 3" xfId="3694" xr:uid="{8C4EB0E3-4A1F-430A-999D-77E80D8FAE5F}"/>
    <cellStyle name="Heading 3 14 13 3 2" xfId="3695" xr:uid="{024BBEF3-A8BC-4D87-8A70-B9C2C1DE4E93}"/>
    <cellStyle name="Heading 3 14 13 4" xfId="3696" xr:uid="{B4693273-FE2C-435B-817D-950CF57E8E6F}"/>
    <cellStyle name="Heading 3 14 13 4 2" xfId="3697" xr:uid="{4BEBE81D-7310-4F80-AFBE-E2A9C4728D66}"/>
    <cellStyle name="Heading 3 14 14" xfId="3698" xr:uid="{CD320D25-DA11-4872-8D0A-12EBF29497B4}"/>
    <cellStyle name="Heading 3 14 14 2" xfId="3699" xr:uid="{9E984D94-13F5-4BB8-98D4-5B2E84772139}"/>
    <cellStyle name="Heading 3 14 14 2 2" xfId="3700" xr:uid="{E690320D-212E-4FEA-9E4C-8ED5D1CC059A}"/>
    <cellStyle name="Heading 3 14 14 3" xfId="3701" xr:uid="{D1844346-F288-4F37-81BE-9328FF1D5EB4}"/>
    <cellStyle name="Heading 3 14 14 3 2" xfId="3702" xr:uid="{C185FC76-AEBD-4E3D-91A1-FFF14C29C730}"/>
    <cellStyle name="Heading 3 14 14 4" xfId="3703" xr:uid="{1B26A765-5A25-4369-9800-B507EC050365}"/>
    <cellStyle name="Heading 3 14 14 4 2" xfId="3704" xr:uid="{0A8D9A08-D7B8-49DA-9654-0A9208E7FCD2}"/>
    <cellStyle name="Heading 3 14 15" xfId="3705" xr:uid="{E9153296-7C7D-4428-89D9-B6FCA4C85691}"/>
    <cellStyle name="Heading 3 14 15 2" xfId="3706" xr:uid="{CD482930-896E-45A7-871A-BAC2FBF70FF5}"/>
    <cellStyle name="Heading 3 14 15 2 2" xfId="3707" xr:uid="{91D95249-ADC1-4643-A653-8A65A203EB2B}"/>
    <cellStyle name="Heading 3 14 15 3" xfId="3708" xr:uid="{5028A43C-35CC-452F-99CE-3A344B07C8B2}"/>
    <cellStyle name="Heading 3 14 15 3 2" xfId="3709" xr:uid="{0D49A063-7B21-47E7-ADE7-BABD74E64B34}"/>
    <cellStyle name="Heading 3 14 15 4" xfId="3710" xr:uid="{2F03518B-602F-47C6-9245-DBD9137543B6}"/>
    <cellStyle name="Heading 3 14 15 4 2" xfId="3711" xr:uid="{E3A64F89-AEAF-4104-8D29-FF494B872F8D}"/>
    <cellStyle name="Heading 3 14 16" xfId="3712" xr:uid="{2F6FAF86-6795-4532-AD4E-604313F623C2}"/>
    <cellStyle name="Heading 3 14 16 2" xfId="3713" xr:uid="{D52C322D-6FCF-4AF6-8DF6-5479D84B12D6}"/>
    <cellStyle name="Heading 3 14 17" xfId="3714" xr:uid="{1CA1DAD5-948F-4B8D-805F-72E889039CCC}"/>
    <cellStyle name="Heading 3 14 17 2" xfId="3715" xr:uid="{BE5DC884-1C0B-4700-BB38-76E827018486}"/>
    <cellStyle name="Heading 3 14 18" xfId="3716" xr:uid="{627CB045-F14A-4951-97D6-BEBCC9853841}"/>
    <cellStyle name="Heading 3 14 18 2" xfId="3717" xr:uid="{FC54CF56-A907-4DB0-A133-D904C113CF13}"/>
    <cellStyle name="Heading 3 14 19" xfId="3718" xr:uid="{75AAA123-B93C-48B0-96B5-7FAC054486B6}"/>
    <cellStyle name="Heading 3 14 2" xfId="3719" xr:uid="{0B1D3687-5EEC-4C50-97CE-EF273C6073A5}"/>
    <cellStyle name="Heading 3 14 2 2" xfId="3720" xr:uid="{545D9A33-3EED-4BDA-8F66-EBE61D25E903}"/>
    <cellStyle name="Heading 3 14 2 2 2" xfId="3721" xr:uid="{3E2BBA8B-B31C-4843-AAD7-7C1A574794B7}"/>
    <cellStyle name="Heading 3 14 2 3" xfId="3722" xr:uid="{4DC4180A-1B58-409B-A57A-FE96AA1BC589}"/>
    <cellStyle name="Heading 3 14 2 3 2" xfId="3723" xr:uid="{788417FF-633B-4F1C-ABD3-1ECE5A87AD89}"/>
    <cellStyle name="Heading 3 14 2 4" xfId="3724" xr:uid="{89382748-0D20-41D7-82E1-579B3CE07912}"/>
    <cellStyle name="Heading 3 14 2 4 2" xfId="3725" xr:uid="{BC11998D-BE0D-4166-94C1-25731D351A0A}"/>
    <cellStyle name="Heading 3 14 20" xfId="3726" xr:uid="{79BA8B0D-B580-4BF3-AE3B-E27D84F54F7D}"/>
    <cellStyle name="Heading 3 14 21" xfId="3727" xr:uid="{7278ECB1-1C97-4780-8547-68E08D3680A8}"/>
    <cellStyle name="Heading 3 14 22" xfId="3728" xr:uid="{912EE3A2-E550-4B09-BFC2-615383A645E0}"/>
    <cellStyle name="Heading 3 14 23" xfId="3729" xr:uid="{4A08102E-A4BE-4018-887F-A12AC087C359}"/>
    <cellStyle name="Heading 3 14 24" xfId="3730" xr:uid="{A455F9AA-9A72-4B47-BD37-E9C56A019EA0}"/>
    <cellStyle name="Heading 3 14 25" xfId="3731" xr:uid="{7EA81B78-7D1E-4150-8129-980148BB68DC}"/>
    <cellStyle name="Heading 3 14 3" xfId="3732" xr:uid="{B86FBDF1-91AF-4871-9DEF-302CA24C031D}"/>
    <cellStyle name="Heading 3 14 3 2" xfId="3733" xr:uid="{FB4832A1-6D54-4780-B5D0-A90DA136F410}"/>
    <cellStyle name="Heading 3 14 3 2 2" xfId="3734" xr:uid="{07A65844-5046-4CC2-AB2F-126AB2752CCD}"/>
    <cellStyle name="Heading 3 14 3 3" xfId="3735" xr:uid="{1E995C81-01D0-4D72-9110-0FEB977F2114}"/>
    <cellStyle name="Heading 3 14 3 3 2" xfId="3736" xr:uid="{4DA9FA8D-8E20-42C8-9217-252F61464C64}"/>
    <cellStyle name="Heading 3 14 3 4" xfId="3737" xr:uid="{57E97672-EA18-44FD-A5E5-D2C14B003CC5}"/>
    <cellStyle name="Heading 3 14 3 4 2" xfId="3738" xr:uid="{5E0A2A65-197B-47FA-9650-8151B10B0702}"/>
    <cellStyle name="Heading 3 14 4" xfId="3739" xr:uid="{FEAB0C16-E835-4E69-BB6F-067038CA8DC3}"/>
    <cellStyle name="Heading 3 14 4 2" xfId="3740" xr:uid="{E3AF2AB6-012B-4294-A7E0-61B9F14DCD1F}"/>
    <cellStyle name="Heading 3 14 4 2 2" xfId="3741" xr:uid="{11C99465-6EFE-4D32-8B60-A54D1CB627A4}"/>
    <cellStyle name="Heading 3 14 4 3" xfId="3742" xr:uid="{D7EEBBDE-C1C2-4A80-A9FB-C24CD5A11D79}"/>
    <cellStyle name="Heading 3 14 4 3 2" xfId="3743" xr:uid="{6062776F-8081-4F01-A216-61F5A2F1F1DC}"/>
    <cellStyle name="Heading 3 14 4 4" xfId="3744" xr:uid="{0EE9249A-00ED-47A8-B19F-FCCE81DF7E98}"/>
    <cellStyle name="Heading 3 14 4 4 2" xfId="3745" xr:uid="{7B89D8AB-FD5F-424D-8E70-4696C100A7C7}"/>
    <cellStyle name="Heading 3 14 5" xfId="3746" xr:uid="{622151C9-63EB-40CF-BC42-375A55A8974B}"/>
    <cellStyle name="Heading 3 14 5 2" xfId="3747" xr:uid="{6461788E-A0B3-4431-BBFD-BAF69C1535F2}"/>
    <cellStyle name="Heading 3 14 5 2 2" xfId="3748" xr:uid="{D9740CB1-3324-444C-891B-43F5578ECC54}"/>
    <cellStyle name="Heading 3 14 5 3" xfId="3749" xr:uid="{7E44F7A5-E070-46C2-A97B-44ABF0D9FDDD}"/>
    <cellStyle name="Heading 3 14 5 3 2" xfId="3750" xr:uid="{790DE5FC-DD6B-46D2-A154-20089B3DEB31}"/>
    <cellStyle name="Heading 3 14 5 4" xfId="3751" xr:uid="{61125826-B57D-44EF-9675-E4AB5C8FCC3C}"/>
    <cellStyle name="Heading 3 14 5 4 2" xfId="3752" xr:uid="{10AE8C10-5652-49D8-AC69-7230F49E1017}"/>
    <cellStyle name="Heading 3 14 6" xfId="3753" xr:uid="{6EBB0BE9-AE27-49DB-B970-3A9724C36A1E}"/>
    <cellStyle name="Heading 3 14 6 2" xfId="3754" xr:uid="{0419E41E-849E-4074-AE3B-5EE897FF1A22}"/>
    <cellStyle name="Heading 3 14 6 2 2" xfId="3755" xr:uid="{CC806124-FF91-485A-8F6A-E6A5B6B231AF}"/>
    <cellStyle name="Heading 3 14 6 3" xfId="3756" xr:uid="{BB2C7538-3FE3-4AD2-A418-6F0BD2D1BE7D}"/>
    <cellStyle name="Heading 3 14 6 3 2" xfId="3757" xr:uid="{7B806489-79F0-46C1-AF7B-B7B0B209DCCE}"/>
    <cellStyle name="Heading 3 14 6 4" xfId="3758" xr:uid="{0002E783-0845-41FC-A4E7-1B792A1FD55C}"/>
    <cellStyle name="Heading 3 14 6 4 2" xfId="3759" xr:uid="{A96ED51F-8FD6-405F-88D0-A9DC5DAF601E}"/>
    <cellStyle name="Heading 3 14 7" xfId="3760" xr:uid="{C77F9FF7-4A4A-4E22-B931-FFBC43820DCB}"/>
    <cellStyle name="Heading 3 14 7 2" xfId="3761" xr:uid="{2E75F92B-74B6-4925-9D7A-21D1933B06CF}"/>
    <cellStyle name="Heading 3 14 7 2 2" xfId="3762" xr:uid="{BDAE1618-7BE7-46EA-94EE-C96A5396DC9F}"/>
    <cellStyle name="Heading 3 14 7 3" xfId="3763" xr:uid="{8516AA4C-1615-4B9A-A05C-89E5149A56C3}"/>
    <cellStyle name="Heading 3 14 7 3 2" xfId="3764" xr:uid="{2D1E39FA-0D90-4D41-B698-0FD0D6444F4B}"/>
    <cellStyle name="Heading 3 14 7 4" xfId="3765" xr:uid="{03EA570B-8AD1-4256-AB54-C648587477F9}"/>
    <cellStyle name="Heading 3 14 7 4 2" xfId="3766" xr:uid="{4D3108EA-E2FC-4DDC-B3EE-9B862CA318F8}"/>
    <cellStyle name="Heading 3 14 8" xfId="3767" xr:uid="{37A6DB6D-5816-4B77-B1CD-CB62C745FC27}"/>
    <cellStyle name="Heading 3 14 8 2" xfId="3768" xr:uid="{D8D29106-AFBC-41A1-9FCE-C834C03499BA}"/>
    <cellStyle name="Heading 3 14 8 2 2" xfId="3769" xr:uid="{26CFDD17-6E23-40B8-90ED-4F1FC2A76E7C}"/>
    <cellStyle name="Heading 3 14 8 3" xfId="3770" xr:uid="{744597C5-367A-40BB-9B09-8F3F7369AF88}"/>
    <cellStyle name="Heading 3 14 8 3 2" xfId="3771" xr:uid="{950FADBA-8BE4-4DD4-833D-009DA03EA73B}"/>
    <cellStyle name="Heading 3 14 8 4" xfId="3772" xr:uid="{BBDEAFDF-071F-42FA-B7B1-DE21A1099599}"/>
    <cellStyle name="Heading 3 14 8 4 2" xfId="3773" xr:uid="{431AD880-8814-4433-91C1-19F878CA5C84}"/>
    <cellStyle name="Heading 3 14 9" xfId="3774" xr:uid="{74E57839-1E15-48CF-BED9-A9136F132087}"/>
    <cellStyle name="Heading 3 14 9 2" xfId="3775" xr:uid="{1B889ADC-5D99-419E-8ADC-3F151342481E}"/>
    <cellStyle name="Heading 3 14 9 2 2" xfId="3776" xr:uid="{E3F33C3D-0255-4101-B52E-E740759A4598}"/>
    <cellStyle name="Heading 3 14 9 3" xfId="3777" xr:uid="{2CEF1AFC-DEBE-4561-B63A-EC177AAB637D}"/>
    <cellStyle name="Heading 3 14 9 3 2" xfId="3778" xr:uid="{D1E1E14E-076C-4866-A128-F4DC388E184D}"/>
    <cellStyle name="Heading 3 14 9 4" xfId="3779" xr:uid="{AB0814E8-B104-41BE-A14C-559C59D2135D}"/>
    <cellStyle name="Heading 3 14 9 4 2" xfId="3780" xr:uid="{CDCA04BF-0AF8-48FB-BA86-7E1F6E950FBA}"/>
    <cellStyle name="Heading 3 15" xfId="3781" xr:uid="{A3F5BBB9-E940-4167-8E9C-0B10EA6ECBB5}"/>
    <cellStyle name="Heading 3 15 10" xfId="3782" xr:uid="{6A6F5B50-3E6B-42BB-BE8C-21533020A7B9}"/>
    <cellStyle name="Heading 3 15 10 2" xfId="3783" xr:uid="{2364EF2E-21EC-4EA3-8A21-E8862A1BE4C1}"/>
    <cellStyle name="Heading 3 15 10 2 2" xfId="3784" xr:uid="{4245034F-F93B-48BB-8484-A2AC175338D3}"/>
    <cellStyle name="Heading 3 15 10 3" xfId="3785" xr:uid="{41B3387B-2937-4951-A623-B7BCF210262A}"/>
    <cellStyle name="Heading 3 15 10 3 2" xfId="3786" xr:uid="{B5561F7A-E410-46C2-958A-40307AEFBEAE}"/>
    <cellStyle name="Heading 3 15 10 4" xfId="3787" xr:uid="{FEBD3984-7A94-49ED-9114-A521B0AB9BE4}"/>
    <cellStyle name="Heading 3 15 10 4 2" xfId="3788" xr:uid="{20A0F4A1-0133-4E31-85B4-3B93C7161868}"/>
    <cellStyle name="Heading 3 15 11" xfId="3789" xr:uid="{0417244F-4BAE-42B0-8971-16F8A2E179FA}"/>
    <cellStyle name="Heading 3 15 11 2" xfId="3790" xr:uid="{F99ACF8B-CA1F-4185-B9F8-EEFC87387E53}"/>
    <cellStyle name="Heading 3 15 11 2 2" xfId="3791" xr:uid="{07DBA0A6-FFE2-41B7-8909-935D47EA4129}"/>
    <cellStyle name="Heading 3 15 11 3" xfId="3792" xr:uid="{7805279E-CB92-411B-98C7-2695DA1E4077}"/>
    <cellStyle name="Heading 3 15 11 3 2" xfId="3793" xr:uid="{60E95A3C-F789-42DD-A8C0-F8D506109E9A}"/>
    <cellStyle name="Heading 3 15 11 4" xfId="3794" xr:uid="{79A70EFB-2CE5-4ECA-AB51-AA0DB3A75E08}"/>
    <cellStyle name="Heading 3 15 11 4 2" xfId="3795" xr:uid="{A202EB24-02B1-4398-AFA1-E4BEEEA04BA1}"/>
    <cellStyle name="Heading 3 15 12" xfId="3796" xr:uid="{46EE12AE-80EE-45DE-945C-C03DE5654F20}"/>
    <cellStyle name="Heading 3 15 12 2" xfId="3797" xr:uid="{74048026-1828-47FB-93C3-3D3D5BB9BFC9}"/>
    <cellStyle name="Heading 3 15 12 2 2" xfId="3798" xr:uid="{A017CE74-EC71-4D8B-A46F-F621F335568A}"/>
    <cellStyle name="Heading 3 15 12 3" xfId="3799" xr:uid="{9583C61B-900B-4B19-A403-2D5863C7BC3F}"/>
    <cellStyle name="Heading 3 15 12 3 2" xfId="3800" xr:uid="{65849502-12F4-4367-9583-BF56E0413ACB}"/>
    <cellStyle name="Heading 3 15 12 4" xfId="3801" xr:uid="{6B5F369D-6C75-4CF8-890D-98E9AC9B7674}"/>
    <cellStyle name="Heading 3 15 12 4 2" xfId="3802" xr:uid="{9232C9E6-E21C-4FB4-AA66-17CFFDB4BB55}"/>
    <cellStyle name="Heading 3 15 13" xfId="3803" xr:uid="{084B6815-1D7C-4FD0-B8DD-7DEC04E8C46A}"/>
    <cellStyle name="Heading 3 15 13 2" xfId="3804" xr:uid="{F6A278F9-5A1B-4061-8EC9-64F1CFEBE1DD}"/>
    <cellStyle name="Heading 3 15 13 2 2" xfId="3805" xr:uid="{BE1D4076-DAB9-43F9-93D7-8F197E6346EA}"/>
    <cellStyle name="Heading 3 15 13 3" xfId="3806" xr:uid="{949B4739-0F86-4CA0-ABDC-59F822E65FAC}"/>
    <cellStyle name="Heading 3 15 13 3 2" xfId="3807" xr:uid="{161CE060-8C54-4130-A10F-3FBBB4F6B2D7}"/>
    <cellStyle name="Heading 3 15 13 4" xfId="3808" xr:uid="{550D9E3E-D553-4771-991C-EAA2598A811E}"/>
    <cellStyle name="Heading 3 15 13 4 2" xfId="3809" xr:uid="{B306595E-CE22-49C2-88AB-C2CB7A944818}"/>
    <cellStyle name="Heading 3 15 14" xfId="3810" xr:uid="{7086CEFD-1A06-429A-952F-72E75CB9E311}"/>
    <cellStyle name="Heading 3 15 14 2" xfId="3811" xr:uid="{A1A77540-D8AE-4550-8E2D-8C5DF1137C93}"/>
    <cellStyle name="Heading 3 15 14 2 2" xfId="3812" xr:uid="{54886143-5A6A-44A7-AE17-BC0B783237D1}"/>
    <cellStyle name="Heading 3 15 14 3" xfId="3813" xr:uid="{7D107740-6E6D-4CDE-8104-C7E53DAD2886}"/>
    <cellStyle name="Heading 3 15 14 3 2" xfId="3814" xr:uid="{43ECCE90-9ED2-4E7D-A782-C756C355EEAF}"/>
    <cellStyle name="Heading 3 15 14 4" xfId="3815" xr:uid="{A69CBAB7-5FAC-40BD-BA35-57E675C60EB3}"/>
    <cellStyle name="Heading 3 15 14 4 2" xfId="3816" xr:uid="{643CA4EA-17FE-4B20-BEF7-19C98EFA3594}"/>
    <cellStyle name="Heading 3 15 15" xfId="3817" xr:uid="{3B46975E-7F97-4371-B790-C866014752FA}"/>
    <cellStyle name="Heading 3 15 15 2" xfId="3818" xr:uid="{0CAF97B2-F5C4-473B-9C44-0127D9817523}"/>
    <cellStyle name="Heading 3 15 15 2 2" xfId="3819" xr:uid="{FE3FBE9B-FBD6-4A1B-AD6D-5F270E52005A}"/>
    <cellStyle name="Heading 3 15 15 3" xfId="3820" xr:uid="{8E87BF9B-0531-4F41-A4D4-001100F7FC5B}"/>
    <cellStyle name="Heading 3 15 15 3 2" xfId="3821" xr:uid="{4EF42254-881E-4680-93D8-A13BEC4F4C53}"/>
    <cellStyle name="Heading 3 15 15 4" xfId="3822" xr:uid="{07AC73F0-9FE3-4872-84E1-C66B04A31CB0}"/>
    <cellStyle name="Heading 3 15 15 4 2" xfId="3823" xr:uid="{A4052FAA-9463-4580-A6FD-DBDB0524ADD0}"/>
    <cellStyle name="Heading 3 15 16" xfId="3824" xr:uid="{79DFA582-75F4-4CA0-9482-1C537EAAB129}"/>
    <cellStyle name="Heading 3 15 16 2" xfId="3825" xr:uid="{29B5F808-14BA-4E3C-B72D-68B17F6DAB57}"/>
    <cellStyle name="Heading 3 15 17" xfId="3826" xr:uid="{4237D525-60C6-42C8-A0EB-4600173F9178}"/>
    <cellStyle name="Heading 3 15 17 2" xfId="3827" xr:uid="{B6F17529-CBDD-40DB-B0FE-86ECC6BAC8A8}"/>
    <cellStyle name="Heading 3 15 18" xfId="3828" xr:uid="{E249A3BC-1737-485E-BDBD-AD22D11BF9CD}"/>
    <cellStyle name="Heading 3 15 18 2" xfId="3829" xr:uid="{D24ECCE7-8E02-403A-93DD-94A1D41A8D6D}"/>
    <cellStyle name="Heading 3 15 19" xfId="3830" xr:uid="{66BB62A9-78A5-4033-BDE3-F733E995A097}"/>
    <cellStyle name="Heading 3 15 2" xfId="3831" xr:uid="{BA0CDD4F-42D7-4926-9F85-D0E3D6D8D47C}"/>
    <cellStyle name="Heading 3 15 2 2" xfId="3832" xr:uid="{8E9105BC-D19A-4A0A-9E73-DCA8376639CA}"/>
    <cellStyle name="Heading 3 15 2 2 2" xfId="3833" xr:uid="{6DDC5D7B-5B65-4E50-AA05-E0C5F009C704}"/>
    <cellStyle name="Heading 3 15 2 3" xfId="3834" xr:uid="{E0833960-0B42-437D-8967-A88A58E8D36B}"/>
    <cellStyle name="Heading 3 15 2 3 2" xfId="3835" xr:uid="{09FB188D-5AA6-43FC-9958-E43D59C3B46B}"/>
    <cellStyle name="Heading 3 15 2 4" xfId="3836" xr:uid="{9B607B3D-1270-44BD-86C3-71F0D1B6AEA6}"/>
    <cellStyle name="Heading 3 15 2 4 2" xfId="3837" xr:uid="{8CA970E8-A587-46CD-AA0E-B0F854F52D3D}"/>
    <cellStyle name="Heading 3 15 20" xfId="3838" xr:uid="{B26BF981-C54B-425C-BB4B-147E97497158}"/>
    <cellStyle name="Heading 3 15 21" xfId="3839" xr:uid="{A499D7FF-2692-4A28-B0F3-1222D7C65E07}"/>
    <cellStyle name="Heading 3 15 22" xfId="3840" xr:uid="{CB4C7F90-ED0A-46D8-99FB-549C3FCCA04D}"/>
    <cellStyle name="Heading 3 15 23" xfId="3841" xr:uid="{9DC5DDF7-E7E1-4ABA-84E4-A623FC246668}"/>
    <cellStyle name="Heading 3 15 24" xfId="3842" xr:uid="{261B392A-0EE9-4567-B8ED-F3A0870081A0}"/>
    <cellStyle name="Heading 3 15 25" xfId="3843" xr:uid="{082291F1-D751-4EEE-A7AA-0400A6C24A7A}"/>
    <cellStyle name="Heading 3 15 3" xfId="3844" xr:uid="{6B43E519-38A4-4C5B-909D-ED21B18ACE41}"/>
    <cellStyle name="Heading 3 15 3 2" xfId="3845" xr:uid="{C651F739-4760-4DEE-8047-8D93C227840A}"/>
    <cellStyle name="Heading 3 15 3 2 2" xfId="3846" xr:uid="{8DCEB803-F686-4944-B655-A5DCAC87A404}"/>
    <cellStyle name="Heading 3 15 3 3" xfId="3847" xr:uid="{7AA4096B-830C-4206-B7AA-734394C3B18A}"/>
    <cellStyle name="Heading 3 15 3 3 2" xfId="3848" xr:uid="{B0BFD560-EB68-4790-A0E4-36FEC00C929D}"/>
    <cellStyle name="Heading 3 15 3 4" xfId="3849" xr:uid="{98234F4D-F7BB-4B98-826E-E6753ADBFE86}"/>
    <cellStyle name="Heading 3 15 3 4 2" xfId="3850" xr:uid="{9C339232-B154-4524-9237-9C084D0D0377}"/>
    <cellStyle name="Heading 3 15 4" xfId="3851" xr:uid="{C8268F17-4608-4EE1-82FF-430EB325E42A}"/>
    <cellStyle name="Heading 3 15 4 2" xfId="3852" xr:uid="{2E090966-D134-4B73-B54F-36CC31D2D6CF}"/>
    <cellStyle name="Heading 3 15 4 2 2" xfId="3853" xr:uid="{1C287000-CFDA-43EC-A471-3C39C0710C3B}"/>
    <cellStyle name="Heading 3 15 4 3" xfId="3854" xr:uid="{805E8CC0-3E95-405C-971C-6445E68B9FA7}"/>
    <cellStyle name="Heading 3 15 4 3 2" xfId="3855" xr:uid="{386E4542-1430-4BD5-82AF-E208ADD43C03}"/>
    <cellStyle name="Heading 3 15 4 4" xfId="3856" xr:uid="{1F4E0228-F394-430B-9FFC-73AEEEF28D0F}"/>
    <cellStyle name="Heading 3 15 4 4 2" xfId="3857" xr:uid="{E49C373D-E451-455B-BDF7-6EC3AD3A317B}"/>
    <cellStyle name="Heading 3 15 5" xfId="3858" xr:uid="{889D3FC2-7298-453A-87D6-DFB11E5E4AFA}"/>
    <cellStyle name="Heading 3 15 5 2" xfId="3859" xr:uid="{EECCA24F-3FEB-4504-B1BF-48E39FAC97DC}"/>
    <cellStyle name="Heading 3 15 5 2 2" xfId="3860" xr:uid="{1F0573C0-DA8D-412D-8A35-2C99C4AECA7E}"/>
    <cellStyle name="Heading 3 15 5 3" xfId="3861" xr:uid="{9B38C47B-D43A-48C2-8F8D-DF7E49866C5B}"/>
    <cellStyle name="Heading 3 15 5 3 2" xfId="3862" xr:uid="{2544823B-8C7A-4C5A-982B-C4A2C1D825B0}"/>
    <cellStyle name="Heading 3 15 5 4" xfId="3863" xr:uid="{5A4A4737-F1EC-497F-A25B-17184097CEC0}"/>
    <cellStyle name="Heading 3 15 5 4 2" xfId="3864" xr:uid="{592CCA4F-E938-440D-BF6E-2E6187BE6B97}"/>
    <cellStyle name="Heading 3 15 6" xfId="3865" xr:uid="{39EE81B3-05D4-4B78-AD06-CC86C063845E}"/>
    <cellStyle name="Heading 3 15 6 2" xfId="3866" xr:uid="{F0EE57B5-75D4-41DE-AB6A-6EBA3B7B9710}"/>
    <cellStyle name="Heading 3 15 6 2 2" xfId="3867" xr:uid="{720E045A-005D-4FA2-A697-266F2B3DAEFF}"/>
    <cellStyle name="Heading 3 15 6 3" xfId="3868" xr:uid="{D125EA76-A84D-49AE-8266-21D4E48D773D}"/>
    <cellStyle name="Heading 3 15 6 3 2" xfId="3869" xr:uid="{57AE6ACE-B347-419D-A6CC-3E7F00C883C6}"/>
    <cellStyle name="Heading 3 15 6 4" xfId="3870" xr:uid="{44D2DBCD-B74E-40B4-B028-2503D695C713}"/>
    <cellStyle name="Heading 3 15 6 4 2" xfId="3871" xr:uid="{BB923AFC-B0BD-45D0-BB73-A45EFD0AEDBB}"/>
    <cellStyle name="Heading 3 15 7" xfId="3872" xr:uid="{3152321A-FD6F-4E5F-BCED-0BF55BB9BEBA}"/>
    <cellStyle name="Heading 3 15 7 2" xfId="3873" xr:uid="{04F85CAD-9471-4917-81C6-7E7423EA6D1E}"/>
    <cellStyle name="Heading 3 15 7 2 2" xfId="3874" xr:uid="{E2C2771A-75F0-4767-BC70-15137DB32760}"/>
    <cellStyle name="Heading 3 15 7 3" xfId="3875" xr:uid="{8D89C343-1F4F-450E-B479-578F65E11AA1}"/>
    <cellStyle name="Heading 3 15 7 3 2" xfId="3876" xr:uid="{137C4582-D2EA-4937-967B-D1856A4B41A1}"/>
    <cellStyle name="Heading 3 15 7 4" xfId="3877" xr:uid="{BCF2C1EA-A855-4C2C-9C96-375CFCB4D133}"/>
    <cellStyle name="Heading 3 15 7 4 2" xfId="3878" xr:uid="{EFE48174-18BF-4A97-AD95-3F60C4EAE377}"/>
    <cellStyle name="Heading 3 15 8" xfId="3879" xr:uid="{53C6A234-B214-4CFB-98C2-C7B9DFA5402A}"/>
    <cellStyle name="Heading 3 15 8 2" xfId="3880" xr:uid="{21A728C5-EF17-43CF-908B-7145B2AFC33A}"/>
    <cellStyle name="Heading 3 15 8 2 2" xfId="3881" xr:uid="{ED04B532-A2C7-4A68-93E4-FF0F1632C02B}"/>
    <cellStyle name="Heading 3 15 8 3" xfId="3882" xr:uid="{953A7C79-0F55-462D-95A6-33E94D637C26}"/>
    <cellStyle name="Heading 3 15 8 3 2" xfId="3883" xr:uid="{D986C9D1-3E78-42D9-B6F1-C382D019BE87}"/>
    <cellStyle name="Heading 3 15 8 4" xfId="3884" xr:uid="{AAC08C67-49E2-428A-9BDD-6CB0471DCE26}"/>
    <cellStyle name="Heading 3 15 8 4 2" xfId="3885" xr:uid="{A7334985-6E4D-4A79-8B69-F26FF47FC594}"/>
    <cellStyle name="Heading 3 15 9" xfId="3886" xr:uid="{D304417C-9186-45DB-BA36-83157A2A57E9}"/>
    <cellStyle name="Heading 3 15 9 2" xfId="3887" xr:uid="{73408E79-5705-4DE0-ACE2-43CDA80292CC}"/>
    <cellStyle name="Heading 3 15 9 2 2" xfId="3888" xr:uid="{47572266-1993-42D4-8B34-019D6E82DC62}"/>
    <cellStyle name="Heading 3 15 9 3" xfId="3889" xr:uid="{65CB9AEA-8931-49E6-86D0-B6E9A446AF39}"/>
    <cellStyle name="Heading 3 15 9 3 2" xfId="3890" xr:uid="{2A871F6E-7D3B-4F1E-9B2C-056F070880BA}"/>
    <cellStyle name="Heading 3 15 9 4" xfId="3891" xr:uid="{4FA25445-4DB0-4C5D-AD7B-15DAB0FB22C2}"/>
    <cellStyle name="Heading 3 15 9 4 2" xfId="3892" xr:uid="{28B41883-E369-416D-8C0B-9B8A1E6E849F}"/>
    <cellStyle name="Heading 3 16" xfId="3893" xr:uid="{13D6FA85-E0BD-4742-B157-DE2ED8F2E972}"/>
    <cellStyle name="Heading 3 16 2" xfId="3894" xr:uid="{692B23AD-DAE5-4AF3-994B-645238D60783}"/>
    <cellStyle name="Heading 3 16 2 2" xfId="3895" xr:uid="{615B2FC0-B78C-45EB-A478-18209947F921}"/>
    <cellStyle name="Heading 3 16 3" xfId="3896" xr:uid="{F43E1537-3B74-40BD-954D-4BD3CDB189E5}"/>
    <cellStyle name="Heading 3 16 3 2" xfId="3897" xr:uid="{0EEC32DD-8C62-45B3-9AC7-800D61B0C84C}"/>
    <cellStyle name="Heading 3 16 4" xfId="3898" xr:uid="{E7CC180A-D39E-49D6-9FB3-BC4E2A8C5E89}"/>
    <cellStyle name="Heading 3 16 4 2" xfId="3899" xr:uid="{C652F614-53E9-4C30-B39F-72A3C4D1A5E7}"/>
    <cellStyle name="Heading 3 17" xfId="3900" xr:uid="{D3F893C7-2756-418C-AE80-B20F2C59001F}"/>
    <cellStyle name="Heading 3 17 2" xfId="3901" xr:uid="{2211072A-CBE1-408F-945A-C904641A158D}"/>
    <cellStyle name="Heading 3 17 2 2" xfId="3902" xr:uid="{2B5C69D0-23EC-4766-B469-9DDE12953F1E}"/>
    <cellStyle name="Heading 3 17 3" xfId="3903" xr:uid="{EE17BBD6-23E1-4977-A9B8-428203C78AB1}"/>
    <cellStyle name="Heading 3 17 3 2" xfId="3904" xr:uid="{E72175DF-033C-4CE2-87A2-13BF16ED637C}"/>
    <cellStyle name="Heading 3 17 4" xfId="3905" xr:uid="{2CBECF77-5733-4559-B1CF-DCF8938931A6}"/>
    <cellStyle name="Heading 3 17 4 2" xfId="3906" xr:uid="{203146F7-4E00-4258-9B05-B78712784D08}"/>
    <cellStyle name="Heading 3 18" xfId="3907" xr:uid="{CA0F2BAE-2F09-4070-83AD-3003B5F4B9D1}"/>
    <cellStyle name="Heading 3 18 2" xfId="3908" xr:uid="{9FACC612-5E58-4574-BF6B-1E6F9489A318}"/>
    <cellStyle name="Heading 3 19" xfId="3909" xr:uid="{A0996C7D-D0DA-48DC-B589-67E3E7C7CDE8}"/>
    <cellStyle name="Heading 3 19 2" xfId="3910" xr:uid="{6AB2744C-7A1D-4668-BAAB-10D290CC9C88}"/>
    <cellStyle name="Heading 3 2" xfId="3911" xr:uid="{0C75C5CB-2875-4F45-82AF-71B8B7D76F52}"/>
    <cellStyle name="Heading 3 2 10" xfId="3912" xr:uid="{F83AA81E-6373-4004-9DAE-50F6850AA59C}"/>
    <cellStyle name="Heading 3 2 10 10" xfId="3913" xr:uid="{401427BF-53C4-41AB-B561-F56A360FECA8}"/>
    <cellStyle name="Heading 3 2 10 10 2" xfId="3914" xr:uid="{3F18F9BF-E8B3-4E35-8BF5-26BD4EDE9E19}"/>
    <cellStyle name="Heading 3 2 10 10 2 2" xfId="3915" xr:uid="{CF16237A-D917-4771-94AC-69603097A982}"/>
    <cellStyle name="Heading 3 2 10 10 3" xfId="3916" xr:uid="{6B6C959D-BC81-48C6-85A0-B828D5E3398D}"/>
    <cellStyle name="Heading 3 2 10 10 3 2" xfId="3917" xr:uid="{7A480E7E-5019-4676-982C-E8592F255DC1}"/>
    <cellStyle name="Heading 3 2 10 10 4" xfId="3918" xr:uid="{4D45DF0B-00CC-4E21-872F-D3837B4E0B10}"/>
    <cellStyle name="Heading 3 2 10 10 4 2" xfId="3919" xr:uid="{21068BB0-5D8C-496A-BC08-C809A0D7A696}"/>
    <cellStyle name="Heading 3 2 10 11" xfId="3920" xr:uid="{80E4F383-D426-45B5-8870-C2C64102CE45}"/>
    <cellStyle name="Heading 3 2 10 11 2" xfId="3921" xr:uid="{9642F6FB-5542-4D29-B6A9-789FA1B86F03}"/>
    <cellStyle name="Heading 3 2 10 11 2 2" xfId="3922" xr:uid="{643E0F73-4E6A-4E81-A4CE-1C9D547B91E8}"/>
    <cellStyle name="Heading 3 2 10 11 3" xfId="3923" xr:uid="{495C4F50-BCE2-4377-8C94-18175E128CCB}"/>
    <cellStyle name="Heading 3 2 10 11 3 2" xfId="3924" xr:uid="{8E1094EA-214A-4459-AA3A-84E15F540110}"/>
    <cellStyle name="Heading 3 2 10 11 4" xfId="3925" xr:uid="{0EAFD91D-146C-4EAA-9C3F-DCF29C22E7D3}"/>
    <cellStyle name="Heading 3 2 10 11 4 2" xfId="3926" xr:uid="{EC641752-34FB-4CCB-9FB8-47BA3A208242}"/>
    <cellStyle name="Heading 3 2 10 12" xfId="3927" xr:uid="{3E33AC17-0602-452C-8F36-204737459DF6}"/>
    <cellStyle name="Heading 3 2 10 12 2" xfId="3928" xr:uid="{24D045EA-792A-4336-8246-A9A9AD16FE73}"/>
    <cellStyle name="Heading 3 2 10 12 2 2" xfId="3929" xr:uid="{35D08BB2-F311-4DBC-BC8D-D8D4C7CF3B9E}"/>
    <cellStyle name="Heading 3 2 10 12 3" xfId="3930" xr:uid="{8B3E9DC2-62E8-4CF4-B27A-F7A63075B931}"/>
    <cellStyle name="Heading 3 2 10 12 3 2" xfId="3931" xr:uid="{384AB4E1-5D3B-4A03-BD77-DC687193D9CD}"/>
    <cellStyle name="Heading 3 2 10 12 4" xfId="3932" xr:uid="{83293CAE-8625-439B-8CF1-2AAE9C8CC4B6}"/>
    <cellStyle name="Heading 3 2 10 12 4 2" xfId="3933" xr:uid="{99F8B1D3-28D1-43BD-AA15-E33BB27F7AC8}"/>
    <cellStyle name="Heading 3 2 10 13" xfId="3934" xr:uid="{82753267-A1FD-4235-8D1B-B6AAE863A7EB}"/>
    <cellStyle name="Heading 3 2 10 13 2" xfId="3935" xr:uid="{73DBD5FC-55DD-4475-81C8-E327970CBC5B}"/>
    <cellStyle name="Heading 3 2 10 13 2 2" xfId="3936" xr:uid="{48B0572D-C670-4C23-A30A-BFDBA1A8A78B}"/>
    <cellStyle name="Heading 3 2 10 13 3" xfId="3937" xr:uid="{36E0850C-9DC4-44ED-8E93-A8E4AA8C5ED9}"/>
    <cellStyle name="Heading 3 2 10 13 3 2" xfId="3938" xr:uid="{E3A64FC0-A35C-41AE-B1B1-36A2AD7A8A2D}"/>
    <cellStyle name="Heading 3 2 10 13 4" xfId="3939" xr:uid="{90C35AA7-038B-43BB-94B4-B815C2FF7083}"/>
    <cellStyle name="Heading 3 2 10 13 4 2" xfId="3940" xr:uid="{33837059-7CF3-4DF4-9F72-6B7D1E7D0A3C}"/>
    <cellStyle name="Heading 3 2 10 14" xfId="3941" xr:uid="{88E67DC0-F117-4BD6-B60D-F5466D285C70}"/>
    <cellStyle name="Heading 3 2 10 14 2" xfId="3942" xr:uid="{42F893C8-75F3-4C9C-ADDA-AE33AC6EB816}"/>
    <cellStyle name="Heading 3 2 10 14 2 2" xfId="3943" xr:uid="{E7F4CA5A-BD94-4A78-B352-8F68E6F6DFE2}"/>
    <cellStyle name="Heading 3 2 10 14 3" xfId="3944" xr:uid="{9D76EBDF-8E22-4BA8-854F-2C3CB7DCED28}"/>
    <cellStyle name="Heading 3 2 10 14 3 2" xfId="3945" xr:uid="{3BF86939-3979-455A-9A3D-44D0A0D67517}"/>
    <cellStyle name="Heading 3 2 10 14 4" xfId="3946" xr:uid="{61721E4D-B501-41B3-9495-4EA65BDF0687}"/>
    <cellStyle name="Heading 3 2 10 14 4 2" xfId="3947" xr:uid="{1C68385D-E194-4227-B30E-23C18B05C059}"/>
    <cellStyle name="Heading 3 2 10 15" xfId="3948" xr:uid="{8FB8ED94-A98F-48AE-866C-AC45AA3FC343}"/>
    <cellStyle name="Heading 3 2 10 15 2" xfId="3949" xr:uid="{65A95F6A-585C-4A8B-A988-1B0CB0F517B2}"/>
    <cellStyle name="Heading 3 2 10 15 2 2" xfId="3950" xr:uid="{02DB227A-4AA0-4049-BFB8-A5363CBE7870}"/>
    <cellStyle name="Heading 3 2 10 15 3" xfId="3951" xr:uid="{6F74383D-9E44-4D37-A033-DDFDEF29F1C3}"/>
    <cellStyle name="Heading 3 2 10 15 3 2" xfId="3952" xr:uid="{9ECF7DF6-6719-42FE-8016-0E7082FA871B}"/>
    <cellStyle name="Heading 3 2 10 15 4" xfId="3953" xr:uid="{4C64EEB8-554F-47FE-84E3-319A45DD580C}"/>
    <cellStyle name="Heading 3 2 10 15 4 2" xfId="3954" xr:uid="{4B9671C6-CEA5-4BB2-B75F-125C96E77B49}"/>
    <cellStyle name="Heading 3 2 10 16" xfId="3955" xr:uid="{E85D0B73-B1AF-48C9-829B-90D11BDA2DC0}"/>
    <cellStyle name="Heading 3 2 10 16 2" xfId="3956" xr:uid="{F7570E68-4BBC-4A93-BD5C-90996267D611}"/>
    <cellStyle name="Heading 3 2 10 17" xfId="3957" xr:uid="{5EBCDF82-D18F-47C6-A2C3-E722EC16B59E}"/>
    <cellStyle name="Heading 3 2 10 17 2" xfId="3958" xr:uid="{992139D8-5566-4666-B0C4-4286B5AD05CD}"/>
    <cellStyle name="Heading 3 2 10 18" xfId="3959" xr:uid="{A5C016EE-4CC4-4701-AE4B-C3A4EFFC6676}"/>
    <cellStyle name="Heading 3 2 10 18 2" xfId="3960" xr:uid="{56D977A1-3092-4BC8-A382-F8A79F888850}"/>
    <cellStyle name="Heading 3 2 10 19" xfId="3961" xr:uid="{7738845B-B571-419C-9994-35F7B31301DC}"/>
    <cellStyle name="Heading 3 2 10 2" xfId="3962" xr:uid="{4C3FB194-F28D-42D2-8990-53EE80A24B94}"/>
    <cellStyle name="Heading 3 2 10 2 2" xfId="3963" xr:uid="{A7225143-7D7D-49C4-8549-249B59A5D5AA}"/>
    <cellStyle name="Heading 3 2 10 2 2 2" xfId="3964" xr:uid="{8145D96F-12CC-4AA4-983F-195143E67C64}"/>
    <cellStyle name="Heading 3 2 10 2 3" xfId="3965" xr:uid="{11FA3055-C063-45E6-BDFB-5BCA679566B3}"/>
    <cellStyle name="Heading 3 2 10 2 3 2" xfId="3966" xr:uid="{FF097E00-C812-46D5-9B58-AC39C36D9AA8}"/>
    <cellStyle name="Heading 3 2 10 2 4" xfId="3967" xr:uid="{9843EFE1-B06C-49B3-AB00-29DF01A58C29}"/>
    <cellStyle name="Heading 3 2 10 2 4 2" xfId="3968" xr:uid="{75CE0C16-6CC2-429A-90D6-DCBB3BA5C299}"/>
    <cellStyle name="Heading 3 2 10 20" xfId="3969" xr:uid="{631D6D57-1D59-4493-8973-43B41AA21DE2}"/>
    <cellStyle name="Heading 3 2 10 21" xfId="3970" xr:uid="{26B83110-455F-4FB0-9ABA-766F04E6DFE1}"/>
    <cellStyle name="Heading 3 2 10 22" xfId="3971" xr:uid="{24E571AC-26EE-4E2B-8D21-8413742D6619}"/>
    <cellStyle name="Heading 3 2 10 23" xfId="3972" xr:uid="{01C95C60-F6B9-4571-B4B5-67BAC3514DA8}"/>
    <cellStyle name="Heading 3 2 10 24" xfId="3973" xr:uid="{2D3B2C18-D070-4120-A23E-B7AC81C1C0A3}"/>
    <cellStyle name="Heading 3 2 10 25" xfId="3974" xr:uid="{E728E0E7-1D95-4BF1-A83D-E32874E75C13}"/>
    <cellStyle name="Heading 3 2 10 3" xfId="3975" xr:uid="{DAAFE5BD-DCC6-4DB3-8303-14F4BA7F7D15}"/>
    <cellStyle name="Heading 3 2 10 3 2" xfId="3976" xr:uid="{5C45FD3E-68D9-4EFC-BD5D-08A43B7C62D4}"/>
    <cellStyle name="Heading 3 2 10 3 2 2" xfId="3977" xr:uid="{F348E074-4C26-46B5-8FD9-7C65C30D66F4}"/>
    <cellStyle name="Heading 3 2 10 3 3" xfId="3978" xr:uid="{397A123E-D0C8-488A-BFED-2BD58C9398A4}"/>
    <cellStyle name="Heading 3 2 10 3 3 2" xfId="3979" xr:uid="{DD675036-6668-4FE6-B13F-A27DB5E6FBA0}"/>
    <cellStyle name="Heading 3 2 10 3 4" xfId="3980" xr:uid="{98F0977B-3ABC-4590-8CBC-8B5DDED78ABD}"/>
    <cellStyle name="Heading 3 2 10 3 4 2" xfId="3981" xr:uid="{6194E11D-B464-4FDF-9AB1-CFB6515A8B80}"/>
    <cellStyle name="Heading 3 2 10 4" xfId="3982" xr:uid="{F0E9084C-8582-4651-B0DB-D0C03B98D725}"/>
    <cellStyle name="Heading 3 2 10 4 2" xfId="3983" xr:uid="{73B6F63F-7825-40FD-B5FD-ACB78903C6DC}"/>
    <cellStyle name="Heading 3 2 10 4 2 2" xfId="3984" xr:uid="{1FA0C682-27D6-49C6-BB27-06B25701BAA6}"/>
    <cellStyle name="Heading 3 2 10 4 3" xfId="3985" xr:uid="{0BCBA7B4-3B72-4B69-84AE-0C0A83E61CB2}"/>
    <cellStyle name="Heading 3 2 10 4 3 2" xfId="3986" xr:uid="{486FA1F0-BF95-4680-85F4-2239D3754E4D}"/>
    <cellStyle name="Heading 3 2 10 4 4" xfId="3987" xr:uid="{F9002473-53C0-4A9F-9F6B-38BD4A451E69}"/>
    <cellStyle name="Heading 3 2 10 4 4 2" xfId="3988" xr:uid="{9D56BDC1-B82E-4278-BD5D-5298D45B818F}"/>
    <cellStyle name="Heading 3 2 10 5" xfId="3989" xr:uid="{AC89AECB-8688-4222-8786-DB42654D1819}"/>
    <cellStyle name="Heading 3 2 10 5 2" xfId="3990" xr:uid="{73E06365-6852-4321-9A49-2E3C814B35ED}"/>
    <cellStyle name="Heading 3 2 10 5 2 2" xfId="3991" xr:uid="{311002BB-7A55-4865-9495-9F84760B0509}"/>
    <cellStyle name="Heading 3 2 10 5 3" xfId="3992" xr:uid="{2876EC56-FDC3-406B-920D-2CCF64115549}"/>
    <cellStyle name="Heading 3 2 10 5 3 2" xfId="3993" xr:uid="{E78E5670-22F6-4862-AAEB-B5C2252E51B7}"/>
    <cellStyle name="Heading 3 2 10 5 4" xfId="3994" xr:uid="{5508B9AB-9BED-4924-8405-D0C3D948775A}"/>
    <cellStyle name="Heading 3 2 10 5 4 2" xfId="3995" xr:uid="{C0B7BD99-B92F-418E-AC54-8233CC3A2B96}"/>
    <cellStyle name="Heading 3 2 10 6" xfId="3996" xr:uid="{205BAD92-0553-4F52-8997-232FF646DF1B}"/>
    <cellStyle name="Heading 3 2 10 6 2" xfId="3997" xr:uid="{F7286628-6355-44A7-AD9B-0EEE784D5EC4}"/>
    <cellStyle name="Heading 3 2 10 6 2 2" xfId="3998" xr:uid="{4C596942-72F3-42C4-B7BC-E3AC5FD63A83}"/>
    <cellStyle name="Heading 3 2 10 6 3" xfId="3999" xr:uid="{1F122D8E-3686-47A0-AC8D-504FF10F96AB}"/>
    <cellStyle name="Heading 3 2 10 6 3 2" xfId="4000" xr:uid="{49632E55-C409-4A1C-B276-EF3CFD634873}"/>
    <cellStyle name="Heading 3 2 10 6 4" xfId="4001" xr:uid="{4A9D978D-D97D-48BD-A4A6-3671B8F5D5CA}"/>
    <cellStyle name="Heading 3 2 10 6 4 2" xfId="4002" xr:uid="{09CE55DB-A5F8-45DF-8E7F-C11721C5C2EF}"/>
    <cellStyle name="Heading 3 2 10 7" xfId="4003" xr:uid="{2EF59066-5260-44AB-A6DF-D34E2E3A2FED}"/>
    <cellStyle name="Heading 3 2 10 7 2" xfId="4004" xr:uid="{6D9921DC-737C-492D-8557-55A35B97BEEB}"/>
    <cellStyle name="Heading 3 2 10 7 2 2" xfId="4005" xr:uid="{6BFE5539-CCDF-4715-B4EC-AE294D1C42D9}"/>
    <cellStyle name="Heading 3 2 10 7 3" xfId="4006" xr:uid="{044D09CA-57F7-42BA-847B-D20EA262CCBA}"/>
    <cellStyle name="Heading 3 2 10 7 3 2" xfId="4007" xr:uid="{DE38BF9E-AA9B-46A3-8264-CFCEAEAB8CE9}"/>
    <cellStyle name="Heading 3 2 10 7 4" xfId="4008" xr:uid="{64D40C23-F369-4F3F-B700-4D0D318B15EB}"/>
    <cellStyle name="Heading 3 2 10 7 4 2" xfId="4009" xr:uid="{8C3ED90F-8FEE-4152-9604-3AF2007660BC}"/>
    <cellStyle name="Heading 3 2 10 8" xfId="4010" xr:uid="{32A351C7-0D03-4E38-AAC5-A72FDD6BCEF9}"/>
    <cellStyle name="Heading 3 2 10 8 2" xfId="4011" xr:uid="{2CBA15DD-554B-4477-B1AD-583AC43D9BFE}"/>
    <cellStyle name="Heading 3 2 10 8 2 2" xfId="4012" xr:uid="{82FB5408-B78B-4086-8E05-44E649F607CF}"/>
    <cellStyle name="Heading 3 2 10 8 3" xfId="4013" xr:uid="{55BC5DE8-5023-4821-BBBD-4C5ECD080147}"/>
    <cellStyle name="Heading 3 2 10 8 3 2" xfId="4014" xr:uid="{3EA987AA-B207-4C2B-AA57-B20E293F8918}"/>
    <cellStyle name="Heading 3 2 10 8 4" xfId="4015" xr:uid="{46640986-7CB6-4EE6-9EE3-4414C4236C80}"/>
    <cellStyle name="Heading 3 2 10 8 4 2" xfId="4016" xr:uid="{8B01EF82-DB8B-48F1-ABC7-2F7D5E43EABD}"/>
    <cellStyle name="Heading 3 2 10 9" xfId="4017" xr:uid="{9D6F162E-D89E-4C39-9544-AC13FF5AB3A9}"/>
    <cellStyle name="Heading 3 2 10 9 2" xfId="4018" xr:uid="{B4743487-3AEB-41EF-85EC-C5DB793C89AA}"/>
    <cellStyle name="Heading 3 2 10 9 2 2" xfId="4019" xr:uid="{8D3A6022-E0CE-4820-BD42-03EEDD788F69}"/>
    <cellStyle name="Heading 3 2 10 9 3" xfId="4020" xr:uid="{345035E2-DA07-4B83-A5F2-AAA6599997AF}"/>
    <cellStyle name="Heading 3 2 10 9 3 2" xfId="4021" xr:uid="{61903AB7-FAE9-433F-8AC0-6261A52E8988}"/>
    <cellStyle name="Heading 3 2 10 9 4" xfId="4022" xr:uid="{AF45C2D6-9590-4877-A878-B68C50713323}"/>
    <cellStyle name="Heading 3 2 10 9 4 2" xfId="4023" xr:uid="{BAB4AFEB-4439-45FA-96FA-4F21AC19937E}"/>
    <cellStyle name="Heading 3 2 11" xfId="4024" xr:uid="{5DE94A38-23E2-4672-94B0-FEF45A62FA96}"/>
    <cellStyle name="Heading 3 2 11 10" xfId="4025" xr:uid="{237B45AB-8134-4FBB-A99B-3C05E09ADDCA}"/>
    <cellStyle name="Heading 3 2 11 10 2" xfId="4026" xr:uid="{773FD0E8-52B4-4D43-A9E7-CDAD1F71E850}"/>
    <cellStyle name="Heading 3 2 11 10 2 2" xfId="4027" xr:uid="{DB8FD9AA-17EE-4110-BF91-22094FC41C6D}"/>
    <cellStyle name="Heading 3 2 11 10 3" xfId="4028" xr:uid="{2A0D653C-DC68-4267-BDDF-7E1045C1992F}"/>
    <cellStyle name="Heading 3 2 11 10 3 2" xfId="4029" xr:uid="{3BB90211-3CF9-41C0-A5FE-B4AA461A97CF}"/>
    <cellStyle name="Heading 3 2 11 10 4" xfId="4030" xr:uid="{7F5A2A4F-2CEB-42DF-AE32-F721EE1A6584}"/>
    <cellStyle name="Heading 3 2 11 10 4 2" xfId="4031" xr:uid="{5A7476B6-0D56-45B3-AD48-0461BFF29B24}"/>
    <cellStyle name="Heading 3 2 11 11" xfId="4032" xr:uid="{CAD18850-D82B-4CE3-AA72-4A598E3E22B7}"/>
    <cellStyle name="Heading 3 2 11 11 2" xfId="4033" xr:uid="{D7E4FDFA-695C-4D96-8E00-F67601CED196}"/>
    <cellStyle name="Heading 3 2 11 11 2 2" xfId="4034" xr:uid="{9F3B4A16-CC10-484D-827A-99BBF9749120}"/>
    <cellStyle name="Heading 3 2 11 11 3" xfId="4035" xr:uid="{7AA76D6D-2B12-4D32-A238-1DAB69DCC6C4}"/>
    <cellStyle name="Heading 3 2 11 11 3 2" xfId="4036" xr:uid="{9DC85DC1-6240-4D53-A98E-27BF0524F41D}"/>
    <cellStyle name="Heading 3 2 11 11 4" xfId="4037" xr:uid="{98084BA5-C007-49C7-BD41-722130E233A5}"/>
    <cellStyle name="Heading 3 2 11 11 4 2" xfId="4038" xr:uid="{81319FB6-6CE1-4F66-986C-3E2F9CD20657}"/>
    <cellStyle name="Heading 3 2 11 12" xfId="4039" xr:uid="{15742C79-358F-43C1-B415-E7E67EB277DC}"/>
    <cellStyle name="Heading 3 2 11 12 2" xfId="4040" xr:uid="{B712067F-929E-4DE3-84D4-C78758A48A5A}"/>
    <cellStyle name="Heading 3 2 11 12 2 2" xfId="4041" xr:uid="{6AB89EF7-87F6-4AC9-AF97-BB803E152BD1}"/>
    <cellStyle name="Heading 3 2 11 12 3" xfId="4042" xr:uid="{BEBDC65C-48D5-4CAA-B522-280CCB7B2837}"/>
    <cellStyle name="Heading 3 2 11 12 3 2" xfId="4043" xr:uid="{118C4801-E3A2-4B3A-9D60-3003606AFECF}"/>
    <cellStyle name="Heading 3 2 11 12 4" xfId="4044" xr:uid="{18339B28-DE2A-4228-9521-EAE9FA537D1A}"/>
    <cellStyle name="Heading 3 2 11 12 4 2" xfId="4045" xr:uid="{DE5323E2-C6AD-4AB3-A538-805633FA447F}"/>
    <cellStyle name="Heading 3 2 11 13" xfId="4046" xr:uid="{5F6A5841-5AC8-48CC-90D4-9AC2221B355C}"/>
    <cellStyle name="Heading 3 2 11 13 2" xfId="4047" xr:uid="{09CA70D4-F59E-4AF8-A95C-793E46C59BCD}"/>
    <cellStyle name="Heading 3 2 11 13 2 2" xfId="4048" xr:uid="{EDD7FF91-DA31-41B5-952D-44D86255B46A}"/>
    <cellStyle name="Heading 3 2 11 13 3" xfId="4049" xr:uid="{C897DDCC-4149-437B-96B8-CD4DA5F0CB46}"/>
    <cellStyle name="Heading 3 2 11 13 3 2" xfId="4050" xr:uid="{54768BE7-7EAE-4DBB-B986-036687B7B1CA}"/>
    <cellStyle name="Heading 3 2 11 13 4" xfId="4051" xr:uid="{33D210B4-A949-4773-BB4E-8BA296163C9B}"/>
    <cellStyle name="Heading 3 2 11 13 4 2" xfId="4052" xr:uid="{CBDD0E17-89DB-4625-B191-CDACA5717DA4}"/>
    <cellStyle name="Heading 3 2 11 14" xfId="4053" xr:uid="{152AFCA4-C57C-4DA7-ADA3-FD330F39E238}"/>
    <cellStyle name="Heading 3 2 11 14 2" xfId="4054" xr:uid="{83406409-2DA7-493B-87EB-360AE32EAACF}"/>
    <cellStyle name="Heading 3 2 11 14 2 2" xfId="4055" xr:uid="{85CDBD69-8205-4319-99BB-166CC9982BDE}"/>
    <cellStyle name="Heading 3 2 11 14 3" xfId="4056" xr:uid="{4A141304-6A94-4AE2-96AE-BB1B5102FF5A}"/>
    <cellStyle name="Heading 3 2 11 14 3 2" xfId="4057" xr:uid="{FC8D6A52-37DB-4D38-A51D-A02EA26FA72E}"/>
    <cellStyle name="Heading 3 2 11 14 4" xfId="4058" xr:uid="{B391B076-3FD2-4DEE-B4B4-069C83B1AF83}"/>
    <cellStyle name="Heading 3 2 11 14 4 2" xfId="4059" xr:uid="{8F4DC6F9-612C-4B41-802F-9D55EE61F536}"/>
    <cellStyle name="Heading 3 2 11 15" xfId="4060" xr:uid="{25DF9D54-4524-451A-8E83-C846E396DAF8}"/>
    <cellStyle name="Heading 3 2 11 15 2" xfId="4061" xr:uid="{B868FA38-49F8-4B6A-ADBA-9F9278A96E2C}"/>
    <cellStyle name="Heading 3 2 11 15 2 2" xfId="4062" xr:uid="{98CA2740-6613-4C98-9F8D-42842A2E384D}"/>
    <cellStyle name="Heading 3 2 11 15 3" xfId="4063" xr:uid="{CE90C664-67F4-4A72-9465-8F55199575A8}"/>
    <cellStyle name="Heading 3 2 11 15 3 2" xfId="4064" xr:uid="{C24DE885-731D-4C80-87AE-F3B18BDDE8E8}"/>
    <cellStyle name="Heading 3 2 11 15 4" xfId="4065" xr:uid="{8E5C0586-77E4-4DC8-91FD-F2AFA9A20BBD}"/>
    <cellStyle name="Heading 3 2 11 15 4 2" xfId="4066" xr:uid="{A72094C2-5586-4A50-BA67-AEBB93F3228E}"/>
    <cellStyle name="Heading 3 2 11 16" xfId="4067" xr:uid="{44FB344E-FF34-4FCE-9C94-A6A9F10C1D82}"/>
    <cellStyle name="Heading 3 2 11 16 2" xfId="4068" xr:uid="{7B6AAF70-CE26-4D7E-9D59-174083F1E512}"/>
    <cellStyle name="Heading 3 2 11 17" xfId="4069" xr:uid="{54F9DD67-5CC2-407C-BC83-EED35D6FB6E2}"/>
    <cellStyle name="Heading 3 2 11 17 2" xfId="4070" xr:uid="{FA02A51E-2F96-4D36-8513-BB193D82AA4F}"/>
    <cellStyle name="Heading 3 2 11 18" xfId="4071" xr:uid="{57213107-11FD-4954-955E-0D1A6BA1B9DF}"/>
    <cellStyle name="Heading 3 2 11 18 2" xfId="4072" xr:uid="{7DB59BD0-981B-46D8-A737-B19788CD6CF3}"/>
    <cellStyle name="Heading 3 2 11 19" xfId="4073" xr:uid="{44E2B6C0-2CF7-41C2-880C-BF2AAC22E31B}"/>
    <cellStyle name="Heading 3 2 11 2" xfId="4074" xr:uid="{1694A525-1B4E-4563-9337-0D76C1BCFAF6}"/>
    <cellStyle name="Heading 3 2 11 2 2" xfId="4075" xr:uid="{AE879AFF-57F5-45AB-B46F-988133B00DAE}"/>
    <cellStyle name="Heading 3 2 11 2 2 2" xfId="4076" xr:uid="{B5AB726F-7B1D-4917-9034-92F4879BC3CC}"/>
    <cellStyle name="Heading 3 2 11 2 3" xfId="4077" xr:uid="{D4F1430C-9336-44BC-BCB6-6AA1CEDFD654}"/>
    <cellStyle name="Heading 3 2 11 2 3 2" xfId="4078" xr:uid="{E6D61692-7D83-43DB-A1E9-D04A0F87CF4D}"/>
    <cellStyle name="Heading 3 2 11 2 4" xfId="4079" xr:uid="{57CE93D5-E16B-4CFB-8610-9B8A19E89817}"/>
    <cellStyle name="Heading 3 2 11 2 4 2" xfId="4080" xr:uid="{654FCB32-64F0-49EB-B638-7214FFD567A6}"/>
    <cellStyle name="Heading 3 2 11 20" xfId="4081" xr:uid="{832C65C6-7435-4FD1-81F1-99701C64F29E}"/>
    <cellStyle name="Heading 3 2 11 21" xfId="4082" xr:uid="{51ECCDEC-04E3-4BF4-9F72-4ACE6039922C}"/>
    <cellStyle name="Heading 3 2 11 22" xfId="4083" xr:uid="{074186F1-09D3-4500-9D8D-4F0C1F151DEF}"/>
    <cellStyle name="Heading 3 2 11 23" xfId="4084" xr:uid="{C6CEE16D-A583-496F-A15E-667D525EAEAF}"/>
    <cellStyle name="Heading 3 2 11 24" xfId="4085" xr:uid="{48F813BB-92FE-414C-BEF0-2B44361E6CE5}"/>
    <cellStyle name="Heading 3 2 11 25" xfId="4086" xr:uid="{C1DE7C03-7CD5-4B4F-96B7-9EEE88AA000B}"/>
    <cellStyle name="Heading 3 2 11 3" xfId="4087" xr:uid="{85AD9C1C-8EE1-4061-B9C8-15E706CA3F59}"/>
    <cellStyle name="Heading 3 2 11 3 2" xfId="4088" xr:uid="{14CDD9AF-1852-476C-966C-BED91912F805}"/>
    <cellStyle name="Heading 3 2 11 3 2 2" xfId="4089" xr:uid="{6008C3F0-DE49-4080-BF26-82162E370E4B}"/>
    <cellStyle name="Heading 3 2 11 3 3" xfId="4090" xr:uid="{73DEB048-86D0-46AA-8C19-2C3B1CB8CAF9}"/>
    <cellStyle name="Heading 3 2 11 3 3 2" xfId="4091" xr:uid="{6296BACD-15B5-4018-8E4D-50A4B124ACE7}"/>
    <cellStyle name="Heading 3 2 11 3 4" xfId="4092" xr:uid="{A82439AF-41AC-4ADB-AD21-AE6717DCA3D0}"/>
    <cellStyle name="Heading 3 2 11 3 4 2" xfId="4093" xr:uid="{E7F2D45C-F519-4803-BEC7-BC45B01F0ECB}"/>
    <cellStyle name="Heading 3 2 11 4" xfId="4094" xr:uid="{95DE9B65-3C9E-412C-9A0E-5695C8E54460}"/>
    <cellStyle name="Heading 3 2 11 4 2" xfId="4095" xr:uid="{E526CDE1-4674-4E41-A6F8-69449AE133D1}"/>
    <cellStyle name="Heading 3 2 11 4 2 2" xfId="4096" xr:uid="{ED42458D-8ACB-4655-AD57-346B24B25DC5}"/>
    <cellStyle name="Heading 3 2 11 4 3" xfId="4097" xr:uid="{0068164F-CB67-4191-A198-252599929F87}"/>
    <cellStyle name="Heading 3 2 11 4 3 2" xfId="4098" xr:uid="{F97D30D6-B49D-458A-9D14-DFB5F885B24D}"/>
    <cellStyle name="Heading 3 2 11 4 4" xfId="4099" xr:uid="{F592D79C-BC99-4C20-BBF3-8501A0C7B0D8}"/>
    <cellStyle name="Heading 3 2 11 4 4 2" xfId="4100" xr:uid="{BCE73CCF-4ADE-47F3-9A86-2181D443E19E}"/>
    <cellStyle name="Heading 3 2 11 5" xfId="4101" xr:uid="{696E5418-B384-453A-802C-FE33D9A111E5}"/>
    <cellStyle name="Heading 3 2 11 5 2" xfId="4102" xr:uid="{6332AF45-EDB4-49D4-A607-27E872804915}"/>
    <cellStyle name="Heading 3 2 11 5 2 2" xfId="4103" xr:uid="{D7552203-FE7C-403D-A13D-B6B890416D5F}"/>
    <cellStyle name="Heading 3 2 11 5 3" xfId="4104" xr:uid="{9E8B9677-051C-4F7F-ABA5-B511A59D59B2}"/>
    <cellStyle name="Heading 3 2 11 5 3 2" xfId="4105" xr:uid="{FA645B83-33A6-46B1-9E3C-04EF58E4261D}"/>
    <cellStyle name="Heading 3 2 11 5 4" xfId="4106" xr:uid="{3E37CC8E-E806-45D3-AFFB-52A30028D174}"/>
    <cellStyle name="Heading 3 2 11 5 4 2" xfId="4107" xr:uid="{3085A1C8-D5CF-4C46-B826-BEAE1B2A6744}"/>
    <cellStyle name="Heading 3 2 11 6" xfId="4108" xr:uid="{B70B7086-704F-4281-911C-0AAEA5FEE863}"/>
    <cellStyle name="Heading 3 2 11 6 2" xfId="4109" xr:uid="{A7C41D22-C48F-4A9E-85B2-70F7AF13B65B}"/>
    <cellStyle name="Heading 3 2 11 6 2 2" xfId="4110" xr:uid="{CD923873-3D02-4691-BDBA-2DF67CB5B36C}"/>
    <cellStyle name="Heading 3 2 11 6 3" xfId="4111" xr:uid="{F27128EC-6A7E-4EDF-AAAC-7BD5FFD5FBA3}"/>
    <cellStyle name="Heading 3 2 11 6 3 2" xfId="4112" xr:uid="{A5DB07B3-75EF-4688-98ED-2388E436B9DD}"/>
    <cellStyle name="Heading 3 2 11 6 4" xfId="4113" xr:uid="{4F08331F-BEDD-4AB0-9C40-7E7137EAF6F5}"/>
    <cellStyle name="Heading 3 2 11 6 4 2" xfId="4114" xr:uid="{5DF0907C-3EEA-4733-A8ED-CA5CD35D6CD7}"/>
    <cellStyle name="Heading 3 2 11 7" xfId="4115" xr:uid="{E80E166F-C15F-4C00-B0B4-5AB95C0EFAE2}"/>
    <cellStyle name="Heading 3 2 11 7 2" xfId="4116" xr:uid="{B2F65A03-94D0-412C-AD82-90665CB1BA2F}"/>
    <cellStyle name="Heading 3 2 11 7 2 2" xfId="4117" xr:uid="{C190E877-8795-4634-A797-603FFF886960}"/>
    <cellStyle name="Heading 3 2 11 7 3" xfId="4118" xr:uid="{6C54F2E3-395B-496C-9BAC-78F9D65AB164}"/>
    <cellStyle name="Heading 3 2 11 7 3 2" xfId="4119" xr:uid="{DFA35A7C-62C2-4C19-AE50-AE09C5EEB4EE}"/>
    <cellStyle name="Heading 3 2 11 7 4" xfId="4120" xr:uid="{1370F614-7267-45BD-9AD7-6325CBF17161}"/>
    <cellStyle name="Heading 3 2 11 7 4 2" xfId="4121" xr:uid="{1CD9D89C-26FA-45B5-8136-4A20A856BEFE}"/>
    <cellStyle name="Heading 3 2 11 8" xfId="4122" xr:uid="{E152E34B-B158-4F39-B475-E6A81249FDC8}"/>
    <cellStyle name="Heading 3 2 11 8 2" xfId="4123" xr:uid="{216D11A5-1299-4BC3-9C27-DE0CFEF28B77}"/>
    <cellStyle name="Heading 3 2 11 8 2 2" xfId="4124" xr:uid="{C2600406-074A-4561-9DD8-266D6B59FEA5}"/>
    <cellStyle name="Heading 3 2 11 8 3" xfId="4125" xr:uid="{1CFF6080-79A5-4731-8CE1-D4CA90F56D4E}"/>
    <cellStyle name="Heading 3 2 11 8 3 2" xfId="4126" xr:uid="{E283C756-1977-474D-B0B3-EC1D59924424}"/>
    <cellStyle name="Heading 3 2 11 8 4" xfId="4127" xr:uid="{C7FEFF14-366F-4B13-AFC7-2D30069944E5}"/>
    <cellStyle name="Heading 3 2 11 8 4 2" xfId="4128" xr:uid="{E5B6F1DD-35FE-43AA-BCB2-E930EE6D7242}"/>
    <cellStyle name="Heading 3 2 11 9" xfId="4129" xr:uid="{7558EC77-B66E-4263-8FF2-6FD6F2A4126F}"/>
    <cellStyle name="Heading 3 2 11 9 2" xfId="4130" xr:uid="{CBFDB74A-9586-4CE4-91E1-2E661EAC3E70}"/>
    <cellStyle name="Heading 3 2 11 9 2 2" xfId="4131" xr:uid="{D1CDBC9D-3ED9-44A4-A825-58822D130B3A}"/>
    <cellStyle name="Heading 3 2 11 9 3" xfId="4132" xr:uid="{4FE28EA1-DB5D-406D-B940-F24852CC2FED}"/>
    <cellStyle name="Heading 3 2 11 9 3 2" xfId="4133" xr:uid="{D84CDD8F-B3AA-4B77-AD4D-C3B8EAFFEA97}"/>
    <cellStyle name="Heading 3 2 11 9 4" xfId="4134" xr:uid="{D556AB16-0181-4899-85F8-34B356392BEB}"/>
    <cellStyle name="Heading 3 2 11 9 4 2" xfId="4135" xr:uid="{4688BD6C-2795-45E4-AF81-092474371CE4}"/>
    <cellStyle name="Heading 3 2 12" xfId="4136" xr:uid="{12860389-71E6-4118-9DBB-CC85D65CC833}"/>
    <cellStyle name="Heading 3 2 12 10" xfId="4137" xr:uid="{C4F14887-D372-4E25-B1AF-1B7C6DC490F4}"/>
    <cellStyle name="Heading 3 2 12 10 2" xfId="4138" xr:uid="{2F948421-A84E-46EF-9B69-0AF761F242EA}"/>
    <cellStyle name="Heading 3 2 12 10 2 2" xfId="4139" xr:uid="{4DA697F2-75D7-40E7-8308-1A3241C2A510}"/>
    <cellStyle name="Heading 3 2 12 10 3" xfId="4140" xr:uid="{5088501A-19F3-4804-A8EE-26CEFAF12DF9}"/>
    <cellStyle name="Heading 3 2 12 10 3 2" xfId="4141" xr:uid="{1EB1712C-F56F-4AFE-995F-80DE7569FB57}"/>
    <cellStyle name="Heading 3 2 12 10 4" xfId="4142" xr:uid="{6E2A7325-55EA-430B-A87F-FCA4C0F5EC44}"/>
    <cellStyle name="Heading 3 2 12 10 4 2" xfId="4143" xr:uid="{32B6B164-6877-4A47-9E5E-61F510BEAD29}"/>
    <cellStyle name="Heading 3 2 12 11" xfId="4144" xr:uid="{7546F216-FA34-4C9F-860D-F65290913D2F}"/>
    <cellStyle name="Heading 3 2 12 11 2" xfId="4145" xr:uid="{6935DD42-41E1-4477-91A6-43C896D88A4A}"/>
    <cellStyle name="Heading 3 2 12 11 2 2" xfId="4146" xr:uid="{752455B0-845F-468F-98E5-BE41305A2424}"/>
    <cellStyle name="Heading 3 2 12 11 3" xfId="4147" xr:uid="{E2E80E8D-0F5B-470E-828A-8B490A3C7A32}"/>
    <cellStyle name="Heading 3 2 12 11 3 2" xfId="4148" xr:uid="{1898DA15-88AC-4122-BED1-3587F7D699CA}"/>
    <cellStyle name="Heading 3 2 12 11 4" xfId="4149" xr:uid="{C2EF2C10-EA0E-413F-99A9-5A7C78809280}"/>
    <cellStyle name="Heading 3 2 12 11 4 2" xfId="4150" xr:uid="{DCAF7038-2B9E-409F-94B8-71B2D22BE30A}"/>
    <cellStyle name="Heading 3 2 12 12" xfId="4151" xr:uid="{CBD49B22-CB25-45B6-B960-D64EB7F8C310}"/>
    <cellStyle name="Heading 3 2 12 12 2" xfId="4152" xr:uid="{A53EF63B-D999-434A-BB75-B6145CFA2CAF}"/>
    <cellStyle name="Heading 3 2 12 12 2 2" xfId="4153" xr:uid="{1E473B4D-7FF9-4BB5-B2A5-4D6EC017AC26}"/>
    <cellStyle name="Heading 3 2 12 12 3" xfId="4154" xr:uid="{9EFD26D8-85FE-488F-A70C-4879CC7BF99B}"/>
    <cellStyle name="Heading 3 2 12 12 3 2" xfId="4155" xr:uid="{AE1BBEE3-290A-4A48-89F6-3EE3821F337A}"/>
    <cellStyle name="Heading 3 2 12 12 4" xfId="4156" xr:uid="{B9D87292-D0E5-4A3F-9372-9276CB3708B1}"/>
    <cellStyle name="Heading 3 2 12 12 4 2" xfId="4157" xr:uid="{B6DAE33B-7751-4583-B199-9946DF12512A}"/>
    <cellStyle name="Heading 3 2 12 13" xfId="4158" xr:uid="{C0B3245C-D554-480F-A4AB-2D57149F0D45}"/>
    <cellStyle name="Heading 3 2 12 13 2" xfId="4159" xr:uid="{E4A2FDE2-3B87-4A4E-B838-8915FEC140F3}"/>
    <cellStyle name="Heading 3 2 12 13 2 2" xfId="4160" xr:uid="{A5C5F9D6-3308-414E-AAC6-94DA4F554574}"/>
    <cellStyle name="Heading 3 2 12 13 3" xfId="4161" xr:uid="{04DBD456-090C-412B-82DB-6D918CD3A216}"/>
    <cellStyle name="Heading 3 2 12 13 3 2" xfId="4162" xr:uid="{F188CC3A-B805-4100-A167-BB9868A1F3AA}"/>
    <cellStyle name="Heading 3 2 12 13 4" xfId="4163" xr:uid="{DA8B0DC9-4A73-488D-A72A-04CE89081E39}"/>
    <cellStyle name="Heading 3 2 12 13 4 2" xfId="4164" xr:uid="{6612D50D-E77C-4D94-B6AE-CB77F04D20BE}"/>
    <cellStyle name="Heading 3 2 12 14" xfId="4165" xr:uid="{9A29D691-DCDC-4EF2-AEA2-914146DC203D}"/>
    <cellStyle name="Heading 3 2 12 14 2" xfId="4166" xr:uid="{C7BEC130-2865-4EA0-9271-C750BB67ED2E}"/>
    <cellStyle name="Heading 3 2 12 14 2 2" xfId="4167" xr:uid="{7BA10E5F-45DF-497C-A61B-79B0242619A8}"/>
    <cellStyle name="Heading 3 2 12 14 3" xfId="4168" xr:uid="{760779DD-9C1F-44E9-AFCD-6A8D5120E47D}"/>
    <cellStyle name="Heading 3 2 12 14 3 2" xfId="4169" xr:uid="{D37595E9-38B2-4301-A717-8FE856C4D67A}"/>
    <cellStyle name="Heading 3 2 12 14 4" xfId="4170" xr:uid="{4CC308D1-4405-413B-9AD7-2F499EEB4418}"/>
    <cellStyle name="Heading 3 2 12 14 4 2" xfId="4171" xr:uid="{638AE09D-35FE-4C9F-91BA-7D9E5291B691}"/>
    <cellStyle name="Heading 3 2 12 15" xfId="4172" xr:uid="{F94AA510-5FA9-4CA7-AA49-625633733B7D}"/>
    <cellStyle name="Heading 3 2 12 15 2" xfId="4173" xr:uid="{7FABD1D0-8470-4724-8013-F31962A6A654}"/>
    <cellStyle name="Heading 3 2 12 15 2 2" xfId="4174" xr:uid="{62ACB68B-3260-4E3B-8DB6-6884FC724889}"/>
    <cellStyle name="Heading 3 2 12 15 3" xfId="4175" xr:uid="{4223D555-9CB4-4D23-8D30-38652BFB5747}"/>
    <cellStyle name="Heading 3 2 12 15 3 2" xfId="4176" xr:uid="{10F9CBBF-29B3-458A-A449-A56EAE2BA7BC}"/>
    <cellStyle name="Heading 3 2 12 15 4" xfId="4177" xr:uid="{231C839C-CEF5-4E31-95D0-C2EC09411523}"/>
    <cellStyle name="Heading 3 2 12 15 4 2" xfId="4178" xr:uid="{36ADAEB3-7098-4CF5-95E3-35867B102698}"/>
    <cellStyle name="Heading 3 2 12 16" xfId="4179" xr:uid="{52DBB1F9-B572-4FCE-9890-0C4909E56861}"/>
    <cellStyle name="Heading 3 2 12 16 2" xfId="4180" xr:uid="{C3ADF350-4AF5-4964-B1B3-20ADD4185113}"/>
    <cellStyle name="Heading 3 2 12 17" xfId="4181" xr:uid="{654DF691-1C8D-4262-89C0-78F4163DD8EC}"/>
    <cellStyle name="Heading 3 2 12 17 2" xfId="4182" xr:uid="{A76E92AA-8C8C-4F32-9EFB-6015FE0A3DD7}"/>
    <cellStyle name="Heading 3 2 12 18" xfId="4183" xr:uid="{C5AB6C0C-E8D5-43AB-843B-9BFA8FE70732}"/>
    <cellStyle name="Heading 3 2 12 18 2" xfId="4184" xr:uid="{4DFD0BA0-C96E-475C-AD31-A4C0805A766D}"/>
    <cellStyle name="Heading 3 2 12 19" xfId="4185" xr:uid="{8368E8FE-25E1-465A-AD84-BD8421705717}"/>
    <cellStyle name="Heading 3 2 12 2" xfId="4186" xr:uid="{2000FCFB-F135-4455-B901-73A193824FC4}"/>
    <cellStyle name="Heading 3 2 12 2 2" xfId="4187" xr:uid="{272B7BD3-295C-4AF7-85E1-0D00844D2915}"/>
    <cellStyle name="Heading 3 2 12 2 2 2" xfId="4188" xr:uid="{889A10FA-72B6-46B6-B193-18B25BEAC88D}"/>
    <cellStyle name="Heading 3 2 12 2 3" xfId="4189" xr:uid="{5091F1F5-90EA-4546-9BCA-ADFF9ED01C4A}"/>
    <cellStyle name="Heading 3 2 12 2 3 2" xfId="4190" xr:uid="{63595EDF-D761-4C76-A520-7D0B42F5CD9E}"/>
    <cellStyle name="Heading 3 2 12 2 4" xfId="4191" xr:uid="{883AF907-89F7-4444-95E8-A173032EBD4F}"/>
    <cellStyle name="Heading 3 2 12 2 4 2" xfId="4192" xr:uid="{16A15011-39A3-4E8D-B68B-14D74FFFF21C}"/>
    <cellStyle name="Heading 3 2 12 20" xfId="4193" xr:uid="{FCFDDE45-F004-40F8-BB43-415C3637F48B}"/>
    <cellStyle name="Heading 3 2 12 21" xfId="4194" xr:uid="{4E249B36-D1C3-44EF-A2BD-338AE7B0583B}"/>
    <cellStyle name="Heading 3 2 12 22" xfId="4195" xr:uid="{C487F0A0-C35E-4802-863F-00B19BAAA295}"/>
    <cellStyle name="Heading 3 2 12 23" xfId="4196" xr:uid="{5BDDD79E-0F60-4EAE-A59D-D13C3A097EBF}"/>
    <cellStyle name="Heading 3 2 12 24" xfId="4197" xr:uid="{CB0F503A-0D97-424D-8952-559D51F6C5B3}"/>
    <cellStyle name="Heading 3 2 12 25" xfId="4198" xr:uid="{DC3C6E48-34CD-493C-84A2-17F418C656B9}"/>
    <cellStyle name="Heading 3 2 12 3" xfId="4199" xr:uid="{00E9AA88-E21F-439A-B917-EBEA6EE28896}"/>
    <cellStyle name="Heading 3 2 12 3 2" xfId="4200" xr:uid="{500AAB8F-CDA0-44B3-A38D-43AE18FC93B1}"/>
    <cellStyle name="Heading 3 2 12 3 2 2" xfId="4201" xr:uid="{B6142569-DD1F-457A-B862-4E7353D748ED}"/>
    <cellStyle name="Heading 3 2 12 3 3" xfId="4202" xr:uid="{98241779-073C-415D-937A-37330F1323C9}"/>
    <cellStyle name="Heading 3 2 12 3 3 2" xfId="4203" xr:uid="{2D9D96F0-47E6-44E2-9751-D1EF6747717F}"/>
    <cellStyle name="Heading 3 2 12 3 4" xfId="4204" xr:uid="{C31690F5-4290-4044-9BFA-68E73545BE4B}"/>
    <cellStyle name="Heading 3 2 12 3 4 2" xfId="4205" xr:uid="{411E2F3C-20C2-4E0C-84FA-928B949596C7}"/>
    <cellStyle name="Heading 3 2 12 4" xfId="4206" xr:uid="{90E80ECD-49B2-45B8-928B-FF35A70BD9C9}"/>
    <cellStyle name="Heading 3 2 12 4 2" xfId="4207" xr:uid="{3BCC4283-BE47-4E47-9299-B10FC9CD743A}"/>
    <cellStyle name="Heading 3 2 12 4 2 2" xfId="4208" xr:uid="{0AA42890-EE31-4DCA-81BF-48950F3B396A}"/>
    <cellStyle name="Heading 3 2 12 4 3" xfId="4209" xr:uid="{DB235F9B-125D-4064-9C6D-13756939B979}"/>
    <cellStyle name="Heading 3 2 12 4 3 2" xfId="4210" xr:uid="{7F03AC09-06F2-4EC2-9F1D-02AFD435CFC6}"/>
    <cellStyle name="Heading 3 2 12 4 4" xfId="4211" xr:uid="{31901C0B-EF11-4BE1-BF8E-677ED9464E2A}"/>
    <cellStyle name="Heading 3 2 12 4 4 2" xfId="4212" xr:uid="{1943C3B2-C966-48D8-93FF-CEF6981E77A9}"/>
    <cellStyle name="Heading 3 2 12 5" xfId="4213" xr:uid="{692069F9-6C40-4A57-A683-7966CBDB3AD0}"/>
    <cellStyle name="Heading 3 2 12 5 2" xfId="4214" xr:uid="{60D84385-4371-469E-8B63-4811767660FC}"/>
    <cellStyle name="Heading 3 2 12 5 2 2" xfId="4215" xr:uid="{E97D7EF6-E838-4DF5-9A00-09CFB0764D99}"/>
    <cellStyle name="Heading 3 2 12 5 3" xfId="4216" xr:uid="{A8BB8BD2-6AD6-4CD5-B11E-6C39D6F38FCE}"/>
    <cellStyle name="Heading 3 2 12 5 3 2" xfId="4217" xr:uid="{6DBCBF58-A8C4-4F80-A284-CD496A23E086}"/>
    <cellStyle name="Heading 3 2 12 5 4" xfId="4218" xr:uid="{95FB5833-545D-4379-941C-65E4C00D61D3}"/>
    <cellStyle name="Heading 3 2 12 5 4 2" xfId="4219" xr:uid="{B77C98FA-7AC2-4CBE-B0C6-4452A3676849}"/>
    <cellStyle name="Heading 3 2 12 6" xfId="4220" xr:uid="{64D1E25D-727D-4709-B4E5-F0827FCE1FCE}"/>
    <cellStyle name="Heading 3 2 12 6 2" xfId="4221" xr:uid="{3733EBA8-C982-4FF8-94C5-092CB59AE9DD}"/>
    <cellStyle name="Heading 3 2 12 6 2 2" xfId="4222" xr:uid="{BAD4016C-595D-4B99-8B19-E5B14E104363}"/>
    <cellStyle name="Heading 3 2 12 6 3" xfId="4223" xr:uid="{3BC94389-F7D4-48BB-AC97-A78D0BA1DAEB}"/>
    <cellStyle name="Heading 3 2 12 6 3 2" xfId="4224" xr:uid="{2AFC04BA-E1A5-4E77-9E1F-C16C6E7AEBF0}"/>
    <cellStyle name="Heading 3 2 12 6 4" xfId="4225" xr:uid="{31BEAFAD-EA08-4EA4-961A-7ED5A4B3B824}"/>
    <cellStyle name="Heading 3 2 12 6 4 2" xfId="4226" xr:uid="{B8455522-7D74-489A-8A9B-2F7C241D7F87}"/>
    <cellStyle name="Heading 3 2 12 7" xfId="4227" xr:uid="{2EF7D98C-8496-4136-8AE0-88330E6D13A3}"/>
    <cellStyle name="Heading 3 2 12 7 2" xfId="4228" xr:uid="{9641D368-DC65-431A-A780-BADE6D2AEEF1}"/>
    <cellStyle name="Heading 3 2 12 7 2 2" xfId="4229" xr:uid="{220055AC-17C5-4635-A961-89F96089F201}"/>
    <cellStyle name="Heading 3 2 12 7 3" xfId="4230" xr:uid="{8C5C6A2E-1AA4-4651-850E-AAC63635A8CA}"/>
    <cellStyle name="Heading 3 2 12 7 3 2" xfId="4231" xr:uid="{4BA3890C-7440-4ACE-85C8-171739400BD4}"/>
    <cellStyle name="Heading 3 2 12 7 4" xfId="4232" xr:uid="{8A11C30E-A08A-41AC-87C1-926019755CA7}"/>
    <cellStyle name="Heading 3 2 12 7 4 2" xfId="4233" xr:uid="{F32B3593-1D06-464F-A5EC-75E1DE9A97A8}"/>
    <cellStyle name="Heading 3 2 12 8" xfId="4234" xr:uid="{0F5DACE1-9986-42BA-93C8-A3A8FA14C98E}"/>
    <cellStyle name="Heading 3 2 12 8 2" xfId="4235" xr:uid="{6792B4A2-3B30-46CB-9852-4020CD1DED98}"/>
    <cellStyle name="Heading 3 2 12 8 2 2" xfId="4236" xr:uid="{8D44A974-6C18-467A-9B66-0349528C2C15}"/>
    <cellStyle name="Heading 3 2 12 8 3" xfId="4237" xr:uid="{05FC09C9-30C8-49CB-AC21-22D4F0202EBD}"/>
    <cellStyle name="Heading 3 2 12 8 3 2" xfId="4238" xr:uid="{160D5D53-682C-4F34-8D9E-A0A4307027D7}"/>
    <cellStyle name="Heading 3 2 12 8 4" xfId="4239" xr:uid="{88173670-8B2F-4097-BE7C-E97DBC9275AE}"/>
    <cellStyle name="Heading 3 2 12 8 4 2" xfId="4240" xr:uid="{C54C8CC0-11EF-4AB3-A43F-19D90B02C41A}"/>
    <cellStyle name="Heading 3 2 12 9" xfId="4241" xr:uid="{55FA0007-F3F6-4396-AD19-B0291B3B4DA1}"/>
    <cellStyle name="Heading 3 2 12 9 2" xfId="4242" xr:uid="{4533A267-E122-45EF-8B4A-73142B51AA62}"/>
    <cellStyle name="Heading 3 2 12 9 2 2" xfId="4243" xr:uid="{2BB3B2FC-5E13-4635-A5E3-F787DBB31D70}"/>
    <cellStyle name="Heading 3 2 12 9 3" xfId="4244" xr:uid="{1121AEB6-0156-4536-A45D-A50395F2402B}"/>
    <cellStyle name="Heading 3 2 12 9 3 2" xfId="4245" xr:uid="{6F1FB381-0743-4A13-9E8E-B6F08572CF17}"/>
    <cellStyle name="Heading 3 2 12 9 4" xfId="4246" xr:uid="{D0A00823-76CA-4E44-B9D7-0B0F5FE893D7}"/>
    <cellStyle name="Heading 3 2 12 9 4 2" xfId="4247" xr:uid="{89E258B5-C588-4463-9262-D84BA24D703B}"/>
    <cellStyle name="Heading 3 2 13" xfId="4248" xr:uid="{1C74732E-30DE-483A-BCF6-CB9F02FBAE14}"/>
    <cellStyle name="Heading 3 2 13 10" xfId="4249" xr:uid="{947B5AE9-07F5-442F-BB8A-0C5C6A6E9B73}"/>
    <cellStyle name="Heading 3 2 13 10 2" xfId="4250" xr:uid="{3317C06F-6BB9-4F31-BB61-0DFEFBD8EAD9}"/>
    <cellStyle name="Heading 3 2 13 10 2 2" xfId="4251" xr:uid="{C8872A50-0FC3-47BC-B56A-7FCDDAE019BC}"/>
    <cellStyle name="Heading 3 2 13 10 3" xfId="4252" xr:uid="{F18D70EC-8AC6-46A4-8DA2-6BE066CD79BA}"/>
    <cellStyle name="Heading 3 2 13 10 3 2" xfId="4253" xr:uid="{34DD9D72-7D1A-408D-B50D-20C983A9221E}"/>
    <cellStyle name="Heading 3 2 13 10 4" xfId="4254" xr:uid="{C194097D-E201-49FF-AC04-EC6FCAADFACB}"/>
    <cellStyle name="Heading 3 2 13 10 4 2" xfId="4255" xr:uid="{DE733FD9-1952-42D1-9748-AC46BD8F55EC}"/>
    <cellStyle name="Heading 3 2 13 11" xfId="4256" xr:uid="{D1AD085A-2855-4799-BC76-B7565C9530BB}"/>
    <cellStyle name="Heading 3 2 13 11 2" xfId="4257" xr:uid="{8C78A2E9-9F53-43DB-BA01-6001AF7264E7}"/>
    <cellStyle name="Heading 3 2 13 11 2 2" xfId="4258" xr:uid="{616E6803-2D15-46E8-96BB-5AFD2F6B8D4E}"/>
    <cellStyle name="Heading 3 2 13 11 3" xfId="4259" xr:uid="{B0CC157A-AA2E-473E-9ECE-CA77F4642ADD}"/>
    <cellStyle name="Heading 3 2 13 11 3 2" xfId="4260" xr:uid="{31F670A3-F4BC-4AAE-B501-C8D470E8E908}"/>
    <cellStyle name="Heading 3 2 13 11 4" xfId="4261" xr:uid="{E49CD72F-3938-43C2-851A-DB3FC391A401}"/>
    <cellStyle name="Heading 3 2 13 11 4 2" xfId="4262" xr:uid="{1976A2B5-B913-4A77-B087-BE50E7CAAE96}"/>
    <cellStyle name="Heading 3 2 13 12" xfId="4263" xr:uid="{6679AC96-DF03-469E-A5BC-016FCE62974A}"/>
    <cellStyle name="Heading 3 2 13 12 2" xfId="4264" xr:uid="{C564E88A-74A4-436D-8C0F-F6A7E47CD312}"/>
    <cellStyle name="Heading 3 2 13 12 2 2" xfId="4265" xr:uid="{70799792-8CDA-4221-BCAA-3BE8A3AB8F88}"/>
    <cellStyle name="Heading 3 2 13 12 3" xfId="4266" xr:uid="{A9AD3331-1A54-4B0A-92C0-023BAFB336A1}"/>
    <cellStyle name="Heading 3 2 13 12 3 2" xfId="4267" xr:uid="{6BF106F3-A2D7-4E3D-A7DC-3F915AEBD145}"/>
    <cellStyle name="Heading 3 2 13 12 4" xfId="4268" xr:uid="{9AB5837A-DF92-4396-B8C0-6D8CCCE7C9E6}"/>
    <cellStyle name="Heading 3 2 13 12 4 2" xfId="4269" xr:uid="{D3276262-1E0C-4AFB-9067-683CB97C4E2A}"/>
    <cellStyle name="Heading 3 2 13 13" xfId="4270" xr:uid="{AD299CA8-074D-45F4-930F-4440D159F78C}"/>
    <cellStyle name="Heading 3 2 13 13 2" xfId="4271" xr:uid="{F95D393B-4C18-4B35-A636-5A90E641D14A}"/>
    <cellStyle name="Heading 3 2 13 13 2 2" xfId="4272" xr:uid="{2D1E1BDE-40EB-44D6-BEDD-9E5D0F1854AF}"/>
    <cellStyle name="Heading 3 2 13 13 3" xfId="4273" xr:uid="{1736890F-74C0-4CAC-B462-97E8A76E931D}"/>
    <cellStyle name="Heading 3 2 13 13 3 2" xfId="4274" xr:uid="{523D74F0-3DAC-4886-91A9-D48544FB9256}"/>
    <cellStyle name="Heading 3 2 13 13 4" xfId="4275" xr:uid="{82FA3AEA-F258-4C3B-8040-0EB7EDC9DB4D}"/>
    <cellStyle name="Heading 3 2 13 13 4 2" xfId="4276" xr:uid="{639924AB-4AFE-4357-A852-A1A9962C8C28}"/>
    <cellStyle name="Heading 3 2 13 14" xfId="4277" xr:uid="{DA18CDB0-C382-4BDA-8D16-18924847EF47}"/>
    <cellStyle name="Heading 3 2 13 14 2" xfId="4278" xr:uid="{418CA208-F9C4-4A3A-9EF2-5C5ABC1267A9}"/>
    <cellStyle name="Heading 3 2 13 14 2 2" xfId="4279" xr:uid="{54A59C9D-9ED2-437C-85CB-4FC6058CBDE7}"/>
    <cellStyle name="Heading 3 2 13 14 3" xfId="4280" xr:uid="{18772519-951B-4621-9A24-35955D3971E3}"/>
    <cellStyle name="Heading 3 2 13 14 3 2" xfId="4281" xr:uid="{049979D8-BA6B-4125-B915-E64E73AE3079}"/>
    <cellStyle name="Heading 3 2 13 14 4" xfId="4282" xr:uid="{C747AA7B-A3C5-43A0-B508-0BE18449BBB8}"/>
    <cellStyle name="Heading 3 2 13 14 4 2" xfId="4283" xr:uid="{2D545755-DDDF-4A21-8857-6B6FFCA742E6}"/>
    <cellStyle name="Heading 3 2 13 15" xfId="4284" xr:uid="{70166B42-9D50-46E8-AF35-FCFD370B7572}"/>
    <cellStyle name="Heading 3 2 13 15 2" xfId="4285" xr:uid="{7EEC0BE0-B024-4B02-A782-76C6CBB06FEE}"/>
    <cellStyle name="Heading 3 2 13 15 2 2" xfId="4286" xr:uid="{E1D41D71-0E47-4DAA-9A9E-DF133A926A86}"/>
    <cellStyle name="Heading 3 2 13 15 3" xfId="4287" xr:uid="{092556F6-A42E-4584-AEC8-8B3D42DD3D4F}"/>
    <cellStyle name="Heading 3 2 13 15 3 2" xfId="4288" xr:uid="{9C4D8427-0D60-4BBF-92F1-3CA7B658CE37}"/>
    <cellStyle name="Heading 3 2 13 15 4" xfId="4289" xr:uid="{A2311017-E002-44C4-9397-C3BCC19399B3}"/>
    <cellStyle name="Heading 3 2 13 15 4 2" xfId="4290" xr:uid="{C6F04690-15EE-4F5B-9E10-9B2020CB78A1}"/>
    <cellStyle name="Heading 3 2 13 16" xfId="4291" xr:uid="{F06A1DC3-AD51-44F7-A878-2B2AE872C9F3}"/>
    <cellStyle name="Heading 3 2 13 16 2" xfId="4292" xr:uid="{61D4CA28-9A15-4817-8E76-E7DB62A2117F}"/>
    <cellStyle name="Heading 3 2 13 17" xfId="4293" xr:uid="{7F03D922-5026-455C-AB12-E16FB109C8F0}"/>
    <cellStyle name="Heading 3 2 13 17 2" xfId="4294" xr:uid="{BC8FDB25-71FF-45FF-84FA-52710639A808}"/>
    <cellStyle name="Heading 3 2 13 18" xfId="4295" xr:uid="{98BD516D-661F-4659-B2B4-6D6320856653}"/>
    <cellStyle name="Heading 3 2 13 18 2" xfId="4296" xr:uid="{B92E8BCC-8A7F-4760-9F67-3701833CDA4F}"/>
    <cellStyle name="Heading 3 2 13 19" xfId="4297" xr:uid="{87DB50D6-25F1-4093-B764-77C24C7ED5EE}"/>
    <cellStyle name="Heading 3 2 13 2" xfId="4298" xr:uid="{EDF33376-0118-48C3-951F-6F3251D73BE1}"/>
    <cellStyle name="Heading 3 2 13 2 2" xfId="4299" xr:uid="{E6A28F85-7D7F-485C-AE0D-3956F222E88F}"/>
    <cellStyle name="Heading 3 2 13 2 2 2" xfId="4300" xr:uid="{54A856D8-C6B4-4026-823B-2D2C81A68560}"/>
    <cellStyle name="Heading 3 2 13 2 3" xfId="4301" xr:uid="{ACCFD0FE-08BB-42FC-AE2E-BD12E7918789}"/>
    <cellStyle name="Heading 3 2 13 2 3 2" xfId="4302" xr:uid="{C3E5D500-D490-42AF-B988-A66B39305AD8}"/>
    <cellStyle name="Heading 3 2 13 2 4" xfId="4303" xr:uid="{37ACEAF0-7E72-4D77-9D26-E54B9842CB02}"/>
    <cellStyle name="Heading 3 2 13 2 4 2" xfId="4304" xr:uid="{B5CA83F4-2BF6-4F99-837C-73FC78E39BAC}"/>
    <cellStyle name="Heading 3 2 13 20" xfId="4305" xr:uid="{A294F55C-D599-41E6-A090-8CA0AE92E93F}"/>
    <cellStyle name="Heading 3 2 13 21" xfId="4306" xr:uid="{7A5E61A5-D05B-410A-9EC7-2D1550C7233F}"/>
    <cellStyle name="Heading 3 2 13 22" xfId="4307" xr:uid="{E62C1359-43EB-4D5B-A969-C2745FD74D2A}"/>
    <cellStyle name="Heading 3 2 13 23" xfId="4308" xr:uid="{4FC43CC6-D268-419B-BB87-4D5CEE87FE27}"/>
    <cellStyle name="Heading 3 2 13 24" xfId="4309" xr:uid="{C2575369-BD9E-411B-9662-D86694466549}"/>
    <cellStyle name="Heading 3 2 13 25" xfId="4310" xr:uid="{1D3A6091-F1A6-41FF-A614-DD024635481F}"/>
    <cellStyle name="Heading 3 2 13 3" xfId="4311" xr:uid="{1D09ACB2-4C1D-4DE9-A801-F5EDD50C93E1}"/>
    <cellStyle name="Heading 3 2 13 3 2" xfId="4312" xr:uid="{E24D53F1-1084-434A-94A7-43BA5C6CF958}"/>
    <cellStyle name="Heading 3 2 13 3 2 2" xfId="4313" xr:uid="{98F831E3-2FA8-45C3-8DE6-69E0FFAD11EB}"/>
    <cellStyle name="Heading 3 2 13 3 3" xfId="4314" xr:uid="{A2A07429-5CD9-4413-A5ED-AEE570EA57A6}"/>
    <cellStyle name="Heading 3 2 13 3 3 2" xfId="4315" xr:uid="{BA9C0BD4-A100-40DE-A60E-900ECC70B3BA}"/>
    <cellStyle name="Heading 3 2 13 3 4" xfId="4316" xr:uid="{9A76F41E-5BCF-46A3-9F8E-BD547A41D5B3}"/>
    <cellStyle name="Heading 3 2 13 3 4 2" xfId="4317" xr:uid="{30B2BEED-7956-4FAF-97FC-90821127BF1C}"/>
    <cellStyle name="Heading 3 2 13 4" xfId="4318" xr:uid="{35B9B52D-A811-473E-8895-33037E875E96}"/>
    <cellStyle name="Heading 3 2 13 4 2" xfId="4319" xr:uid="{15EB3785-8A86-41A4-AF89-45A518FD154D}"/>
    <cellStyle name="Heading 3 2 13 4 2 2" xfId="4320" xr:uid="{8BEDECFB-297E-4F27-828D-EDA9531A1F52}"/>
    <cellStyle name="Heading 3 2 13 4 3" xfId="4321" xr:uid="{AD3BB916-4A58-442A-B397-DB241AFFF8A1}"/>
    <cellStyle name="Heading 3 2 13 4 3 2" xfId="4322" xr:uid="{68A9C986-723B-4CAE-A45D-197C2520AEF8}"/>
    <cellStyle name="Heading 3 2 13 4 4" xfId="4323" xr:uid="{BA9BAEAB-0122-41DD-9A98-76B2483017E0}"/>
    <cellStyle name="Heading 3 2 13 4 4 2" xfId="4324" xr:uid="{0D987AB5-EF3F-4DA0-B13B-6916311B21FF}"/>
    <cellStyle name="Heading 3 2 13 5" xfId="4325" xr:uid="{22C6BECE-2603-4B17-948A-258E228BA795}"/>
    <cellStyle name="Heading 3 2 13 5 2" xfId="4326" xr:uid="{9F229FF2-A2D4-4AC6-B8FE-1EB1416C87E0}"/>
    <cellStyle name="Heading 3 2 13 5 2 2" xfId="4327" xr:uid="{FCF95E16-4BD1-4D30-857C-3FDBFA80F19D}"/>
    <cellStyle name="Heading 3 2 13 5 3" xfId="4328" xr:uid="{9363DC8E-3E52-4243-B28E-7F8F9C09339F}"/>
    <cellStyle name="Heading 3 2 13 5 3 2" xfId="4329" xr:uid="{72F8F961-ED5D-4BFF-8F14-CBD3A0C34BDA}"/>
    <cellStyle name="Heading 3 2 13 5 4" xfId="4330" xr:uid="{E68136E3-0C29-411F-A8D2-39C7FFCDFE6E}"/>
    <cellStyle name="Heading 3 2 13 5 4 2" xfId="4331" xr:uid="{BF72F48B-D5B5-439C-9803-3A963DAC93F6}"/>
    <cellStyle name="Heading 3 2 13 6" xfId="4332" xr:uid="{BED3163C-FF22-4165-8147-AF2FD77CD481}"/>
    <cellStyle name="Heading 3 2 13 6 2" xfId="4333" xr:uid="{5CBBABCD-FA63-48FE-89C3-34FD1C012022}"/>
    <cellStyle name="Heading 3 2 13 6 2 2" xfId="4334" xr:uid="{A49C2F9B-6849-4682-B2F8-B393FE1AEB25}"/>
    <cellStyle name="Heading 3 2 13 6 3" xfId="4335" xr:uid="{09419818-6792-4132-83F1-7345730A3359}"/>
    <cellStyle name="Heading 3 2 13 6 3 2" xfId="4336" xr:uid="{400DC99C-3E02-4A6F-82EE-A554044C9080}"/>
    <cellStyle name="Heading 3 2 13 6 4" xfId="4337" xr:uid="{492E9EBB-3CC2-4BDD-B8F0-9B75166B2DAA}"/>
    <cellStyle name="Heading 3 2 13 6 4 2" xfId="4338" xr:uid="{C8772CE9-0BD4-4279-ACD5-4DD561BC8CB8}"/>
    <cellStyle name="Heading 3 2 13 7" xfId="4339" xr:uid="{5547D36B-FB98-44BC-81BC-D702777CA126}"/>
    <cellStyle name="Heading 3 2 13 7 2" xfId="4340" xr:uid="{F6ACE739-8E7E-433F-B826-4A326E671A94}"/>
    <cellStyle name="Heading 3 2 13 7 2 2" xfId="4341" xr:uid="{6FC2C0DD-25F2-4A8D-9CDD-A265FA8EE211}"/>
    <cellStyle name="Heading 3 2 13 7 3" xfId="4342" xr:uid="{24C999AA-852D-4838-A68D-45B0F06D454B}"/>
    <cellStyle name="Heading 3 2 13 7 3 2" xfId="4343" xr:uid="{8E5AB43A-7F3C-475E-8190-7090F567B275}"/>
    <cellStyle name="Heading 3 2 13 7 4" xfId="4344" xr:uid="{EB8A7BCA-6ECA-4E23-A329-B8D2699F0010}"/>
    <cellStyle name="Heading 3 2 13 7 4 2" xfId="4345" xr:uid="{D7025935-82D2-4736-AF75-14F4243DDF74}"/>
    <cellStyle name="Heading 3 2 13 8" xfId="4346" xr:uid="{D8A4711B-7F6A-40DB-BE72-85CF5530677D}"/>
    <cellStyle name="Heading 3 2 13 8 2" xfId="4347" xr:uid="{9DC7BA9B-E1D4-4DA9-801E-A77D68D03A8A}"/>
    <cellStyle name="Heading 3 2 13 8 2 2" xfId="4348" xr:uid="{D32FD3C0-EA08-4891-89E1-51D168C80919}"/>
    <cellStyle name="Heading 3 2 13 8 3" xfId="4349" xr:uid="{9DABDAE9-2E5E-4855-8AB0-E5AACDE1B7C0}"/>
    <cellStyle name="Heading 3 2 13 8 3 2" xfId="4350" xr:uid="{4A12AB51-2BB6-4F57-A65D-8992FFE95928}"/>
    <cellStyle name="Heading 3 2 13 8 4" xfId="4351" xr:uid="{28B8393A-6FD6-4119-8BF1-B3B77442932A}"/>
    <cellStyle name="Heading 3 2 13 8 4 2" xfId="4352" xr:uid="{D55BF199-241C-4CD2-A78A-18F81A22B0F8}"/>
    <cellStyle name="Heading 3 2 13 9" xfId="4353" xr:uid="{D15960B4-C3B2-41A7-B9BB-AAD4B532EEB3}"/>
    <cellStyle name="Heading 3 2 13 9 2" xfId="4354" xr:uid="{314F06C2-E1FD-4682-9A47-71430D117557}"/>
    <cellStyle name="Heading 3 2 13 9 2 2" xfId="4355" xr:uid="{188D45A9-4D40-4AF1-B605-763FB0378CBB}"/>
    <cellStyle name="Heading 3 2 13 9 3" xfId="4356" xr:uid="{787F3CC8-8057-4E1E-9439-492D9396913E}"/>
    <cellStyle name="Heading 3 2 13 9 3 2" xfId="4357" xr:uid="{3240E751-AFC7-4DF2-AF59-93A4A3D21FCE}"/>
    <cellStyle name="Heading 3 2 13 9 4" xfId="4358" xr:uid="{E2C52ED3-9CB8-433D-940B-7B75B08A8F74}"/>
    <cellStyle name="Heading 3 2 13 9 4 2" xfId="4359" xr:uid="{9B55B764-ED3E-4A28-9A7E-1A9382FEB11F}"/>
    <cellStyle name="Heading 3 2 14" xfId="4360" xr:uid="{6F90D2E8-4333-40DF-9409-CC16F1576AE8}"/>
    <cellStyle name="Heading 3 2 14 10" xfId="4361" xr:uid="{657C5494-986F-4008-9A32-BC8730D72308}"/>
    <cellStyle name="Heading 3 2 14 10 2" xfId="4362" xr:uid="{40C4C6E6-39A8-4A1E-9281-464140B17251}"/>
    <cellStyle name="Heading 3 2 14 10 2 2" xfId="4363" xr:uid="{6596D2C6-458E-4252-92B3-F71FD4E57295}"/>
    <cellStyle name="Heading 3 2 14 10 3" xfId="4364" xr:uid="{E05ADF13-DBB2-4C22-BC08-858C57BED897}"/>
    <cellStyle name="Heading 3 2 14 10 3 2" xfId="4365" xr:uid="{FE8CDBE7-5BA7-441F-8CC6-1956C09C90B8}"/>
    <cellStyle name="Heading 3 2 14 10 4" xfId="4366" xr:uid="{C336E472-016B-4AAF-89C2-F8E7978958F3}"/>
    <cellStyle name="Heading 3 2 14 10 4 2" xfId="4367" xr:uid="{C30E09BE-766C-46C8-9558-EA8D0944E8A2}"/>
    <cellStyle name="Heading 3 2 14 11" xfId="4368" xr:uid="{248C9864-0881-4820-A1FF-EF7C9D1C3EA4}"/>
    <cellStyle name="Heading 3 2 14 11 2" xfId="4369" xr:uid="{57F9E7DF-7A13-4616-A2C8-1864210ACE3A}"/>
    <cellStyle name="Heading 3 2 14 11 2 2" xfId="4370" xr:uid="{2A814F1D-1064-4AC0-8A1E-659338717FF9}"/>
    <cellStyle name="Heading 3 2 14 11 3" xfId="4371" xr:uid="{DF6953C9-25D7-4C9A-92DD-8188A0A3CA2F}"/>
    <cellStyle name="Heading 3 2 14 11 3 2" xfId="4372" xr:uid="{C4BE9A5E-C4FB-4C90-B167-6A44AE28781F}"/>
    <cellStyle name="Heading 3 2 14 11 4" xfId="4373" xr:uid="{1638F4C6-3F9F-4FA2-8667-DF73ECFA826C}"/>
    <cellStyle name="Heading 3 2 14 11 4 2" xfId="4374" xr:uid="{258E2DD3-02B8-4FB4-944A-4A63381B9707}"/>
    <cellStyle name="Heading 3 2 14 12" xfId="4375" xr:uid="{23B6B6B0-6B2A-4670-AE4D-BA07226F0009}"/>
    <cellStyle name="Heading 3 2 14 12 2" xfId="4376" xr:uid="{B1AD6501-A321-4960-897A-E0D279EB475F}"/>
    <cellStyle name="Heading 3 2 14 12 2 2" xfId="4377" xr:uid="{255DB18B-8A95-4CFF-9259-0ED6A0A5EF20}"/>
    <cellStyle name="Heading 3 2 14 12 3" xfId="4378" xr:uid="{96A3CB43-7248-4F1D-AC8F-8910D0DCB34D}"/>
    <cellStyle name="Heading 3 2 14 12 3 2" xfId="4379" xr:uid="{B91A2FFF-8CB5-4AF4-A9A0-2699F745E90D}"/>
    <cellStyle name="Heading 3 2 14 12 4" xfId="4380" xr:uid="{AE50E1C7-7004-4C45-83C2-E49A4BB09A94}"/>
    <cellStyle name="Heading 3 2 14 12 4 2" xfId="4381" xr:uid="{889C5DF5-9AAA-4470-BE4A-9002078EFEB3}"/>
    <cellStyle name="Heading 3 2 14 13" xfId="4382" xr:uid="{27E7455E-16EF-49CD-9D42-95F42167994C}"/>
    <cellStyle name="Heading 3 2 14 13 2" xfId="4383" xr:uid="{F140801C-0C16-46F2-B3F8-4A9B45633937}"/>
    <cellStyle name="Heading 3 2 14 13 2 2" xfId="4384" xr:uid="{364454D9-D617-43A6-B1ED-31723FBC3FCA}"/>
    <cellStyle name="Heading 3 2 14 13 3" xfId="4385" xr:uid="{83BAC46A-919A-41DF-B203-2682A8659BA3}"/>
    <cellStyle name="Heading 3 2 14 13 3 2" xfId="4386" xr:uid="{AD602671-FE2B-4853-B502-9183396A2499}"/>
    <cellStyle name="Heading 3 2 14 13 4" xfId="4387" xr:uid="{1F03CC11-AE26-490A-B773-BA5EB22C6A3A}"/>
    <cellStyle name="Heading 3 2 14 13 4 2" xfId="4388" xr:uid="{2DCB3DC2-8BFC-48CD-A835-B5FCEEB47528}"/>
    <cellStyle name="Heading 3 2 14 14" xfId="4389" xr:uid="{AF38EC96-7532-49E5-99CC-C5473A129AC3}"/>
    <cellStyle name="Heading 3 2 14 14 2" xfId="4390" xr:uid="{842C1279-1C5A-4C08-9B3D-0A5F1EAEFAE9}"/>
    <cellStyle name="Heading 3 2 14 14 2 2" xfId="4391" xr:uid="{EB6356CB-8EB4-432F-A7B3-F0EF63B10056}"/>
    <cellStyle name="Heading 3 2 14 14 3" xfId="4392" xr:uid="{7EF07051-DA64-4C8A-AF34-4BB29FF1E305}"/>
    <cellStyle name="Heading 3 2 14 14 3 2" xfId="4393" xr:uid="{7427EAF9-4E0B-4D85-BF11-594D66B26E4A}"/>
    <cellStyle name="Heading 3 2 14 14 4" xfId="4394" xr:uid="{258F90DD-8860-4C40-BF1B-1CC036FE34AB}"/>
    <cellStyle name="Heading 3 2 14 14 4 2" xfId="4395" xr:uid="{375923F8-66A7-444D-83CA-C0EB3D507952}"/>
    <cellStyle name="Heading 3 2 14 15" xfId="4396" xr:uid="{67A01108-20E4-4E1D-8E79-39BCD744FFEA}"/>
    <cellStyle name="Heading 3 2 14 15 2" xfId="4397" xr:uid="{4D00D108-D074-439C-A4A3-A4FEED6C625A}"/>
    <cellStyle name="Heading 3 2 14 15 2 2" xfId="4398" xr:uid="{9DA23652-80B6-4F11-AC10-20B999CCFA11}"/>
    <cellStyle name="Heading 3 2 14 15 3" xfId="4399" xr:uid="{3FC6E4E1-9687-49D5-AB50-B21B783A1423}"/>
    <cellStyle name="Heading 3 2 14 15 3 2" xfId="4400" xr:uid="{FDBBAB7C-3CEC-46D4-8184-CCD131C21382}"/>
    <cellStyle name="Heading 3 2 14 15 4" xfId="4401" xr:uid="{7365CDD4-B141-4AE2-9F52-6211671F29D2}"/>
    <cellStyle name="Heading 3 2 14 15 4 2" xfId="4402" xr:uid="{214AAEC4-57B5-4E13-809B-5189BC2269EC}"/>
    <cellStyle name="Heading 3 2 14 16" xfId="4403" xr:uid="{D77E0DCF-26EF-445A-81A0-DC70FA1591EF}"/>
    <cellStyle name="Heading 3 2 14 16 2" xfId="4404" xr:uid="{1411C27A-2770-43E1-9DCB-8DDA0C2F5CDA}"/>
    <cellStyle name="Heading 3 2 14 17" xfId="4405" xr:uid="{B5DCB71E-1D1D-4311-B0C1-57EE016CB8EC}"/>
    <cellStyle name="Heading 3 2 14 17 2" xfId="4406" xr:uid="{AF687CD7-99FF-4900-9489-B550D8831606}"/>
    <cellStyle name="Heading 3 2 14 18" xfId="4407" xr:uid="{929D783B-FCB0-412E-87C2-8C841C7D9BC8}"/>
    <cellStyle name="Heading 3 2 14 18 2" xfId="4408" xr:uid="{33B85A8A-88DD-4A32-B545-49F073B08D53}"/>
    <cellStyle name="Heading 3 2 14 19" xfId="4409" xr:uid="{DB3E583E-281B-4913-8ACD-3F52D736150A}"/>
    <cellStyle name="Heading 3 2 14 2" xfId="4410" xr:uid="{2CB6AB0D-FE9C-4512-ADDB-A42DCE8D58F9}"/>
    <cellStyle name="Heading 3 2 14 2 2" xfId="4411" xr:uid="{EE3EEFDE-033B-4A85-9200-E34D6405789D}"/>
    <cellStyle name="Heading 3 2 14 2 2 2" xfId="4412" xr:uid="{4F29190D-25B5-4990-81DF-C5AFBAFB59B5}"/>
    <cellStyle name="Heading 3 2 14 2 3" xfId="4413" xr:uid="{2312015B-CBB1-4A6C-AFB7-D0FEB4A8C94A}"/>
    <cellStyle name="Heading 3 2 14 2 3 2" xfId="4414" xr:uid="{AC4C7B55-A9DA-4395-9D7B-A31C4B5276E8}"/>
    <cellStyle name="Heading 3 2 14 2 4" xfId="4415" xr:uid="{A1579118-AF27-4EFB-B46C-77E3856093D4}"/>
    <cellStyle name="Heading 3 2 14 2 4 2" xfId="4416" xr:uid="{C5E3E13A-BAF5-4385-8611-79A11F5BAB2C}"/>
    <cellStyle name="Heading 3 2 14 20" xfId="4417" xr:uid="{413FD73F-0E01-4FC0-AAD2-B1D9523EC0E5}"/>
    <cellStyle name="Heading 3 2 14 21" xfId="4418" xr:uid="{17B917F2-32E0-411A-A71A-86D29DC2CB89}"/>
    <cellStyle name="Heading 3 2 14 22" xfId="4419" xr:uid="{6B8AE112-C811-4DBD-BE7A-85233EBC597E}"/>
    <cellStyle name="Heading 3 2 14 23" xfId="4420" xr:uid="{CD485E54-1E5C-4E59-96C5-92904E92D15B}"/>
    <cellStyle name="Heading 3 2 14 24" xfId="4421" xr:uid="{B8E643DA-CCE9-4A7A-B9F6-CE6D659B1F01}"/>
    <cellStyle name="Heading 3 2 14 25" xfId="4422" xr:uid="{4CE5E78D-5B2C-480A-AC81-87670F9503B9}"/>
    <cellStyle name="Heading 3 2 14 3" xfId="4423" xr:uid="{DC6AC517-8C3D-4BA0-A9C7-D303BF9DAD47}"/>
    <cellStyle name="Heading 3 2 14 3 2" xfId="4424" xr:uid="{4C465490-CB5A-44AF-B8FF-160061514B00}"/>
    <cellStyle name="Heading 3 2 14 3 2 2" xfId="4425" xr:uid="{1AFB20B7-10C0-4BC5-8906-3C89A1A07B05}"/>
    <cellStyle name="Heading 3 2 14 3 3" xfId="4426" xr:uid="{11AE364D-A11F-4DEC-AEDC-F09A99F04843}"/>
    <cellStyle name="Heading 3 2 14 3 3 2" xfId="4427" xr:uid="{3D97335F-7AED-4CE8-9CDD-ADB801E5F25A}"/>
    <cellStyle name="Heading 3 2 14 3 4" xfId="4428" xr:uid="{1E8C4A27-78CC-4B93-A786-7D4A6876C5F7}"/>
    <cellStyle name="Heading 3 2 14 3 4 2" xfId="4429" xr:uid="{1A37702E-2D41-47B2-8D7D-34849EBE8C22}"/>
    <cellStyle name="Heading 3 2 14 4" xfId="4430" xr:uid="{462F583E-2FEB-4863-A832-022EB8D2F101}"/>
    <cellStyle name="Heading 3 2 14 4 2" xfId="4431" xr:uid="{37F4D45A-1256-49D4-855D-365BEB53FD2A}"/>
    <cellStyle name="Heading 3 2 14 4 2 2" xfId="4432" xr:uid="{1954A9C7-E0C2-4933-8633-3C79E33CC421}"/>
    <cellStyle name="Heading 3 2 14 4 3" xfId="4433" xr:uid="{ADF8DFE9-5EDC-43A9-A366-2939534968A3}"/>
    <cellStyle name="Heading 3 2 14 4 3 2" xfId="4434" xr:uid="{06147946-2583-46FB-9DDE-E3B7C7B57C24}"/>
    <cellStyle name="Heading 3 2 14 4 4" xfId="4435" xr:uid="{CDEF6275-4730-4CC1-8493-3CD4228C54AA}"/>
    <cellStyle name="Heading 3 2 14 4 4 2" xfId="4436" xr:uid="{4B79AA95-7334-4842-BE50-CBB3CC458BE3}"/>
    <cellStyle name="Heading 3 2 14 5" xfId="4437" xr:uid="{7DF8BAB4-2023-4498-B8C9-D5B462273D31}"/>
    <cellStyle name="Heading 3 2 14 5 2" xfId="4438" xr:uid="{165ECA80-0D52-4A1C-893D-0A5641571BF7}"/>
    <cellStyle name="Heading 3 2 14 5 2 2" xfId="4439" xr:uid="{AFF52DEB-542C-41E5-861E-1BA7A326DBD6}"/>
    <cellStyle name="Heading 3 2 14 5 3" xfId="4440" xr:uid="{DDE18B88-EFE8-441D-94B4-105A8ED55D64}"/>
    <cellStyle name="Heading 3 2 14 5 3 2" xfId="4441" xr:uid="{92215B96-1622-48A7-B928-CF653D666FFC}"/>
    <cellStyle name="Heading 3 2 14 5 4" xfId="4442" xr:uid="{F244B8E8-B205-40CE-B72F-30D4EE7DF167}"/>
    <cellStyle name="Heading 3 2 14 5 4 2" xfId="4443" xr:uid="{CBBC55A6-C45C-49B9-89E7-F610C041D17F}"/>
    <cellStyle name="Heading 3 2 14 6" xfId="4444" xr:uid="{EC13771F-954F-4117-B0AE-35C801E74655}"/>
    <cellStyle name="Heading 3 2 14 6 2" xfId="4445" xr:uid="{AA24A0FB-F6FB-459E-BA12-11E89E677C54}"/>
    <cellStyle name="Heading 3 2 14 6 2 2" xfId="4446" xr:uid="{8DE773B7-61C1-494D-9998-C82D4CFCC7F9}"/>
    <cellStyle name="Heading 3 2 14 6 3" xfId="4447" xr:uid="{91139A9E-F773-4CFA-90FA-B67DE0C2B351}"/>
    <cellStyle name="Heading 3 2 14 6 3 2" xfId="4448" xr:uid="{AA685EB4-6A73-4AF3-9229-489C6A06BA24}"/>
    <cellStyle name="Heading 3 2 14 6 4" xfId="4449" xr:uid="{D8B3E416-66E7-4C90-A473-9A3671C9674E}"/>
    <cellStyle name="Heading 3 2 14 6 4 2" xfId="4450" xr:uid="{E62C9CB4-1CE4-4B83-8309-0B3AD97AB2AC}"/>
    <cellStyle name="Heading 3 2 14 7" xfId="4451" xr:uid="{BEAA2D0D-7E36-49CC-ADE8-EF2121A96B78}"/>
    <cellStyle name="Heading 3 2 14 7 2" xfId="4452" xr:uid="{966A3814-18F1-44E6-88A7-5B65D06CADE2}"/>
    <cellStyle name="Heading 3 2 14 7 2 2" xfId="4453" xr:uid="{B9AA6052-D650-4ACD-9E55-F57A2B862B68}"/>
    <cellStyle name="Heading 3 2 14 7 3" xfId="4454" xr:uid="{E073D0F8-BFA0-4B8D-9067-B9722793E24C}"/>
    <cellStyle name="Heading 3 2 14 7 3 2" xfId="4455" xr:uid="{EDF6A198-5371-40BE-BBA3-A1D7BC119B3F}"/>
    <cellStyle name="Heading 3 2 14 7 4" xfId="4456" xr:uid="{F6554A1B-859F-4A43-9EAE-E6ABAF7BAFE3}"/>
    <cellStyle name="Heading 3 2 14 7 4 2" xfId="4457" xr:uid="{001E303F-7542-41AA-AFDB-347874710AA8}"/>
    <cellStyle name="Heading 3 2 14 8" xfId="4458" xr:uid="{05CC1278-5C50-4519-9F94-25700B4DE32F}"/>
    <cellStyle name="Heading 3 2 14 8 2" xfId="4459" xr:uid="{120C7A6C-1B4F-476D-8FCC-2A92F2A033A0}"/>
    <cellStyle name="Heading 3 2 14 8 2 2" xfId="4460" xr:uid="{DD5FDB7C-4FDB-42CB-B47C-1B0748CA1C27}"/>
    <cellStyle name="Heading 3 2 14 8 3" xfId="4461" xr:uid="{3235F3C2-0C46-48CF-898E-BC8D35906C31}"/>
    <cellStyle name="Heading 3 2 14 8 3 2" xfId="4462" xr:uid="{4920B12E-F3E4-4379-9ABE-68FE086A8F8F}"/>
    <cellStyle name="Heading 3 2 14 8 4" xfId="4463" xr:uid="{7475E093-A83B-44F0-82E6-E1846E0AD01E}"/>
    <cellStyle name="Heading 3 2 14 8 4 2" xfId="4464" xr:uid="{330FD209-D0AA-45BA-B80D-ADBB55BCFBA2}"/>
    <cellStyle name="Heading 3 2 14 9" xfId="4465" xr:uid="{21958FE0-ED8C-4A45-84E7-2BFCF656F5ED}"/>
    <cellStyle name="Heading 3 2 14 9 2" xfId="4466" xr:uid="{DE72F83A-3052-4196-B1BD-AA75AAB42F40}"/>
    <cellStyle name="Heading 3 2 14 9 2 2" xfId="4467" xr:uid="{C6FDFBE5-DC22-44EE-81CD-736A53D13A83}"/>
    <cellStyle name="Heading 3 2 14 9 3" xfId="4468" xr:uid="{B4EF6A94-0C05-4024-8066-8B360A6FEA9E}"/>
    <cellStyle name="Heading 3 2 14 9 3 2" xfId="4469" xr:uid="{B551013F-1C09-41EF-8E78-221FAC7F4A19}"/>
    <cellStyle name="Heading 3 2 14 9 4" xfId="4470" xr:uid="{1B2397ED-8C98-4904-A4B4-E12F7EC37A8C}"/>
    <cellStyle name="Heading 3 2 14 9 4 2" xfId="4471" xr:uid="{9D1378CD-77F5-4528-81F7-C2F9B6B3BC3E}"/>
    <cellStyle name="Heading 3 2 15" xfId="4472" xr:uid="{983EDB45-6F79-4249-B55D-E101981544E5}"/>
    <cellStyle name="Heading 3 2 15 10" xfId="4473" xr:uid="{86639493-8F17-40C4-A528-A563834A51D9}"/>
    <cellStyle name="Heading 3 2 15 10 2" xfId="4474" xr:uid="{1B010FBE-ACA9-4673-92AD-E53822785A03}"/>
    <cellStyle name="Heading 3 2 15 10 2 2" xfId="4475" xr:uid="{BC14EDF0-9107-43D0-8CC3-8462CFFFA288}"/>
    <cellStyle name="Heading 3 2 15 10 3" xfId="4476" xr:uid="{50D0C1B4-827A-42D4-9455-D54376C23D14}"/>
    <cellStyle name="Heading 3 2 15 10 3 2" xfId="4477" xr:uid="{642899B4-F2A9-4DB1-9C52-1FAF91EF36E8}"/>
    <cellStyle name="Heading 3 2 15 10 4" xfId="4478" xr:uid="{C0F0C2E5-BE25-4E00-B0FA-804C29E58D04}"/>
    <cellStyle name="Heading 3 2 15 10 4 2" xfId="4479" xr:uid="{E12EABFC-1C3C-49E4-A8D3-190F2FE2EF96}"/>
    <cellStyle name="Heading 3 2 15 11" xfId="4480" xr:uid="{EBF2426A-1916-4A76-939B-A76B11BB694F}"/>
    <cellStyle name="Heading 3 2 15 11 2" xfId="4481" xr:uid="{B51B8D78-C0BC-4468-A615-C25A52789B50}"/>
    <cellStyle name="Heading 3 2 15 11 2 2" xfId="4482" xr:uid="{FC051579-7995-4E2A-B585-3828F13ECC4C}"/>
    <cellStyle name="Heading 3 2 15 11 3" xfId="4483" xr:uid="{F66BBB17-B9E3-4D08-859D-97C2A7386FC6}"/>
    <cellStyle name="Heading 3 2 15 11 3 2" xfId="4484" xr:uid="{A31E5074-9A83-4CAC-8C0E-8A61894B0AC8}"/>
    <cellStyle name="Heading 3 2 15 11 4" xfId="4485" xr:uid="{E4B8C3E7-8B53-4FFB-91AA-CBC91441DFB1}"/>
    <cellStyle name="Heading 3 2 15 11 4 2" xfId="4486" xr:uid="{202D5FCB-4050-4461-BFBE-5C8AF5F0127B}"/>
    <cellStyle name="Heading 3 2 15 12" xfId="4487" xr:uid="{400A2906-55D1-47D1-87EE-34C7AE174E97}"/>
    <cellStyle name="Heading 3 2 15 12 2" xfId="4488" xr:uid="{97351FBC-EDE3-450E-9791-CA7964FD64B4}"/>
    <cellStyle name="Heading 3 2 15 12 2 2" xfId="4489" xr:uid="{B7D0D15E-BC0E-4613-A3FA-7574FFA12D82}"/>
    <cellStyle name="Heading 3 2 15 12 3" xfId="4490" xr:uid="{E003C299-98AD-434D-AD55-1844850C9F3E}"/>
    <cellStyle name="Heading 3 2 15 12 3 2" xfId="4491" xr:uid="{7EFC83D9-169A-4603-874F-5263CA1464C9}"/>
    <cellStyle name="Heading 3 2 15 12 4" xfId="4492" xr:uid="{D7AB6026-0481-4053-B75A-2AA078EA5FC1}"/>
    <cellStyle name="Heading 3 2 15 12 4 2" xfId="4493" xr:uid="{9CD0DD81-401E-4E3B-91E3-02702ECEA205}"/>
    <cellStyle name="Heading 3 2 15 13" xfId="4494" xr:uid="{05992885-93E6-488D-AFDF-1CDF7F9044C1}"/>
    <cellStyle name="Heading 3 2 15 13 2" xfId="4495" xr:uid="{0AC78127-418D-4DE5-8499-34F401DFF3D4}"/>
    <cellStyle name="Heading 3 2 15 13 2 2" xfId="4496" xr:uid="{E6DEEA7A-9291-43FC-A665-BF4A4A5C9A21}"/>
    <cellStyle name="Heading 3 2 15 13 3" xfId="4497" xr:uid="{C320F46A-494E-433F-BFF6-D50A31F348C5}"/>
    <cellStyle name="Heading 3 2 15 13 3 2" xfId="4498" xr:uid="{C7A0AA7A-0350-43F6-9358-690375FB3A05}"/>
    <cellStyle name="Heading 3 2 15 13 4" xfId="4499" xr:uid="{8F0B8F09-E9C1-43CD-8D62-199349A84004}"/>
    <cellStyle name="Heading 3 2 15 13 4 2" xfId="4500" xr:uid="{9777DD63-EADC-415F-A5C3-7587BA3DB670}"/>
    <cellStyle name="Heading 3 2 15 14" xfId="4501" xr:uid="{DFD4BEFF-57AA-4A79-9E90-6F9F1484783A}"/>
    <cellStyle name="Heading 3 2 15 14 2" xfId="4502" xr:uid="{35C3E98C-6A3C-402C-95A0-F9D361BB0154}"/>
    <cellStyle name="Heading 3 2 15 14 2 2" xfId="4503" xr:uid="{097B0726-615B-4F64-B535-4486B6063B27}"/>
    <cellStyle name="Heading 3 2 15 14 3" xfId="4504" xr:uid="{BA1F196B-E310-4B5C-8C96-7C0C55722B18}"/>
    <cellStyle name="Heading 3 2 15 14 3 2" xfId="4505" xr:uid="{7B57941B-3027-4782-90F6-BB976D17307E}"/>
    <cellStyle name="Heading 3 2 15 14 4" xfId="4506" xr:uid="{0B7F3CE9-8405-4961-9CED-73A106206843}"/>
    <cellStyle name="Heading 3 2 15 14 4 2" xfId="4507" xr:uid="{EB49005C-AD7F-45DC-BEB0-89F47F86741D}"/>
    <cellStyle name="Heading 3 2 15 15" xfId="4508" xr:uid="{C1D87EDD-58DC-44C0-81E9-FAE531B5DCE5}"/>
    <cellStyle name="Heading 3 2 15 15 2" xfId="4509" xr:uid="{94517CA5-2E2C-4C01-B1D7-9812D797AF17}"/>
    <cellStyle name="Heading 3 2 15 15 2 2" xfId="4510" xr:uid="{E5598855-F542-4D20-945E-94CF29AD34D4}"/>
    <cellStyle name="Heading 3 2 15 15 3" xfId="4511" xr:uid="{AB4ED5B7-C28D-49E7-9B56-97707BCCC132}"/>
    <cellStyle name="Heading 3 2 15 15 3 2" xfId="4512" xr:uid="{417C01B9-3F23-4B69-B920-0EBFFFDF0421}"/>
    <cellStyle name="Heading 3 2 15 15 4" xfId="4513" xr:uid="{9EA3FF7B-4DC5-4DE0-83C4-38C03C39A6DA}"/>
    <cellStyle name="Heading 3 2 15 15 4 2" xfId="4514" xr:uid="{EEADAC65-AD46-4F99-AAD3-5A9DA5622E96}"/>
    <cellStyle name="Heading 3 2 15 16" xfId="4515" xr:uid="{96B69CBD-BBF4-47DB-8F47-310A33EC8D32}"/>
    <cellStyle name="Heading 3 2 15 16 2" xfId="4516" xr:uid="{4192038A-1697-4FA2-BFDB-EA92EE1EFDE6}"/>
    <cellStyle name="Heading 3 2 15 17" xfId="4517" xr:uid="{A83FAF04-BF25-4366-9FB0-A2348B03EE1E}"/>
    <cellStyle name="Heading 3 2 15 17 2" xfId="4518" xr:uid="{EE17207B-118C-4004-9DBE-2BD3CD400C4F}"/>
    <cellStyle name="Heading 3 2 15 18" xfId="4519" xr:uid="{58596C93-126E-4BEE-AB71-9631D052C07C}"/>
    <cellStyle name="Heading 3 2 15 18 2" xfId="4520" xr:uid="{98FF2211-E27E-43FA-A554-2F5EBCFFCB65}"/>
    <cellStyle name="Heading 3 2 15 19" xfId="4521" xr:uid="{F3D74778-F5B2-425F-9F32-94F63D2FEC47}"/>
    <cellStyle name="Heading 3 2 15 2" xfId="4522" xr:uid="{3FC8F1A4-9ABD-4322-A93C-340D3B755DE7}"/>
    <cellStyle name="Heading 3 2 15 2 2" xfId="4523" xr:uid="{013E83F8-E400-4ADB-9D88-2A7175ADC4FE}"/>
    <cellStyle name="Heading 3 2 15 2 2 2" xfId="4524" xr:uid="{E872155F-85C8-446E-840A-66515D95842B}"/>
    <cellStyle name="Heading 3 2 15 2 3" xfId="4525" xr:uid="{E68C0648-3149-4FD3-866C-D0284D1E87E3}"/>
    <cellStyle name="Heading 3 2 15 2 3 2" xfId="4526" xr:uid="{1CA4A39B-D48B-4C25-A0B8-A9C990B6D583}"/>
    <cellStyle name="Heading 3 2 15 2 4" xfId="4527" xr:uid="{D0EACA18-3A8D-4BB7-B23E-38688F30AF7E}"/>
    <cellStyle name="Heading 3 2 15 2 4 2" xfId="4528" xr:uid="{CB41412D-E8D0-4028-8DC1-7D2008745A47}"/>
    <cellStyle name="Heading 3 2 15 20" xfId="4529" xr:uid="{F869FFB6-ED0E-4863-B46B-883CA4FE3894}"/>
    <cellStyle name="Heading 3 2 15 21" xfId="4530" xr:uid="{8EC65F9C-4F18-4E97-9978-06BC2AE995F1}"/>
    <cellStyle name="Heading 3 2 15 22" xfId="4531" xr:uid="{A17032B4-5DEF-46F0-906A-D10C46F3BE95}"/>
    <cellStyle name="Heading 3 2 15 23" xfId="4532" xr:uid="{AB40229E-7F28-4003-8713-76576AACB081}"/>
    <cellStyle name="Heading 3 2 15 24" xfId="4533" xr:uid="{890FA205-5F49-4F77-B776-203DF46B8D26}"/>
    <cellStyle name="Heading 3 2 15 25" xfId="4534" xr:uid="{B21D234C-653A-4A4E-9D87-008803E9DDDC}"/>
    <cellStyle name="Heading 3 2 15 3" xfId="4535" xr:uid="{EDCCFCE6-85CE-48BB-BD66-0765740DEFEA}"/>
    <cellStyle name="Heading 3 2 15 3 2" xfId="4536" xr:uid="{99B69580-3758-4191-855F-8CDF42A9458C}"/>
    <cellStyle name="Heading 3 2 15 3 2 2" xfId="4537" xr:uid="{1BDDCC92-82A6-4A7B-A445-560E0BAD3163}"/>
    <cellStyle name="Heading 3 2 15 3 3" xfId="4538" xr:uid="{67F16702-CF65-46BB-BAFF-554B08311A4A}"/>
    <cellStyle name="Heading 3 2 15 3 3 2" xfId="4539" xr:uid="{46B0A435-37C6-4DF7-BFD4-169FFB8CD636}"/>
    <cellStyle name="Heading 3 2 15 3 4" xfId="4540" xr:uid="{0F05A5F2-380C-4FAF-A561-CE799B04100E}"/>
    <cellStyle name="Heading 3 2 15 3 4 2" xfId="4541" xr:uid="{FE9849EC-CF55-4372-A663-46E583C8540E}"/>
    <cellStyle name="Heading 3 2 15 4" xfId="4542" xr:uid="{2B94A1BB-DFE6-43B1-99BD-362E6ADF82D1}"/>
    <cellStyle name="Heading 3 2 15 4 2" xfId="4543" xr:uid="{A0839824-2745-4BA7-B957-47799A16E2E6}"/>
    <cellStyle name="Heading 3 2 15 4 2 2" xfId="4544" xr:uid="{C5BB92CD-13CD-4DD8-BA7C-9FB45F3873C4}"/>
    <cellStyle name="Heading 3 2 15 4 3" xfId="4545" xr:uid="{E8CD706C-D4A3-44FD-9086-4367DC8FD31D}"/>
    <cellStyle name="Heading 3 2 15 4 3 2" xfId="4546" xr:uid="{7656B8BA-423D-49A0-A5A0-334961096305}"/>
    <cellStyle name="Heading 3 2 15 4 4" xfId="4547" xr:uid="{F3F4DD91-5E98-4481-A203-7B2D1433BD70}"/>
    <cellStyle name="Heading 3 2 15 4 4 2" xfId="4548" xr:uid="{B2CAAE9C-987C-4820-92DE-D8D16F5637DC}"/>
    <cellStyle name="Heading 3 2 15 5" xfId="4549" xr:uid="{28268B66-82EF-46F8-9986-90966E3916F6}"/>
    <cellStyle name="Heading 3 2 15 5 2" xfId="4550" xr:uid="{584BA981-0BE4-47A4-9394-3C66FAD562C0}"/>
    <cellStyle name="Heading 3 2 15 5 2 2" xfId="4551" xr:uid="{B6EC6B79-0E40-49F6-861C-C4CD30FFFADB}"/>
    <cellStyle name="Heading 3 2 15 5 3" xfId="4552" xr:uid="{89E4154C-C6DE-4129-B7AA-E7EAA9DC90A2}"/>
    <cellStyle name="Heading 3 2 15 5 3 2" xfId="4553" xr:uid="{43DF7E14-9819-4487-ABC2-7C459902767F}"/>
    <cellStyle name="Heading 3 2 15 5 4" xfId="4554" xr:uid="{FFE84A5C-4D93-446D-89A6-6732E71D3168}"/>
    <cellStyle name="Heading 3 2 15 5 4 2" xfId="4555" xr:uid="{5B871C67-5FAB-4060-A99E-686A1AF26B22}"/>
    <cellStyle name="Heading 3 2 15 6" xfId="4556" xr:uid="{B13223EC-29B6-4570-87C4-1412E42A3936}"/>
    <cellStyle name="Heading 3 2 15 6 2" xfId="4557" xr:uid="{76349961-2026-41C5-BB50-A848DBF65D01}"/>
    <cellStyle name="Heading 3 2 15 6 2 2" xfId="4558" xr:uid="{88CEB853-06B2-4E67-AC4B-B7FE02668F34}"/>
    <cellStyle name="Heading 3 2 15 6 3" xfId="4559" xr:uid="{B16825A0-4901-4A94-982C-B25D656E5B4B}"/>
    <cellStyle name="Heading 3 2 15 6 3 2" xfId="4560" xr:uid="{D265EAC5-B6E8-451A-94DD-46196B9E8457}"/>
    <cellStyle name="Heading 3 2 15 6 4" xfId="4561" xr:uid="{6B4C7D0D-555E-40B2-A0A3-513E750567F4}"/>
    <cellStyle name="Heading 3 2 15 6 4 2" xfId="4562" xr:uid="{B0160B1B-6C31-412E-85B3-2698BC52DD5D}"/>
    <cellStyle name="Heading 3 2 15 7" xfId="4563" xr:uid="{4DDD0A62-83EB-4610-918E-1ED6E0D064BB}"/>
    <cellStyle name="Heading 3 2 15 7 2" xfId="4564" xr:uid="{B1E4E2DC-4684-4462-B552-B4EA321BCD92}"/>
    <cellStyle name="Heading 3 2 15 7 2 2" xfId="4565" xr:uid="{73210E73-3F21-4DD4-B838-8A5ADF956E1A}"/>
    <cellStyle name="Heading 3 2 15 7 3" xfId="4566" xr:uid="{92A9B1AD-029A-4555-9F66-12251EB77146}"/>
    <cellStyle name="Heading 3 2 15 7 3 2" xfId="4567" xr:uid="{90665F76-1A05-4935-A807-C4DC6FE80620}"/>
    <cellStyle name="Heading 3 2 15 7 4" xfId="4568" xr:uid="{D6543C86-D5C7-4EFF-99F0-EFE8EADD966D}"/>
    <cellStyle name="Heading 3 2 15 7 4 2" xfId="4569" xr:uid="{E7BC5BCB-5D60-4EA2-A7A3-4C7AD9108CA0}"/>
    <cellStyle name="Heading 3 2 15 8" xfId="4570" xr:uid="{7AD7EE64-2DA7-4D1E-8F3F-77B59FFE1064}"/>
    <cellStyle name="Heading 3 2 15 8 2" xfId="4571" xr:uid="{846D1016-CF79-4C1B-B379-55EFE57C70BF}"/>
    <cellStyle name="Heading 3 2 15 8 2 2" xfId="4572" xr:uid="{8CF73709-EC90-4AB7-91E3-6AC803FECF47}"/>
    <cellStyle name="Heading 3 2 15 8 3" xfId="4573" xr:uid="{592570D9-9168-4189-8BFA-A220565A0E0C}"/>
    <cellStyle name="Heading 3 2 15 8 3 2" xfId="4574" xr:uid="{B70CB313-9E71-4FB5-91E5-5A9F4ABF0400}"/>
    <cellStyle name="Heading 3 2 15 8 4" xfId="4575" xr:uid="{D5B11DC3-CD04-4426-93AE-E52FE3726A2B}"/>
    <cellStyle name="Heading 3 2 15 8 4 2" xfId="4576" xr:uid="{FE5D6AEB-A39F-4121-A3FA-35262CD063E5}"/>
    <cellStyle name="Heading 3 2 15 9" xfId="4577" xr:uid="{20207848-0D35-4899-A41F-8CFC755C2589}"/>
    <cellStyle name="Heading 3 2 15 9 2" xfId="4578" xr:uid="{C496F15A-1B9B-4B39-AE04-C61BF5C78BF4}"/>
    <cellStyle name="Heading 3 2 15 9 2 2" xfId="4579" xr:uid="{12BB459F-CA32-456E-AFA7-74012CA81137}"/>
    <cellStyle name="Heading 3 2 15 9 3" xfId="4580" xr:uid="{586586C5-DE22-47C7-A591-6A3FE8B2E65D}"/>
    <cellStyle name="Heading 3 2 15 9 3 2" xfId="4581" xr:uid="{97CE50C2-D6ED-43D8-95C2-3F3435CA9DA4}"/>
    <cellStyle name="Heading 3 2 15 9 4" xfId="4582" xr:uid="{9DE953AE-85C1-401D-AC7C-7752E740C4CA}"/>
    <cellStyle name="Heading 3 2 15 9 4 2" xfId="4583" xr:uid="{9CF80D32-9615-497C-A199-B8C4CFBF41FC}"/>
    <cellStyle name="Heading 3 2 16" xfId="4584" xr:uid="{786CA05D-2C85-4692-9BE4-9E97ABD44AEC}"/>
    <cellStyle name="Heading 3 2 16 10" xfId="4585" xr:uid="{CD162819-95C8-4731-9BAA-FEEB334A496E}"/>
    <cellStyle name="Heading 3 2 16 10 2" xfId="4586" xr:uid="{CF717D9A-016C-4337-945A-90649884CC0D}"/>
    <cellStyle name="Heading 3 2 16 10 2 2" xfId="4587" xr:uid="{E9D46F15-AF96-48DA-B6CA-D44126847275}"/>
    <cellStyle name="Heading 3 2 16 10 3" xfId="4588" xr:uid="{661674D0-E957-424B-A2B9-91DBE65AFE5A}"/>
    <cellStyle name="Heading 3 2 16 10 3 2" xfId="4589" xr:uid="{C4AA2257-83A2-45DD-9FF3-478F1DCC5250}"/>
    <cellStyle name="Heading 3 2 16 10 4" xfId="4590" xr:uid="{52DEC5F3-1BC6-4ADC-964A-465B4587CC4A}"/>
    <cellStyle name="Heading 3 2 16 10 4 2" xfId="4591" xr:uid="{DDA34C8F-6C9A-40B1-A813-2082FB76E153}"/>
    <cellStyle name="Heading 3 2 16 11" xfId="4592" xr:uid="{D1F8017B-CA4F-46D1-B5A2-1DA413E1F995}"/>
    <cellStyle name="Heading 3 2 16 11 2" xfId="4593" xr:uid="{208045F9-59E5-4CEC-8347-F34FA3DC9CAB}"/>
    <cellStyle name="Heading 3 2 16 11 2 2" xfId="4594" xr:uid="{662DF74D-B0E8-47AA-A036-78C441E6E911}"/>
    <cellStyle name="Heading 3 2 16 11 3" xfId="4595" xr:uid="{13281166-B391-4B2C-947B-DFC5C9B9375B}"/>
    <cellStyle name="Heading 3 2 16 11 3 2" xfId="4596" xr:uid="{1A319669-D37A-4A66-B1E0-D34138E76409}"/>
    <cellStyle name="Heading 3 2 16 11 4" xfId="4597" xr:uid="{2EEB99E9-8CEF-4047-9B96-5E292DBCB661}"/>
    <cellStyle name="Heading 3 2 16 11 4 2" xfId="4598" xr:uid="{F73ED9D3-DA85-4D5C-A45A-E50FAD67FC39}"/>
    <cellStyle name="Heading 3 2 16 12" xfId="4599" xr:uid="{F27A32D7-C6E8-4D97-862B-2EC60293D490}"/>
    <cellStyle name="Heading 3 2 16 12 2" xfId="4600" xr:uid="{AC15E8F1-3F4C-47C9-B8BB-EE0C3E79273C}"/>
    <cellStyle name="Heading 3 2 16 12 2 2" xfId="4601" xr:uid="{529E7EC5-3098-42F5-AA38-6E210CE9C92A}"/>
    <cellStyle name="Heading 3 2 16 12 3" xfId="4602" xr:uid="{55B8DFAF-7562-4185-A4EB-5A0E373D4DA6}"/>
    <cellStyle name="Heading 3 2 16 12 3 2" xfId="4603" xr:uid="{456BF488-A5D0-4435-B503-2D5AD71CD2C0}"/>
    <cellStyle name="Heading 3 2 16 12 4" xfId="4604" xr:uid="{599E7FAF-65F6-457F-A7A9-297D480DA285}"/>
    <cellStyle name="Heading 3 2 16 12 4 2" xfId="4605" xr:uid="{6EABC53F-7F93-40CE-B6F6-B726D8716A84}"/>
    <cellStyle name="Heading 3 2 16 13" xfId="4606" xr:uid="{7D9ADEE7-D3D4-4399-9CAB-F05940E0A332}"/>
    <cellStyle name="Heading 3 2 16 13 2" xfId="4607" xr:uid="{DE9978DB-C230-4323-9660-497B7F1F5B5D}"/>
    <cellStyle name="Heading 3 2 16 13 2 2" xfId="4608" xr:uid="{219C50BB-8B67-4D90-A0E7-5A9764E264D5}"/>
    <cellStyle name="Heading 3 2 16 13 3" xfId="4609" xr:uid="{62EC50A5-11B4-4F52-A3AB-F64501D4496B}"/>
    <cellStyle name="Heading 3 2 16 13 3 2" xfId="4610" xr:uid="{5F2F38B4-A27A-42F2-B752-BF58961A6BCC}"/>
    <cellStyle name="Heading 3 2 16 13 4" xfId="4611" xr:uid="{EF25B5CC-3B12-4D15-8975-636D5863382D}"/>
    <cellStyle name="Heading 3 2 16 13 4 2" xfId="4612" xr:uid="{6B349DF2-7AA1-46F1-89A1-CF710DB75F4D}"/>
    <cellStyle name="Heading 3 2 16 14" xfId="4613" xr:uid="{F64DFE8E-45D8-4FDE-92D4-AB437092FD1B}"/>
    <cellStyle name="Heading 3 2 16 14 2" xfId="4614" xr:uid="{F3A394BA-6EA9-4769-84ED-EE01264B4A5F}"/>
    <cellStyle name="Heading 3 2 16 14 2 2" xfId="4615" xr:uid="{33E6726D-0760-4EEA-A3F5-684A68D8B311}"/>
    <cellStyle name="Heading 3 2 16 14 3" xfId="4616" xr:uid="{F3D0BCAE-5B1F-467A-AF2A-D177595EEEAC}"/>
    <cellStyle name="Heading 3 2 16 14 3 2" xfId="4617" xr:uid="{651AF7A1-1E2A-45A2-99DE-5761C8460E81}"/>
    <cellStyle name="Heading 3 2 16 14 4" xfId="4618" xr:uid="{0C666370-F653-407A-9459-D321DCA952A8}"/>
    <cellStyle name="Heading 3 2 16 14 4 2" xfId="4619" xr:uid="{72BE472F-40FF-4FF6-81FC-FAEED9FD3843}"/>
    <cellStyle name="Heading 3 2 16 15" xfId="4620" xr:uid="{4A9EC994-650E-4508-B0C8-2B5CE1C5707E}"/>
    <cellStyle name="Heading 3 2 16 15 2" xfId="4621" xr:uid="{F360F754-45C1-4307-9CB4-616ACFC751D0}"/>
    <cellStyle name="Heading 3 2 16 15 2 2" xfId="4622" xr:uid="{B87EE253-BD1F-483A-A5B5-8F83DD8DF81A}"/>
    <cellStyle name="Heading 3 2 16 15 3" xfId="4623" xr:uid="{DA4B7463-B40E-42AE-9BF7-1546D4F7E6B7}"/>
    <cellStyle name="Heading 3 2 16 15 3 2" xfId="4624" xr:uid="{2ABFB207-01BF-40C9-BFD9-5C8295ADAFE6}"/>
    <cellStyle name="Heading 3 2 16 15 4" xfId="4625" xr:uid="{81843AA4-75A8-4DFB-9E5E-362F2DDC5B25}"/>
    <cellStyle name="Heading 3 2 16 15 4 2" xfId="4626" xr:uid="{063903A0-834F-406F-BC44-475924017480}"/>
    <cellStyle name="Heading 3 2 16 16" xfId="4627" xr:uid="{B081CAE8-58C2-434B-B5CD-BBFC9222A1E9}"/>
    <cellStyle name="Heading 3 2 16 16 2" xfId="4628" xr:uid="{3212CBD9-8CB8-4BFC-8D5E-9086788F4AB9}"/>
    <cellStyle name="Heading 3 2 16 17" xfId="4629" xr:uid="{2EF1D84A-AFD2-478C-B1F1-49841018DAEF}"/>
    <cellStyle name="Heading 3 2 16 17 2" xfId="4630" xr:uid="{FF4463E8-956F-4EB8-B876-2D7F0E527AD8}"/>
    <cellStyle name="Heading 3 2 16 18" xfId="4631" xr:uid="{EAD2A808-DDDF-4651-BC26-52EAC8DECB04}"/>
    <cellStyle name="Heading 3 2 16 18 2" xfId="4632" xr:uid="{3F4F30C5-9C18-436E-9D7F-B4CF2914330A}"/>
    <cellStyle name="Heading 3 2 16 19" xfId="4633" xr:uid="{23EE06FE-ECBC-4F02-ACA1-B1BD7AACBA61}"/>
    <cellStyle name="Heading 3 2 16 2" xfId="4634" xr:uid="{5832B04D-4D16-4672-BB6B-03DA483A93A4}"/>
    <cellStyle name="Heading 3 2 16 2 2" xfId="4635" xr:uid="{0787866C-ADEE-489D-AE2A-9EBD6351BA62}"/>
    <cellStyle name="Heading 3 2 16 2 2 2" xfId="4636" xr:uid="{024B59AE-A68A-4958-820E-68C79AD25EAF}"/>
    <cellStyle name="Heading 3 2 16 2 3" xfId="4637" xr:uid="{3010FA66-9AE3-470A-BD7F-2DF4AAC797BD}"/>
    <cellStyle name="Heading 3 2 16 2 3 2" xfId="4638" xr:uid="{9995FEC0-31EF-47E2-877B-E39B95CA3E71}"/>
    <cellStyle name="Heading 3 2 16 2 4" xfId="4639" xr:uid="{CAA1D568-1415-4D3A-9952-98906D60A48B}"/>
    <cellStyle name="Heading 3 2 16 2 4 2" xfId="4640" xr:uid="{083D32B6-4754-466B-8FF3-B502E0E91A85}"/>
    <cellStyle name="Heading 3 2 16 20" xfId="4641" xr:uid="{A4DDE464-AF1D-494E-8D24-B22065474137}"/>
    <cellStyle name="Heading 3 2 16 21" xfId="4642" xr:uid="{5ED919EB-8246-4679-A381-B60ECEEFE21E}"/>
    <cellStyle name="Heading 3 2 16 22" xfId="4643" xr:uid="{5C0D2CCE-0ABD-4B5C-9ED2-A2AC259146AC}"/>
    <cellStyle name="Heading 3 2 16 23" xfId="4644" xr:uid="{B1A50729-B94E-423E-8E74-72AFC3567622}"/>
    <cellStyle name="Heading 3 2 16 24" xfId="4645" xr:uid="{3930C185-74DC-4842-A928-CCE7480E44BB}"/>
    <cellStyle name="Heading 3 2 16 25" xfId="4646" xr:uid="{7D231D60-16E5-455C-88B1-036B423FC843}"/>
    <cellStyle name="Heading 3 2 16 3" xfId="4647" xr:uid="{4735ECB0-A199-45EA-8916-A9A9966DEF65}"/>
    <cellStyle name="Heading 3 2 16 3 2" xfId="4648" xr:uid="{D63B94A1-18E5-48C6-8063-05B499534583}"/>
    <cellStyle name="Heading 3 2 16 3 2 2" xfId="4649" xr:uid="{ADA52129-5CAA-4810-803A-DA9B7A7FD406}"/>
    <cellStyle name="Heading 3 2 16 3 3" xfId="4650" xr:uid="{02A1148D-D938-4563-BF8B-C222DE1E30EC}"/>
    <cellStyle name="Heading 3 2 16 3 3 2" xfId="4651" xr:uid="{921E2721-AEEF-40C3-9229-011B3F14487E}"/>
    <cellStyle name="Heading 3 2 16 3 4" xfId="4652" xr:uid="{BE4ECBA0-41DE-49B2-B68C-58B1EC8DF443}"/>
    <cellStyle name="Heading 3 2 16 3 4 2" xfId="4653" xr:uid="{E4AA6F71-030A-40AF-8F70-34B0CFDF271D}"/>
    <cellStyle name="Heading 3 2 16 4" xfId="4654" xr:uid="{EFA7999F-4116-4E96-9A15-3E7AD37926E3}"/>
    <cellStyle name="Heading 3 2 16 4 2" xfId="4655" xr:uid="{88514949-8419-4E86-B1A7-4A72D00E940E}"/>
    <cellStyle name="Heading 3 2 16 4 2 2" xfId="4656" xr:uid="{41D3A518-6B8A-45B8-8DF7-5FA5C48202C2}"/>
    <cellStyle name="Heading 3 2 16 4 3" xfId="4657" xr:uid="{1D58A073-6076-4B69-B1EA-929C5D5311D7}"/>
    <cellStyle name="Heading 3 2 16 4 3 2" xfId="4658" xr:uid="{836EACF8-AC2C-4608-BD3A-75EF0B57F2BE}"/>
    <cellStyle name="Heading 3 2 16 4 4" xfId="4659" xr:uid="{AE16387A-1F3A-406E-837D-DA07AFCED79C}"/>
    <cellStyle name="Heading 3 2 16 4 4 2" xfId="4660" xr:uid="{6A59B9AD-5C28-45EB-ABAE-E4F9BEE438BD}"/>
    <cellStyle name="Heading 3 2 16 5" xfId="4661" xr:uid="{921495B2-7B9B-433E-90BF-09A58C539DC1}"/>
    <cellStyle name="Heading 3 2 16 5 2" xfId="4662" xr:uid="{13EE496F-33EA-4EF6-91ED-4F06153FBBB9}"/>
    <cellStyle name="Heading 3 2 16 5 2 2" xfId="4663" xr:uid="{E73F616C-670E-4DD7-BF7E-E57772AE2C4C}"/>
    <cellStyle name="Heading 3 2 16 5 3" xfId="4664" xr:uid="{9FBD2295-8F02-4A5F-A976-83D1C689DCEC}"/>
    <cellStyle name="Heading 3 2 16 5 3 2" xfId="4665" xr:uid="{3ED5639C-5FF3-4889-BC91-C6505AC11546}"/>
    <cellStyle name="Heading 3 2 16 5 4" xfId="4666" xr:uid="{9DC3D5A1-5982-483F-86A7-3B6A06BFBD9A}"/>
    <cellStyle name="Heading 3 2 16 5 4 2" xfId="4667" xr:uid="{2AB3324E-6D01-4DA6-A4F5-255C66C5E861}"/>
    <cellStyle name="Heading 3 2 16 6" xfId="4668" xr:uid="{78F64515-46B1-479B-A3B8-0E23E691E8E4}"/>
    <cellStyle name="Heading 3 2 16 6 2" xfId="4669" xr:uid="{2225661C-433A-4717-9A3C-371E127F054A}"/>
    <cellStyle name="Heading 3 2 16 6 2 2" xfId="4670" xr:uid="{6CE798ED-7A70-419E-B4D6-97E3E225BC1B}"/>
    <cellStyle name="Heading 3 2 16 6 3" xfId="4671" xr:uid="{9F88D4C9-8119-40D0-BCEF-A4EC2C542C9E}"/>
    <cellStyle name="Heading 3 2 16 6 3 2" xfId="4672" xr:uid="{117408D1-B63A-423E-9128-1472E469A9C3}"/>
    <cellStyle name="Heading 3 2 16 6 4" xfId="4673" xr:uid="{B816072C-DE63-4A1C-811F-D840E8ED621D}"/>
    <cellStyle name="Heading 3 2 16 6 4 2" xfId="4674" xr:uid="{4CDCE31A-A84C-45D4-9FDC-3DB916CA55CC}"/>
    <cellStyle name="Heading 3 2 16 7" xfId="4675" xr:uid="{F2AF9B90-44B1-4EC8-A56E-8248F65E22B7}"/>
    <cellStyle name="Heading 3 2 16 7 2" xfId="4676" xr:uid="{57D7C768-8499-4075-A694-7B5A15E9B5D5}"/>
    <cellStyle name="Heading 3 2 16 7 2 2" xfId="4677" xr:uid="{C9A78AE5-750C-49DD-B01B-6FACB3B737CB}"/>
    <cellStyle name="Heading 3 2 16 7 3" xfId="4678" xr:uid="{84F9252E-BE15-4D99-81FF-9EBAE78C2C79}"/>
    <cellStyle name="Heading 3 2 16 7 3 2" xfId="4679" xr:uid="{0DBD7700-A2CE-48E9-9FCB-5502CDDF2A50}"/>
    <cellStyle name="Heading 3 2 16 7 4" xfId="4680" xr:uid="{9C1AF2F4-CF73-43B9-8B23-0D4BDD7246F2}"/>
    <cellStyle name="Heading 3 2 16 7 4 2" xfId="4681" xr:uid="{8E8A72FB-CF92-479E-A20E-D9746233F48F}"/>
    <cellStyle name="Heading 3 2 16 8" xfId="4682" xr:uid="{26B2FB80-9D56-4ABE-9D99-7F5EB3909E6A}"/>
    <cellStyle name="Heading 3 2 16 8 2" xfId="4683" xr:uid="{A0A438C5-3D64-4DFD-AE70-7F82BD3B12EF}"/>
    <cellStyle name="Heading 3 2 16 8 2 2" xfId="4684" xr:uid="{638FDE24-4D26-47E6-B1C7-9F2335952DFD}"/>
    <cellStyle name="Heading 3 2 16 8 3" xfId="4685" xr:uid="{DC2600DA-3689-47F9-947B-5CCAAC07AF7A}"/>
    <cellStyle name="Heading 3 2 16 8 3 2" xfId="4686" xr:uid="{46548956-4DFE-447C-833D-AE1F750493E8}"/>
    <cellStyle name="Heading 3 2 16 8 4" xfId="4687" xr:uid="{46A372C5-81EE-4A70-9BDE-7D3CF5238F33}"/>
    <cellStyle name="Heading 3 2 16 8 4 2" xfId="4688" xr:uid="{36EB5A99-1BC0-428B-B6DE-F93A516C3D56}"/>
    <cellStyle name="Heading 3 2 16 9" xfId="4689" xr:uid="{8627BC5C-F473-4CC3-9F88-B57A575E22C1}"/>
    <cellStyle name="Heading 3 2 16 9 2" xfId="4690" xr:uid="{F104FD01-6C10-4590-8602-0B29F4AF58F9}"/>
    <cellStyle name="Heading 3 2 16 9 2 2" xfId="4691" xr:uid="{C57D33EA-FA69-4614-A755-770171C551BA}"/>
    <cellStyle name="Heading 3 2 16 9 3" xfId="4692" xr:uid="{DDFDDD4D-CE30-4113-BAD4-A8C7471D3FFB}"/>
    <cellStyle name="Heading 3 2 16 9 3 2" xfId="4693" xr:uid="{69CBF161-E2E6-441B-8219-EAEA35AC1558}"/>
    <cellStyle name="Heading 3 2 16 9 4" xfId="4694" xr:uid="{2BD16CA3-A8E8-4607-8944-19E19FACB385}"/>
    <cellStyle name="Heading 3 2 16 9 4 2" xfId="4695" xr:uid="{D882A92B-AD84-4AF8-B7C8-98175B108D02}"/>
    <cellStyle name="Heading 3 2 17" xfId="4696" xr:uid="{8851C330-4065-42A8-A2D1-C304B0FD7748}"/>
    <cellStyle name="Heading 3 2 17 10" xfId="4697" xr:uid="{334D13C5-F7A7-465B-93A0-96CD42D0B6CD}"/>
    <cellStyle name="Heading 3 2 17 10 2" xfId="4698" xr:uid="{F60B5911-DA04-4373-8C0E-BD1F335C82EA}"/>
    <cellStyle name="Heading 3 2 17 10 2 2" xfId="4699" xr:uid="{77153217-2DA1-4961-846F-5419C28E3E54}"/>
    <cellStyle name="Heading 3 2 17 10 3" xfId="4700" xr:uid="{566B725E-E7E5-4FEB-A101-72D0FFC2FD12}"/>
    <cellStyle name="Heading 3 2 17 10 3 2" xfId="4701" xr:uid="{A6986153-1277-4DA2-8755-35DBD318933B}"/>
    <cellStyle name="Heading 3 2 17 10 4" xfId="4702" xr:uid="{5E0E743D-07E1-4507-BD4A-D87570B7A7CA}"/>
    <cellStyle name="Heading 3 2 17 10 4 2" xfId="4703" xr:uid="{F91E5BC6-7BA9-4FB3-994A-B8DD35775F1B}"/>
    <cellStyle name="Heading 3 2 17 11" xfId="4704" xr:uid="{E2D2AA39-0BB9-4D0C-A499-A0C29C44D279}"/>
    <cellStyle name="Heading 3 2 17 11 2" xfId="4705" xr:uid="{BAC6DF4B-BED1-4074-87C5-53B100A08EF3}"/>
    <cellStyle name="Heading 3 2 17 11 2 2" xfId="4706" xr:uid="{2399A965-8A6F-487A-9247-0454655B9F13}"/>
    <cellStyle name="Heading 3 2 17 11 3" xfId="4707" xr:uid="{B068C1F7-F7B3-419D-A7FB-A08A7EE51CA1}"/>
    <cellStyle name="Heading 3 2 17 11 3 2" xfId="4708" xr:uid="{E25075F7-5D53-44E8-BEB7-FA449FA56E2D}"/>
    <cellStyle name="Heading 3 2 17 11 4" xfId="4709" xr:uid="{666DD14F-9BB2-4025-97F2-7E751CB3A962}"/>
    <cellStyle name="Heading 3 2 17 11 4 2" xfId="4710" xr:uid="{ADDCC8F1-7908-460C-8FA4-8FA089990EB4}"/>
    <cellStyle name="Heading 3 2 17 12" xfId="4711" xr:uid="{8A59E16C-2F70-42D1-9911-F7C243ED8CB2}"/>
    <cellStyle name="Heading 3 2 17 12 2" xfId="4712" xr:uid="{19C5C5F2-C970-4DE4-BC5D-8E49FD1CC7BB}"/>
    <cellStyle name="Heading 3 2 17 12 2 2" xfId="4713" xr:uid="{43473535-046F-4364-8571-30100C573F2A}"/>
    <cellStyle name="Heading 3 2 17 12 3" xfId="4714" xr:uid="{28283573-88B9-454B-AB7E-2A7DEE398A45}"/>
    <cellStyle name="Heading 3 2 17 12 3 2" xfId="4715" xr:uid="{AE7CDCF8-1348-4400-962B-CD5901B966C1}"/>
    <cellStyle name="Heading 3 2 17 12 4" xfId="4716" xr:uid="{B5E9DABA-EF46-400C-94E7-F0EB69884A1A}"/>
    <cellStyle name="Heading 3 2 17 12 4 2" xfId="4717" xr:uid="{A278DAFF-3635-49FA-ABDF-BEA30DA9C3E8}"/>
    <cellStyle name="Heading 3 2 17 13" xfId="4718" xr:uid="{DBA96B23-17FD-4D9C-A0A6-AE10AC80445E}"/>
    <cellStyle name="Heading 3 2 17 13 2" xfId="4719" xr:uid="{8FB2EB95-BFBE-416A-ABBB-84551BD53C28}"/>
    <cellStyle name="Heading 3 2 17 13 2 2" xfId="4720" xr:uid="{77510BB4-5AB7-42A5-8D15-8FD7A050673C}"/>
    <cellStyle name="Heading 3 2 17 13 3" xfId="4721" xr:uid="{03CF1C53-A821-47C4-8FB1-8E555FBA9435}"/>
    <cellStyle name="Heading 3 2 17 13 3 2" xfId="4722" xr:uid="{F0804C7C-2863-4880-B02B-9796694BED61}"/>
    <cellStyle name="Heading 3 2 17 13 4" xfId="4723" xr:uid="{CEDB1DC1-8422-4F84-8E07-4814A990128A}"/>
    <cellStyle name="Heading 3 2 17 13 4 2" xfId="4724" xr:uid="{0E379E21-B7D6-4837-B7C5-5C741E3D7D24}"/>
    <cellStyle name="Heading 3 2 17 14" xfId="4725" xr:uid="{DD2B78BF-5049-4C12-A288-2B579B9A5737}"/>
    <cellStyle name="Heading 3 2 17 14 2" xfId="4726" xr:uid="{E9316ACA-60C5-4D28-B046-EB8B8C6636D2}"/>
    <cellStyle name="Heading 3 2 17 14 2 2" xfId="4727" xr:uid="{B44CB3CD-8AD6-49F4-8AD2-54C8F9C4FC94}"/>
    <cellStyle name="Heading 3 2 17 14 3" xfId="4728" xr:uid="{3A9DB48B-88C6-450A-9020-46BC62269A09}"/>
    <cellStyle name="Heading 3 2 17 14 3 2" xfId="4729" xr:uid="{0E86D183-80C1-440A-B1BC-8A5D60B72F44}"/>
    <cellStyle name="Heading 3 2 17 14 4" xfId="4730" xr:uid="{44113C83-C0CA-45FB-89E0-8F12D1905D76}"/>
    <cellStyle name="Heading 3 2 17 14 4 2" xfId="4731" xr:uid="{42196074-96C1-46D3-A4A9-B3D26A2D6D5E}"/>
    <cellStyle name="Heading 3 2 17 15" xfId="4732" xr:uid="{44CCE28F-CD6A-43A5-93B5-3E82E92A1643}"/>
    <cellStyle name="Heading 3 2 17 15 2" xfId="4733" xr:uid="{B34494FA-6479-4C95-9E1B-0B657CD647D4}"/>
    <cellStyle name="Heading 3 2 17 15 2 2" xfId="4734" xr:uid="{0FF77D9C-2E1D-4BB9-968C-D9755A8F0103}"/>
    <cellStyle name="Heading 3 2 17 15 3" xfId="4735" xr:uid="{C1A00358-746D-442B-94E9-D8776900F5C1}"/>
    <cellStyle name="Heading 3 2 17 15 3 2" xfId="4736" xr:uid="{7BAEF890-2E67-4C76-B10B-8E5A08F71492}"/>
    <cellStyle name="Heading 3 2 17 15 4" xfId="4737" xr:uid="{918C1B0B-0C76-41C0-BF3E-7AA89A13AED5}"/>
    <cellStyle name="Heading 3 2 17 15 4 2" xfId="4738" xr:uid="{3AA844C4-12BD-49FC-800F-470451F9B4C0}"/>
    <cellStyle name="Heading 3 2 17 16" xfId="4739" xr:uid="{482E9860-5DF7-4FC6-8E73-78BCCDA6CC62}"/>
    <cellStyle name="Heading 3 2 17 16 2" xfId="4740" xr:uid="{9C441A44-384F-4F5F-9E98-5CC0A05F5387}"/>
    <cellStyle name="Heading 3 2 17 17" xfId="4741" xr:uid="{B6EB3BA3-4D0E-4BD3-B29E-3018E9B04AAE}"/>
    <cellStyle name="Heading 3 2 17 17 2" xfId="4742" xr:uid="{1CCBDDEC-D7CF-4A7A-BBB6-E9FD5E0A3FE0}"/>
    <cellStyle name="Heading 3 2 17 18" xfId="4743" xr:uid="{ADC19581-60FC-4F4C-B683-77CDC3EA1CA0}"/>
    <cellStyle name="Heading 3 2 17 18 2" xfId="4744" xr:uid="{5537070C-7C24-4458-A207-ED8CC158378D}"/>
    <cellStyle name="Heading 3 2 17 19" xfId="4745" xr:uid="{F0D4E75C-5504-4B78-974A-1F5749C63838}"/>
    <cellStyle name="Heading 3 2 17 2" xfId="4746" xr:uid="{283B36B8-E3C8-4E7A-B06C-2C118E941885}"/>
    <cellStyle name="Heading 3 2 17 2 2" xfId="4747" xr:uid="{4D870CD5-3816-4673-A0D1-A86976342D24}"/>
    <cellStyle name="Heading 3 2 17 2 2 2" xfId="4748" xr:uid="{5E9C75A2-E896-48FF-B69D-AC9604534559}"/>
    <cellStyle name="Heading 3 2 17 2 3" xfId="4749" xr:uid="{6C4F5413-9C20-4DD1-8C89-999B18CF714E}"/>
    <cellStyle name="Heading 3 2 17 2 3 2" xfId="4750" xr:uid="{56AD207E-9374-4A00-B73C-376F95D8B332}"/>
    <cellStyle name="Heading 3 2 17 2 4" xfId="4751" xr:uid="{936D941F-5E40-4BBC-822E-00C98F779698}"/>
    <cellStyle name="Heading 3 2 17 2 4 2" xfId="4752" xr:uid="{5F0CEB65-1108-4887-9B4A-387CB1238139}"/>
    <cellStyle name="Heading 3 2 17 20" xfId="4753" xr:uid="{9988FA7C-68E2-4409-A235-F8BAE93E7E56}"/>
    <cellStyle name="Heading 3 2 17 21" xfId="4754" xr:uid="{AA5BADCC-CECA-4B7A-84C1-98D59978E784}"/>
    <cellStyle name="Heading 3 2 17 22" xfId="4755" xr:uid="{B6B3EA61-07F7-4442-8C29-8192E38F3BFE}"/>
    <cellStyle name="Heading 3 2 17 23" xfId="4756" xr:uid="{7969F574-C263-4810-9870-F0219EB8A5DB}"/>
    <cellStyle name="Heading 3 2 17 24" xfId="4757" xr:uid="{3566BBB8-0CA5-46C4-BFE8-7A5F0ABB8DDF}"/>
    <cellStyle name="Heading 3 2 17 25" xfId="4758" xr:uid="{F98883EC-64B9-4FDA-9441-433F39DA0300}"/>
    <cellStyle name="Heading 3 2 17 3" xfId="4759" xr:uid="{E382F52C-AA2F-4F58-B3A1-C16C511CA5F1}"/>
    <cellStyle name="Heading 3 2 17 3 2" xfId="4760" xr:uid="{F0D17CF2-CA22-4223-B89C-C334EBE1F420}"/>
    <cellStyle name="Heading 3 2 17 3 2 2" xfId="4761" xr:uid="{15A8D9AD-60B1-421E-8B64-F0883F060090}"/>
    <cellStyle name="Heading 3 2 17 3 3" xfId="4762" xr:uid="{C2EBB67F-66EB-464C-BFE6-B503B2F228A9}"/>
    <cellStyle name="Heading 3 2 17 3 3 2" xfId="4763" xr:uid="{77FF2552-2950-46EE-9694-F455D9350FD4}"/>
    <cellStyle name="Heading 3 2 17 3 4" xfId="4764" xr:uid="{E676E6E6-97D4-4E1B-A1D2-067F624C1A73}"/>
    <cellStyle name="Heading 3 2 17 3 4 2" xfId="4765" xr:uid="{1CF8A83C-44E6-41EA-AF41-E1E949E78283}"/>
    <cellStyle name="Heading 3 2 17 4" xfId="4766" xr:uid="{D7B8418A-154B-4B15-8F92-EA569380387D}"/>
    <cellStyle name="Heading 3 2 17 4 2" xfId="4767" xr:uid="{92B62F7F-6B0D-45B7-99A6-A56D9B8E5E00}"/>
    <cellStyle name="Heading 3 2 17 4 2 2" xfId="4768" xr:uid="{24A4C72A-9C31-4B27-A2C7-CA5092CE5814}"/>
    <cellStyle name="Heading 3 2 17 4 3" xfId="4769" xr:uid="{9892F56C-A595-431B-BF5A-A50C36E767B1}"/>
    <cellStyle name="Heading 3 2 17 4 3 2" xfId="4770" xr:uid="{78AAC313-BEC4-45B5-92E4-BE99897DCBA1}"/>
    <cellStyle name="Heading 3 2 17 4 4" xfId="4771" xr:uid="{3B937428-BA1E-4C8D-8D7C-BB63DE6FE135}"/>
    <cellStyle name="Heading 3 2 17 4 4 2" xfId="4772" xr:uid="{5C240AA4-055D-4CCE-9D7E-D1BAB91EED3F}"/>
    <cellStyle name="Heading 3 2 17 5" xfId="4773" xr:uid="{7BAC160D-026C-49EB-BD6A-DF6D7372FEEF}"/>
    <cellStyle name="Heading 3 2 17 5 2" xfId="4774" xr:uid="{22EF41D5-1928-4894-90C2-F5B093090DBB}"/>
    <cellStyle name="Heading 3 2 17 5 2 2" xfId="4775" xr:uid="{2DEB69A7-25C3-4EAB-B06D-87E5C4730C0D}"/>
    <cellStyle name="Heading 3 2 17 5 3" xfId="4776" xr:uid="{7C1BF76B-A5FA-4A7C-8829-3C3EB019DB41}"/>
    <cellStyle name="Heading 3 2 17 5 3 2" xfId="4777" xr:uid="{173B9EAC-B25D-4BE9-9C3B-3B0842721FFA}"/>
    <cellStyle name="Heading 3 2 17 5 4" xfId="4778" xr:uid="{EB7D6E3A-ED4B-4860-B461-14072CAE9EA1}"/>
    <cellStyle name="Heading 3 2 17 5 4 2" xfId="4779" xr:uid="{F0D304BF-26E8-498C-8B62-A9E957AF7FFE}"/>
    <cellStyle name="Heading 3 2 17 6" xfId="4780" xr:uid="{13AB01B9-0E0C-4941-9A37-C93D8BF096B2}"/>
    <cellStyle name="Heading 3 2 17 6 2" xfId="4781" xr:uid="{A8CDA377-9CB7-4150-8A64-706084A3B676}"/>
    <cellStyle name="Heading 3 2 17 6 2 2" xfId="4782" xr:uid="{275FC0B1-9868-4732-8854-CEC7FE24C752}"/>
    <cellStyle name="Heading 3 2 17 6 3" xfId="4783" xr:uid="{41DC7584-1384-49C3-8330-D6E7FF0D1F0B}"/>
    <cellStyle name="Heading 3 2 17 6 3 2" xfId="4784" xr:uid="{F45CFB92-BCB2-4DFC-B35A-021846469F88}"/>
    <cellStyle name="Heading 3 2 17 6 4" xfId="4785" xr:uid="{0CBF0E18-1ED9-443F-AA43-6977B8758A1F}"/>
    <cellStyle name="Heading 3 2 17 6 4 2" xfId="4786" xr:uid="{CDCA747E-A4CE-4493-AF9A-CDBEBC3D190F}"/>
    <cellStyle name="Heading 3 2 17 7" xfId="4787" xr:uid="{6ADDAB1F-16E1-4178-A417-7FC97A71D68E}"/>
    <cellStyle name="Heading 3 2 17 7 2" xfId="4788" xr:uid="{223B523A-8371-4E97-B7DC-D9971AEC78A2}"/>
    <cellStyle name="Heading 3 2 17 7 2 2" xfId="4789" xr:uid="{BFC12090-4C9A-43FF-98C2-3789C424C8A0}"/>
    <cellStyle name="Heading 3 2 17 7 3" xfId="4790" xr:uid="{81773418-E366-4497-A1CB-6982F440CBCD}"/>
    <cellStyle name="Heading 3 2 17 7 3 2" xfId="4791" xr:uid="{5A6E1804-1174-48CB-835E-E16D62FA3713}"/>
    <cellStyle name="Heading 3 2 17 7 4" xfId="4792" xr:uid="{50FD0D7C-7050-47F7-8056-B8218837CB87}"/>
    <cellStyle name="Heading 3 2 17 7 4 2" xfId="4793" xr:uid="{EA7C97EA-481A-4AEB-85C1-C9C636153EC0}"/>
    <cellStyle name="Heading 3 2 17 8" xfId="4794" xr:uid="{686DE252-96AF-4AC8-A1E7-C06E305AD40B}"/>
    <cellStyle name="Heading 3 2 17 8 2" xfId="4795" xr:uid="{963FDFB8-7113-4395-8BAD-F40AAC48A222}"/>
    <cellStyle name="Heading 3 2 17 8 2 2" xfId="4796" xr:uid="{F88B3DCB-3399-42A9-817B-4ABD1B60FD42}"/>
    <cellStyle name="Heading 3 2 17 8 3" xfId="4797" xr:uid="{31A1433A-E851-475F-A524-BE4CD21469B0}"/>
    <cellStyle name="Heading 3 2 17 8 3 2" xfId="4798" xr:uid="{073B8FF0-9554-42F0-B988-4E13D7F03376}"/>
    <cellStyle name="Heading 3 2 17 8 4" xfId="4799" xr:uid="{B103DD77-A2F5-41E5-9886-A8D064AA20E8}"/>
    <cellStyle name="Heading 3 2 17 8 4 2" xfId="4800" xr:uid="{64CF77B0-8865-4946-8DC0-0C8DF4A5E2E4}"/>
    <cellStyle name="Heading 3 2 17 9" xfId="4801" xr:uid="{57F45998-3532-45F9-AFE8-4D9E3F877D8E}"/>
    <cellStyle name="Heading 3 2 17 9 2" xfId="4802" xr:uid="{9614895D-D17D-4081-B874-EBAE23C52862}"/>
    <cellStyle name="Heading 3 2 17 9 2 2" xfId="4803" xr:uid="{AF8EC9DF-2A1F-439C-9878-A35EB6B347DE}"/>
    <cellStyle name="Heading 3 2 17 9 3" xfId="4804" xr:uid="{3CD192E0-77C0-4A94-8148-CC794E61B6AF}"/>
    <cellStyle name="Heading 3 2 17 9 3 2" xfId="4805" xr:uid="{F6C3DCDE-8238-4CBB-A341-2218B5287071}"/>
    <cellStyle name="Heading 3 2 17 9 4" xfId="4806" xr:uid="{74A3CA7F-F0BC-4917-81A1-15B28403B508}"/>
    <cellStyle name="Heading 3 2 17 9 4 2" xfId="4807" xr:uid="{D4757242-B21D-49C0-9CE8-461F4CC2C78B}"/>
    <cellStyle name="Heading 3 2 18" xfId="4808" xr:uid="{1444C8BB-6971-4526-ADB9-D90D850168FF}"/>
    <cellStyle name="Heading 3 2 18 10" xfId="4809" xr:uid="{7B275107-AFC9-4FBD-AD02-F1B9451CCDAD}"/>
    <cellStyle name="Heading 3 2 18 10 2" xfId="4810" xr:uid="{A7C9357F-6B6B-481C-94FC-75199B777741}"/>
    <cellStyle name="Heading 3 2 18 10 2 2" xfId="4811" xr:uid="{2DC609EC-2922-4179-A5B4-7338CFD3CFA2}"/>
    <cellStyle name="Heading 3 2 18 10 3" xfId="4812" xr:uid="{FAC4F1E2-2A18-44A3-A0CE-E550668FD597}"/>
    <cellStyle name="Heading 3 2 18 10 3 2" xfId="4813" xr:uid="{FC912446-04F3-46DC-AA1B-BD1C8AB2DA6E}"/>
    <cellStyle name="Heading 3 2 18 10 4" xfId="4814" xr:uid="{6AC2EC64-0E0D-4877-AB72-8F4C4ED14D47}"/>
    <cellStyle name="Heading 3 2 18 10 4 2" xfId="4815" xr:uid="{D596A1F3-EF1E-4ECA-AF86-98426B2EFA32}"/>
    <cellStyle name="Heading 3 2 18 11" xfId="4816" xr:uid="{5A874B6D-4972-4370-BB25-7E074922B433}"/>
    <cellStyle name="Heading 3 2 18 11 2" xfId="4817" xr:uid="{1A074A34-ABED-49FE-9A45-94D6352421E0}"/>
    <cellStyle name="Heading 3 2 18 11 2 2" xfId="4818" xr:uid="{2D85CF38-69FA-4C3B-A42A-1661CAACB0E5}"/>
    <cellStyle name="Heading 3 2 18 11 3" xfId="4819" xr:uid="{1DAB207C-47EE-4CF5-BB35-E08064C96B11}"/>
    <cellStyle name="Heading 3 2 18 11 3 2" xfId="4820" xr:uid="{D48D319B-BDC2-4DE3-AFEA-18D050CC2A02}"/>
    <cellStyle name="Heading 3 2 18 11 4" xfId="4821" xr:uid="{72B7550C-49ED-444F-B202-40BDFF8BBDF8}"/>
    <cellStyle name="Heading 3 2 18 11 4 2" xfId="4822" xr:uid="{9A917D96-E629-46AC-9CE8-DB1CB41FF65A}"/>
    <cellStyle name="Heading 3 2 18 12" xfId="4823" xr:uid="{3F879C45-DEA0-49BF-BAD0-4ED4BFF483BA}"/>
    <cellStyle name="Heading 3 2 18 12 2" xfId="4824" xr:uid="{B6322E19-CCC5-41B9-89E3-762A5A68B596}"/>
    <cellStyle name="Heading 3 2 18 12 2 2" xfId="4825" xr:uid="{EE1C102C-8233-48F8-957B-8AC31D7318C3}"/>
    <cellStyle name="Heading 3 2 18 12 3" xfId="4826" xr:uid="{EF95EE17-9A43-46A7-A10E-7154D8D3F3E5}"/>
    <cellStyle name="Heading 3 2 18 12 3 2" xfId="4827" xr:uid="{79ED353B-9793-4BBC-A899-3F4D92DEF324}"/>
    <cellStyle name="Heading 3 2 18 12 4" xfId="4828" xr:uid="{5B12A034-6B94-44C3-B9AD-579B90F364FD}"/>
    <cellStyle name="Heading 3 2 18 12 4 2" xfId="4829" xr:uid="{2B150925-A61C-4022-969F-148357F78B54}"/>
    <cellStyle name="Heading 3 2 18 13" xfId="4830" xr:uid="{481FDE14-6612-4EAF-88F2-DC64D3B86B3A}"/>
    <cellStyle name="Heading 3 2 18 13 2" xfId="4831" xr:uid="{6C84BCBB-8AB9-4EF1-A019-F791B092C9BD}"/>
    <cellStyle name="Heading 3 2 18 13 2 2" xfId="4832" xr:uid="{06F1F937-9699-4213-A1F8-0D4223D0EBA4}"/>
    <cellStyle name="Heading 3 2 18 13 3" xfId="4833" xr:uid="{957C8298-F967-42E0-8AA3-66F31613F690}"/>
    <cellStyle name="Heading 3 2 18 13 3 2" xfId="4834" xr:uid="{4090C5C7-2EE9-4A79-AFAC-E85439C9D7E4}"/>
    <cellStyle name="Heading 3 2 18 13 4" xfId="4835" xr:uid="{426F927C-B0BF-40D5-94D3-7AA66268D1E1}"/>
    <cellStyle name="Heading 3 2 18 13 4 2" xfId="4836" xr:uid="{0776B2EF-D196-41F3-8494-82025633B648}"/>
    <cellStyle name="Heading 3 2 18 14" xfId="4837" xr:uid="{6E32F56E-C6B2-4E5B-A3F5-06A849E38EF6}"/>
    <cellStyle name="Heading 3 2 18 14 2" xfId="4838" xr:uid="{6809651E-3BB6-4B8E-B6DB-149A1E98F975}"/>
    <cellStyle name="Heading 3 2 18 14 2 2" xfId="4839" xr:uid="{862BBAA2-D1B1-4125-B94C-68FD2D6A1DFC}"/>
    <cellStyle name="Heading 3 2 18 14 3" xfId="4840" xr:uid="{26040451-AF69-4AF5-BB2D-0155C57C1402}"/>
    <cellStyle name="Heading 3 2 18 14 3 2" xfId="4841" xr:uid="{4F20B273-3C6F-47FC-8DA0-65D69F5E427D}"/>
    <cellStyle name="Heading 3 2 18 14 4" xfId="4842" xr:uid="{CD9614F3-ECB5-425B-BA62-78D39DA07825}"/>
    <cellStyle name="Heading 3 2 18 14 4 2" xfId="4843" xr:uid="{72B2E034-438D-4215-A171-AC892A90E93B}"/>
    <cellStyle name="Heading 3 2 18 15" xfId="4844" xr:uid="{3F68E5A9-386B-48F6-88D1-0976A50C6436}"/>
    <cellStyle name="Heading 3 2 18 15 2" xfId="4845" xr:uid="{24BA9B62-4E8C-48C1-8844-B3E8CAFDA1BD}"/>
    <cellStyle name="Heading 3 2 18 15 2 2" xfId="4846" xr:uid="{61502559-EFA9-4427-977D-9CE3DCC94C55}"/>
    <cellStyle name="Heading 3 2 18 15 3" xfId="4847" xr:uid="{15DE3158-BCEB-4AB8-AC10-DBA3790B180F}"/>
    <cellStyle name="Heading 3 2 18 15 3 2" xfId="4848" xr:uid="{B1D6307E-2F7C-4A8F-BC9F-1B516FCC3C06}"/>
    <cellStyle name="Heading 3 2 18 15 4" xfId="4849" xr:uid="{42CD14D2-2989-4063-9624-12CD6000F408}"/>
    <cellStyle name="Heading 3 2 18 15 4 2" xfId="4850" xr:uid="{C5A5E20D-5D70-41D2-BF19-240A79DEFF2E}"/>
    <cellStyle name="Heading 3 2 18 16" xfId="4851" xr:uid="{8D9ED57D-3F2E-4B68-89BE-0BAEEEAF4ECF}"/>
    <cellStyle name="Heading 3 2 18 16 2" xfId="4852" xr:uid="{09D41BCF-660F-4962-9745-6CC4E3229E48}"/>
    <cellStyle name="Heading 3 2 18 17" xfId="4853" xr:uid="{85CC95F4-FF57-4ACC-9BC5-59F0EECC479E}"/>
    <cellStyle name="Heading 3 2 18 17 2" xfId="4854" xr:uid="{E61E9392-5828-47C4-8F41-470DCD3127DE}"/>
    <cellStyle name="Heading 3 2 18 18" xfId="4855" xr:uid="{3F09EF53-02EF-4801-907A-4F23EC13C467}"/>
    <cellStyle name="Heading 3 2 18 18 2" xfId="4856" xr:uid="{D5F96A34-55A6-492F-99F0-EA6ECE30E8B0}"/>
    <cellStyle name="Heading 3 2 18 19" xfId="4857" xr:uid="{21913F02-F90D-46F5-A185-F033B631102E}"/>
    <cellStyle name="Heading 3 2 18 2" xfId="4858" xr:uid="{07E21D6B-D366-4096-8F38-34455E5C4649}"/>
    <cellStyle name="Heading 3 2 18 2 2" xfId="4859" xr:uid="{C9B67B86-D92A-4A47-B932-6A88BBBF6EA2}"/>
    <cellStyle name="Heading 3 2 18 2 2 2" xfId="4860" xr:uid="{80B54E5A-D738-4F06-81FB-393F4848508D}"/>
    <cellStyle name="Heading 3 2 18 2 3" xfId="4861" xr:uid="{9E6718B8-D54A-47CF-A706-3A2BCAAF4513}"/>
    <cellStyle name="Heading 3 2 18 2 3 2" xfId="4862" xr:uid="{A976B257-F3CA-48EB-B792-C5141987F354}"/>
    <cellStyle name="Heading 3 2 18 2 4" xfId="4863" xr:uid="{34217E8E-9B52-4A27-AF6B-614F27646556}"/>
    <cellStyle name="Heading 3 2 18 2 4 2" xfId="4864" xr:uid="{AAC58F08-669C-4C8E-AB62-F7B3976E439A}"/>
    <cellStyle name="Heading 3 2 18 20" xfId="4865" xr:uid="{1D528DB0-70F4-45BC-94A4-0B06A42EA09A}"/>
    <cellStyle name="Heading 3 2 18 21" xfId="4866" xr:uid="{D1DBC058-19E0-4D28-A757-4518C5017217}"/>
    <cellStyle name="Heading 3 2 18 22" xfId="4867" xr:uid="{FCDAD182-635A-43A9-A5EE-AD0B1A92BE8B}"/>
    <cellStyle name="Heading 3 2 18 23" xfId="4868" xr:uid="{E3803ACF-C322-4051-82EA-3CB8831DE262}"/>
    <cellStyle name="Heading 3 2 18 24" xfId="4869" xr:uid="{9264AB27-460B-4D83-9E7E-C0ED6E7971B4}"/>
    <cellStyle name="Heading 3 2 18 25" xfId="4870" xr:uid="{69E50833-FA78-4C51-A819-6C65E6E3C63C}"/>
    <cellStyle name="Heading 3 2 18 3" xfId="4871" xr:uid="{CD7242B5-7FA8-4616-965B-358382BDF3D9}"/>
    <cellStyle name="Heading 3 2 18 3 2" xfId="4872" xr:uid="{7C9133A5-10F4-4971-988C-EB1551577666}"/>
    <cellStyle name="Heading 3 2 18 3 2 2" xfId="4873" xr:uid="{50E9B27A-266B-4C86-B188-B522F421086A}"/>
    <cellStyle name="Heading 3 2 18 3 3" xfId="4874" xr:uid="{0EA9998C-11CD-43EA-B716-A955166AAA0E}"/>
    <cellStyle name="Heading 3 2 18 3 3 2" xfId="4875" xr:uid="{6023AC15-DE9B-45E2-94F4-965EFCE8F618}"/>
    <cellStyle name="Heading 3 2 18 3 4" xfId="4876" xr:uid="{09EA2674-4807-4719-A24D-DD1B5DDA1E50}"/>
    <cellStyle name="Heading 3 2 18 3 4 2" xfId="4877" xr:uid="{CD7C21F3-E7E3-4728-947F-0B6B691EAECF}"/>
    <cellStyle name="Heading 3 2 18 4" xfId="4878" xr:uid="{64E0370C-EEA4-44D2-9EDC-DB52F5FDEB75}"/>
    <cellStyle name="Heading 3 2 18 4 2" xfId="4879" xr:uid="{73E4EAEF-AFF1-4DC1-B2A2-A6B5A5BB3BD4}"/>
    <cellStyle name="Heading 3 2 18 4 2 2" xfId="4880" xr:uid="{397FA299-0728-40B3-BA9C-7E7AAD493BA9}"/>
    <cellStyle name="Heading 3 2 18 4 3" xfId="4881" xr:uid="{DE84B161-6532-4371-B011-2E81737C094A}"/>
    <cellStyle name="Heading 3 2 18 4 3 2" xfId="4882" xr:uid="{44DC4011-4EFB-41F1-81BE-835289BEDE60}"/>
    <cellStyle name="Heading 3 2 18 4 4" xfId="4883" xr:uid="{E465A88D-F5E1-45E7-B41C-88539A622A06}"/>
    <cellStyle name="Heading 3 2 18 4 4 2" xfId="4884" xr:uid="{415C54E8-B84A-4AF1-B467-1C6ECE8002E9}"/>
    <cellStyle name="Heading 3 2 18 5" xfId="4885" xr:uid="{46BB9A13-29A4-4E0D-8E37-F587BE363526}"/>
    <cellStyle name="Heading 3 2 18 5 2" xfId="4886" xr:uid="{3ED8613D-525A-4309-ACFB-2DCD247126E5}"/>
    <cellStyle name="Heading 3 2 18 5 2 2" xfId="4887" xr:uid="{E26F188D-0E39-4746-9D53-285341550C5D}"/>
    <cellStyle name="Heading 3 2 18 5 3" xfId="4888" xr:uid="{8E74183F-AF8D-4168-86D2-A0BDB21DE5FE}"/>
    <cellStyle name="Heading 3 2 18 5 3 2" xfId="4889" xr:uid="{A6473F68-39AD-46CE-B763-185EDC6E1467}"/>
    <cellStyle name="Heading 3 2 18 5 4" xfId="4890" xr:uid="{2A6A2774-D56D-438F-A2BA-93116677B2B5}"/>
    <cellStyle name="Heading 3 2 18 5 4 2" xfId="4891" xr:uid="{E89682F5-F337-4B54-A889-66B12F12A5CD}"/>
    <cellStyle name="Heading 3 2 18 6" xfId="4892" xr:uid="{462604BF-5F54-47DF-9C32-CD0C242B3182}"/>
    <cellStyle name="Heading 3 2 18 6 2" xfId="4893" xr:uid="{0B324104-DDF0-41D9-8FC4-0E5931B8EDE2}"/>
    <cellStyle name="Heading 3 2 18 6 2 2" xfId="4894" xr:uid="{908FBFEA-BC84-42B6-BBAA-1113B169B0A0}"/>
    <cellStyle name="Heading 3 2 18 6 3" xfId="4895" xr:uid="{807A4D88-BE27-4A06-895D-CCF3FB392CEA}"/>
    <cellStyle name="Heading 3 2 18 6 3 2" xfId="4896" xr:uid="{3441316D-4B20-43DC-A724-CFC5D43E54BE}"/>
    <cellStyle name="Heading 3 2 18 6 4" xfId="4897" xr:uid="{E5B63628-EFE3-46F8-97E8-EA2EF3A5C675}"/>
    <cellStyle name="Heading 3 2 18 6 4 2" xfId="4898" xr:uid="{CE55CA1B-B7E4-4A97-8AD7-965BD08DE485}"/>
    <cellStyle name="Heading 3 2 18 7" xfId="4899" xr:uid="{A80456FD-26A0-457A-943D-BDE13BD9FB81}"/>
    <cellStyle name="Heading 3 2 18 7 2" xfId="4900" xr:uid="{C818D6E5-ED12-422E-B238-2E9F5127CD31}"/>
    <cellStyle name="Heading 3 2 18 7 2 2" xfId="4901" xr:uid="{50F739EF-9C20-4C38-8416-A8BACD578433}"/>
    <cellStyle name="Heading 3 2 18 7 3" xfId="4902" xr:uid="{3DA6A9EF-94E6-4D0A-A515-C4561ACB6FF4}"/>
    <cellStyle name="Heading 3 2 18 7 3 2" xfId="4903" xr:uid="{301BB07F-D4E5-4673-8858-EAD7BAE7810B}"/>
    <cellStyle name="Heading 3 2 18 7 4" xfId="4904" xr:uid="{4771E6D2-D912-41F1-AD81-74AB49FEA679}"/>
    <cellStyle name="Heading 3 2 18 7 4 2" xfId="4905" xr:uid="{D92FBD35-AFB0-4F16-9E22-19575E64B10D}"/>
    <cellStyle name="Heading 3 2 18 8" xfId="4906" xr:uid="{F12A781F-5D31-4F52-8BD9-08EFD588E9C0}"/>
    <cellStyle name="Heading 3 2 18 8 2" xfId="4907" xr:uid="{D3378FF8-97FD-44B9-B66B-3E158B3873D3}"/>
    <cellStyle name="Heading 3 2 18 8 2 2" xfId="4908" xr:uid="{001EAE3A-B096-4F32-8CEA-3D51A84C76EB}"/>
    <cellStyle name="Heading 3 2 18 8 3" xfId="4909" xr:uid="{BBE2CF68-9E16-4926-B6AE-73399E7AF668}"/>
    <cellStyle name="Heading 3 2 18 8 3 2" xfId="4910" xr:uid="{B569F511-1E6B-4A94-932F-933CDC9AF35B}"/>
    <cellStyle name="Heading 3 2 18 8 4" xfId="4911" xr:uid="{C59E1C3A-03FA-41F4-B9F3-7323565475DE}"/>
    <cellStyle name="Heading 3 2 18 8 4 2" xfId="4912" xr:uid="{3F81B60B-D6A2-4CB5-9585-0AD800FE93CD}"/>
    <cellStyle name="Heading 3 2 18 9" xfId="4913" xr:uid="{87F29828-ACBA-4B9C-8A6B-C0B95DF64C5B}"/>
    <cellStyle name="Heading 3 2 18 9 2" xfId="4914" xr:uid="{001C458C-549D-4EE9-B84B-D454E26A17AA}"/>
    <cellStyle name="Heading 3 2 18 9 2 2" xfId="4915" xr:uid="{67038B24-E6EA-42A2-996F-CF209C20CB22}"/>
    <cellStyle name="Heading 3 2 18 9 3" xfId="4916" xr:uid="{CAA6CF76-F687-4D03-BFAF-D35927560B16}"/>
    <cellStyle name="Heading 3 2 18 9 3 2" xfId="4917" xr:uid="{E15A2529-AE2F-4703-B39F-B36212FC921D}"/>
    <cellStyle name="Heading 3 2 18 9 4" xfId="4918" xr:uid="{72DC6F2E-2FD5-4F10-9DCC-3A52EE4EF057}"/>
    <cellStyle name="Heading 3 2 18 9 4 2" xfId="4919" xr:uid="{613F53FE-D28C-4550-A81E-83F6AE257ED4}"/>
    <cellStyle name="Heading 3 2 19" xfId="4920" xr:uid="{15172C4F-037B-4EF4-96C1-3FB251E9B87B}"/>
    <cellStyle name="Heading 3 2 19 10" xfId="4921" xr:uid="{ECBDEB57-E3F7-453C-BF1C-F922B14B0FA4}"/>
    <cellStyle name="Heading 3 2 19 10 2" xfId="4922" xr:uid="{64FDC47D-6491-41F6-805A-EFE8D75728B7}"/>
    <cellStyle name="Heading 3 2 19 10 2 2" xfId="4923" xr:uid="{0AB9001F-68E3-4198-895B-15AD8EBE269E}"/>
    <cellStyle name="Heading 3 2 19 10 3" xfId="4924" xr:uid="{FBE474E2-116A-4B97-9782-0169B4B42FF1}"/>
    <cellStyle name="Heading 3 2 19 10 3 2" xfId="4925" xr:uid="{AB51A092-64E4-43CF-9EC2-C34F7F6EC9FD}"/>
    <cellStyle name="Heading 3 2 19 10 4" xfId="4926" xr:uid="{74407D7D-229B-45E9-AD94-2C7FE56288F8}"/>
    <cellStyle name="Heading 3 2 19 10 4 2" xfId="4927" xr:uid="{B8ACC885-138A-4731-8F73-3D6A9FD54AFF}"/>
    <cellStyle name="Heading 3 2 19 11" xfId="4928" xr:uid="{8819754B-68FF-4033-A72D-5834FE906615}"/>
    <cellStyle name="Heading 3 2 19 11 2" xfId="4929" xr:uid="{19DCB68C-1756-475D-ADBD-D0F845395B89}"/>
    <cellStyle name="Heading 3 2 19 11 2 2" xfId="4930" xr:uid="{0609C651-F230-478E-8DA1-BF0EDC0FE6CA}"/>
    <cellStyle name="Heading 3 2 19 11 3" xfId="4931" xr:uid="{4E77CE6B-6864-4347-8757-E43581E8B5A1}"/>
    <cellStyle name="Heading 3 2 19 11 3 2" xfId="4932" xr:uid="{D0140738-C208-4968-AD2E-B53BC6AEDBB9}"/>
    <cellStyle name="Heading 3 2 19 11 4" xfId="4933" xr:uid="{C0962FC9-AFF1-4BE7-A133-8921271792E5}"/>
    <cellStyle name="Heading 3 2 19 11 4 2" xfId="4934" xr:uid="{440CF8BD-A3B4-4657-8F1B-81BFD92AAA46}"/>
    <cellStyle name="Heading 3 2 19 12" xfId="4935" xr:uid="{5A6BF8DF-0AB7-4558-BED5-AFDC879281E9}"/>
    <cellStyle name="Heading 3 2 19 12 2" xfId="4936" xr:uid="{03E800D5-EDA5-4B83-839C-D90E4D3E5087}"/>
    <cellStyle name="Heading 3 2 19 12 2 2" xfId="4937" xr:uid="{E6CFAA9C-0119-4827-B37A-AFCF825F024E}"/>
    <cellStyle name="Heading 3 2 19 12 3" xfId="4938" xr:uid="{CE2F518A-1800-4DC8-8A8D-0D0B5F042C8D}"/>
    <cellStyle name="Heading 3 2 19 12 3 2" xfId="4939" xr:uid="{E1435359-71BC-4D87-A240-F59E5A1A0607}"/>
    <cellStyle name="Heading 3 2 19 12 4" xfId="4940" xr:uid="{1425DCFB-EC75-4D37-A004-B8FA315AB959}"/>
    <cellStyle name="Heading 3 2 19 12 4 2" xfId="4941" xr:uid="{40950B36-26D2-4411-A160-3A92ED26FCDF}"/>
    <cellStyle name="Heading 3 2 19 13" xfId="4942" xr:uid="{69317580-6FFD-4BCB-B75A-E7611C775744}"/>
    <cellStyle name="Heading 3 2 19 13 2" xfId="4943" xr:uid="{EAEDAAAC-60E5-416F-ADCD-60D46AB6FC38}"/>
    <cellStyle name="Heading 3 2 19 13 2 2" xfId="4944" xr:uid="{775E0BDE-8AD7-4323-B32A-CE0AA5203658}"/>
    <cellStyle name="Heading 3 2 19 13 3" xfId="4945" xr:uid="{71F30EF7-D85E-4C98-BB7D-AC52495B6FD0}"/>
    <cellStyle name="Heading 3 2 19 13 3 2" xfId="4946" xr:uid="{600ED2CF-D8BC-46F9-BA28-DFA860C68CB4}"/>
    <cellStyle name="Heading 3 2 19 13 4" xfId="4947" xr:uid="{0F1CABE8-143A-408D-A79E-6BBA6021C314}"/>
    <cellStyle name="Heading 3 2 19 13 4 2" xfId="4948" xr:uid="{08EFD359-0372-417D-A88F-FF33C4BB3042}"/>
    <cellStyle name="Heading 3 2 19 14" xfId="4949" xr:uid="{D38575F9-826E-4117-9A52-26B4570CF6AA}"/>
    <cellStyle name="Heading 3 2 19 14 2" xfId="4950" xr:uid="{EE06063B-D515-4896-8347-D54795B0F062}"/>
    <cellStyle name="Heading 3 2 19 14 2 2" xfId="4951" xr:uid="{1C38AC24-4FCF-46A3-93F9-525CB8B237DB}"/>
    <cellStyle name="Heading 3 2 19 14 3" xfId="4952" xr:uid="{F2F72A7A-BEF4-4F11-A7D1-C8430F49814F}"/>
    <cellStyle name="Heading 3 2 19 14 3 2" xfId="4953" xr:uid="{457D3BD3-4B22-42C4-9E33-3AA9D419F964}"/>
    <cellStyle name="Heading 3 2 19 14 4" xfId="4954" xr:uid="{80D7312B-08E6-446C-9530-FA7B4779F04B}"/>
    <cellStyle name="Heading 3 2 19 14 4 2" xfId="4955" xr:uid="{453B5D7C-8C84-4596-BBF2-576B0B70DEE3}"/>
    <cellStyle name="Heading 3 2 19 15" xfId="4956" xr:uid="{09C1EDF8-E565-4837-AB8E-2EC7D02C529E}"/>
    <cellStyle name="Heading 3 2 19 15 2" xfId="4957" xr:uid="{3E503F4C-B16C-4E76-8650-BBA14631CA8E}"/>
    <cellStyle name="Heading 3 2 19 15 2 2" xfId="4958" xr:uid="{DAB43182-C67F-4067-96A5-8318A5972DB4}"/>
    <cellStyle name="Heading 3 2 19 15 3" xfId="4959" xr:uid="{675A87D1-DCE2-47AA-9CF1-A19C1E24528F}"/>
    <cellStyle name="Heading 3 2 19 15 3 2" xfId="4960" xr:uid="{DA899C73-181A-4316-A2B0-54C85022A503}"/>
    <cellStyle name="Heading 3 2 19 15 4" xfId="4961" xr:uid="{7CFB100E-DC2B-499B-9645-3CD08FE9C6E7}"/>
    <cellStyle name="Heading 3 2 19 15 4 2" xfId="4962" xr:uid="{45527840-F992-4114-B95F-D6DAD73245E2}"/>
    <cellStyle name="Heading 3 2 19 16" xfId="4963" xr:uid="{7DDB41AF-1C9B-4DF5-9275-9C79E5722011}"/>
    <cellStyle name="Heading 3 2 19 16 2" xfId="4964" xr:uid="{C2416F81-09D7-4043-81D7-1347F6E47BE0}"/>
    <cellStyle name="Heading 3 2 19 17" xfId="4965" xr:uid="{C5A4AC7F-AAAF-459F-B014-A7B8B883B459}"/>
    <cellStyle name="Heading 3 2 19 17 2" xfId="4966" xr:uid="{ACC283FE-F72C-430C-BC2D-FE18E3E6D840}"/>
    <cellStyle name="Heading 3 2 19 18" xfId="4967" xr:uid="{7BF6B3D4-C35D-45D3-BEC5-890B9D13A36E}"/>
    <cellStyle name="Heading 3 2 19 18 2" xfId="4968" xr:uid="{9C0593C2-E0B7-4CA2-BC3E-3BE41C2006DE}"/>
    <cellStyle name="Heading 3 2 19 19" xfId="4969" xr:uid="{BFF5ED6A-F6CA-4ED9-A904-84CF6AB6FBDC}"/>
    <cellStyle name="Heading 3 2 19 2" xfId="4970" xr:uid="{565B356E-4B60-456F-9EBF-B0AE5748ED12}"/>
    <cellStyle name="Heading 3 2 19 2 2" xfId="4971" xr:uid="{31343DD5-B984-48F0-938D-556BCD2A0A79}"/>
    <cellStyle name="Heading 3 2 19 2 2 2" xfId="4972" xr:uid="{FEC9C082-4DD4-4EAA-94DE-B1E8F6A66469}"/>
    <cellStyle name="Heading 3 2 19 2 3" xfId="4973" xr:uid="{43F97BE2-1138-4EF7-8FE8-128607448588}"/>
    <cellStyle name="Heading 3 2 19 2 3 2" xfId="4974" xr:uid="{A5E4655B-55CA-4E44-A81F-2084886AE994}"/>
    <cellStyle name="Heading 3 2 19 2 4" xfId="4975" xr:uid="{27A3279E-450D-4D80-9FC9-C8A18076D6F6}"/>
    <cellStyle name="Heading 3 2 19 2 4 2" xfId="4976" xr:uid="{CAFFDD28-2A45-4331-922F-FF52223949A7}"/>
    <cellStyle name="Heading 3 2 19 20" xfId="4977" xr:uid="{39382109-5176-4603-B536-795AB7FE640D}"/>
    <cellStyle name="Heading 3 2 19 21" xfId="4978" xr:uid="{A59E1B2D-E0A3-4C00-A99F-FF73EB1D6381}"/>
    <cellStyle name="Heading 3 2 19 22" xfId="4979" xr:uid="{3B544CC0-0535-41B6-B4B0-B103CF924E65}"/>
    <cellStyle name="Heading 3 2 19 23" xfId="4980" xr:uid="{BDC1BD77-1E3F-4654-BE8D-0D57D2E3A0E3}"/>
    <cellStyle name="Heading 3 2 19 24" xfId="4981" xr:uid="{1A96EA87-4848-4F3E-9DD6-050FAE8554AF}"/>
    <cellStyle name="Heading 3 2 19 25" xfId="4982" xr:uid="{65D96F17-9756-4F9E-B91F-FC0F13F0B5A2}"/>
    <cellStyle name="Heading 3 2 19 3" xfId="4983" xr:uid="{2D1331A4-4006-48E4-A1DF-27ACEF022F9E}"/>
    <cellStyle name="Heading 3 2 19 3 2" xfId="4984" xr:uid="{8E966E5D-3B7C-4F7F-A7A7-AB330B40075B}"/>
    <cellStyle name="Heading 3 2 19 3 2 2" xfId="4985" xr:uid="{005C00D0-D42E-4973-9F5C-1863005DF84A}"/>
    <cellStyle name="Heading 3 2 19 3 3" xfId="4986" xr:uid="{075A6F2B-1FBC-4045-81EB-857043B5058D}"/>
    <cellStyle name="Heading 3 2 19 3 3 2" xfId="4987" xr:uid="{BD4DB592-4751-4A66-9478-E93D3FB71454}"/>
    <cellStyle name="Heading 3 2 19 3 4" xfId="4988" xr:uid="{BD39AEA8-7523-4A19-800B-E70D1E818E99}"/>
    <cellStyle name="Heading 3 2 19 3 4 2" xfId="4989" xr:uid="{2549E021-C3B2-47D2-A864-3E41A3EABBFD}"/>
    <cellStyle name="Heading 3 2 19 4" xfId="4990" xr:uid="{0015CA21-6F63-4D49-AF74-31CBB881010D}"/>
    <cellStyle name="Heading 3 2 19 4 2" xfId="4991" xr:uid="{B7F1F434-CEC2-4CAD-9E84-699166C31FE8}"/>
    <cellStyle name="Heading 3 2 19 4 2 2" xfId="4992" xr:uid="{ACD99689-0708-4228-BDE3-124062E1EA61}"/>
    <cellStyle name="Heading 3 2 19 4 3" xfId="4993" xr:uid="{DF149459-C9C9-4DA6-B177-430AEF5163E9}"/>
    <cellStyle name="Heading 3 2 19 4 3 2" xfId="4994" xr:uid="{B5FCF52F-6F0E-4906-B467-0412A072EFD0}"/>
    <cellStyle name="Heading 3 2 19 4 4" xfId="4995" xr:uid="{5899D63E-AB1F-469D-B49E-61B084C16CA3}"/>
    <cellStyle name="Heading 3 2 19 4 4 2" xfId="4996" xr:uid="{7D3D778B-7623-4EC2-8943-711A7917DCE1}"/>
    <cellStyle name="Heading 3 2 19 5" xfId="4997" xr:uid="{31CC716A-7EF9-41A2-8EB6-7F8451F9B405}"/>
    <cellStyle name="Heading 3 2 19 5 2" xfId="4998" xr:uid="{E3A7387F-3301-4715-AEDB-B38F029ECE1F}"/>
    <cellStyle name="Heading 3 2 19 5 2 2" xfId="4999" xr:uid="{99DD1CDF-A881-4944-AD3F-786CEBF467C9}"/>
    <cellStyle name="Heading 3 2 19 5 3" xfId="5000" xr:uid="{9FC69C5F-40C2-450F-B4DE-5AB745F32C8D}"/>
    <cellStyle name="Heading 3 2 19 5 3 2" xfId="5001" xr:uid="{605670B7-4EA0-48D2-937F-1D9771E9D945}"/>
    <cellStyle name="Heading 3 2 19 5 4" xfId="5002" xr:uid="{E27BC43F-2468-4F5E-92E1-95A575BEB897}"/>
    <cellStyle name="Heading 3 2 19 5 4 2" xfId="5003" xr:uid="{EBC57B14-A35A-47BB-ABC8-B670B99ED93C}"/>
    <cellStyle name="Heading 3 2 19 6" xfId="5004" xr:uid="{1E91DA2A-124F-494C-9D57-FF87CB279B98}"/>
    <cellStyle name="Heading 3 2 19 6 2" xfId="5005" xr:uid="{8D7C7555-AD46-4955-86E5-C13D151E1C64}"/>
    <cellStyle name="Heading 3 2 19 6 2 2" xfId="5006" xr:uid="{134E3984-CE4A-47F8-8E0A-47EE05599374}"/>
    <cellStyle name="Heading 3 2 19 6 3" xfId="5007" xr:uid="{EC5418D4-99F0-42FC-AA81-E29209797519}"/>
    <cellStyle name="Heading 3 2 19 6 3 2" xfId="5008" xr:uid="{BA721528-85DB-4D2D-9D33-1AC27F98AA18}"/>
    <cellStyle name="Heading 3 2 19 6 4" xfId="5009" xr:uid="{4A0CC99B-773D-4311-90F8-FE387DBAEF59}"/>
    <cellStyle name="Heading 3 2 19 6 4 2" xfId="5010" xr:uid="{53448183-7BC0-4CA8-8E6F-E160265DFFE6}"/>
    <cellStyle name="Heading 3 2 19 7" xfId="5011" xr:uid="{7E09BC88-2C42-44AC-BAE2-750309044851}"/>
    <cellStyle name="Heading 3 2 19 7 2" xfId="5012" xr:uid="{99DD44D2-CFDB-461C-B9BE-A16CB135EDDD}"/>
    <cellStyle name="Heading 3 2 19 7 2 2" xfId="5013" xr:uid="{261BBBD9-D471-4A46-929E-781EF71602F7}"/>
    <cellStyle name="Heading 3 2 19 7 3" xfId="5014" xr:uid="{B2FFF836-A012-4D30-A29D-9D4E9F347220}"/>
    <cellStyle name="Heading 3 2 19 7 3 2" xfId="5015" xr:uid="{B87BABDF-6B4A-4F62-BF53-4AF0D7A7481D}"/>
    <cellStyle name="Heading 3 2 19 7 4" xfId="5016" xr:uid="{E34A7E98-C5D9-4EF9-806D-D6A7C62FE864}"/>
    <cellStyle name="Heading 3 2 19 7 4 2" xfId="5017" xr:uid="{F36C4C7E-6028-4683-B466-CAE1FBEB5183}"/>
    <cellStyle name="Heading 3 2 19 8" xfId="5018" xr:uid="{8D94CF60-B3CD-4013-A5FE-2D3A4F010515}"/>
    <cellStyle name="Heading 3 2 19 8 2" xfId="5019" xr:uid="{563E98E2-255D-4549-B6A7-A5874E2086ED}"/>
    <cellStyle name="Heading 3 2 19 8 2 2" xfId="5020" xr:uid="{568477AE-F0E9-41B6-B6CE-DA630690DF28}"/>
    <cellStyle name="Heading 3 2 19 8 3" xfId="5021" xr:uid="{62016219-C97C-4BA4-BA74-E805BDEACEB5}"/>
    <cellStyle name="Heading 3 2 19 8 3 2" xfId="5022" xr:uid="{09E94482-EEA1-4004-B67E-FCFCF4CD9DE2}"/>
    <cellStyle name="Heading 3 2 19 8 4" xfId="5023" xr:uid="{DBEB2FC8-62FA-447A-8718-CB38BE9109F6}"/>
    <cellStyle name="Heading 3 2 19 8 4 2" xfId="5024" xr:uid="{D4D5458D-947E-4BEA-B742-18BEC157456A}"/>
    <cellStyle name="Heading 3 2 19 9" xfId="5025" xr:uid="{13EEDC94-80C6-4F53-9343-45214AF5E6E4}"/>
    <cellStyle name="Heading 3 2 19 9 2" xfId="5026" xr:uid="{8CDB789B-22C9-419E-BF3C-9092192CDC14}"/>
    <cellStyle name="Heading 3 2 19 9 2 2" xfId="5027" xr:uid="{4C5BD89A-608C-4E3C-87B9-2A5A8E48E440}"/>
    <cellStyle name="Heading 3 2 19 9 3" xfId="5028" xr:uid="{EF87ED41-917B-4B7C-BDB4-1A843A8386B7}"/>
    <cellStyle name="Heading 3 2 19 9 3 2" xfId="5029" xr:uid="{6A450F2F-3DB1-40B9-B8ED-8F3A5138E5F3}"/>
    <cellStyle name="Heading 3 2 19 9 4" xfId="5030" xr:uid="{4065E54E-4DD3-45F6-8133-73383028DBC1}"/>
    <cellStyle name="Heading 3 2 19 9 4 2" xfId="5031" xr:uid="{570761B9-93AF-44D1-9E90-A79D9919B306}"/>
    <cellStyle name="Heading 3 2 2" xfId="5032" xr:uid="{6906165E-8FAB-4C8D-AA14-DABF04D8619C}"/>
    <cellStyle name="Heading 3 2 2 2" xfId="8744" xr:uid="{B73FA6F9-A891-4287-8F59-BE8E884BAF7D}"/>
    <cellStyle name="Heading 3 2 20" xfId="5033" xr:uid="{798BE881-D210-4A61-BB9A-1A35D4B64693}"/>
    <cellStyle name="Heading 3 2 20 10" xfId="5034" xr:uid="{9318CA95-A70D-4D34-A510-FAA5FEFCE2F6}"/>
    <cellStyle name="Heading 3 2 20 10 2" xfId="5035" xr:uid="{6AC8BEEF-676A-49C7-9FEA-C21B0D655D89}"/>
    <cellStyle name="Heading 3 2 20 10 2 2" xfId="5036" xr:uid="{7A823F57-5FA1-4779-ACD6-4F8339A1368D}"/>
    <cellStyle name="Heading 3 2 20 10 3" xfId="5037" xr:uid="{CA4AB514-44A6-437F-8AF6-C0DC15D2BC1B}"/>
    <cellStyle name="Heading 3 2 20 10 3 2" xfId="5038" xr:uid="{53B46608-CEE1-4FB9-BF2A-F223872365C1}"/>
    <cellStyle name="Heading 3 2 20 10 4" xfId="5039" xr:uid="{FF1CCA67-FD7E-4202-A8EB-2F6821534958}"/>
    <cellStyle name="Heading 3 2 20 10 4 2" xfId="5040" xr:uid="{301A4501-4C9D-49BF-80F4-43440F87E2D4}"/>
    <cellStyle name="Heading 3 2 20 11" xfId="5041" xr:uid="{E8CD372B-25AF-4A0C-95B7-8B56BDDB11F7}"/>
    <cellStyle name="Heading 3 2 20 11 2" xfId="5042" xr:uid="{6A7964B4-0CEF-4DBD-8D87-BE41E3BB2885}"/>
    <cellStyle name="Heading 3 2 20 11 2 2" xfId="5043" xr:uid="{4B85DC92-1F9C-4D25-A1F9-4D337EA13A2D}"/>
    <cellStyle name="Heading 3 2 20 11 3" xfId="5044" xr:uid="{CB421180-034F-46F5-851A-B4A03111BF61}"/>
    <cellStyle name="Heading 3 2 20 11 3 2" xfId="5045" xr:uid="{27FFC0F6-81B2-4CB5-9E79-ABEEA3515561}"/>
    <cellStyle name="Heading 3 2 20 11 4" xfId="5046" xr:uid="{0028DA80-6EFC-42C6-91D9-34E2A2C55B12}"/>
    <cellStyle name="Heading 3 2 20 11 4 2" xfId="5047" xr:uid="{60F59C95-E537-4D2B-9484-3944AAC7E38C}"/>
    <cellStyle name="Heading 3 2 20 12" xfId="5048" xr:uid="{B0B903BC-B87A-4332-8851-44E673626498}"/>
    <cellStyle name="Heading 3 2 20 12 2" xfId="5049" xr:uid="{A2E731CD-625F-4EA0-94B4-DC7B4479795D}"/>
    <cellStyle name="Heading 3 2 20 12 2 2" xfId="5050" xr:uid="{903EEF0B-DAF8-471A-8E96-C48064397113}"/>
    <cellStyle name="Heading 3 2 20 12 3" xfId="5051" xr:uid="{9744B0A3-F85C-4E42-8233-A62834B11F7A}"/>
    <cellStyle name="Heading 3 2 20 12 3 2" xfId="5052" xr:uid="{AA7D1610-1E4F-4021-9203-F7DA05033B1A}"/>
    <cellStyle name="Heading 3 2 20 12 4" xfId="5053" xr:uid="{DEF7BBB5-1DFA-4A50-A74A-01A77A38CCB7}"/>
    <cellStyle name="Heading 3 2 20 12 4 2" xfId="5054" xr:uid="{AFB8C2D3-5269-4E45-8CAB-2DB7898C360B}"/>
    <cellStyle name="Heading 3 2 20 13" xfId="5055" xr:uid="{AA54BC3D-7782-40B1-A71B-FD5AE20F67B6}"/>
    <cellStyle name="Heading 3 2 20 13 2" xfId="5056" xr:uid="{3CF5BC80-26EE-43E4-8292-7051AC3A7801}"/>
    <cellStyle name="Heading 3 2 20 13 2 2" xfId="5057" xr:uid="{8E86B55E-56FB-49B7-87FD-32882C87F63D}"/>
    <cellStyle name="Heading 3 2 20 13 3" xfId="5058" xr:uid="{50EF5619-3FA7-4524-B2A3-38E88C74A90D}"/>
    <cellStyle name="Heading 3 2 20 13 3 2" xfId="5059" xr:uid="{73A0AB02-D2E7-462B-9A17-4863E0DAEA01}"/>
    <cellStyle name="Heading 3 2 20 13 4" xfId="5060" xr:uid="{B3636E4B-9B7E-41CA-92C5-6F914F0604A2}"/>
    <cellStyle name="Heading 3 2 20 13 4 2" xfId="5061" xr:uid="{2106D1B7-7CF5-4DD8-88EA-359F221A948E}"/>
    <cellStyle name="Heading 3 2 20 14" xfId="5062" xr:uid="{0D7B15E3-C65C-4637-A5BC-E75C4619C8C7}"/>
    <cellStyle name="Heading 3 2 20 14 2" xfId="5063" xr:uid="{0345CFCC-1FC0-43D6-A60B-0C11122111FA}"/>
    <cellStyle name="Heading 3 2 20 14 2 2" xfId="5064" xr:uid="{40FD49E4-94B0-4038-A6B5-56EEC2140701}"/>
    <cellStyle name="Heading 3 2 20 14 3" xfId="5065" xr:uid="{DCC4D9A8-5260-47E5-B974-401389675A35}"/>
    <cellStyle name="Heading 3 2 20 14 3 2" xfId="5066" xr:uid="{36B8B2E6-750D-4E08-9C74-4DC85BC53E98}"/>
    <cellStyle name="Heading 3 2 20 14 4" xfId="5067" xr:uid="{4DF57099-9B9F-44F6-BB3C-12EBDB301ADF}"/>
    <cellStyle name="Heading 3 2 20 14 4 2" xfId="5068" xr:uid="{40083E14-1365-4A7E-BC48-80BBFFC1A13A}"/>
    <cellStyle name="Heading 3 2 20 15" xfId="5069" xr:uid="{9EC8FA13-E6A8-4173-95D8-73FE3768BD2B}"/>
    <cellStyle name="Heading 3 2 20 15 2" xfId="5070" xr:uid="{1E0C7A14-FAB8-4856-9579-E7A6980DF3C3}"/>
    <cellStyle name="Heading 3 2 20 15 2 2" xfId="5071" xr:uid="{BD5BC537-F580-4BA7-9AB1-DE9ED594A3FC}"/>
    <cellStyle name="Heading 3 2 20 15 3" xfId="5072" xr:uid="{D7644E59-18B5-4A01-A2ED-D99AB9478E6E}"/>
    <cellStyle name="Heading 3 2 20 15 3 2" xfId="5073" xr:uid="{BAB19A9E-EFA0-4396-83F0-A34E504310D8}"/>
    <cellStyle name="Heading 3 2 20 15 4" xfId="5074" xr:uid="{6347914D-79D1-4294-866F-F3BA87947B4D}"/>
    <cellStyle name="Heading 3 2 20 15 4 2" xfId="5075" xr:uid="{FFB234DA-EECD-4240-AF2C-6FCBD664CD52}"/>
    <cellStyle name="Heading 3 2 20 16" xfId="5076" xr:uid="{5AA131F7-D127-4AE3-8741-DE92E3610466}"/>
    <cellStyle name="Heading 3 2 20 16 2" xfId="5077" xr:uid="{45874704-E97E-4C0D-B553-1DF8F2876CC1}"/>
    <cellStyle name="Heading 3 2 20 17" xfId="5078" xr:uid="{EC73268C-AEF2-4B87-ABD8-F19CD89CC8EC}"/>
    <cellStyle name="Heading 3 2 20 17 2" xfId="5079" xr:uid="{9F3EA514-50AD-447A-AA15-9A6378A5E9BF}"/>
    <cellStyle name="Heading 3 2 20 18" xfId="5080" xr:uid="{CD63A4B0-E282-4A42-AE08-7064D1CD3A04}"/>
    <cellStyle name="Heading 3 2 20 18 2" xfId="5081" xr:uid="{0A6D9EAB-6846-4C71-ABF1-89B3F4EBFA20}"/>
    <cellStyle name="Heading 3 2 20 19" xfId="5082" xr:uid="{68854841-61B1-4060-83CC-A1EB9698E19C}"/>
    <cellStyle name="Heading 3 2 20 2" xfId="5083" xr:uid="{E9715EEE-690E-46EA-BD38-00AEBFD4B4DF}"/>
    <cellStyle name="Heading 3 2 20 2 2" xfId="5084" xr:uid="{2D188421-E4DC-4542-8BDD-86BD0193457B}"/>
    <cellStyle name="Heading 3 2 20 2 2 2" xfId="5085" xr:uid="{F5872732-0838-4AFF-9F9D-7F61C28AD3F3}"/>
    <cellStyle name="Heading 3 2 20 2 3" xfId="5086" xr:uid="{08B16631-CBE6-4080-A9F1-76EE2727623D}"/>
    <cellStyle name="Heading 3 2 20 2 3 2" xfId="5087" xr:uid="{5534AB6F-44FD-41BF-9B7A-36EEAC8304F8}"/>
    <cellStyle name="Heading 3 2 20 2 4" xfId="5088" xr:uid="{5D2C5A96-67C4-4B78-A673-522BCA3C3408}"/>
    <cellStyle name="Heading 3 2 20 2 4 2" xfId="5089" xr:uid="{A44A2C92-D705-418E-8C45-680EE6DBF8F9}"/>
    <cellStyle name="Heading 3 2 20 20" xfId="5090" xr:uid="{CBE7C0C8-E7C8-4DA3-84A3-F35D912E9A3F}"/>
    <cellStyle name="Heading 3 2 20 21" xfId="5091" xr:uid="{8F74E538-A645-4133-AAA5-F626A067B039}"/>
    <cellStyle name="Heading 3 2 20 22" xfId="5092" xr:uid="{2929870C-D2BB-426B-9175-208BD2B12962}"/>
    <cellStyle name="Heading 3 2 20 23" xfId="5093" xr:uid="{021D3EE3-254D-4B0B-B439-8584C07F56CC}"/>
    <cellStyle name="Heading 3 2 20 24" xfId="5094" xr:uid="{6DAF03DC-5E8F-47D6-9076-15DB72E24C51}"/>
    <cellStyle name="Heading 3 2 20 25" xfId="5095" xr:uid="{1AE0C168-5806-4BCD-AFC2-F33FFB454D94}"/>
    <cellStyle name="Heading 3 2 20 3" xfId="5096" xr:uid="{736F04E9-9129-4431-8F81-7F2895022066}"/>
    <cellStyle name="Heading 3 2 20 3 2" xfId="5097" xr:uid="{AF7446CF-93ED-416E-A111-86D07A43DABF}"/>
    <cellStyle name="Heading 3 2 20 3 2 2" xfId="5098" xr:uid="{7B7DFD21-F961-4DDC-A733-CA0E68A3E1F6}"/>
    <cellStyle name="Heading 3 2 20 3 3" xfId="5099" xr:uid="{31A49B22-A39A-4715-A871-DCB5D04F2211}"/>
    <cellStyle name="Heading 3 2 20 3 3 2" xfId="5100" xr:uid="{BC311AE6-5F23-4A64-95E0-A560482EB58D}"/>
    <cellStyle name="Heading 3 2 20 3 4" xfId="5101" xr:uid="{A6393D31-F440-4A9B-A584-3DA0F150A45A}"/>
    <cellStyle name="Heading 3 2 20 3 4 2" xfId="5102" xr:uid="{FA790526-76B7-4494-9C56-9AEC3170BC9D}"/>
    <cellStyle name="Heading 3 2 20 4" xfId="5103" xr:uid="{C6F7C339-3A31-4E91-A5A9-E8048A770A45}"/>
    <cellStyle name="Heading 3 2 20 4 2" xfId="5104" xr:uid="{F2440906-820D-4847-96EA-7B2BDAA84658}"/>
    <cellStyle name="Heading 3 2 20 4 2 2" xfId="5105" xr:uid="{F8255178-9115-46D2-A136-12835533AC65}"/>
    <cellStyle name="Heading 3 2 20 4 3" xfId="5106" xr:uid="{6347DC00-9D74-4698-83E3-6B3357776C22}"/>
    <cellStyle name="Heading 3 2 20 4 3 2" xfId="5107" xr:uid="{F42DDA3B-C1AE-481A-855F-D74172CCCB46}"/>
    <cellStyle name="Heading 3 2 20 4 4" xfId="5108" xr:uid="{EC716941-1BCD-48FB-8906-8D49BE6BDAB1}"/>
    <cellStyle name="Heading 3 2 20 4 4 2" xfId="5109" xr:uid="{E7E062C4-565D-4DA0-9628-83808FB45274}"/>
    <cellStyle name="Heading 3 2 20 5" xfId="5110" xr:uid="{7774ADA8-621F-479E-9709-0D4319D22D94}"/>
    <cellStyle name="Heading 3 2 20 5 2" xfId="5111" xr:uid="{687503BA-32F6-4DA6-901C-FFB5155780E3}"/>
    <cellStyle name="Heading 3 2 20 5 2 2" xfId="5112" xr:uid="{BBF1709E-5F51-4B7A-A71C-4D2BEE264C32}"/>
    <cellStyle name="Heading 3 2 20 5 3" xfId="5113" xr:uid="{28BCB4C7-05A4-4F6D-9DB3-7A4626681421}"/>
    <cellStyle name="Heading 3 2 20 5 3 2" xfId="5114" xr:uid="{6B25A2F7-F1BE-4EA9-89E8-64429A93FFEB}"/>
    <cellStyle name="Heading 3 2 20 5 4" xfId="5115" xr:uid="{725D7FD2-6776-44AD-BC55-2AB5D9F92457}"/>
    <cellStyle name="Heading 3 2 20 5 4 2" xfId="5116" xr:uid="{3E1BEAF4-BAAC-4801-BDDF-8D2240083CC6}"/>
    <cellStyle name="Heading 3 2 20 6" xfId="5117" xr:uid="{BE825F05-7568-4B10-83EE-18BFE6F835F4}"/>
    <cellStyle name="Heading 3 2 20 6 2" xfId="5118" xr:uid="{C6EE69A1-6252-4D94-8FD2-55BB28D19737}"/>
    <cellStyle name="Heading 3 2 20 6 2 2" xfId="5119" xr:uid="{CB3D3246-2C39-4D62-A9CB-191A9CCDB644}"/>
    <cellStyle name="Heading 3 2 20 6 3" xfId="5120" xr:uid="{0A3C3BF7-C381-403B-83D0-C72E5EE933B2}"/>
    <cellStyle name="Heading 3 2 20 6 3 2" xfId="5121" xr:uid="{D19FA1EF-F355-43FA-8ED1-DC0D95ED59DD}"/>
    <cellStyle name="Heading 3 2 20 6 4" xfId="5122" xr:uid="{0D3108D8-32E7-424E-B49B-CD740716E900}"/>
    <cellStyle name="Heading 3 2 20 6 4 2" xfId="5123" xr:uid="{EEDEB7F3-EC04-45ED-8C33-8448E9FA9D9E}"/>
    <cellStyle name="Heading 3 2 20 7" xfId="5124" xr:uid="{E58000FB-4F75-4348-9F3C-A44EF3D56291}"/>
    <cellStyle name="Heading 3 2 20 7 2" xfId="5125" xr:uid="{C02D2A4D-8BA1-495C-86E9-2606E14D6857}"/>
    <cellStyle name="Heading 3 2 20 7 2 2" xfId="5126" xr:uid="{4EFA7F36-40FA-42B2-AE16-E21EE0BA8382}"/>
    <cellStyle name="Heading 3 2 20 7 3" xfId="5127" xr:uid="{0165C764-422E-4DEC-BC7A-94181680728B}"/>
    <cellStyle name="Heading 3 2 20 7 3 2" xfId="5128" xr:uid="{8D9071D0-72A9-462C-90D7-3D4764FDAC52}"/>
    <cellStyle name="Heading 3 2 20 7 4" xfId="5129" xr:uid="{F5FFC753-DA67-4111-BD51-E83E3EB05FA0}"/>
    <cellStyle name="Heading 3 2 20 7 4 2" xfId="5130" xr:uid="{2AB71379-F763-4790-96D6-E58E29BFE8CB}"/>
    <cellStyle name="Heading 3 2 20 8" xfId="5131" xr:uid="{E7E3C130-81F7-4791-8E39-A79B67F57266}"/>
    <cellStyle name="Heading 3 2 20 8 2" xfId="5132" xr:uid="{340F8827-3150-47C7-AA4E-E3EDCC1F391C}"/>
    <cellStyle name="Heading 3 2 20 8 2 2" xfId="5133" xr:uid="{7A0AD577-EEB7-4862-BE8D-7DDDC94CF9C4}"/>
    <cellStyle name="Heading 3 2 20 8 3" xfId="5134" xr:uid="{856EBF1D-03B6-4181-BDAA-48808BE711E0}"/>
    <cellStyle name="Heading 3 2 20 8 3 2" xfId="5135" xr:uid="{551C176F-DA67-4EEE-9269-771BE88CC6D4}"/>
    <cellStyle name="Heading 3 2 20 8 4" xfId="5136" xr:uid="{97BC46AD-CC87-4703-878C-93B82786A948}"/>
    <cellStyle name="Heading 3 2 20 8 4 2" xfId="5137" xr:uid="{096A5582-CE8C-4380-82AA-F6CF2390AA60}"/>
    <cellStyle name="Heading 3 2 20 9" xfId="5138" xr:uid="{D5E9512C-7909-4296-90BE-0692678DCE6E}"/>
    <cellStyle name="Heading 3 2 20 9 2" xfId="5139" xr:uid="{8B10B46D-03D5-4870-873D-A903D57B80EE}"/>
    <cellStyle name="Heading 3 2 20 9 2 2" xfId="5140" xr:uid="{F437C4F4-1383-4C6C-9DDC-9F31A6852985}"/>
    <cellStyle name="Heading 3 2 20 9 3" xfId="5141" xr:uid="{D087AEE0-FEFC-407C-80EA-9676A831DAD7}"/>
    <cellStyle name="Heading 3 2 20 9 3 2" xfId="5142" xr:uid="{413CA065-E9AA-409A-B7AE-D04B47D694E5}"/>
    <cellStyle name="Heading 3 2 20 9 4" xfId="5143" xr:uid="{0B3B166B-999B-436B-9E1F-B9CD575B37A5}"/>
    <cellStyle name="Heading 3 2 20 9 4 2" xfId="5144" xr:uid="{5936FB89-52D5-4627-9C3B-DBBF80DA8087}"/>
    <cellStyle name="Heading 3 2 21" xfId="5145" xr:uid="{3C478AF0-2E07-447A-9112-823BCC83F552}"/>
    <cellStyle name="Heading 3 2 21 10" xfId="5146" xr:uid="{8F31D662-55DB-44DA-97F2-003B7B3ABAC2}"/>
    <cellStyle name="Heading 3 2 21 10 2" xfId="5147" xr:uid="{B8DF5E75-1400-4EF3-8A72-1A087DFD6ED0}"/>
    <cellStyle name="Heading 3 2 21 10 2 2" xfId="5148" xr:uid="{86EAC0CE-B67C-4DC6-AC7D-6ADB3559A4E9}"/>
    <cellStyle name="Heading 3 2 21 10 3" xfId="5149" xr:uid="{550825F2-8C4C-460E-922D-4421BE142213}"/>
    <cellStyle name="Heading 3 2 21 10 3 2" xfId="5150" xr:uid="{46544ECF-B648-4133-ADBA-2C1B624A157C}"/>
    <cellStyle name="Heading 3 2 21 10 4" xfId="5151" xr:uid="{8D333C10-C3E3-473A-A6E4-4A9E6261341D}"/>
    <cellStyle name="Heading 3 2 21 10 4 2" xfId="5152" xr:uid="{89DD36F1-B7D2-43F4-8E2A-541CDE799313}"/>
    <cellStyle name="Heading 3 2 21 11" xfId="5153" xr:uid="{B00DC549-B29C-42E0-B392-7BF0FF01EAB8}"/>
    <cellStyle name="Heading 3 2 21 11 2" xfId="5154" xr:uid="{66178B19-F8D2-470A-A80D-40E32FD6ED44}"/>
    <cellStyle name="Heading 3 2 21 11 2 2" xfId="5155" xr:uid="{298A6327-C2DB-4C4F-ADF8-0F15C624B4C7}"/>
    <cellStyle name="Heading 3 2 21 11 3" xfId="5156" xr:uid="{D290DB52-097D-42B9-91A5-BDFC86A5486D}"/>
    <cellStyle name="Heading 3 2 21 11 3 2" xfId="5157" xr:uid="{94B7177F-86E7-4356-B634-3FD5DF9AE5C1}"/>
    <cellStyle name="Heading 3 2 21 11 4" xfId="5158" xr:uid="{3E74618E-7501-441D-811D-C416B71BC015}"/>
    <cellStyle name="Heading 3 2 21 11 4 2" xfId="5159" xr:uid="{0BC4F19A-9E00-4EAA-9073-ACBACD61CC81}"/>
    <cellStyle name="Heading 3 2 21 12" xfId="5160" xr:uid="{7FAD4679-2211-4207-945A-97EE2D09700C}"/>
    <cellStyle name="Heading 3 2 21 12 2" xfId="5161" xr:uid="{35BD6E68-E645-43A5-B5BC-6FAE84FE33DF}"/>
    <cellStyle name="Heading 3 2 21 12 2 2" xfId="5162" xr:uid="{2F4D69C2-875F-49F8-94CF-EA609783EE3C}"/>
    <cellStyle name="Heading 3 2 21 12 3" xfId="5163" xr:uid="{09CC4211-F875-4B65-92DE-272FC2D70461}"/>
    <cellStyle name="Heading 3 2 21 12 3 2" xfId="5164" xr:uid="{57190E4C-8634-40F4-8F3F-DF70ECB4BD5E}"/>
    <cellStyle name="Heading 3 2 21 12 4" xfId="5165" xr:uid="{B286191F-BD6F-4E39-AFA0-53CD966FF660}"/>
    <cellStyle name="Heading 3 2 21 12 4 2" xfId="5166" xr:uid="{C9D9312A-7A91-49F4-AB1C-CAA13A5D77C5}"/>
    <cellStyle name="Heading 3 2 21 13" xfId="5167" xr:uid="{CD31B029-41E8-46B7-B0F3-B5A4E9FD5137}"/>
    <cellStyle name="Heading 3 2 21 13 2" xfId="5168" xr:uid="{E784E505-83CC-406D-8461-2AE4DE717DD1}"/>
    <cellStyle name="Heading 3 2 21 13 2 2" xfId="5169" xr:uid="{E766F028-A1B4-4779-82AF-2511258A5355}"/>
    <cellStyle name="Heading 3 2 21 13 3" xfId="5170" xr:uid="{6E796556-E70E-4EDD-B757-9AB426C3918F}"/>
    <cellStyle name="Heading 3 2 21 13 3 2" xfId="5171" xr:uid="{15F0D6A2-AD50-413D-A142-4C858B599636}"/>
    <cellStyle name="Heading 3 2 21 13 4" xfId="5172" xr:uid="{4DE76397-4AA3-4F84-B1B8-CA6DC642714D}"/>
    <cellStyle name="Heading 3 2 21 13 4 2" xfId="5173" xr:uid="{89DDBF0E-DCFF-4FA1-958A-12D800992223}"/>
    <cellStyle name="Heading 3 2 21 14" xfId="5174" xr:uid="{B47886A0-C5D7-47F2-B524-D2AD37068D72}"/>
    <cellStyle name="Heading 3 2 21 14 2" xfId="5175" xr:uid="{841F1C77-51F9-42F6-AF87-8237F588B103}"/>
    <cellStyle name="Heading 3 2 21 14 2 2" xfId="5176" xr:uid="{94B79C75-0D5A-4B3D-9B33-C7F5E74954FC}"/>
    <cellStyle name="Heading 3 2 21 14 3" xfId="5177" xr:uid="{6AE10D94-D318-4A35-9D55-C4EF3F827073}"/>
    <cellStyle name="Heading 3 2 21 14 3 2" xfId="5178" xr:uid="{F0963247-8F7A-46AA-87B8-BB6C868CC8A3}"/>
    <cellStyle name="Heading 3 2 21 14 4" xfId="5179" xr:uid="{303EBA11-56D4-4F65-B58B-E1BCFA3461F8}"/>
    <cellStyle name="Heading 3 2 21 14 4 2" xfId="5180" xr:uid="{0FBEAAA4-E8B8-40EA-9B1A-5ED5E95029F2}"/>
    <cellStyle name="Heading 3 2 21 15" xfId="5181" xr:uid="{C35FB93F-F0C1-4E76-8A71-20CC358E6076}"/>
    <cellStyle name="Heading 3 2 21 15 2" xfId="5182" xr:uid="{5589B239-FFDB-4EF9-A23F-7B4C9048C550}"/>
    <cellStyle name="Heading 3 2 21 15 2 2" xfId="5183" xr:uid="{332484AF-A792-4D32-8E41-6D1DD5740C6A}"/>
    <cellStyle name="Heading 3 2 21 15 3" xfId="5184" xr:uid="{EC53ED00-1915-44C5-93F4-7687CA774518}"/>
    <cellStyle name="Heading 3 2 21 15 3 2" xfId="5185" xr:uid="{DFE67D1A-46F3-42A0-83A9-B0DBE5B58507}"/>
    <cellStyle name="Heading 3 2 21 15 4" xfId="5186" xr:uid="{3CBBBE86-0FEB-4333-82AD-B70FF16350F7}"/>
    <cellStyle name="Heading 3 2 21 15 4 2" xfId="5187" xr:uid="{B3DC7FA6-A994-4173-8183-F270C4549695}"/>
    <cellStyle name="Heading 3 2 21 16" xfId="5188" xr:uid="{BB826B08-1E4D-43E1-A4A0-9CFCA27CA6C9}"/>
    <cellStyle name="Heading 3 2 21 16 2" xfId="5189" xr:uid="{9AC3E5E9-A779-45E1-8609-0671D550B812}"/>
    <cellStyle name="Heading 3 2 21 17" xfId="5190" xr:uid="{C20AA066-1580-449B-B37E-E98F8D0FA7D9}"/>
    <cellStyle name="Heading 3 2 21 17 2" xfId="5191" xr:uid="{7260E1BA-E94D-4B4E-9E13-96D44C67FB8D}"/>
    <cellStyle name="Heading 3 2 21 18" xfId="5192" xr:uid="{0C985551-612C-4CBF-B099-DBCA0301309A}"/>
    <cellStyle name="Heading 3 2 21 18 2" xfId="5193" xr:uid="{F4CC05C9-8ECD-4DCE-8097-F11F4BFD1E0A}"/>
    <cellStyle name="Heading 3 2 21 19" xfId="5194" xr:uid="{4866DA4F-2838-41EF-BB0E-E881B114111A}"/>
    <cellStyle name="Heading 3 2 21 2" xfId="5195" xr:uid="{EBAE9419-C4FE-438F-B8F7-AAB3614DA571}"/>
    <cellStyle name="Heading 3 2 21 2 2" xfId="5196" xr:uid="{B9F690CE-8143-4064-8A1E-7F9C14EABFAD}"/>
    <cellStyle name="Heading 3 2 21 2 2 2" xfId="5197" xr:uid="{A4D3E18D-1F76-4466-BBE9-43B2D3E7B290}"/>
    <cellStyle name="Heading 3 2 21 2 3" xfId="5198" xr:uid="{2E88FEFE-7726-4F15-99BA-9A60BBBC44D2}"/>
    <cellStyle name="Heading 3 2 21 2 3 2" xfId="5199" xr:uid="{E8BAFB0E-24C9-43C1-B1FB-045E94B8893C}"/>
    <cellStyle name="Heading 3 2 21 2 4" xfId="5200" xr:uid="{EDF30FBC-A98C-46CF-A5A9-034C0ACA5A28}"/>
    <cellStyle name="Heading 3 2 21 2 4 2" xfId="5201" xr:uid="{21D2C357-8CB3-4A42-8E4B-87FE697A8620}"/>
    <cellStyle name="Heading 3 2 21 20" xfId="5202" xr:uid="{84854E5D-3A56-4E38-BF5B-9EA6D0D3F5F9}"/>
    <cellStyle name="Heading 3 2 21 21" xfId="5203" xr:uid="{8A2EEBF5-7C5E-434E-BA00-294199F44C7B}"/>
    <cellStyle name="Heading 3 2 21 22" xfId="5204" xr:uid="{3ED8AF53-734E-45E7-98D0-030B8BCC4365}"/>
    <cellStyle name="Heading 3 2 21 23" xfId="5205" xr:uid="{A7AB7073-6B6E-4E91-AFD2-58193D485D53}"/>
    <cellStyle name="Heading 3 2 21 24" xfId="5206" xr:uid="{0DE56065-3AA7-45B3-B6AC-1260341021AF}"/>
    <cellStyle name="Heading 3 2 21 25" xfId="5207" xr:uid="{E14C0ECC-256A-4425-A7DE-93CE91D46EA2}"/>
    <cellStyle name="Heading 3 2 21 3" xfId="5208" xr:uid="{C18CBCD3-4DD5-4975-9A38-FB361B405EBC}"/>
    <cellStyle name="Heading 3 2 21 3 2" xfId="5209" xr:uid="{7C114F5B-3B0E-4386-981E-9477208BDC2D}"/>
    <cellStyle name="Heading 3 2 21 3 2 2" xfId="5210" xr:uid="{CF90A0EA-C4D2-4087-9891-8E20571EA285}"/>
    <cellStyle name="Heading 3 2 21 3 3" xfId="5211" xr:uid="{7897941E-B062-4D83-99A5-18B2186FCCB1}"/>
    <cellStyle name="Heading 3 2 21 3 3 2" xfId="5212" xr:uid="{905EDBF5-0B3C-4C20-A4E8-8E7C0A8019C8}"/>
    <cellStyle name="Heading 3 2 21 3 4" xfId="5213" xr:uid="{DBA7A89F-135C-47EF-93CD-7D5ABA97D1AB}"/>
    <cellStyle name="Heading 3 2 21 3 4 2" xfId="5214" xr:uid="{A9EAFC62-4603-46D5-996A-A5FB94B97102}"/>
    <cellStyle name="Heading 3 2 21 4" xfId="5215" xr:uid="{FC310CA1-8981-4DE2-BB73-5AE0FC802E6F}"/>
    <cellStyle name="Heading 3 2 21 4 2" xfId="5216" xr:uid="{45FD1003-D09B-41D2-9661-8EF04CAA0DDA}"/>
    <cellStyle name="Heading 3 2 21 4 2 2" xfId="5217" xr:uid="{E1568DC7-C625-4B15-B239-0174753309E6}"/>
    <cellStyle name="Heading 3 2 21 4 3" xfId="5218" xr:uid="{AB9982FB-4700-43E3-AC62-F42B0F39E22D}"/>
    <cellStyle name="Heading 3 2 21 4 3 2" xfId="5219" xr:uid="{402A1B8B-F2B8-44D8-9594-0FBBE9681C8A}"/>
    <cellStyle name="Heading 3 2 21 4 4" xfId="5220" xr:uid="{AA515C37-E246-4E77-BF47-1726EFA29E4E}"/>
    <cellStyle name="Heading 3 2 21 4 4 2" xfId="5221" xr:uid="{058FE8B8-406A-4C3A-B730-D956980261CB}"/>
    <cellStyle name="Heading 3 2 21 5" xfId="5222" xr:uid="{4BB69291-8197-437F-8E02-B51545F61E45}"/>
    <cellStyle name="Heading 3 2 21 5 2" xfId="5223" xr:uid="{12E807E6-67A1-4980-B081-012A80A698ED}"/>
    <cellStyle name="Heading 3 2 21 5 2 2" xfId="5224" xr:uid="{00D58E4E-4FC4-4C2C-B7B0-690D163DF90D}"/>
    <cellStyle name="Heading 3 2 21 5 3" xfId="5225" xr:uid="{09F58DC7-F2F8-487A-86B8-D079D6DD29F1}"/>
    <cellStyle name="Heading 3 2 21 5 3 2" xfId="5226" xr:uid="{B7844823-995E-447B-9605-81B6EC1779CF}"/>
    <cellStyle name="Heading 3 2 21 5 4" xfId="5227" xr:uid="{3A77C25F-D986-4FB7-9752-18C80A3CEFF9}"/>
    <cellStyle name="Heading 3 2 21 5 4 2" xfId="5228" xr:uid="{36854557-78A5-4B26-949D-1A78F7CD4A2F}"/>
    <cellStyle name="Heading 3 2 21 6" xfId="5229" xr:uid="{CF4F7C9C-B8BD-49F1-AB88-EB167883F7F9}"/>
    <cellStyle name="Heading 3 2 21 6 2" xfId="5230" xr:uid="{3AB263AB-DB39-486A-9520-C74E9C3DAE69}"/>
    <cellStyle name="Heading 3 2 21 6 2 2" xfId="5231" xr:uid="{58DF8804-1B39-40B6-94F5-937D8C8B7B85}"/>
    <cellStyle name="Heading 3 2 21 6 3" xfId="5232" xr:uid="{BBAD502D-5E6B-48E4-BCAF-66ED53C5CAE3}"/>
    <cellStyle name="Heading 3 2 21 6 3 2" xfId="5233" xr:uid="{A2E2DDA4-84E1-4862-84E5-A25AC5C77FA4}"/>
    <cellStyle name="Heading 3 2 21 6 4" xfId="5234" xr:uid="{7810BCEA-CC09-4D12-A1D2-40532629FA54}"/>
    <cellStyle name="Heading 3 2 21 6 4 2" xfId="5235" xr:uid="{C7EA2798-0C92-4C63-88BB-5DBF6435DB66}"/>
    <cellStyle name="Heading 3 2 21 7" xfId="5236" xr:uid="{38C24ACD-47D0-43B2-ABBC-B7C2144ECC61}"/>
    <cellStyle name="Heading 3 2 21 7 2" xfId="5237" xr:uid="{27DC8FAE-25E3-4A47-93E6-F7DF0CDC892C}"/>
    <cellStyle name="Heading 3 2 21 7 2 2" xfId="5238" xr:uid="{FD059CB1-5170-44D8-98AD-D316E0FBC879}"/>
    <cellStyle name="Heading 3 2 21 7 3" xfId="5239" xr:uid="{7FEA8E00-23E2-4F5E-8AF9-CB0E5660B5C2}"/>
    <cellStyle name="Heading 3 2 21 7 3 2" xfId="5240" xr:uid="{790DFC1C-E1A7-41B7-9C0E-6337BAE69FE7}"/>
    <cellStyle name="Heading 3 2 21 7 4" xfId="5241" xr:uid="{64AF2018-AA63-4092-83FB-3A031240CB54}"/>
    <cellStyle name="Heading 3 2 21 7 4 2" xfId="5242" xr:uid="{183DB095-0033-419C-B752-3EEE79F211E8}"/>
    <cellStyle name="Heading 3 2 21 8" xfId="5243" xr:uid="{A543833A-64E0-4853-85C2-1E73D7C72CFB}"/>
    <cellStyle name="Heading 3 2 21 8 2" xfId="5244" xr:uid="{395ED886-64DF-49C4-A436-93B0CFC6FB1A}"/>
    <cellStyle name="Heading 3 2 21 8 2 2" xfId="5245" xr:uid="{2AFB9D42-6C69-4E3D-96EF-1DBB4764EE91}"/>
    <cellStyle name="Heading 3 2 21 8 3" xfId="5246" xr:uid="{EB64F24B-088B-45BB-BD0F-A084BEC7622D}"/>
    <cellStyle name="Heading 3 2 21 8 3 2" xfId="5247" xr:uid="{7FCDF368-60F3-4320-9725-9A8ADA7C5611}"/>
    <cellStyle name="Heading 3 2 21 8 4" xfId="5248" xr:uid="{912A2289-2013-4B75-B5BB-C2986E115399}"/>
    <cellStyle name="Heading 3 2 21 8 4 2" xfId="5249" xr:uid="{C7C41821-C4A8-4962-B99F-31055D32B4E6}"/>
    <cellStyle name="Heading 3 2 21 9" xfId="5250" xr:uid="{6BD9EB73-D4D3-4D9A-B2B2-488423FFC73C}"/>
    <cellStyle name="Heading 3 2 21 9 2" xfId="5251" xr:uid="{715964C7-A39F-43E8-8122-620948D9266E}"/>
    <cellStyle name="Heading 3 2 21 9 2 2" xfId="5252" xr:uid="{CC0A06B5-7AE0-4C1F-B196-6ABC8459E164}"/>
    <cellStyle name="Heading 3 2 21 9 3" xfId="5253" xr:uid="{590DE7ED-D124-42A5-B0D3-13D7DFA73907}"/>
    <cellStyle name="Heading 3 2 21 9 3 2" xfId="5254" xr:uid="{F7AF9A90-FB72-4D7A-A277-E473D24158B1}"/>
    <cellStyle name="Heading 3 2 21 9 4" xfId="5255" xr:uid="{0EAD5FDD-F4A5-4096-97C4-BB4668DEEC9B}"/>
    <cellStyle name="Heading 3 2 21 9 4 2" xfId="5256" xr:uid="{0F1158C9-8AC1-41DE-B605-5CAFA24F4015}"/>
    <cellStyle name="Heading 3 2 22" xfId="5257" xr:uid="{D11EB9E8-2BF0-447A-9137-688F25192A7F}"/>
    <cellStyle name="Heading 3 2 22 10" xfId="5258" xr:uid="{A19C5E95-AF49-40C7-86D4-85950D35DC13}"/>
    <cellStyle name="Heading 3 2 22 10 2" xfId="5259" xr:uid="{72E3E0F3-65D0-4BF7-9F73-2561628F7E7F}"/>
    <cellStyle name="Heading 3 2 22 10 2 2" xfId="5260" xr:uid="{CA8B25F8-9EA6-4B8F-879E-E15661AA8B6B}"/>
    <cellStyle name="Heading 3 2 22 10 3" xfId="5261" xr:uid="{5906BE50-8A5D-42E9-9AA2-C11C07BCAAD2}"/>
    <cellStyle name="Heading 3 2 22 10 3 2" xfId="5262" xr:uid="{93989C57-2896-40E4-A866-64A83F5EDB92}"/>
    <cellStyle name="Heading 3 2 22 10 4" xfId="5263" xr:uid="{1D84552C-0F07-4298-9B45-0D95769FEFD9}"/>
    <cellStyle name="Heading 3 2 22 10 4 2" xfId="5264" xr:uid="{19276430-410A-4F01-97FD-90F371C9DD25}"/>
    <cellStyle name="Heading 3 2 22 11" xfId="5265" xr:uid="{F55D10C9-1665-4E1D-9E4B-37B0D4839CB0}"/>
    <cellStyle name="Heading 3 2 22 11 2" xfId="5266" xr:uid="{894C089C-5436-4EB2-A0A3-EC8452FC7C1F}"/>
    <cellStyle name="Heading 3 2 22 11 2 2" xfId="5267" xr:uid="{6B572108-881E-4BE6-970F-1F94D1C20A79}"/>
    <cellStyle name="Heading 3 2 22 11 3" xfId="5268" xr:uid="{44761418-235B-498B-BC29-B6E289F275B0}"/>
    <cellStyle name="Heading 3 2 22 11 3 2" xfId="5269" xr:uid="{F6BA519C-FC42-475A-8A4E-C613CBE9CAE7}"/>
    <cellStyle name="Heading 3 2 22 11 4" xfId="5270" xr:uid="{7B35D855-A0A5-4F40-8647-DDD0763F3910}"/>
    <cellStyle name="Heading 3 2 22 11 4 2" xfId="5271" xr:uid="{9644DAF9-3047-473B-8A8B-62ECFBA18CD5}"/>
    <cellStyle name="Heading 3 2 22 12" xfId="5272" xr:uid="{3DE03095-12A6-45D7-BDF1-C79CAF2349E1}"/>
    <cellStyle name="Heading 3 2 22 12 2" xfId="5273" xr:uid="{C247F7CD-2A6C-4699-8744-3342ADAB81E3}"/>
    <cellStyle name="Heading 3 2 22 12 2 2" xfId="5274" xr:uid="{B2D9B505-1661-4387-BDA0-4FF596B6B3E0}"/>
    <cellStyle name="Heading 3 2 22 12 3" xfId="5275" xr:uid="{B0E9A402-B59B-459B-9608-038629A84D2F}"/>
    <cellStyle name="Heading 3 2 22 12 3 2" xfId="5276" xr:uid="{D14F016B-3985-49D9-8FA8-4D3216A47D73}"/>
    <cellStyle name="Heading 3 2 22 12 4" xfId="5277" xr:uid="{77435CBF-017B-4761-A6F2-0AF82D61E2F2}"/>
    <cellStyle name="Heading 3 2 22 12 4 2" xfId="5278" xr:uid="{75E8E687-BEDC-41F6-9926-AC6D3CD4A41D}"/>
    <cellStyle name="Heading 3 2 22 13" xfId="5279" xr:uid="{5742FB20-14C6-4152-AFB8-8620C5E1917D}"/>
    <cellStyle name="Heading 3 2 22 13 2" xfId="5280" xr:uid="{9B26D585-DE5B-4439-817D-E58AC25313A6}"/>
    <cellStyle name="Heading 3 2 22 13 2 2" xfId="5281" xr:uid="{562FA369-7C1D-47C7-8C0B-869F7510DF0C}"/>
    <cellStyle name="Heading 3 2 22 13 3" xfId="5282" xr:uid="{494276C3-9048-404B-A3CE-D0A927580AC2}"/>
    <cellStyle name="Heading 3 2 22 13 3 2" xfId="5283" xr:uid="{1ED6616A-E299-48B0-999F-42C479CAA09E}"/>
    <cellStyle name="Heading 3 2 22 13 4" xfId="5284" xr:uid="{44BD08D2-D1BA-4A03-A943-CF86CE06F252}"/>
    <cellStyle name="Heading 3 2 22 13 4 2" xfId="5285" xr:uid="{1DFF86CE-9A0E-4C65-BA5F-E11F5FB2D660}"/>
    <cellStyle name="Heading 3 2 22 14" xfId="5286" xr:uid="{CAAA8B39-3999-4FA1-9C18-2B64DAAC30A9}"/>
    <cellStyle name="Heading 3 2 22 14 2" xfId="5287" xr:uid="{DC63556B-2D91-433A-A3E9-32CC34E485EE}"/>
    <cellStyle name="Heading 3 2 22 14 2 2" xfId="5288" xr:uid="{EE819E4E-7E6C-44E4-B23B-61038AFB2701}"/>
    <cellStyle name="Heading 3 2 22 14 3" xfId="5289" xr:uid="{21EA0B9D-061D-49D4-8F96-E322F12FEDAD}"/>
    <cellStyle name="Heading 3 2 22 14 3 2" xfId="5290" xr:uid="{B8555B8D-0923-4ABF-9D31-FD69FDFBCAAF}"/>
    <cellStyle name="Heading 3 2 22 14 4" xfId="5291" xr:uid="{53FAD450-070F-4320-9625-889D3FCFEA53}"/>
    <cellStyle name="Heading 3 2 22 14 4 2" xfId="5292" xr:uid="{A4EACB73-C05C-4F68-87AF-110817B085B9}"/>
    <cellStyle name="Heading 3 2 22 15" xfId="5293" xr:uid="{E125425B-4280-4074-B99E-FF54AAF3B7AE}"/>
    <cellStyle name="Heading 3 2 22 15 2" xfId="5294" xr:uid="{1CC49505-CEA8-4D49-9D68-6F9EA2BA6DF9}"/>
    <cellStyle name="Heading 3 2 22 15 2 2" xfId="5295" xr:uid="{FE710036-9C98-456F-BBBD-C03E4D61552A}"/>
    <cellStyle name="Heading 3 2 22 15 3" xfId="5296" xr:uid="{AE582815-D294-4A19-8BEC-D093540AE1DA}"/>
    <cellStyle name="Heading 3 2 22 15 3 2" xfId="5297" xr:uid="{EE34BA36-E537-4FA3-AF86-8C3DD5A79BFD}"/>
    <cellStyle name="Heading 3 2 22 15 4" xfId="5298" xr:uid="{EFA53ABE-10A9-4796-9066-EC594B3A7935}"/>
    <cellStyle name="Heading 3 2 22 15 4 2" xfId="5299" xr:uid="{421969D0-F3A0-432C-82B5-C85CA03F6F26}"/>
    <cellStyle name="Heading 3 2 22 16" xfId="5300" xr:uid="{23563D52-AA94-4805-934D-4D3CAEF3896E}"/>
    <cellStyle name="Heading 3 2 22 16 2" xfId="5301" xr:uid="{13C75A3F-9F5B-4472-97FA-FB4174A858C4}"/>
    <cellStyle name="Heading 3 2 22 17" xfId="5302" xr:uid="{919DC187-AE7E-40F8-BCAC-C6E0ECA955E2}"/>
    <cellStyle name="Heading 3 2 22 17 2" xfId="5303" xr:uid="{EFCB0E0C-A22E-4E27-B2E1-5E425CE3A279}"/>
    <cellStyle name="Heading 3 2 22 18" xfId="5304" xr:uid="{290D4B95-4AA4-4211-876B-7BD69EEA3C8C}"/>
    <cellStyle name="Heading 3 2 22 18 2" xfId="5305" xr:uid="{66C1DEAA-98C2-4982-925D-4375CD6044B5}"/>
    <cellStyle name="Heading 3 2 22 19" xfId="5306" xr:uid="{015DE3FE-9A8E-4614-A127-7359D03560EC}"/>
    <cellStyle name="Heading 3 2 22 2" xfId="5307" xr:uid="{8EC324DE-A4EB-46DF-A877-7E782EBF275B}"/>
    <cellStyle name="Heading 3 2 22 2 2" xfId="5308" xr:uid="{62534374-4F87-4135-8F6C-B08CAB3887F7}"/>
    <cellStyle name="Heading 3 2 22 2 2 2" xfId="5309" xr:uid="{388FE059-C04D-4191-A29E-C0F1236F0211}"/>
    <cellStyle name="Heading 3 2 22 2 3" xfId="5310" xr:uid="{D2ACDE02-B493-403C-87B9-2C72EE27EDFD}"/>
    <cellStyle name="Heading 3 2 22 2 3 2" xfId="5311" xr:uid="{BD016ECE-BB78-42B8-BD9C-B14EE962D69B}"/>
    <cellStyle name="Heading 3 2 22 2 4" xfId="5312" xr:uid="{27116982-AB51-4C0F-83E7-407B81498F4D}"/>
    <cellStyle name="Heading 3 2 22 2 4 2" xfId="5313" xr:uid="{4DB96219-D6FC-4EA7-830C-E32B3E3CCA34}"/>
    <cellStyle name="Heading 3 2 22 20" xfId="5314" xr:uid="{9AA139CF-1FAD-4693-BF26-9DDE970E2D7E}"/>
    <cellStyle name="Heading 3 2 22 21" xfId="5315" xr:uid="{6AD6282A-1101-40AB-AD97-F5A3A82EA331}"/>
    <cellStyle name="Heading 3 2 22 22" xfId="5316" xr:uid="{432BFFA4-353D-4D22-8499-C0609E22911D}"/>
    <cellStyle name="Heading 3 2 22 23" xfId="5317" xr:uid="{2B680199-E93D-4DEE-B469-3E33796489AC}"/>
    <cellStyle name="Heading 3 2 22 24" xfId="5318" xr:uid="{7B5E08A5-B47E-46ED-BD3A-5391355FA9EB}"/>
    <cellStyle name="Heading 3 2 22 25" xfId="5319" xr:uid="{C5271196-615D-4B27-83A0-C662FC86BFC2}"/>
    <cellStyle name="Heading 3 2 22 3" xfId="5320" xr:uid="{DE9B7945-393C-4B41-AFEE-EF908E1116C7}"/>
    <cellStyle name="Heading 3 2 22 3 2" xfId="5321" xr:uid="{046F9CE3-7283-4137-94E3-D86C398097B4}"/>
    <cellStyle name="Heading 3 2 22 3 2 2" xfId="5322" xr:uid="{4EB1132F-225C-44F5-B87A-01CC5B4EDD68}"/>
    <cellStyle name="Heading 3 2 22 3 3" xfId="5323" xr:uid="{67511210-D4D7-406B-9B39-1F5629B26DE2}"/>
    <cellStyle name="Heading 3 2 22 3 3 2" xfId="5324" xr:uid="{9EE29063-EED7-4525-8A42-26C9B0F8E373}"/>
    <cellStyle name="Heading 3 2 22 3 4" xfId="5325" xr:uid="{18F568B9-3A4C-465A-86BB-113D043AA79F}"/>
    <cellStyle name="Heading 3 2 22 3 4 2" xfId="5326" xr:uid="{9E746B3B-BC62-469B-9F4D-E69138A0A057}"/>
    <cellStyle name="Heading 3 2 22 4" xfId="5327" xr:uid="{F8D49D57-02AE-461A-806E-AEC8C167606D}"/>
    <cellStyle name="Heading 3 2 22 4 2" xfId="5328" xr:uid="{02682482-6451-47D1-BE47-C93D253F8949}"/>
    <cellStyle name="Heading 3 2 22 4 2 2" xfId="5329" xr:uid="{0C34ABB4-D249-47BA-A7A0-D77A7A023F37}"/>
    <cellStyle name="Heading 3 2 22 4 3" xfId="5330" xr:uid="{A6FD12B5-40E5-472F-B945-F9347C43B3DC}"/>
    <cellStyle name="Heading 3 2 22 4 3 2" xfId="5331" xr:uid="{71763626-4A4F-47A6-A782-2076DDC0B4CF}"/>
    <cellStyle name="Heading 3 2 22 4 4" xfId="5332" xr:uid="{534268C0-D50F-4A56-B730-4DCBBFB94146}"/>
    <cellStyle name="Heading 3 2 22 4 4 2" xfId="5333" xr:uid="{EE289E7B-E368-4F5A-AA12-B7BFFD3F6A6F}"/>
    <cellStyle name="Heading 3 2 22 5" xfId="5334" xr:uid="{EBC5E28E-4CFF-4021-BCEC-4426ED567843}"/>
    <cellStyle name="Heading 3 2 22 5 2" xfId="5335" xr:uid="{D4A795B2-5686-42D4-A469-C98348F1721A}"/>
    <cellStyle name="Heading 3 2 22 5 2 2" xfId="5336" xr:uid="{946BEC21-A060-47D8-AB5D-086FA1094BCE}"/>
    <cellStyle name="Heading 3 2 22 5 3" xfId="5337" xr:uid="{67732C74-4282-498F-B568-4A264E221CDA}"/>
    <cellStyle name="Heading 3 2 22 5 3 2" xfId="5338" xr:uid="{16B06254-2A0C-4DF7-A069-0D0DD372C1F5}"/>
    <cellStyle name="Heading 3 2 22 5 4" xfId="5339" xr:uid="{61ECF34D-4676-4067-8E91-10D10101C0F8}"/>
    <cellStyle name="Heading 3 2 22 5 4 2" xfId="5340" xr:uid="{5201D50C-B1B1-45DC-A429-C09361AFA24A}"/>
    <cellStyle name="Heading 3 2 22 6" xfId="5341" xr:uid="{483A02F5-4140-4F1D-8632-D95387A243B3}"/>
    <cellStyle name="Heading 3 2 22 6 2" xfId="5342" xr:uid="{F6FE8992-3407-4667-97BD-66F339EF84D7}"/>
    <cellStyle name="Heading 3 2 22 6 2 2" xfId="5343" xr:uid="{57F647BC-815D-457C-8096-7755A6DCCEC6}"/>
    <cellStyle name="Heading 3 2 22 6 3" xfId="5344" xr:uid="{1F3D48C0-EBD4-45CB-B3D9-AD82CAC3F0A0}"/>
    <cellStyle name="Heading 3 2 22 6 3 2" xfId="5345" xr:uid="{20159311-13BA-497A-A8B7-B41AAE31D82B}"/>
    <cellStyle name="Heading 3 2 22 6 4" xfId="5346" xr:uid="{BFF20617-8522-4396-BF2B-F73CAADE44E1}"/>
    <cellStyle name="Heading 3 2 22 6 4 2" xfId="5347" xr:uid="{CD5FFC45-4E2B-4F6D-B8DD-F3FA5321D82A}"/>
    <cellStyle name="Heading 3 2 22 7" xfId="5348" xr:uid="{EEA272C2-BA96-4370-9B27-2302ED34D975}"/>
    <cellStyle name="Heading 3 2 22 7 2" xfId="5349" xr:uid="{8176E7D2-669D-447A-A3EB-BD4194B00CDE}"/>
    <cellStyle name="Heading 3 2 22 7 2 2" xfId="5350" xr:uid="{F4098E0E-A4C2-4EF0-9723-0B881787CE17}"/>
    <cellStyle name="Heading 3 2 22 7 3" xfId="5351" xr:uid="{8C78656F-B053-49F9-9F22-B9A1B20DA9BE}"/>
    <cellStyle name="Heading 3 2 22 7 3 2" xfId="5352" xr:uid="{14F63FB5-3337-4CB2-8F21-113F0A9D4187}"/>
    <cellStyle name="Heading 3 2 22 7 4" xfId="5353" xr:uid="{7822661E-9A13-49F3-AEDD-CDDCC824CBDE}"/>
    <cellStyle name="Heading 3 2 22 7 4 2" xfId="5354" xr:uid="{28265955-7D09-45AD-937F-DAC737BFE7E9}"/>
    <cellStyle name="Heading 3 2 22 8" xfId="5355" xr:uid="{C50EB520-FE1C-4291-89E3-18F1EDBCD3BE}"/>
    <cellStyle name="Heading 3 2 22 8 2" xfId="5356" xr:uid="{783BE6EC-B8C4-4FFF-9119-C4858EB4D18F}"/>
    <cellStyle name="Heading 3 2 22 8 2 2" xfId="5357" xr:uid="{116BDB1E-7263-457A-A3CE-D76997A4399E}"/>
    <cellStyle name="Heading 3 2 22 8 3" xfId="5358" xr:uid="{FF9ADDEE-1A0B-46DE-A499-06C6113E2753}"/>
    <cellStyle name="Heading 3 2 22 8 3 2" xfId="5359" xr:uid="{B8E8E1B8-5BE9-4619-9094-F05BCB06AD85}"/>
    <cellStyle name="Heading 3 2 22 8 4" xfId="5360" xr:uid="{808177D1-B7BF-43D8-BE66-959F7D1CC99D}"/>
    <cellStyle name="Heading 3 2 22 8 4 2" xfId="5361" xr:uid="{E7AB3B52-9531-4C5F-8669-EA3BA91EB5F7}"/>
    <cellStyle name="Heading 3 2 22 9" xfId="5362" xr:uid="{1673AAC4-AE48-4027-A681-AE63B0620BBA}"/>
    <cellStyle name="Heading 3 2 22 9 2" xfId="5363" xr:uid="{B3CCD76D-65C1-474D-9CB9-C5145896B3AA}"/>
    <cellStyle name="Heading 3 2 22 9 2 2" xfId="5364" xr:uid="{32BE1A95-6623-4060-B40F-EBDC200FB002}"/>
    <cellStyle name="Heading 3 2 22 9 3" xfId="5365" xr:uid="{7D30E762-99C1-499E-A8B4-3C0F4272600D}"/>
    <cellStyle name="Heading 3 2 22 9 3 2" xfId="5366" xr:uid="{706E0480-C3D0-4864-A1FD-15B9A7387882}"/>
    <cellStyle name="Heading 3 2 22 9 4" xfId="5367" xr:uid="{FD55924A-F9CB-4D10-96D8-DC8893DF7844}"/>
    <cellStyle name="Heading 3 2 22 9 4 2" xfId="5368" xr:uid="{4FDC3733-5ABA-4EC8-B7DB-FC45D512AF35}"/>
    <cellStyle name="Heading 3 2 23" xfId="5369" xr:uid="{F81DE0A5-B81D-4667-80A8-5AFA2327DC0D}"/>
    <cellStyle name="Heading 3 2 23 10" xfId="5370" xr:uid="{AC60AB5C-BC71-4C1B-A36D-29091BADF25B}"/>
    <cellStyle name="Heading 3 2 23 10 2" xfId="5371" xr:uid="{ED16E562-6779-48CA-BD6A-88C4490EC32B}"/>
    <cellStyle name="Heading 3 2 23 10 2 2" xfId="5372" xr:uid="{9DCE9A87-3DC2-40B1-8F33-6CDBCD0907CE}"/>
    <cellStyle name="Heading 3 2 23 10 3" xfId="5373" xr:uid="{68C81E11-F856-4BC6-AB51-AAE47223E6AA}"/>
    <cellStyle name="Heading 3 2 23 10 3 2" xfId="5374" xr:uid="{B8A76102-2CAE-4A97-A60A-22A66EC2A1B1}"/>
    <cellStyle name="Heading 3 2 23 10 4" xfId="5375" xr:uid="{FFBAD7C3-29A6-4B72-A36C-8229A99BB2CB}"/>
    <cellStyle name="Heading 3 2 23 10 4 2" xfId="5376" xr:uid="{F6FA81B7-5108-4C4F-BBFD-47A5100EF97B}"/>
    <cellStyle name="Heading 3 2 23 11" xfId="5377" xr:uid="{00DF7C1B-4A68-4BB1-B183-0712BE6FF565}"/>
    <cellStyle name="Heading 3 2 23 11 2" xfId="5378" xr:uid="{8672F46E-5FC6-4D39-8654-124014868535}"/>
    <cellStyle name="Heading 3 2 23 11 2 2" xfId="5379" xr:uid="{D6DF8DE7-FD8F-4984-8203-2339807D58A8}"/>
    <cellStyle name="Heading 3 2 23 11 3" xfId="5380" xr:uid="{68854715-89A9-490B-B030-C9E4B3AD27AC}"/>
    <cellStyle name="Heading 3 2 23 11 3 2" xfId="5381" xr:uid="{B96AF7EB-5104-4767-B078-BDE3CBF7C9F3}"/>
    <cellStyle name="Heading 3 2 23 11 4" xfId="5382" xr:uid="{661C78ED-AC4D-4969-8D3B-C6E15ACD394C}"/>
    <cellStyle name="Heading 3 2 23 11 4 2" xfId="5383" xr:uid="{DF223BB1-8C6F-455C-8708-14E4E5C70AFC}"/>
    <cellStyle name="Heading 3 2 23 12" xfId="5384" xr:uid="{5C5B6147-E0E5-43A2-AE68-ABD280ED7C70}"/>
    <cellStyle name="Heading 3 2 23 12 2" xfId="5385" xr:uid="{A7105246-CB1C-4EEC-8D2F-A937BC5FFE56}"/>
    <cellStyle name="Heading 3 2 23 12 2 2" xfId="5386" xr:uid="{E1BC824D-8400-4443-BA45-23B83F25F558}"/>
    <cellStyle name="Heading 3 2 23 12 3" xfId="5387" xr:uid="{35817F26-0B98-4197-AB9A-7E177ABB330D}"/>
    <cellStyle name="Heading 3 2 23 12 3 2" xfId="5388" xr:uid="{3209349A-2C4A-4D5E-BE1E-216B8EEEEB05}"/>
    <cellStyle name="Heading 3 2 23 12 4" xfId="5389" xr:uid="{ADF50233-E229-4062-9695-70B04A8DE153}"/>
    <cellStyle name="Heading 3 2 23 12 4 2" xfId="5390" xr:uid="{3C4CACA1-7786-4036-BDE2-213336DA244E}"/>
    <cellStyle name="Heading 3 2 23 13" xfId="5391" xr:uid="{CEF0D5CF-3488-46F6-B7EC-A51F56453C78}"/>
    <cellStyle name="Heading 3 2 23 13 2" xfId="5392" xr:uid="{DCD917EF-F4F0-40EB-84A4-F2860F3C145D}"/>
    <cellStyle name="Heading 3 2 23 13 2 2" xfId="5393" xr:uid="{22459313-877F-4A9B-8A1A-A94EF24F7940}"/>
    <cellStyle name="Heading 3 2 23 13 3" xfId="5394" xr:uid="{C8ECF09C-0797-4403-B766-BE5CB399DC8B}"/>
    <cellStyle name="Heading 3 2 23 13 3 2" xfId="5395" xr:uid="{66C4509C-630C-4A4F-8AD6-A27398615FF3}"/>
    <cellStyle name="Heading 3 2 23 13 4" xfId="5396" xr:uid="{994B439B-916E-4783-B929-2132CBAC692E}"/>
    <cellStyle name="Heading 3 2 23 13 4 2" xfId="5397" xr:uid="{757DC30D-C719-41A7-AEFA-4AA3064EED8C}"/>
    <cellStyle name="Heading 3 2 23 14" xfId="5398" xr:uid="{4506FA04-AE2D-497A-8092-9F203D5372B4}"/>
    <cellStyle name="Heading 3 2 23 14 2" xfId="5399" xr:uid="{63D761BB-944A-4ED3-8D9F-A55B1440C6D7}"/>
    <cellStyle name="Heading 3 2 23 14 2 2" xfId="5400" xr:uid="{D2A9F509-0E06-484E-A42A-4A584E17A4F9}"/>
    <cellStyle name="Heading 3 2 23 14 3" xfId="5401" xr:uid="{47AE6B2C-730A-4E7B-A21B-103A7479C69F}"/>
    <cellStyle name="Heading 3 2 23 14 3 2" xfId="5402" xr:uid="{016A208B-4BB9-4FBF-90B9-F83BF9C58906}"/>
    <cellStyle name="Heading 3 2 23 14 4" xfId="5403" xr:uid="{355BDF01-2AF1-465A-98EF-AB5E3B1C9DD1}"/>
    <cellStyle name="Heading 3 2 23 14 4 2" xfId="5404" xr:uid="{18DFFEF5-69FB-46E1-99B9-85FCEED9882E}"/>
    <cellStyle name="Heading 3 2 23 15" xfId="5405" xr:uid="{11297561-CDCA-49CF-B23E-49E85615DB14}"/>
    <cellStyle name="Heading 3 2 23 15 2" xfId="5406" xr:uid="{367DC47E-B0D2-43A7-9445-D2B522E3C6EF}"/>
    <cellStyle name="Heading 3 2 23 15 2 2" xfId="5407" xr:uid="{2860248D-3292-4293-AAB0-F351E513D6AC}"/>
    <cellStyle name="Heading 3 2 23 15 3" xfId="5408" xr:uid="{ACA06F6D-94DD-4A00-9FD4-841C5FD79855}"/>
    <cellStyle name="Heading 3 2 23 15 3 2" xfId="5409" xr:uid="{C4899D61-2CDC-49E8-BAA2-66C93C1E023C}"/>
    <cellStyle name="Heading 3 2 23 15 4" xfId="5410" xr:uid="{18AB991C-D263-4D71-91A6-7EA808EE1766}"/>
    <cellStyle name="Heading 3 2 23 15 4 2" xfId="5411" xr:uid="{A9AB5B68-22F3-4F25-8195-E28976BE67F4}"/>
    <cellStyle name="Heading 3 2 23 16" xfId="5412" xr:uid="{82E562CD-3B4C-459F-B2B0-C8520574A2C5}"/>
    <cellStyle name="Heading 3 2 23 16 2" xfId="5413" xr:uid="{D8D44D6D-E134-476A-9147-3F711ED0746B}"/>
    <cellStyle name="Heading 3 2 23 17" xfId="5414" xr:uid="{5F4BADF1-320B-4A4B-AB5D-D8B7651D3E34}"/>
    <cellStyle name="Heading 3 2 23 17 2" xfId="5415" xr:uid="{DD9D8414-9EE9-43BA-9725-AF6F26D489CD}"/>
    <cellStyle name="Heading 3 2 23 18" xfId="5416" xr:uid="{BD222E92-BE42-4B48-97C9-9A54EE4C57BD}"/>
    <cellStyle name="Heading 3 2 23 18 2" xfId="5417" xr:uid="{67EC67D7-3586-4E67-9292-2BB34E491269}"/>
    <cellStyle name="Heading 3 2 23 19" xfId="5418" xr:uid="{347428F3-5970-4DC9-A39A-3C817241279D}"/>
    <cellStyle name="Heading 3 2 23 2" xfId="5419" xr:uid="{B2E060A6-8B1C-4435-8E1D-AC729EAC40A2}"/>
    <cellStyle name="Heading 3 2 23 2 2" xfId="5420" xr:uid="{A2D9379B-2AEF-4FED-96CE-DC310C2EC5EE}"/>
    <cellStyle name="Heading 3 2 23 2 2 2" xfId="5421" xr:uid="{FD9E7402-3D37-430A-B277-B8C0BB7D41B8}"/>
    <cellStyle name="Heading 3 2 23 2 3" xfId="5422" xr:uid="{433EA791-774C-4D5C-AF39-40562D9CE476}"/>
    <cellStyle name="Heading 3 2 23 2 3 2" xfId="5423" xr:uid="{890FCDE6-0670-490C-934E-96199F5256C0}"/>
    <cellStyle name="Heading 3 2 23 2 4" xfId="5424" xr:uid="{D3BFC158-4310-4311-AF5C-44DC5469E123}"/>
    <cellStyle name="Heading 3 2 23 2 4 2" xfId="5425" xr:uid="{5A339638-5D9A-4D68-9B44-FA035C517F24}"/>
    <cellStyle name="Heading 3 2 23 20" xfId="5426" xr:uid="{5114AD7B-4AAB-46E3-9B07-138D223FA49B}"/>
    <cellStyle name="Heading 3 2 23 21" xfId="5427" xr:uid="{52CF454E-31C3-4C32-88EB-C4412A57D637}"/>
    <cellStyle name="Heading 3 2 23 22" xfId="5428" xr:uid="{63DDDD44-F336-4C11-8A69-0364057BA23D}"/>
    <cellStyle name="Heading 3 2 23 23" xfId="5429" xr:uid="{48FF890E-5549-439C-880D-41AEE31918FF}"/>
    <cellStyle name="Heading 3 2 23 24" xfId="5430" xr:uid="{9E99171D-9EC0-497C-80B9-FB2AB113A9B8}"/>
    <cellStyle name="Heading 3 2 23 25" xfId="5431" xr:uid="{5B148B61-266A-4B99-9DA0-10E5173FBF9E}"/>
    <cellStyle name="Heading 3 2 23 3" xfId="5432" xr:uid="{6EEE8B8E-607F-428C-8C42-139277A09CBD}"/>
    <cellStyle name="Heading 3 2 23 3 2" xfId="5433" xr:uid="{8EFFADFB-A928-4BD8-90C3-23003BA0C349}"/>
    <cellStyle name="Heading 3 2 23 3 2 2" xfId="5434" xr:uid="{F1DEC707-4C99-4764-9325-D4D4DFE87084}"/>
    <cellStyle name="Heading 3 2 23 3 3" xfId="5435" xr:uid="{9936E953-F70C-4FA6-83F0-FDC4C000B0D0}"/>
    <cellStyle name="Heading 3 2 23 3 3 2" xfId="5436" xr:uid="{DAA0B533-C7CA-4EE7-92F4-D00621CAD2DF}"/>
    <cellStyle name="Heading 3 2 23 3 4" xfId="5437" xr:uid="{7DD06633-A727-41C8-8D7E-C81384EEBE4B}"/>
    <cellStyle name="Heading 3 2 23 3 4 2" xfId="5438" xr:uid="{9E88E01C-188B-4BD6-9AE2-63ECE85A3F25}"/>
    <cellStyle name="Heading 3 2 23 4" xfId="5439" xr:uid="{0A4743CE-0483-4E9E-924C-734D7E3CB292}"/>
    <cellStyle name="Heading 3 2 23 4 2" xfId="5440" xr:uid="{8613DDC0-8E22-43D3-94CF-E31786F58176}"/>
    <cellStyle name="Heading 3 2 23 4 2 2" xfId="5441" xr:uid="{09B29218-C2FB-45C2-A2DC-52F66A9D97F5}"/>
    <cellStyle name="Heading 3 2 23 4 3" xfId="5442" xr:uid="{FE31FF10-075F-49B1-94CB-6705A21D44E1}"/>
    <cellStyle name="Heading 3 2 23 4 3 2" xfId="5443" xr:uid="{1539479C-6DB7-47AB-BD14-E4BFE8ACC283}"/>
    <cellStyle name="Heading 3 2 23 4 4" xfId="5444" xr:uid="{09003844-C21E-4555-A533-75AEDAC636BD}"/>
    <cellStyle name="Heading 3 2 23 4 4 2" xfId="5445" xr:uid="{C8B6AB64-2DA3-47C2-9F57-D88D7E6161C7}"/>
    <cellStyle name="Heading 3 2 23 5" xfId="5446" xr:uid="{6DF0E8EB-F0F4-4D17-8CE8-D929B57B8FA2}"/>
    <cellStyle name="Heading 3 2 23 5 2" xfId="5447" xr:uid="{E2343316-DFCC-4995-B7A2-0E37D518A0A1}"/>
    <cellStyle name="Heading 3 2 23 5 2 2" xfId="5448" xr:uid="{CE0B7894-9588-4DCC-ACDC-1CED53601E86}"/>
    <cellStyle name="Heading 3 2 23 5 3" xfId="5449" xr:uid="{79EF2855-3298-4924-A3AE-E7CE6CC573A1}"/>
    <cellStyle name="Heading 3 2 23 5 3 2" xfId="5450" xr:uid="{A425DD00-08A9-4F76-B4B7-9D55B662E6CF}"/>
    <cellStyle name="Heading 3 2 23 5 4" xfId="5451" xr:uid="{C4F2B55E-29E6-4D0F-AEC0-D1486C50592C}"/>
    <cellStyle name="Heading 3 2 23 5 4 2" xfId="5452" xr:uid="{BC1B7B3A-B2AD-40E2-B5CD-A03A32A674FC}"/>
    <cellStyle name="Heading 3 2 23 6" xfId="5453" xr:uid="{7D7C4AEF-E79F-46A2-BE83-8EB7A9E1113B}"/>
    <cellStyle name="Heading 3 2 23 6 2" xfId="5454" xr:uid="{5C1EB40A-AD61-48EF-A4DD-9CC5748373B5}"/>
    <cellStyle name="Heading 3 2 23 6 2 2" xfId="5455" xr:uid="{30646355-691D-47F9-AD5A-C29A6457CC08}"/>
    <cellStyle name="Heading 3 2 23 6 3" xfId="5456" xr:uid="{83D6B5EF-7EB1-42D7-9117-F6C82B9FB203}"/>
    <cellStyle name="Heading 3 2 23 6 3 2" xfId="5457" xr:uid="{86AD45FF-89B5-4ABF-80F4-6912CCEAF3B2}"/>
    <cellStyle name="Heading 3 2 23 6 4" xfId="5458" xr:uid="{EAD5473A-4587-4F56-A0A9-D4D552B2DC66}"/>
    <cellStyle name="Heading 3 2 23 6 4 2" xfId="5459" xr:uid="{50DA1E19-4244-4236-89B9-C5B16F6F6D2D}"/>
    <cellStyle name="Heading 3 2 23 7" xfId="5460" xr:uid="{1C14716E-C5C3-4CA1-8549-F4E6F16E9054}"/>
    <cellStyle name="Heading 3 2 23 7 2" xfId="5461" xr:uid="{534DE8F7-0754-4158-9506-16625DE3F235}"/>
    <cellStyle name="Heading 3 2 23 7 2 2" xfId="5462" xr:uid="{42584DFA-82EF-4D4E-8BDE-3E53E5BD3256}"/>
    <cellStyle name="Heading 3 2 23 7 3" xfId="5463" xr:uid="{3A667FD0-9568-4965-ACA9-546FCC9903C6}"/>
    <cellStyle name="Heading 3 2 23 7 3 2" xfId="5464" xr:uid="{BD0AC613-F6D3-4526-821E-27CE872212AC}"/>
    <cellStyle name="Heading 3 2 23 7 4" xfId="5465" xr:uid="{408F0609-DB30-4CBC-A0A7-89A4946F074A}"/>
    <cellStyle name="Heading 3 2 23 7 4 2" xfId="5466" xr:uid="{988085DF-4DCC-467C-87BA-85F8B6530AF2}"/>
    <cellStyle name="Heading 3 2 23 8" xfId="5467" xr:uid="{976C61A6-55FF-4DA0-A14E-A3E02B587D36}"/>
    <cellStyle name="Heading 3 2 23 8 2" xfId="5468" xr:uid="{4DD4C154-A2BA-45F4-A2B5-418FAABF2631}"/>
    <cellStyle name="Heading 3 2 23 8 2 2" xfId="5469" xr:uid="{6CF5E50C-FDCE-44B9-A156-289D94AEDA3E}"/>
    <cellStyle name="Heading 3 2 23 8 3" xfId="5470" xr:uid="{82AB3982-61C9-4CBB-9426-CD3CEE0F25AA}"/>
    <cellStyle name="Heading 3 2 23 8 3 2" xfId="5471" xr:uid="{B8CA3216-D744-40AC-B32D-A7663FBB47C7}"/>
    <cellStyle name="Heading 3 2 23 8 4" xfId="5472" xr:uid="{88E1A17F-AE82-4EB1-AE60-A8E6EEE85AD8}"/>
    <cellStyle name="Heading 3 2 23 8 4 2" xfId="5473" xr:uid="{FB7D29A5-089C-4939-86E5-E7F33346F238}"/>
    <cellStyle name="Heading 3 2 23 9" xfId="5474" xr:uid="{DDACA964-162E-40E9-8CF7-2DA08293C29F}"/>
    <cellStyle name="Heading 3 2 23 9 2" xfId="5475" xr:uid="{62D3951B-DF69-4D78-98F5-D8F04E6F1DAD}"/>
    <cellStyle name="Heading 3 2 23 9 2 2" xfId="5476" xr:uid="{8AA91DB6-7BA8-48F7-919F-BDC185E1AE84}"/>
    <cellStyle name="Heading 3 2 23 9 3" xfId="5477" xr:uid="{C3470D9E-8DFF-4701-B3F7-9C618941EE7C}"/>
    <cellStyle name="Heading 3 2 23 9 3 2" xfId="5478" xr:uid="{A506B111-EE18-47A8-BA57-DE7C22EF2624}"/>
    <cellStyle name="Heading 3 2 23 9 4" xfId="5479" xr:uid="{4BE2A014-7A6A-457F-B24D-09AA5ED12336}"/>
    <cellStyle name="Heading 3 2 23 9 4 2" xfId="5480" xr:uid="{15B0EDFB-1542-46CF-986E-F58603CA2675}"/>
    <cellStyle name="Heading 3 2 24" xfId="5481" xr:uid="{9878F97E-90BD-4735-825F-2939245FC582}"/>
    <cellStyle name="Heading 3 2 24 10" xfId="5482" xr:uid="{0D3B52C1-03AF-41C4-A9D9-A54BEAD47BC2}"/>
    <cellStyle name="Heading 3 2 24 10 2" xfId="5483" xr:uid="{48AFBAEC-B40D-453D-812C-7AC269F396CB}"/>
    <cellStyle name="Heading 3 2 24 10 2 2" xfId="5484" xr:uid="{16B1A9C4-3614-448A-957D-2EEFDB438AD9}"/>
    <cellStyle name="Heading 3 2 24 10 3" xfId="5485" xr:uid="{6FFDFA6E-AC03-4894-8E63-D26D7488EDD9}"/>
    <cellStyle name="Heading 3 2 24 10 3 2" xfId="5486" xr:uid="{C6B7C78C-22D4-416B-9E33-C95533690B78}"/>
    <cellStyle name="Heading 3 2 24 10 4" xfId="5487" xr:uid="{B6C9BCE5-D914-4EFB-8DB4-40B43DD2814C}"/>
    <cellStyle name="Heading 3 2 24 10 4 2" xfId="5488" xr:uid="{1D69F52E-1F51-4AA1-85E2-97CB6D2C8E5F}"/>
    <cellStyle name="Heading 3 2 24 11" xfId="5489" xr:uid="{49576C0E-ABBB-489A-BF50-5A09776062DF}"/>
    <cellStyle name="Heading 3 2 24 11 2" xfId="5490" xr:uid="{7A26C477-A2C1-4E02-B70E-F17E81F3552A}"/>
    <cellStyle name="Heading 3 2 24 11 2 2" xfId="5491" xr:uid="{3C5613A5-5997-47ED-B908-80BC82A3F5E4}"/>
    <cellStyle name="Heading 3 2 24 11 3" xfId="5492" xr:uid="{B0CF7D75-6B30-446A-B0B1-68D0E9829880}"/>
    <cellStyle name="Heading 3 2 24 11 3 2" xfId="5493" xr:uid="{9A07BF3A-6A58-4B0D-AEA3-72225E4C9C13}"/>
    <cellStyle name="Heading 3 2 24 11 4" xfId="5494" xr:uid="{8611F185-8EE1-4241-BB62-027A5D75C263}"/>
    <cellStyle name="Heading 3 2 24 11 4 2" xfId="5495" xr:uid="{B45FB9B9-DAE7-476B-90BD-695E8534B4DF}"/>
    <cellStyle name="Heading 3 2 24 12" xfId="5496" xr:uid="{81113B24-CB81-4C18-A587-627FDAC25824}"/>
    <cellStyle name="Heading 3 2 24 12 2" xfId="5497" xr:uid="{B880B2B1-9C6E-446F-A3D9-26C0A672DD4F}"/>
    <cellStyle name="Heading 3 2 24 12 2 2" xfId="5498" xr:uid="{D92CD70B-4558-4F1F-8FC2-89C35E1CE4C2}"/>
    <cellStyle name="Heading 3 2 24 12 3" xfId="5499" xr:uid="{C2AA3C0D-B078-4F0B-A869-D6A5FD0B97B9}"/>
    <cellStyle name="Heading 3 2 24 12 3 2" xfId="5500" xr:uid="{5559D41B-8CB0-4A51-AD3C-279239585477}"/>
    <cellStyle name="Heading 3 2 24 12 4" xfId="5501" xr:uid="{98B6C390-5C1B-487E-957D-9C3A80EA371A}"/>
    <cellStyle name="Heading 3 2 24 12 4 2" xfId="5502" xr:uid="{3B9E98C8-76B9-40ED-89F4-DEEBB872EAB0}"/>
    <cellStyle name="Heading 3 2 24 13" xfId="5503" xr:uid="{F9FA0172-9866-4AB6-811B-B6E6D8A79C26}"/>
    <cellStyle name="Heading 3 2 24 13 2" xfId="5504" xr:uid="{679E1B3C-BB7B-4D43-82AF-CBD45A12E9DC}"/>
    <cellStyle name="Heading 3 2 24 13 2 2" xfId="5505" xr:uid="{D6924EA9-C4AB-43D8-8E4E-38A149FB97D7}"/>
    <cellStyle name="Heading 3 2 24 13 3" xfId="5506" xr:uid="{EF86A30B-D42C-4D49-93A2-88DF367DAC70}"/>
    <cellStyle name="Heading 3 2 24 13 3 2" xfId="5507" xr:uid="{C3A99DAA-4A3C-4981-BA2D-337FAF145024}"/>
    <cellStyle name="Heading 3 2 24 13 4" xfId="5508" xr:uid="{221F1CDA-B777-4BE0-A290-45426B2331EE}"/>
    <cellStyle name="Heading 3 2 24 13 4 2" xfId="5509" xr:uid="{D469E129-651D-4FA4-8262-1D75FDB7DD0E}"/>
    <cellStyle name="Heading 3 2 24 14" xfId="5510" xr:uid="{84A7497A-B096-47FA-A5F8-EEA7858B3170}"/>
    <cellStyle name="Heading 3 2 24 14 2" xfId="5511" xr:uid="{5CA17EE3-382E-4F15-B068-8BBF150C7C17}"/>
    <cellStyle name="Heading 3 2 24 14 2 2" xfId="5512" xr:uid="{B9B4E5E8-250B-473A-A96D-B3C6D1A098EE}"/>
    <cellStyle name="Heading 3 2 24 14 3" xfId="5513" xr:uid="{645AFBD1-5647-4C96-A8B8-413C587330D6}"/>
    <cellStyle name="Heading 3 2 24 14 3 2" xfId="5514" xr:uid="{983873D0-30B0-4C9B-9B65-3C226B604FE2}"/>
    <cellStyle name="Heading 3 2 24 14 4" xfId="5515" xr:uid="{B004CF05-9424-4926-BA1A-5770F6321190}"/>
    <cellStyle name="Heading 3 2 24 14 4 2" xfId="5516" xr:uid="{E9453AAB-9D91-4873-80AA-E000F1BCAE4B}"/>
    <cellStyle name="Heading 3 2 24 15" xfId="5517" xr:uid="{CC2474E4-9C6B-43E8-8849-38AD70347C40}"/>
    <cellStyle name="Heading 3 2 24 15 2" xfId="5518" xr:uid="{EA671717-6591-4F74-AC96-3772A6432CE4}"/>
    <cellStyle name="Heading 3 2 24 15 2 2" xfId="5519" xr:uid="{3729B3D3-B7C5-4CBC-B15B-8388D070FF92}"/>
    <cellStyle name="Heading 3 2 24 15 3" xfId="5520" xr:uid="{28EF0282-42EB-401E-B0DC-1E5D03CBBE82}"/>
    <cellStyle name="Heading 3 2 24 15 3 2" xfId="5521" xr:uid="{02A5720D-34D7-4913-80CC-DC0993086653}"/>
    <cellStyle name="Heading 3 2 24 15 4" xfId="5522" xr:uid="{A87E57B8-C4A9-4DBB-B40C-DCD2EC84A9D5}"/>
    <cellStyle name="Heading 3 2 24 15 4 2" xfId="5523" xr:uid="{CA3BC772-05E3-4A86-A5E1-F93D4B6971F2}"/>
    <cellStyle name="Heading 3 2 24 16" xfId="5524" xr:uid="{2E9A26C6-A9E2-4338-8D99-CE4C2DA1C541}"/>
    <cellStyle name="Heading 3 2 24 16 2" xfId="5525" xr:uid="{FE70EB73-DFE8-4506-8DE8-58E8EE1E0D99}"/>
    <cellStyle name="Heading 3 2 24 17" xfId="5526" xr:uid="{A3359744-CB73-4686-967B-A5D8D34A9D64}"/>
    <cellStyle name="Heading 3 2 24 17 2" xfId="5527" xr:uid="{61D7645B-964E-4CA0-8BEC-661605B685BF}"/>
    <cellStyle name="Heading 3 2 24 18" xfId="5528" xr:uid="{A4B7DE8A-22B7-440D-8DCF-600DE41E5073}"/>
    <cellStyle name="Heading 3 2 24 18 2" xfId="5529" xr:uid="{14602C9C-7BA4-4C11-8C4E-34AE68733651}"/>
    <cellStyle name="Heading 3 2 24 19" xfId="5530" xr:uid="{664A673E-BA24-4311-90E9-B078244F9500}"/>
    <cellStyle name="Heading 3 2 24 2" xfId="5531" xr:uid="{19CACAE0-F0B5-43F4-89AE-FD8CAC700EF9}"/>
    <cellStyle name="Heading 3 2 24 2 2" xfId="5532" xr:uid="{FD60EDE7-8EA2-4111-9D8D-7618DA1C65A4}"/>
    <cellStyle name="Heading 3 2 24 2 2 2" xfId="5533" xr:uid="{46C472AA-FB0C-427B-95FF-6BDCED9D7A12}"/>
    <cellStyle name="Heading 3 2 24 2 3" xfId="5534" xr:uid="{35653F09-726A-474F-9D41-5A2680B0EC32}"/>
    <cellStyle name="Heading 3 2 24 2 3 2" xfId="5535" xr:uid="{D7DFDA2C-A4BB-46A0-AE2A-4D8B55DCFEB2}"/>
    <cellStyle name="Heading 3 2 24 2 4" xfId="5536" xr:uid="{12A2CBF8-2530-4671-82F7-203BC6D08FEA}"/>
    <cellStyle name="Heading 3 2 24 2 4 2" xfId="5537" xr:uid="{650F5BE7-2265-416E-BF1F-AEF5A6E245B0}"/>
    <cellStyle name="Heading 3 2 24 20" xfId="5538" xr:uid="{1B315AFA-AD21-462A-9789-2D1EDA81D2D7}"/>
    <cellStyle name="Heading 3 2 24 21" xfId="5539" xr:uid="{AADAEC5F-95F9-4714-9C48-E34312B7EF88}"/>
    <cellStyle name="Heading 3 2 24 22" xfId="5540" xr:uid="{224BA711-3959-49AD-8BDF-6CCC583EA4C8}"/>
    <cellStyle name="Heading 3 2 24 23" xfId="5541" xr:uid="{D4042DBE-7451-4366-BBA6-4B20F736D9C3}"/>
    <cellStyle name="Heading 3 2 24 24" xfId="5542" xr:uid="{4CEADD76-3BCE-4B8F-9AB9-01728118CAE8}"/>
    <cellStyle name="Heading 3 2 24 25" xfId="5543" xr:uid="{283A2C10-CF9E-4453-B52A-7C2F9C43C85B}"/>
    <cellStyle name="Heading 3 2 24 3" xfId="5544" xr:uid="{BBD53E62-2A82-4179-AA4B-0358581D3C58}"/>
    <cellStyle name="Heading 3 2 24 3 2" xfId="5545" xr:uid="{9518ABF7-2C5A-4DE6-AF09-6348552E850F}"/>
    <cellStyle name="Heading 3 2 24 3 2 2" xfId="5546" xr:uid="{DC4E4732-141F-469B-91C4-81A31E51AB3E}"/>
    <cellStyle name="Heading 3 2 24 3 3" xfId="5547" xr:uid="{CC41BAEC-3543-4543-9E23-D77C0849D0CF}"/>
    <cellStyle name="Heading 3 2 24 3 3 2" xfId="5548" xr:uid="{D3329827-5DFB-4EC7-A568-3516411ED4D5}"/>
    <cellStyle name="Heading 3 2 24 3 4" xfId="5549" xr:uid="{74E5A340-F616-434C-8F2E-7CF0C6D1D97D}"/>
    <cellStyle name="Heading 3 2 24 3 4 2" xfId="5550" xr:uid="{B27921DB-C9E8-4CFE-AAF4-41EA2918335A}"/>
    <cellStyle name="Heading 3 2 24 4" xfId="5551" xr:uid="{35266E2F-A4DB-425F-B826-A62AE8472909}"/>
    <cellStyle name="Heading 3 2 24 4 2" xfId="5552" xr:uid="{2A6C9363-6B55-42C5-83A2-ECC5014E672B}"/>
    <cellStyle name="Heading 3 2 24 4 2 2" xfId="5553" xr:uid="{F1D38BD6-6734-4F3C-85DA-CF83A6DCF48C}"/>
    <cellStyle name="Heading 3 2 24 4 3" xfId="5554" xr:uid="{A0754FBC-DE94-4C4B-97B8-EE11CDCB9C09}"/>
    <cellStyle name="Heading 3 2 24 4 3 2" xfId="5555" xr:uid="{F1236A34-65DA-47FE-957D-E6361F402EAE}"/>
    <cellStyle name="Heading 3 2 24 4 4" xfId="5556" xr:uid="{5D7E1FA2-A029-48CE-9909-7B1C03A612A8}"/>
    <cellStyle name="Heading 3 2 24 4 4 2" xfId="5557" xr:uid="{FF7B66B0-34F1-4E38-8BF3-D1BFA04624AE}"/>
    <cellStyle name="Heading 3 2 24 5" xfId="5558" xr:uid="{48296D1A-E93C-4922-9660-DEEFBCABFE4D}"/>
    <cellStyle name="Heading 3 2 24 5 2" xfId="5559" xr:uid="{AC26F41B-0A05-43DB-8E4D-8BFEF6A5DE92}"/>
    <cellStyle name="Heading 3 2 24 5 2 2" xfId="5560" xr:uid="{02CAEA4E-A4A5-4F34-8D15-C8DB78D8CF38}"/>
    <cellStyle name="Heading 3 2 24 5 3" xfId="5561" xr:uid="{A444E9F2-BE0E-40F4-8548-4146DFC5D32A}"/>
    <cellStyle name="Heading 3 2 24 5 3 2" xfId="5562" xr:uid="{0432D51C-E63B-43C4-AB7B-E4BC11197E76}"/>
    <cellStyle name="Heading 3 2 24 5 4" xfId="5563" xr:uid="{808EECEF-7407-4C76-8E8C-C3130192B062}"/>
    <cellStyle name="Heading 3 2 24 5 4 2" xfId="5564" xr:uid="{6EF2DFB0-B4BB-4FE8-8C43-CE60CBF75EA6}"/>
    <cellStyle name="Heading 3 2 24 6" xfId="5565" xr:uid="{D488F8BE-1841-4BAC-9133-68FFE0976360}"/>
    <cellStyle name="Heading 3 2 24 6 2" xfId="5566" xr:uid="{8F8F42FA-4D3F-441C-AA5E-5354FF643013}"/>
    <cellStyle name="Heading 3 2 24 6 2 2" xfId="5567" xr:uid="{A80992ED-FA94-406F-83D8-EE5058180735}"/>
    <cellStyle name="Heading 3 2 24 6 3" xfId="5568" xr:uid="{B15893E4-5680-4BDC-B04E-77705C0A1A99}"/>
    <cellStyle name="Heading 3 2 24 6 3 2" xfId="5569" xr:uid="{DC88C491-0E6C-4DFA-A15D-31243D969306}"/>
    <cellStyle name="Heading 3 2 24 6 4" xfId="5570" xr:uid="{0F459E77-9812-4C21-95A8-7675618C73BD}"/>
    <cellStyle name="Heading 3 2 24 6 4 2" xfId="5571" xr:uid="{9EFFC7C5-A652-4DDE-A681-26E7FCA1D9C2}"/>
    <cellStyle name="Heading 3 2 24 7" xfId="5572" xr:uid="{4D2F3EF6-E6F8-4472-9D76-AF035C16944D}"/>
    <cellStyle name="Heading 3 2 24 7 2" xfId="5573" xr:uid="{291A19DC-0F08-49C1-AFD3-1B3F5F457663}"/>
    <cellStyle name="Heading 3 2 24 7 2 2" xfId="5574" xr:uid="{F0111653-2E87-479A-8D9F-0E18158F75EF}"/>
    <cellStyle name="Heading 3 2 24 7 3" xfId="5575" xr:uid="{610414F2-21BC-4770-B871-ED8F579F3215}"/>
    <cellStyle name="Heading 3 2 24 7 3 2" xfId="5576" xr:uid="{69474631-6A4F-4B48-BAAA-C1AADE7043A3}"/>
    <cellStyle name="Heading 3 2 24 7 4" xfId="5577" xr:uid="{989D01C6-9E9B-4ADD-935E-868F1A0043F6}"/>
    <cellStyle name="Heading 3 2 24 7 4 2" xfId="5578" xr:uid="{99679966-D878-4386-9C63-CD1768AA5C9A}"/>
    <cellStyle name="Heading 3 2 24 8" xfId="5579" xr:uid="{0EE631C9-E404-4D46-8BBF-7B0BDD2E1A5B}"/>
    <cellStyle name="Heading 3 2 24 8 2" xfId="5580" xr:uid="{0C95A8F0-6F10-4CC5-B0B6-26E441122ADB}"/>
    <cellStyle name="Heading 3 2 24 8 2 2" xfId="5581" xr:uid="{DCD1338E-E964-4509-98D2-EB1431C6F2E3}"/>
    <cellStyle name="Heading 3 2 24 8 3" xfId="5582" xr:uid="{78B80522-878F-423D-A81B-25EE2DC711A0}"/>
    <cellStyle name="Heading 3 2 24 8 3 2" xfId="5583" xr:uid="{82E84C67-3B36-4414-9B9D-49D053ABE1EF}"/>
    <cellStyle name="Heading 3 2 24 8 4" xfId="5584" xr:uid="{F887D7BF-0773-4504-B932-8BA043CC2D84}"/>
    <cellStyle name="Heading 3 2 24 8 4 2" xfId="5585" xr:uid="{0EAC086E-2924-4512-872A-2166208A4F17}"/>
    <cellStyle name="Heading 3 2 24 9" xfId="5586" xr:uid="{96C9E162-D366-4FFE-94FA-D6F470CA6DEA}"/>
    <cellStyle name="Heading 3 2 24 9 2" xfId="5587" xr:uid="{64A91E41-ABB9-4E8E-A3C6-344C28253A5D}"/>
    <cellStyle name="Heading 3 2 24 9 2 2" xfId="5588" xr:uid="{592697CA-4F67-48E5-B13A-FDD43D1729B1}"/>
    <cellStyle name="Heading 3 2 24 9 3" xfId="5589" xr:uid="{D0EFF9C5-C238-4A60-83A7-8CB9059874E2}"/>
    <cellStyle name="Heading 3 2 24 9 3 2" xfId="5590" xr:uid="{65FB8BC5-4980-4C43-ABBB-EE7A6EF5D12F}"/>
    <cellStyle name="Heading 3 2 24 9 4" xfId="5591" xr:uid="{19AFDC33-FAF7-4EDE-A16C-48B92BE92B56}"/>
    <cellStyle name="Heading 3 2 24 9 4 2" xfId="5592" xr:uid="{B8C0C4CF-E9EC-43D6-8F7D-01B953131C73}"/>
    <cellStyle name="Heading 3 2 25" xfId="5593" xr:uid="{114375E7-A374-4C61-940F-60847EC28A0A}"/>
    <cellStyle name="Heading 3 2 25 10" xfId="5594" xr:uid="{43971066-3640-468D-9E1E-841A1C8672D8}"/>
    <cellStyle name="Heading 3 2 25 10 2" xfId="5595" xr:uid="{C2CFF338-B9C9-4254-852B-2F73E146DB6A}"/>
    <cellStyle name="Heading 3 2 25 10 2 2" xfId="5596" xr:uid="{F4484003-4431-40B8-8E67-1A6040F49AA7}"/>
    <cellStyle name="Heading 3 2 25 10 3" xfId="5597" xr:uid="{1F0EECE6-CE3D-400F-8688-8B79FCA8D5D4}"/>
    <cellStyle name="Heading 3 2 25 10 3 2" xfId="5598" xr:uid="{A342C98B-FE42-47D0-9657-1DA315AF79CA}"/>
    <cellStyle name="Heading 3 2 25 10 4" xfId="5599" xr:uid="{A665AC85-FE19-4A61-9C93-DE90D8610F72}"/>
    <cellStyle name="Heading 3 2 25 10 4 2" xfId="5600" xr:uid="{D8F03EB9-3E84-49C5-862A-1F6002959689}"/>
    <cellStyle name="Heading 3 2 25 11" xfId="5601" xr:uid="{FA0DEB6E-CF20-4D59-94B3-9F683F1CBA65}"/>
    <cellStyle name="Heading 3 2 25 11 2" xfId="5602" xr:uid="{460645C4-88BF-479A-A6B5-E6A29670B69E}"/>
    <cellStyle name="Heading 3 2 25 11 2 2" xfId="5603" xr:uid="{509E03C6-DFAE-4A21-87AF-3E3EDDC6EB42}"/>
    <cellStyle name="Heading 3 2 25 11 3" xfId="5604" xr:uid="{878EB325-A41B-448B-871B-FCF94D3DEDE7}"/>
    <cellStyle name="Heading 3 2 25 11 3 2" xfId="5605" xr:uid="{23F8A68F-3F8C-4AA0-BD8E-5D37434542A1}"/>
    <cellStyle name="Heading 3 2 25 11 4" xfId="5606" xr:uid="{F25EA1E4-82EB-4F05-80DD-06A6A42DFDEB}"/>
    <cellStyle name="Heading 3 2 25 11 4 2" xfId="5607" xr:uid="{445387EB-BA9D-4956-BB1D-C8162623F780}"/>
    <cellStyle name="Heading 3 2 25 12" xfId="5608" xr:uid="{423EB134-5332-44EA-906B-CA538FE4F31C}"/>
    <cellStyle name="Heading 3 2 25 12 2" xfId="5609" xr:uid="{FC0C0FFB-FAA5-455E-A2B2-18DAA8BC8840}"/>
    <cellStyle name="Heading 3 2 25 12 2 2" xfId="5610" xr:uid="{7336B4CF-DA85-4C86-B920-0F30EFCF68BD}"/>
    <cellStyle name="Heading 3 2 25 12 3" xfId="5611" xr:uid="{CF1E11C4-1E65-49A7-BE22-8E1C63A00A8E}"/>
    <cellStyle name="Heading 3 2 25 12 3 2" xfId="5612" xr:uid="{083201F3-AEAD-4807-9A01-11C3CD1DBC32}"/>
    <cellStyle name="Heading 3 2 25 12 4" xfId="5613" xr:uid="{8BE5FE72-0923-4EAD-8C0F-C54A2B3ED811}"/>
    <cellStyle name="Heading 3 2 25 12 4 2" xfId="5614" xr:uid="{7A5FFA3C-854C-49B1-A310-CDE962835AF0}"/>
    <cellStyle name="Heading 3 2 25 13" xfId="5615" xr:uid="{5FB5581A-BC2E-456C-9B1B-FA239E2925E6}"/>
    <cellStyle name="Heading 3 2 25 13 2" xfId="5616" xr:uid="{81BE340F-CA8A-4A53-ABEB-FE43B486F6D5}"/>
    <cellStyle name="Heading 3 2 25 13 2 2" xfId="5617" xr:uid="{88DB9249-5BA8-49FE-ACD7-D4D1EFAE6EAD}"/>
    <cellStyle name="Heading 3 2 25 13 3" xfId="5618" xr:uid="{80E4F1D3-C84D-4D99-95E5-A1639B91A065}"/>
    <cellStyle name="Heading 3 2 25 13 3 2" xfId="5619" xr:uid="{A7F12D22-CC4F-44A6-8DE3-F45A11439163}"/>
    <cellStyle name="Heading 3 2 25 13 4" xfId="5620" xr:uid="{AF14B147-9F23-42A9-9F06-D118A9A51FE2}"/>
    <cellStyle name="Heading 3 2 25 13 4 2" xfId="5621" xr:uid="{D4D76CC3-28C3-4069-AA25-1EF74F18694F}"/>
    <cellStyle name="Heading 3 2 25 14" xfId="5622" xr:uid="{33828CD7-C277-42C3-B418-81F80FE7DB44}"/>
    <cellStyle name="Heading 3 2 25 14 2" xfId="5623" xr:uid="{1654A0E4-A94C-42AE-82D5-2ABB36C3AE19}"/>
    <cellStyle name="Heading 3 2 25 14 2 2" xfId="5624" xr:uid="{886D946B-B58A-4F88-9B10-C4E97F390510}"/>
    <cellStyle name="Heading 3 2 25 14 3" xfId="5625" xr:uid="{9C1BFB55-39DF-4711-B5C5-6C16B79C6A80}"/>
    <cellStyle name="Heading 3 2 25 14 3 2" xfId="5626" xr:uid="{C2198C4E-1779-45AA-B6E3-B7A58223CE1F}"/>
    <cellStyle name="Heading 3 2 25 14 4" xfId="5627" xr:uid="{E0FA49A0-87D7-4179-9748-2091B56E3BD9}"/>
    <cellStyle name="Heading 3 2 25 14 4 2" xfId="5628" xr:uid="{76E73BC8-94CC-4E64-8B14-BD8BF689D051}"/>
    <cellStyle name="Heading 3 2 25 15" xfId="5629" xr:uid="{01950459-E112-4F41-8699-7126B016EF2F}"/>
    <cellStyle name="Heading 3 2 25 15 2" xfId="5630" xr:uid="{F51E71BB-531E-4596-A71E-460A275C1E35}"/>
    <cellStyle name="Heading 3 2 25 15 2 2" xfId="5631" xr:uid="{1276761D-0EA6-49C0-83DD-6E735A52C795}"/>
    <cellStyle name="Heading 3 2 25 15 3" xfId="5632" xr:uid="{272E3090-B0AE-477B-AC0B-4DEBB1875CBC}"/>
    <cellStyle name="Heading 3 2 25 15 3 2" xfId="5633" xr:uid="{53426C3D-3EE6-4337-8DD5-823C61AFE78B}"/>
    <cellStyle name="Heading 3 2 25 15 4" xfId="5634" xr:uid="{9AD578BA-08C8-4F80-AF4D-E2D57A47594D}"/>
    <cellStyle name="Heading 3 2 25 15 4 2" xfId="5635" xr:uid="{F31F18A0-8696-474E-A865-7AE10A95557F}"/>
    <cellStyle name="Heading 3 2 25 16" xfId="5636" xr:uid="{CF82EB93-273A-4FEE-BF64-CA01325C2D2C}"/>
    <cellStyle name="Heading 3 2 25 16 2" xfId="5637" xr:uid="{E4232F20-3E14-47EF-844C-B2BCB8EE577E}"/>
    <cellStyle name="Heading 3 2 25 17" xfId="5638" xr:uid="{752ADD08-5C78-4555-996F-72C0F8D0B52F}"/>
    <cellStyle name="Heading 3 2 25 17 2" xfId="5639" xr:uid="{D030F8CA-D8DF-4186-B3B4-E9E28FB04819}"/>
    <cellStyle name="Heading 3 2 25 18" xfId="5640" xr:uid="{449545EE-665A-416B-8815-84AAA5B3604C}"/>
    <cellStyle name="Heading 3 2 25 18 2" xfId="5641" xr:uid="{19ED4474-291A-479F-B4F1-9E534461538E}"/>
    <cellStyle name="Heading 3 2 25 19" xfId="5642" xr:uid="{6FD76F5F-4079-4FA5-B63C-20BDC567543D}"/>
    <cellStyle name="Heading 3 2 25 2" xfId="5643" xr:uid="{80AAEBC8-47D0-4649-98E7-E562E32487C2}"/>
    <cellStyle name="Heading 3 2 25 2 2" xfId="5644" xr:uid="{6E580F76-BE51-4168-A0AC-9B38FBF6BFD6}"/>
    <cellStyle name="Heading 3 2 25 2 2 2" xfId="5645" xr:uid="{7219FD70-41E4-40E4-915A-F96C7A2C853E}"/>
    <cellStyle name="Heading 3 2 25 2 3" xfId="5646" xr:uid="{D8A4EFDB-21D3-4BED-88E8-3BCBAEFB494C}"/>
    <cellStyle name="Heading 3 2 25 2 3 2" xfId="5647" xr:uid="{F20E175E-A314-4C00-9903-C68545D9D778}"/>
    <cellStyle name="Heading 3 2 25 2 4" xfId="5648" xr:uid="{49A82AB9-6C95-4018-939F-17A678DCDB0F}"/>
    <cellStyle name="Heading 3 2 25 2 4 2" xfId="5649" xr:uid="{E085C0A3-10D5-48FB-8323-22D41FCC079D}"/>
    <cellStyle name="Heading 3 2 25 20" xfId="5650" xr:uid="{0EFA6C4C-7B52-4E83-A161-A0936D7C28A8}"/>
    <cellStyle name="Heading 3 2 25 21" xfId="5651" xr:uid="{B97DF2CE-6F47-4963-A6CF-CF4876AAF348}"/>
    <cellStyle name="Heading 3 2 25 22" xfId="5652" xr:uid="{37F0DC36-5E86-4AE8-B65F-2D5C38A07C4D}"/>
    <cellStyle name="Heading 3 2 25 23" xfId="5653" xr:uid="{38E7702E-3D7B-463F-A6C2-B9288A513579}"/>
    <cellStyle name="Heading 3 2 25 24" xfId="5654" xr:uid="{F50ADC1A-BF40-4A1D-880F-64217127A3EB}"/>
    <cellStyle name="Heading 3 2 25 25" xfId="5655" xr:uid="{113A9100-991B-4BED-B49A-F914283F5C4A}"/>
    <cellStyle name="Heading 3 2 25 3" xfId="5656" xr:uid="{0A117B56-8841-495F-8BFE-1BA972AAE878}"/>
    <cellStyle name="Heading 3 2 25 3 2" xfId="5657" xr:uid="{9576F868-C71C-408D-9D3E-098249864A02}"/>
    <cellStyle name="Heading 3 2 25 3 2 2" xfId="5658" xr:uid="{C3F4E047-3958-4B1A-8773-15515E7D75EB}"/>
    <cellStyle name="Heading 3 2 25 3 3" xfId="5659" xr:uid="{DBD5EE82-646F-48E7-AD14-64F9C96741FA}"/>
    <cellStyle name="Heading 3 2 25 3 3 2" xfId="5660" xr:uid="{19947763-1391-4AD7-BDEC-9B744DD6AD92}"/>
    <cellStyle name="Heading 3 2 25 3 4" xfId="5661" xr:uid="{D5C1DEBF-FAA8-4276-B41D-F5E33AEFA224}"/>
    <cellStyle name="Heading 3 2 25 3 4 2" xfId="5662" xr:uid="{6C188DF5-AB5E-49C2-B45A-FF13E69CABF1}"/>
    <cellStyle name="Heading 3 2 25 4" xfId="5663" xr:uid="{AE5C7125-136A-4BA7-84D9-44ECBFDABB52}"/>
    <cellStyle name="Heading 3 2 25 4 2" xfId="5664" xr:uid="{5518677A-5B4E-4919-9838-48DBF2D731EF}"/>
    <cellStyle name="Heading 3 2 25 4 2 2" xfId="5665" xr:uid="{51182169-3A0A-4F64-A875-02E1833E0044}"/>
    <cellStyle name="Heading 3 2 25 4 3" xfId="5666" xr:uid="{D4BAB224-D0DE-4A58-B664-4E733CA9A574}"/>
    <cellStyle name="Heading 3 2 25 4 3 2" xfId="5667" xr:uid="{C1CCDF75-41BE-4E26-99E5-BEF59577D19B}"/>
    <cellStyle name="Heading 3 2 25 4 4" xfId="5668" xr:uid="{707213F6-8F5E-4A20-B9ED-07263AB6EEBF}"/>
    <cellStyle name="Heading 3 2 25 4 4 2" xfId="5669" xr:uid="{AC79E753-4F06-49EA-92AE-C2225E6AE7F1}"/>
    <cellStyle name="Heading 3 2 25 5" xfId="5670" xr:uid="{D223A77B-9FFF-48D1-A861-5C6504D65838}"/>
    <cellStyle name="Heading 3 2 25 5 2" xfId="5671" xr:uid="{8F50EB69-A62B-4E83-AF2B-BF5EECAECD86}"/>
    <cellStyle name="Heading 3 2 25 5 2 2" xfId="5672" xr:uid="{6543E714-832C-4F93-9107-F3086782A203}"/>
    <cellStyle name="Heading 3 2 25 5 3" xfId="5673" xr:uid="{16049B7E-B350-4A99-B854-3D2D010C8807}"/>
    <cellStyle name="Heading 3 2 25 5 3 2" xfId="5674" xr:uid="{3CAEBA4D-7EFC-4B8F-8423-CF972CB4C658}"/>
    <cellStyle name="Heading 3 2 25 5 4" xfId="5675" xr:uid="{2555ADBE-B2E0-45A5-AA15-C236ACE4FBBF}"/>
    <cellStyle name="Heading 3 2 25 5 4 2" xfId="5676" xr:uid="{65D9F5C6-22AC-451C-956A-0148E84A7E98}"/>
    <cellStyle name="Heading 3 2 25 6" xfId="5677" xr:uid="{FDB78E8A-CBAE-4EF1-A5C7-6FD328AE5F1B}"/>
    <cellStyle name="Heading 3 2 25 6 2" xfId="5678" xr:uid="{FE14BD99-D42F-4D0B-99A2-00D2F6ACA7FC}"/>
    <cellStyle name="Heading 3 2 25 6 2 2" xfId="5679" xr:uid="{AC876234-2084-41E7-8F7A-C67E0FF41920}"/>
    <cellStyle name="Heading 3 2 25 6 3" xfId="5680" xr:uid="{21F74052-1513-482A-A802-F52AF9F74EFD}"/>
    <cellStyle name="Heading 3 2 25 6 3 2" xfId="5681" xr:uid="{1A68075F-956A-4047-A352-96EED5080900}"/>
    <cellStyle name="Heading 3 2 25 6 4" xfId="5682" xr:uid="{DA766571-5B80-493A-B211-B3D959998BAF}"/>
    <cellStyle name="Heading 3 2 25 6 4 2" xfId="5683" xr:uid="{61C9BE91-D2E0-4B6B-BF18-B54A868A41D4}"/>
    <cellStyle name="Heading 3 2 25 7" xfId="5684" xr:uid="{D038DC4C-9FA9-4D33-958D-3BF35762A545}"/>
    <cellStyle name="Heading 3 2 25 7 2" xfId="5685" xr:uid="{C4F4E30D-22DC-4718-880E-A4A2E9A07D89}"/>
    <cellStyle name="Heading 3 2 25 7 2 2" xfId="5686" xr:uid="{53A06875-4337-40ED-AA36-F629CCE3AB2A}"/>
    <cellStyle name="Heading 3 2 25 7 3" xfId="5687" xr:uid="{37E6CEE5-4B03-4E85-9B57-2B68E3FDF911}"/>
    <cellStyle name="Heading 3 2 25 7 3 2" xfId="5688" xr:uid="{F4FFE2C3-589F-469E-BEBF-1609AC510C2C}"/>
    <cellStyle name="Heading 3 2 25 7 4" xfId="5689" xr:uid="{083B8361-5073-42B2-91B4-A1A086EC74BD}"/>
    <cellStyle name="Heading 3 2 25 7 4 2" xfId="5690" xr:uid="{A90A8C40-BC8D-4A97-AB6B-30B2355B0F43}"/>
    <cellStyle name="Heading 3 2 25 8" xfId="5691" xr:uid="{52974EBB-7083-4A68-B6B3-B1DA1A518276}"/>
    <cellStyle name="Heading 3 2 25 8 2" xfId="5692" xr:uid="{8F4CCB44-EF1B-4A1B-8DE3-9A2F8B0BE906}"/>
    <cellStyle name="Heading 3 2 25 8 2 2" xfId="5693" xr:uid="{2E607FD9-32DB-4E27-972C-6CC02E591C42}"/>
    <cellStyle name="Heading 3 2 25 8 3" xfId="5694" xr:uid="{728FF787-C58F-4D76-B1EB-6A56B19170CB}"/>
    <cellStyle name="Heading 3 2 25 8 3 2" xfId="5695" xr:uid="{F23EA433-E5FE-4BA0-B85E-28509BA411A2}"/>
    <cellStyle name="Heading 3 2 25 8 4" xfId="5696" xr:uid="{0E2E97EC-A335-4631-BEC5-8F26EEC768D8}"/>
    <cellStyle name="Heading 3 2 25 8 4 2" xfId="5697" xr:uid="{A93BA136-C759-4300-A36C-E195E2A9FF0D}"/>
    <cellStyle name="Heading 3 2 25 9" xfId="5698" xr:uid="{63A2B3A7-B6B3-461E-B010-C914DC411528}"/>
    <cellStyle name="Heading 3 2 25 9 2" xfId="5699" xr:uid="{83A6FA87-BA0C-4102-B2A0-871D86D82B62}"/>
    <cellStyle name="Heading 3 2 25 9 2 2" xfId="5700" xr:uid="{2CC6E2CB-5284-48A9-92DD-ED7F5EC4D422}"/>
    <cellStyle name="Heading 3 2 25 9 3" xfId="5701" xr:uid="{AC9533A6-C95F-403B-B781-508AC17BA48B}"/>
    <cellStyle name="Heading 3 2 25 9 3 2" xfId="5702" xr:uid="{F3E27656-6129-4F2F-B760-0892D2D77EE2}"/>
    <cellStyle name="Heading 3 2 25 9 4" xfId="5703" xr:uid="{4667E2B0-BFD5-437B-9B5C-0C1CF25E7882}"/>
    <cellStyle name="Heading 3 2 25 9 4 2" xfId="5704" xr:uid="{4E6D3883-CA9B-43FE-B9E4-1A67F37A8D00}"/>
    <cellStyle name="Heading 3 2 26" xfId="5705" xr:uid="{3316A4D4-62D7-453E-8CE9-A85AECB678B5}"/>
    <cellStyle name="Heading 3 2 26 2" xfId="5706" xr:uid="{DABD18E7-D2A3-4F58-A460-92635BA68D59}"/>
    <cellStyle name="Heading 3 2 26 2 2" xfId="5707" xr:uid="{4439D182-9001-43D3-94F5-407369564576}"/>
    <cellStyle name="Heading 3 2 26 3" xfId="5708" xr:uid="{C571F1A3-07AC-479C-A6F8-BFCE26EDC4ED}"/>
    <cellStyle name="Heading 3 2 26 3 2" xfId="5709" xr:uid="{CD1B3018-D752-4A62-8F40-C107B9A5D79E}"/>
    <cellStyle name="Heading 3 2 26 4" xfId="5710" xr:uid="{30FD743D-A4E3-4057-9E5C-99A9B95A36AF}"/>
    <cellStyle name="Heading 3 2 26 4 2" xfId="5711" xr:uid="{1D8FC7A1-A8CD-4539-9138-30825A96EB3E}"/>
    <cellStyle name="Heading 3 2 27" xfId="5712" xr:uid="{86A3CB95-1C91-45AB-A1FA-273B655CBD9D}"/>
    <cellStyle name="Heading 3 2 27 2" xfId="5713" xr:uid="{3D3BE18F-2592-4222-A457-A8508BF84D43}"/>
    <cellStyle name="Heading 3 2 27 2 2" xfId="5714" xr:uid="{35E81ACF-0CD9-47E5-B3F3-882C05F6094A}"/>
    <cellStyle name="Heading 3 2 27 3" xfId="5715" xr:uid="{9B6CB317-EF43-411E-B7C7-A44DA5BC9DBD}"/>
    <cellStyle name="Heading 3 2 27 3 2" xfId="5716" xr:uid="{69FF647F-80BB-48C9-96C6-0B665E24BCC9}"/>
    <cellStyle name="Heading 3 2 27 4" xfId="5717" xr:uid="{91FEF43B-B21D-423A-94AD-4405B2834F88}"/>
    <cellStyle name="Heading 3 2 27 4 2" xfId="5718" xr:uid="{5B08CD19-200D-4E31-BAFE-5E4BDE34C50D}"/>
    <cellStyle name="Heading 3 2 28" xfId="5719" xr:uid="{047C0982-3107-4183-BD0D-327DBCD16252}"/>
    <cellStyle name="Heading 3 2 28 2" xfId="5720" xr:uid="{F8A3BEE8-A940-462F-9C69-9DA1524175F1}"/>
    <cellStyle name="Heading 3 2 28 2 2" xfId="5721" xr:uid="{3F4C425C-6580-4DB5-B489-27DB07EE124B}"/>
    <cellStyle name="Heading 3 2 28 3" xfId="5722" xr:uid="{C94C9560-15F1-45D8-BBC9-F89A2031C454}"/>
    <cellStyle name="Heading 3 2 28 3 2" xfId="5723" xr:uid="{E386654C-0251-425B-932F-4D7D087623DE}"/>
    <cellStyle name="Heading 3 2 28 4" xfId="5724" xr:uid="{0B3DDD80-12CE-420A-85D1-770A319497B3}"/>
    <cellStyle name="Heading 3 2 28 4 2" xfId="5725" xr:uid="{67484151-6D44-4891-877F-0B30E3A5F3C7}"/>
    <cellStyle name="Heading 3 2 29" xfId="5726" xr:uid="{2E5F3B45-D70D-4112-A19B-2844EA5B69E9}"/>
    <cellStyle name="Heading 3 2 29 2" xfId="5727" xr:uid="{2B3294A4-120D-4DA3-AE77-229237FC3E91}"/>
    <cellStyle name="Heading 3 2 29 2 2" xfId="5728" xr:uid="{07139A3F-5A67-43A6-B0F9-BB18B36CD59F}"/>
    <cellStyle name="Heading 3 2 29 3" xfId="5729" xr:uid="{C5C905D0-2F90-4C04-80D0-BD0F57766FF2}"/>
    <cellStyle name="Heading 3 2 29 3 2" xfId="5730" xr:uid="{18017D70-C174-4F11-858F-3761F6F4E135}"/>
    <cellStyle name="Heading 3 2 29 4" xfId="5731" xr:uid="{ACFD823F-8DA2-4C09-B015-E5625C9E227A}"/>
    <cellStyle name="Heading 3 2 29 4 2" xfId="5732" xr:uid="{3C8613E0-84AB-4038-B1E7-B35E2E234A5B}"/>
    <cellStyle name="Heading 3 2 3" xfId="5733" xr:uid="{B02457D2-5AFE-4E1A-A641-2E56A3D5BD2B}"/>
    <cellStyle name="Heading 3 2 3 10" xfId="5734" xr:uid="{0BABDB75-6450-4CF3-BDFF-AB28A18A5879}"/>
    <cellStyle name="Heading 3 2 3 10 2" xfId="5735" xr:uid="{9DDEFB87-0404-4B2A-A1EA-C8258D0EB7AC}"/>
    <cellStyle name="Heading 3 2 3 10 2 2" xfId="5736" xr:uid="{61FB3BCE-D3E8-4C8C-99FB-84A962AF0C63}"/>
    <cellStyle name="Heading 3 2 3 10 3" xfId="5737" xr:uid="{4876E5E3-FFCA-42C2-B81D-7D92C0F13035}"/>
    <cellStyle name="Heading 3 2 3 10 3 2" xfId="5738" xr:uid="{8E24CF4E-349D-45B5-835C-FEC48283348D}"/>
    <cellStyle name="Heading 3 2 3 10 4" xfId="5739" xr:uid="{BBB50AD1-BD55-4DC4-9AC1-0306175282B7}"/>
    <cellStyle name="Heading 3 2 3 10 4 2" xfId="5740" xr:uid="{2D96B762-2BDB-4D46-8860-DB6D65E6E17E}"/>
    <cellStyle name="Heading 3 2 3 11" xfId="5741" xr:uid="{177F1FC1-67C0-4689-8B90-0E3D7791D4D7}"/>
    <cellStyle name="Heading 3 2 3 11 2" xfId="5742" xr:uid="{F37FC635-02A0-4A1D-957C-57C3512949AC}"/>
    <cellStyle name="Heading 3 2 3 11 2 2" xfId="5743" xr:uid="{415208BD-7FA2-4A7A-A756-4CBD21FCC30B}"/>
    <cellStyle name="Heading 3 2 3 11 3" xfId="5744" xr:uid="{8CFBD011-805C-4675-83E8-08D7D7AC4803}"/>
    <cellStyle name="Heading 3 2 3 11 3 2" xfId="5745" xr:uid="{07DFF70D-565A-451F-AFE9-7473EBEF4ABF}"/>
    <cellStyle name="Heading 3 2 3 11 4" xfId="5746" xr:uid="{11B4012F-6011-49EB-8A33-66AB30C54646}"/>
    <cellStyle name="Heading 3 2 3 11 4 2" xfId="5747" xr:uid="{6F7C414F-718F-4612-A9D0-E53852D43ED1}"/>
    <cellStyle name="Heading 3 2 3 12" xfId="5748" xr:uid="{4CA49C8E-47C8-4FB7-950F-129830916BAF}"/>
    <cellStyle name="Heading 3 2 3 12 2" xfId="5749" xr:uid="{DACB3223-8D19-4597-91C0-E62B04D2B481}"/>
    <cellStyle name="Heading 3 2 3 12 2 2" xfId="5750" xr:uid="{24D52568-935C-4D27-99B0-8F833CF0B76F}"/>
    <cellStyle name="Heading 3 2 3 12 3" xfId="5751" xr:uid="{50BA8466-EAB3-4C22-9E95-DE949CFC42D6}"/>
    <cellStyle name="Heading 3 2 3 12 3 2" xfId="5752" xr:uid="{B499E50A-D551-4514-91A7-8CFE19DD52C6}"/>
    <cellStyle name="Heading 3 2 3 12 4" xfId="5753" xr:uid="{553E5554-AD62-4D9C-B74D-97304D7671EF}"/>
    <cellStyle name="Heading 3 2 3 12 4 2" xfId="5754" xr:uid="{CB1E428E-FA65-43C9-8AB5-66CB5073E38A}"/>
    <cellStyle name="Heading 3 2 3 13" xfId="5755" xr:uid="{E5935256-8429-4D37-9D6D-9CEFC7B6073C}"/>
    <cellStyle name="Heading 3 2 3 13 2" xfId="5756" xr:uid="{FA571818-A209-4A87-B599-78A18D76A242}"/>
    <cellStyle name="Heading 3 2 3 13 2 2" xfId="5757" xr:uid="{336E53EE-0273-4522-9E2A-964AF4577916}"/>
    <cellStyle name="Heading 3 2 3 13 3" xfId="5758" xr:uid="{C96B1E41-719B-43E7-885B-878B7022C663}"/>
    <cellStyle name="Heading 3 2 3 13 3 2" xfId="5759" xr:uid="{9AC4A04D-70C6-4E3E-B107-F7F8EF5A5E76}"/>
    <cellStyle name="Heading 3 2 3 13 4" xfId="5760" xr:uid="{833ECC90-406B-47DA-A29F-214FB96184E1}"/>
    <cellStyle name="Heading 3 2 3 13 4 2" xfId="5761" xr:uid="{7A699E28-C17C-4C38-97D7-3D6EB8A37F79}"/>
    <cellStyle name="Heading 3 2 3 14" xfId="5762" xr:uid="{6B1A3643-9308-4A3A-B747-089E6B1B0F18}"/>
    <cellStyle name="Heading 3 2 3 14 2" xfId="5763" xr:uid="{A72E8EA7-2F52-4FD0-9CF9-79C97394D055}"/>
    <cellStyle name="Heading 3 2 3 14 2 2" xfId="5764" xr:uid="{B6E65FF4-9088-47A3-9318-7C4C6E0AC8D9}"/>
    <cellStyle name="Heading 3 2 3 14 3" xfId="5765" xr:uid="{0751769C-542D-4717-AB37-2EA401D56188}"/>
    <cellStyle name="Heading 3 2 3 14 3 2" xfId="5766" xr:uid="{A2DD3188-7A4B-444A-920B-BB138624CBFB}"/>
    <cellStyle name="Heading 3 2 3 14 4" xfId="5767" xr:uid="{447B47AD-25E6-4175-ABC3-287BB4E7D18E}"/>
    <cellStyle name="Heading 3 2 3 14 4 2" xfId="5768" xr:uid="{E3406C3D-8152-442C-8909-DA8EB0940C7D}"/>
    <cellStyle name="Heading 3 2 3 15" xfId="5769" xr:uid="{A250A739-8169-4549-846C-EA2327CFE95D}"/>
    <cellStyle name="Heading 3 2 3 15 2" xfId="5770" xr:uid="{A5F44D88-BE3B-4F07-B05F-9EA091817460}"/>
    <cellStyle name="Heading 3 2 3 15 2 2" xfId="5771" xr:uid="{54B397BD-8D73-4A20-835F-BEED1F11771B}"/>
    <cellStyle name="Heading 3 2 3 15 3" xfId="5772" xr:uid="{B9C28026-85AF-4112-80B9-DC61675D4EC6}"/>
    <cellStyle name="Heading 3 2 3 15 3 2" xfId="5773" xr:uid="{CA7FF680-41CA-417B-8D51-0CB6E665B0F6}"/>
    <cellStyle name="Heading 3 2 3 15 4" xfId="5774" xr:uid="{1E4131D4-0450-45CF-BE6D-59E1F7C3A2B4}"/>
    <cellStyle name="Heading 3 2 3 15 4 2" xfId="5775" xr:uid="{11546BE6-82B5-429C-969D-2D1C497C17BA}"/>
    <cellStyle name="Heading 3 2 3 16" xfId="5776" xr:uid="{EE9A9463-344B-41B9-A71D-01E8324D1D81}"/>
    <cellStyle name="Heading 3 2 3 16 2" xfId="5777" xr:uid="{DD6695A3-4E4B-429C-AA9C-5F50686AB497}"/>
    <cellStyle name="Heading 3 2 3 17" xfId="5778" xr:uid="{0884CAF9-7838-40AD-8C13-2981D2312E9C}"/>
    <cellStyle name="Heading 3 2 3 17 2" xfId="5779" xr:uid="{BBFC1083-995D-41A0-8700-A56A9BCBEE14}"/>
    <cellStyle name="Heading 3 2 3 18" xfId="5780" xr:uid="{4B4B2981-7304-498F-B1A2-34F29230650B}"/>
    <cellStyle name="Heading 3 2 3 18 2" xfId="5781" xr:uid="{14DB8F48-C76E-43EB-B269-3F330750600A}"/>
    <cellStyle name="Heading 3 2 3 19" xfId="5782" xr:uid="{E2C66A97-0167-4938-AB55-4D24C6683569}"/>
    <cellStyle name="Heading 3 2 3 2" xfId="5783" xr:uid="{201EC286-709A-446D-A9DC-67909EFFB9AC}"/>
    <cellStyle name="Heading 3 2 3 2 2" xfId="5784" xr:uid="{84090B7B-56A8-4A9A-B78B-4BEE4B57CDEE}"/>
    <cellStyle name="Heading 3 2 3 2 2 2" xfId="5785" xr:uid="{79D8D7A2-3D52-42EF-BABC-632828185777}"/>
    <cellStyle name="Heading 3 2 3 2 3" xfId="5786" xr:uid="{8B87D598-1F0B-4A8D-BCE5-68A9AC994C9F}"/>
    <cellStyle name="Heading 3 2 3 2 3 2" xfId="5787" xr:uid="{B8BC5852-18BC-4F7B-BFB8-F93187DB8A60}"/>
    <cellStyle name="Heading 3 2 3 2 4" xfId="5788" xr:uid="{983752DB-E25C-489A-9CD7-388D694E6FA9}"/>
    <cellStyle name="Heading 3 2 3 2 4 2" xfId="5789" xr:uid="{D4C43C63-3592-4530-A4B2-903EBFBFEAE7}"/>
    <cellStyle name="Heading 3 2 3 20" xfId="5790" xr:uid="{BD08303C-BC44-4528-8667-705D2BD869E2}"/>
    <cellStyle name="Heading 3 2 3 21" xfId="5791" xr:uid="{32D9B4D7-33EC-4F45-A44B-A009802BAC7E}"/>
    <cellStyle name="Heading 3 2 3 22" xfId="5792" xr:uid="{1E749C0E-4B2A-4A32-B282-6FC980101707}"/>
    <cellStyle name="Heading 3 2 3 23" xfId="5793" xr:uid="{D3DA5D75-FFC9-4C9B-88E8-D992ADCB5800}"/>
    <cellStyle name="Heading 3 2 3 24" xfId="5794" xr:uid="{EF137C6F-DA9A-4F64-8E0C-7A55A276975E}"/>
    <cellStyle name="Heading 3 2 3 25" xfId="5795" xr:uid="{511A1A6F-F365-4F75-85EB-50EFAC3EBEAA}"/>
    <cellStyle name="Heading 3 2 3 3" xfId="5796" xr:uid="{9789A5C1-594F-49C9-BFE4-AE858463DE40}"/>
    <cellStyle name="Heading 3 2 3 3 2" xfId="5797" xr:uid="{F8668B9A-4165-40E9-80FD-8EAC7238E83A}"/>
    <cellStyle name="Heading 3 2 3 3 2 2" xfId="5798" xr:uid="{6C7C9508-85E3-4C1A-9851-38E9EE48EB61}"/>
    <cellStyle name="Heading 3 2 3 3 3" xfId="5799" xr:uid="{E021A77E-76A1-4589-986A-75A00E7E8025}"/>
    <cellStyle name="Heading 3 2 3 3 3 2" xfId="5800" xr:uid="{FA5F0030-7FE3-4EC0-9842-D66E6BBA55B3}"/>
    <cellStyle name="Heading 3 2 3 3 4" xfId="5801" xr:uid="{D3EDF169-DB49-45ED-874F-3B0678BC665F}"/>
    <cellStyle name="Heading 3 2 3 3 4 2" xfId="5802" xr:uid="{D45D9316-4529-4AF2-A3C6-AE5B9D63167E}"/>
    <cellStyle name="Heading 3 2 3 4" xfId="5803" xr:uid="{C1AC7795-418E-4DF2-8C0F-D8A5E4FA6E8C}"/>
    <cellStyle name="Heading 3 2 3 4 2" xfId="5804" xr:uid="{B64A4BB5-19B0-45A0-8D64-5E3AB0293019}"/>
    <cellStyle name="Heading 3 2 3 4 2 2" xfId="5805" xr:uid="{3982FFF4-B120-47CD-8E8F-3517D170D139}"/>
    <cellStyle name="Heading 3 2 3 4 3" xfId="5806" xr:uid="{C2A11C87-47C9-4CE8-966E-97A893B6C897}"/>
    <cellStyle name="Heading 3 2 3 4 3 2" xfId="5807" xr:uid="{30BF566D-8AD6-4500-A709-D628D2BCC11F}"/>
    <cellStyle name="Heading 3 2 3 4 4" xfId="5808" xr:uid="{E767E133-CCE9-4279-9066-C8F51B6548B6}"/>
    <cellStyle name="Heading 3 2 3 4 4 2" xfId="5809" xr:uid="{45A87229-3179-4297-B291-673EE3F74C73}"/>
    <cellStyle name="Heading 3 2 3 5" xfId="5810" xr:uid="{9EBAAD1B-9897-4B14-B0B7-11B9BD659FBB}"/>
    <cellStyle name="Heading 3 2 3 5 2" xfId="5811" xr:uid="{CB0587B8-7E3E-4946-A840-89342E105F12}"/>
    <cellStyle name="Heading 3 2 3 5 2 2" xfId="5812" xr:uid="{3990E347-2D5F-42DA-8C94-1F99D8F1D088}"/>
    <cellStyle name="Heading 3 2 3 5 3" xfId="5813" xr:uid="{CB341D8F-BFB3-4B5F-B6B0-FFF71B3B35E7}"/>
    <cellStyle name="Heading 3 2 3 5 3 2" xfId="5814" xr:uid="{9D3FAD5B-0AD1-4515-A6BD-3ED186FCDEEE}"/>
    <cellStyle name="Heading 3 2 3 5 4" xfId="5815" xr:uid="{BCF1CAF6-3C28-41C0-9106-F016DABBD9C8}"/>
    <cellStyle name="Heading 3 2 3 5 4 2" xfId="5816" xr:uid="{1366630C-DD86-47F7-A8B7-2A9F91A41DF8}"/>
    <cellStyle name="Heading 3 2 3 6" xfId="5817" xr:uid="{A2511A04-6104-43EB-98FC-F65606B046E0}"/>
    <cellStyle name="Heading 3 2 3 6 2" xfId="5818" xr:uid="{1DEDB4DB-A2B5-48F1-B56A-CE45FC6FB460}"/>
    <cellStyle name="Heading 3 2 3 6 2 2" xfId="5819" xr:uid="{A5FEA5C2-94D3-4691-B51E-167C0408E2B9}"/>
    <cellStyle name="Heading 3 2 3 6 3" xfId="5820" xr:uid="{432D7C84-036B-4372-9DD3-404B46E484CF}"/>
    <cellStyle name="Heading 3 2 3 6 3 2" xfId="5821" xr:uid="{26D6BE03-CD12-4645-979D-E025B08A1425}"/>
    <cellStyle name="Heading 3 2 3 6 4" xfId="5822" xr:uid="{070BB275-3165-4BFB-8427-A6975CB391BB}"/>
    <cellStyle name="Heading 3 2 3 6 4 2" xfId="5823" xr:uid="{B66C1FF1-E08D-48DD-872C-2442CB0EF5F3}"/>
    <cellStyle name="Heading 3 2 3 7" xfId="5824" xr:uid="{C0479E7F-F68E-49A1-B9D6-2FBA75F085F0}"/>
    <cellStyle name="Heading 3 2 3 7 2" xfId="5825" xr:uid="{7ED8062B-F9B9-4834-8212-5522C040087A}"/>
    <cellStyle name="Heading 3 2 3 7 2 2" xfId="5826" xr:uid="{45697A84-A171-4221-8A9D-012B0D02CABA}"/>
    <cellStyle name="Heading 3 2 3 7 3" xfId="5827" xr:uid="{E5E8B8E1-4B09-4893-989B-316528C934DC}"/>
    <cellStyle name="Heading 3 2 3 7 3 2" xfId="5828" xr:uid="{693165AA-79EE-44B9-91B8-4AB78A947392}"/>
    <cellStyle name="Heading 3 2 3 7 4" xfId="5829" xr:uid="{1C8BE9F6-85AE-4970-88D7-21CF3C816433}"/>
    <cellStyle name="Heading 3 2 3 7 4 2" xfId="5830" xr:uid="{620FB7C6-285E-4B37-AB9A-8BDE0862E192}"/>
    <cellStyle name="Heading 3 2 3 8" xfId="5831" xr:uid="{1B62EE8C-D71D-4926-899C-5CE19717BC7A}"/>
    <cellStyle name="Heading 3 2 3 8 2" xfId="5832" xr:uid="{F3FC2E93-E430-4DCD-9EB8-917D661C7414}"/>
    <cellStyle name="Heading 3 2 3 8 2 2" xfId="5833" xr:uid="{37CB5C77-2499-4DF1-AC68-17BC136D58AE}"/>
    <cellStyle name="Heading 3 2 3 8 3" xfId="5834" xr:uid="{605C6C74-8420-4398-A803-07980DF42F65}"/>
    <cellStyle name="Heading 3 2 3 8 3 2" xfId="5835" xr:uid="{0E764EB7-B34F-463D-81CF-184B12277DAC}"/>
    <cellStyle name="Heading 3 2 3 8 4" xfId="5836" xr:uid="{0159ED52-5C6A-477B-AE2C-18778F8B2554}"/>
    <cellStyle name="Heading 3 2 3 8 4 2" xfId="5837" xr:uid="{A33041C1-8853-45A4-8661-EB48220AFF6E}"/>
    <cellStyle name="Heading 3 2 3 9" xfId="5838" xr:uid="{99668FE4-5FCC-401E-A6B6-606EBDE17F21}"/>
    <cellStyle name="Heading 3 2 3 9 2" xfId="5839" xr:uid="{E11AE8E3-4C6A-495F-9F04-2C985E8EB17F}"/>
    <cellStyle name="Heading 3 2 3 9 2 2" xfId="5840" xr:uid="{9AF6F8B0-527F-4044-9D90-CDE629A4154B}"/>
    <cellStyle name="Heading 3 2 3 9 3" xfId="5841" xr:uid="{F6396CF0-9FDE-4637-95BC-E17837CC1380}"/>
    <cellStyle name="Heading 3 2 3 9 3 2" xfId="5842" xr:uid="{ECDB49B6-1237-47E8-9F06-1208FA732B4E}"/>
    <cellStyle name="Heading 3 2 3 9 4" xfId="5843" xr:uid="{B2829AB4-F767-4ECA-9A72-B72EBEA79030}"/>
    <cellStyle name="Heading 3 2 3 9 4 2" xfId="5844" xr:uid="{FF1C625D-CBAF-46B6-AA5B-67770932BBE1}"/>
    <cellStyle name="Heading 3 2 30" xfId="5845" xr:uid="{B9322509-9288-47BF-A659-D0090CACBA97}"/>
    <cellStyle name="Heading 3 2 30 2" xfId="5846" xr:uid="{EE85BBF6-C4D6-48F1-A48D-D637594C66F3}"/>
    <cellStyle name="Heading 3 2 30 2 2" xfId="5847" xr:uid="{B98B202A-112B-43D9-8DD7-2A2C353DB762}"/>
    <cellStyle name="Heading 3 2 30 3" xfId="5848" xr:uid="{82988416-C387-4855-86D7-3490275673CD}"/>
    <cellStyle name="Heading 3 2 30 3 2" xfId="5849" xr:uid="{CCFF2243-CCE3-43F3-8B4C-0BBA7BC4F605}"/>
    <cellStyle name="Heading 3 2 30 4" xfId="5850" xr:uid="{6A84B316-149C-4C39-B2E7-0BBE3A1779AA}"/>
    <cellStyle name="Heading 3 2 30 4 2" xfId="5851" xr:uid="{8ED46732-A2FF-4C42-86BF-C3537ECB1552}"/>
    <cellStyle name="Heading 3 2 31" xfId="5852" xr:uid="{0F1C58A2-5B9F-476D-AACB-572204F8A139}"/>
    <cellStyle name="Heading 3 2 31 2" xfId="5853" xr:uid="{C4997C66-BB7B-46DB-B99B-E218A3778846}"/>
    <cellStyle name="Heading 3 2 31 2 2" xfId="5854" xr:uid="{18C5A6E7-82FE-46CE-BC00-1FCE22FA2A2C}"/>
    <cellStyle name="Heading 3 2 31 3" xfId="5855" xr:uid="{92CADAA4-D813-44EF-97E7-18B15C094F06}"/>
    <cellStyle name="Heading 3 2 31 3 2" xfId="5856" xr:uid="{5D697D3E-AED6-4004-B565-A617E39F685B}"/>
    <cellStyle name="Heading 3 2 31 4" xfId="5857" xr:uid="{445EE693-45BF-489F-849D-CCF97F8F5B26}"/>
    <cellStyle name="Heading 3 2 31 4 2" xfId="5858" xr:uid="{707BAB8E-5E91-44A6-810F-03895D51DCAC}"/>
    <cellStyle name="Heading 3 2 32" xfId="5859" xr:uid="{946E4F6E-9297-490D-A7E7-97621161A4B5}"/>
    <cellStyle name="Heading 3 2 32 2" xfId="5860" xr:uid="{02EEFEBE-B36B-43DA-885D-6E77128DF3C5}"/>
    <cellStyle name="Heading 3 2 32 2 2" xfId="5861" xr:uid="{06CBE584-8BDB-49A5-A5E7-35640350CF10}"/>
    <cellStyle name="Heading 3 2 32 3" xfId="5862" xr:uid="{E35F48C7-141D-4D4B-A701-4C11DF688C4E}"/>
    <cellStyle name="Heading 3 2 32 3 2" xfId="5863" xr:uid="{85741575-51C5-4DBA-ABF7-9F688EDC8FF3}"/>
    <cellStyle name="Heading 3 2 32 4" xfId="5864" xr:uid="{D616D5F2-0497-4319-AF21-662D0A5D5C30}"/>
    <cellStyle name="Heading 3 2 32 4 2" xfId="5865" xr:uid="{11E500DB-DFC0-42F8-9655-FFA063264E5D}"/>
    <cellStyle name="Heading 3 2 33" xfId="5866" xr:uid="{A0B20EC4-595E-4047-8078-A7D5C5971C7F}"/>
    <cellStyle name="Heading 3 2 33 2" xfId="5867" xr:uid="{DBA5B31F-D454-4387-BC38-A64E93AE2400}"/>
    <cellStyle name="Heading 3 2 33 2 2" xfId="5868" xr:uid="{38F9E0D2-0F65-4432-97DC-6C61CDB68E1F}"/>
    <cellStyle name="Heading 3 2 33 3" xfId="5869" xr:uid="{B55BAB20-D061-4BFA-BB7A-766A7FFFE90F}"/>
    <cellStyle name="Heading 3 2 33 3 2" xfId="5870" xr:uid="{15C5A182-420E-47D8-9F62-F5C97B79B461}"/>
    <cellStyle name="Heading 3 2 33 4" xfId="5871" xr:uid="{9C1E98A3-BDA3-4F45-B47F-BA10A132CEB8}"/>
    <cellStyle name="Heading 3 2 33 4 2" xfId="5872" xr:uid="{A2C80F86-941E-4690-8AA4-8AF9E5067138}"/>
    <cellStyle name="Heading 3 2 34" xfId="5873" xr:uid="{F14A3ECA-BF40-4BC3-8041-82F45AFEAF0A}"/>
    <cellStyle name="Heading 3 2 34 2" xfId="5874" xr:uid="{24C5C95A-ACED-4F14-89E0-EA6B10BDA9CD}"/>
    <cellStyle name="Heading 3 2 34 2 2" xfId="5875" xr:uid="{F22E9B1F-BB52-47AB-8897-FFE33631666C}"/>
    <cellStyle name="Heading 3 2 34 3" xfId="5876" xr:uid="{E4011CB5-DD58-431D-8548-E0C3FFD9842D}"/>
    <cellStyle name="Heading 3 2 34 3 2" xfId="5877" xr:uid="{7CE47DF1-8D22-4230-BC56-F0102B9AE447}"/>
    <cellStyle name="Heading 3 2 34 4" xfId="5878" xr:uid="{A142E0F5-9C7F-45AB-A2EA-2FD27FC52979}"/>
    <cellStyle name="Heading 3 2 34 4 2" xfId="5879" xr:uid="{ABC7F39C-9BE6-4E06-B4CF-4F6710CD4380}"/>
    <cellStyle name="Heading 3 2 35" xfId="5880" xr:uid="{F0E555FA-55CD-4A33-83CA-76063DE4DF89}"/>
    <cellStyle name="Heading 3 2 35 2" xfId="5881" xr:uid="{2C0960BE-99F8-429E-BE7B-D03614E2DD27}"/>
    <cellStyle name="Heading 3 2 35 2 2" xfId="5882" xr:uid="{59313281-5697-4D1C-BF97-A60E84D4E2AA}"/>
    <cellStyle name="Heading 3 2 35 3" xfId="5883" xr:uid="{2FD444AD-F04A-4F48-88E4-5749F501204F}"/>
    <cellStyle name="Heading 3 2 35 3 2" xfId="5884" xr:uid="{27087A03-E514-42A5-9FFE-1416ABF2B124}"/>
    <cellStyle name="Heading 3 2 35 4" xfId="5885" xr:uid="{AF7B2F54-8D3F-4AC8-B003-1DFC4047CB9B}"/>
    <cellStyle name="Heading 3 2 35 4 2" xfId="5886" xr:uid="{F9C24F09-E1C0-4186-AB65-A23ED09A531A}"/>
    <cellStyle name="Heading 3 2 36" xfId="5887" xr:uid="{7B0B5D1F-32B5-462B-A663-F2743E8E2BE2}"/>
    <cellStyle name="Heading 3 2 36 2" xfId="5888" xr:uid="{77893995-5C91-465F-8981-4620D83C3C35}"/>
    <cellStyle name="Heading 3 2 36 2 2" xfId="5889" xr:uid="{807117AC-FD95-4802-85A7-CE7F9F57A257}"/>
    <cellStyle name="Heading 3 2 36 3" xfId="5890" xr:uid="{EE7D5BE5-0176-4EDB-A15F-06775E4191A3}"/>
    <cellStyle name="Heading 3 2 36 3 2" xfId="5891" xr:uid="{33F17D17-1EDA-446D-903C-A716A0E74ED8}"/>
    <cellStyle name="Heading 3 2 36 4" xfId="5892" xr:uid="{6A15B126-FC23-4F84-B710-D38062CC35A7}"/>
    <cellStyle name="Heading 3 2 36 4 2" xfId="5893" xr:uid="{30C1B11C-0A24-4CC5-9D39-12DFBBC3F161}"/>
    <cellStyle name="Heading 3 2 37" xfId="5894" xr:uid="{4BB3A9C9-0BC4-4495-9273-E266E27AD821}"/>
    <cellStyle name="Heading 3 2 37 2" xfId="5895" xr:uid="{24BF680E-2E2D-437C-B054-512696F109E8}"/>
    <cellStyle name="Heading 3 2 37 2 2" xfId="5896" xr:uid="{9695FA4C-7CD7-4E38-A89C-587586FD6FA5}"/>
    <cellStyle name="Heading 3 2 37 3" xfId="5897" xr:uid="{B88DA8B8-0D78-46D8-A585-666318B61DEF}"/>
    <cellStyle name="Heading 3 2 37 3 2" xfId="5898" xr:uid="{D59AFCED-8C9F-4149-BF5E-635B6C97EEE5}"/>
    <cellStyle name="Heading 3 2 37 4" xfId="5899" xr:uid="{C303A0EF-5734-4318-AA60-6051BD18871E}"/>
    <cellStyle name="Heading 3 2 37 4 2" xfId="5900" xr:uid="{C4701566-2356-4927-B4DD-7B5DE474D5F6}"/>
    <cellStyle name="Heading 3 2 38" xfId="5901" xr:uid="{97AC5E0C-830A-42D7-88A5-D30D8F4830A0}"/>
    <cellStyle name="Heading 3 2 38 2" xfId="5902" xr:uid="{E3BABF64-E5D3-4BBE-911D-BAD4B574CB3A}"/>
    <cellStyle name="Heading 3 2 38 2 2" xfId="5903" xr:uid="{852E0049-9E05-48E3-89E6-8DF6B90E691A}"/>
    <cellStyle name="Heading 3 2 38 3" xfId="5904" xr:uid="{28E9900E-19CD-4EAC-9767-C6FD71D59FBD}"/>
    <cellStyle name="Heading 3 2 38 3 2" xfId="5905" xr:uid="{8867E8D5-EC1D-4C50-882E-D481746BFC91}"/>
    <cellStyle name="Heading 3 2 38 4" xfId="5906" xr:uid="{094F55A6-27D2-4974-87A1-300A5BC01644}"/>
    <cellStyle name="Heading 3 2 38 4 2" xfId="5907" xr:uid="{8A7248D0-0308-452B-A287-E25AF852161F}"/>
    <cellStyle name="Heading 3 2 39" xfId="5908" xr:uid="{8D301FED-40E6-4341-A88A-A64E288F98D1}"/>
    <cellStyle name="Heading 3 2 39 2" xfId="5909" xr:uid="{B521C91E-9B4C-416C-B8EF-13902E1AA5F7}"/>
    <cellStyle name="Heading 3 2 39 2 2" xfId="5910" xr:uid="{CE31B624-F754-4485-9E08-89812D610044}"/>
    <cellStyle name="Heading 3 2 39 3" xfId="5911" xr:uid="{A4074B06-01DB-47E1-945D-F9C5392A0F0E}"/>
    <cellStyle name="Heading 3 2 39 3 2" xfId="5912" xr:uid="{62ED5E92-9C14-4738-AA58-E4C3D59C0E0C}"/>
    <cellStyle name="Heading 3 2 39 4" xfId="5913" xr:uid="{5EC4F58B-B40B-4065-BC32-1DBC25E7CEE7}"/>
    <cellStyle name="Heading 3 2 39 4 2" xfId="5914" xr:uid="{CAD9C86D-C36F-48AD-AA59-BE8B8341424C}"/>
    <cellStyle name="Heading 3 2 4" xfId="5915" xr:uid="{373AF625-0156-4843-AC27-452CC2D0FEA2}"/>
    <cellStyle name="Heading 3 2 4 10" xfId="5916" xr:uid="{DFC8AE95-8CF4-49D1-BAC8-40E282D06386}"/>
    <cellStyle name="Heading 3 2 4 10 2" xfId="5917" xr:uid="{EEA57474-BA15-45ED-B2C2-4A178DD4B611}"/>
    <cellStyle name="Heading 3 2 4 10 2 2" xfId="5918" xr:uid="{6FCBD451-B9AD-4599-BF64-C5C90654FC6F}"/>
    <cellStyle name="Heading 3 2 4 10 3" xfId="5919" xr:uid="{81C163C1-4291-4C36-859E-B5D12CF14EBB}"/>
    <cellStyle name="Heading 3 2 4 10 3 2" xfId="5920" xr:uid="{E5A493B2-E7B0-4358-8664-583A915877DB}"/>
    <cellStyle name="Heading 3 2 4 10 4" xfId="5921" xr:uid="{7915D01B-6E47-47A5-8AB9-D47F3E587A7A}"/>
    <cellStyle name="Heading 3 2 4 10 4 2" xfId="5922" xr:uid="{7C00BF14-11CF-455C-9F23-85170C0060EE}"/>
    <cellStyle name="Heading 3 2 4 11" xfId="5923" xr:uid="{E7361D16-44E4-4968-B319-BF97E12B864E}"/>
    <cellStyle name="Heading 3 2 4 11 2" xfId="5924" xr:uid="{8942BD70-1A9F-4767-A347-892B8CF6E1DA}"/>
    <cellStyle name="Heading 3 2 4 11 2 2" xfId="5925" xr:uid="{AA20F63C-1B41-4930-B231-08EE9AF2F4CF}"/>
    <cellStyle name="Heading 3 2 4 11 3" xfId="5926" xr:uid="{EE6115BA-C9AE-4CF8-8CEA-CA9375D7F2D8}"/>
    <cellStyle name="Heading 3 2 4 11 3 2" xfId="5927" xr:uid="{91FB0060-203D-43E6-BFB4-B9CFB108F4EF}"/>
    <cellStyle name="Heading 3 2 4 11 4" xfId="5928" xr:uid="{8387FC74-BABB-45E6-B20C-3AFC6E1DFA7E}"/>
    <cellStyle name="Heading 3 2 4 11 4 2" xfId="5929" xr:uid="{C056072C-38D5-42CD-B2E5-D7F1CF4A80E9}"/>
    <cellStyle name="Heading 3 2 4 12" xfId="5930" xr:uid="{926CD56F-22C6-4B47-A470-654516FF1DC3}"/>
    <cellStyle name="Heading 3 2 4 12 2" xfId="5931" xr:uid="{C2A239FB-5A39-48FE-90AA-46DF56BA6135}"/>
    <cellStyle name="Heading 3 2 4 12 2 2" xfId="5932" xr:uid="{205A3C1C-A27F-4B28-8A77-717018F0BA70}"/>
    <cellStyle name="Heading 3 2 4 12 3" xfId="5933" xr:uid="{3E549988-78E8-4A43-A3E5-05823DE2BF1B}"/>
    <cellStyle name="Heading 3 2 4 12 3 2" xfId="5934" xr:uid="{DEFD95AF-B6F4-47A2-8FB7-B26163490101}"/>
    <cellStyle name="Heading 3 2 4 12 4" xfId="5935" xr:uid="{4685E602-6202-4118-B3F1-AABE8FA8DADB}"/>
    <cellStyle name="Heading 3 2 4 12 4 2" xfId="5936" xr:uid="{D6385AF8-240A-451D-A6B9-D2A2028082D2}"/>
    <cellStyle name="Heading 3 2 4 13" xfId="5937" xr:uid="{CA924E0E-4050-4EBB-BC87-F556FF54775F}"/>
    <cellStyle name="Heading 3 2 4 13 2" xfId="5938" xr:uid="{4E68EFD8-AC19-4AAA-9430-85E80F3FE8C7}"/>
    <cellStyle name="Heading 3 2 4 13 2 2" xfId="5939" xr:uid="{9A626147-FF85-4442-90B9-C97A072818D7}"/>
    <cellStyle name="Heading 3 2 4 13 3" xfId="5940" xr:uid="{4AE92BBC-4EF1-4381-A03F-3C407FDFAA74}"/>
    <cellStyle name="Heading 3 2 4 13 3 2" xfId="5941" xr:uid="{A9BB11ED-7FBD-4FB3-9158-E2FCC236B15F}"/>
    <cellStyle name="Heading 3 2 4 13 4" xfId="5942" xr:uid="{CA4E22FA-16C9-4D52-A33A-449961E612AA}"/>
    <cellStyle name="Heading 3 2 4 13 4 2" xfId="5943" xr:uid="{7F25CE6C-42BD-4E9E-BB7E-66FBF8ECB2BE}"/>
    <cellStyle name="Heading 3 2 4 14" xfId="5944" xr:uid="{266DBD85-650C-4866-9041-34858F967060}"/>
    <cellStyle name="Heading 3 2 4 14 2" xfId="5945" xr:uid="{A4E41D76-F803-4F8B-9D5D-82FC027EB5A7}"/>
    <cellStyle name="Heading 3 2 4 14 2 2" xfId="5946" xr:uid="{66031911-BA0F-4229-9BA9-162883D49E3A}"/>
    <cellStyle name="Heading 3 2 4 14 3" xfId="5947" xr:uid="{7C9F0998-2532-4FB8-AC35-366092135C59}"/>
    <cellStyle name="Heading 3 2 4 14 3 2" xfId="5948" xr:uid="{9766713D-43DC-4580-B37B-CA8FD3A97A06}"/>
    <cellStyle name="Heading 3 2 4 14 4" xfId="5949" xr:uid="{20148F3C-0B21-4FA5-BE00-9A30B1A7376D}"/>
    <cellStyle name="Heading 3 2 4 14 4 2" xfId="5950" xr:uid="{AC78076C-C016-41A9-AD25-1B5E6D3F03D9}"/>
    <cellStyle name="Heading 3 2 4 15" xfId="5951" xr:uid="{367F5713-75A9-42FF-9C44-77B40F7E20A4}"/>
    <cellStyle name="Heading 3 2 4 15 2" xfId="5952" xr:uid="{99A85748-C8B3-434B-BAD7-46915D170CB7}"/>
    <cellStyle name="Heading 3 2 4 15 2 2" xfId="5953" xr:uid="{CE645625-339E-427D-898E-42995BE00AB9}"/>
    <cellStyle name="Heading 3 2 4 15 3" xfId="5954" xr:uid="{5C143857-5E57-4E18-92D1-8C7542BA9C0C}"/>
    <cellStyle name="Heading 3 2 4 15 3 2" xfId="5955" xr:uid="{C7A8273A-0FCE-45CD-9741-FC4B6DECEBA2}"/>
    <cellStyle name="Heading 3 2 4 15 4" xfId="5956" xr:uid="{4BFCEF92-1207-40D7-8842-01B57525A3A2}"/>
    <cellStyle name="Heading 3 2 4 15 4 2" xfId="5957" xr:uid="{0A6CA06C-4E81-440C-9025-DC5008EB5CB7}"/>
    <cellStyle name="Heading 3 2 4 16" xfId="5958" xr:uid="{D60F2371-1C5B-45D6-9FD9-6F92CD933AB2}"/>
    <cellStyle name="Heading 3 2 4 16 2" xfId="5959" xr:uid="{808B278E-494A-4E73-8227-C209D680B53D}"/>
    <cellStyle name="Heading 3 2 4 17" xfId="5960" xr:uid="{09486791-D03F-4349-85C8-C640A58DB11F}"/>
    <cellStyle name="Heading 3 2 4 17 2" xfId="5961" xr:uid="{10F8AFD3-7009-4F50-A8AE-79B055772FB2}"/>
    <cellStyle name="Heading 3 2 4 18" xfId="5962" xr:uid="{FF4BF81C-FB45-4C2B-B5B4-F72B99A6A53B}"/>
    <cellStyle name="Heading 3 2 4 18 2" xfId="5963" xr:uid="{555AA75C-8C99-44F3-BACB-76774A4E8803}"/>
    <cellStyle name="Heading 3 2 4 19" xfId="5964" xr:uid="{CBD3C280-25BB-4EF0-8E10-6DBAAA83C1C1}"/>
    <cellStyle name="Heading 3 2 4 2" xfId="5965" xr:uid="{C4D2FF75-EF67-472E-B915-BAA8234594F0}"/>
    <cellStyle name="Heading 3 2 4 2 2" xfId="5966" xr:uid="{05093816-D3C4-403A-9749-AD309A6B401B}"/>
    <cellStyle name="Heading 3 2 4 2 2 2" xfId="5967" xr:uid="{59E4C0A5-0890-4B70-865E-1561389F6D17}"/>
    <cellStyle name="Heading 3 2 4 2 3" xfId="5968" xr:uid="{345FFFD1-A0EE-4874-B026-72D99014CAFD}"/>
    <cellStyle name="Heading 3 2 4 2 3 2" xfId="5969" xr:uid="{77648728-BB2F-4267-9E18-A9D53FBB5A93}"/>
    <cellStyle name="Heading 3 2 4 2 4" xfId="5970" xr:uid="{873BCD51-43D9-4F7E-AB75-E4F89663642F}"/>
    <cellStyle name="Heading 3 2 4 2 4 2" xfId="5971" xr:uid="{30CC8F39-F2D7-4054-BC16-ACFEFD125636}"/>
    <cellStyle name="Heading 3 2 4 20" xfId="5972" xr:uid="{F72DE0A4-4F25-4277-B189-D57F3A6A6EAF}"/>
    <cellStyle name="Heading 3 2 4 21" xfId="5973" xr:uid="{7E4A78F4-DC36-430D-B66C-20E6214A279C}"/>
    <cellStyle name="Heading 3 2 4 22" xfId="5974" xr:uid="{FC3021B1-4ABB-40AD-90B1-F8CB562BE6DE}"/>
    <cellStyle name="Heading 3 2 4 23" xfId="5975" xr:uid="{F2C05D85-9B49-4604-A021-5006C968C542}"/>
    <cellStyle name="Heading 3 2 4 24" xfId="5976" xr:uid="{932BC783-4CAA-487E-8101-359A55902B22}"/>
    <cellStyle name="Heading 3 2 4 25" xfId="5977" xr:uid="{0B1B02A4-75E1-44EC-B3B6-6BD2752E3D3A}"/>
    <cellStyle name="Heading 3 2 4 3" xfId="5978" xr:uid="{5E134D3D-CF0E-465E-8947-4939832C19E2}"/>
    <cellStyle name="Heading 3 2 4 3 2" xfId="5979" xr:uid="{2148F795-9E89-46C3-9CAE-0D5DF78A35AF}"/>
    <cellStyle name="Heading 3 2 4 3 2 2" xfId="5980" xr:uid="{7C9A49C4-CE17-4F51-A1E4-4BA41B6CB1B7}"/>
    <cellStyle name="Heading 3 2 4 3 3" xfId="5981" xr:uid="{88BD8A05-8070-43BB-8084-0F9D0E0A5A14}"/>
    <cellStyle name="Heading 3 2 4 3 3 2" xfId="5982" xr:uid="{5915B9B1-3315-4857-A359-A1CF1EDCCFED}"/>
    <cellStyle name="Heading 3 2 4 3 4" xfId="5983" xr:uid="{8821B288-1282-490D-829E-EA8198DB8896}"/>
    <cellStyle name="Heading 3 2 4 3 4 2" xfId="5984" xr:uid="{E171CB8C-38F7-4607-B2FB-BD8FA4735B85}"/>
    <cellStyle name="Heading 3 2 4 4" xfId="5985" xr:uid="{A410FAB9-43DB-4FFE-9F86-F5A6F3019B6A}"/>
    <cellStyle name="Heading 3 2 4 4 2" xfId="5986" xr:uid="{D486D223-93F7-4D73-868B-3F33B6286320}"/>
    <cellStyle name="Heading 3 2 4 4 2 2" xfId="5987" xr:uid="{713865F2-664C-42B4-B4C5-DC80680FD690}"/>
    <cellStyle name="Heading 3 2 4 4 3" xfId="5988" xr:uid="{54584731-54D2-45EE-ACEB-4F2A23A8980F}"/>
    <cellStyle name="Heading 3 2 4 4 3 2" xfId="5989" xr:uid="{CA72F2FF-5C74-4B54-B8CD-45C431FD1709}"/>
    <cellStyle name="Heading 3 2 4 4 4" xfId="5990" xr:uid="{1EEAEDD3-10AF-45CA-A371-BDC1C9161341}"/>
    <cellStyle name="Heading 3 2 4 4 4 2" xfId="5991" xr:uid="{89805747-419C-47CE-99BF-C6A8F59F8293}"/>
    <cellStyle name="Heading 3 2 4 5" xfId="5992" xr:uid="{7BC2FD59-36A4-4B3F-8965-B0BD1023DF11}"/>
    <cellStyle name="Heading 3 2 4 5 2" xfId="5993" xr:uid="{9603F6CA-F0C6-4F6C-86A2-52E89B6E7A3D}"/>
    <cellStyle name="Heading 3 2 4 5 2 2" xfId="5994" xr:uid="{BC6B6F7B-6C1E-4954-97CB-550AF6C90783}"/>
    <cellStyle name="Heading 3 2 4 5 3" xfId="5995" xr:uid="{D7B9CDD7-2FFE-45FD-959F-6D5D6B8F418E}"/>
    <cellStyle name="Heading 3 2 4 5 3 2" xfId="5996" xr:uid="{15694062-622C-4DAB-BF71-CB81F97DDE51}"/>
    <cellStyle name="Heading 3 2 4 5 4" xfId="5997" xr:uid="{9DA2C18B-F8EB-449D-941E-0446916B969B}"/>
    <cellStyle name="Heading 3 2 4 5 4 2" xfId="5998" xr:uid="{33C0F542-6B68-4CD6-9C97-5B4068742734}"/>
    <cellStyle name="Heading 3 2 4 6" xfId="5999" xr:uid="{62DA1590-E96D-4F1E-B64C-BFE0D7773294}"/>
    <cellStyle name="Heading 3 2 4 6 2" xfId="6000" xr:uid="{A38B7999-0DFF-43C7-AB98-626480ED6C96}"/>
    <cellStyle name="Heading 3 2 4 6 2 2" xfId="6001" xr:uid="{F2690941-D3D6-4104-94E3-17046AE6F77D}"/>
    <cellStyle name="Heading 3 2 4 6 3" xfId="6002" xr:uid="{DCF3A99F-E22E-4CEB-8B60-6602CD559618}"/>
    <cellStyle name="Heading 3 2 4 6 3 2" xfId="6003" xr:uid="{E8A88AF4-B6CE-4C9D-BEDA-52ECC91CBE2C}"/>
    <cellStyle name="Heading 3 2 4 6 4" xfId="6004" xr:uid="{BB358D8F-1B24-4A7B-9103-156361684815}"/>
    <cellStyle name="Heading 3 2 4 6 4 2" xfId="6005" xr:uid="{A9A6D369-9153-4E98-B193-0907CDC65D1D}"/>
    <cellStyle name="Heading 3 2 4 7" xfId="6006" xr:uid="{5682D108-7AAD-4F74-B1C9-610039907428}"/>
    <cellStyle name="Heading 3 2 4 7 2" xfId="6007" xr:uid="{FCE6025F-0FAC-43B2-A06D-11C92CC46408}"/>
    <cellStyle name="Heading 3 2 4 7 2 2" xfId="6008" xr:uid="{D886D2FD-E28C-4C31-B348-C41ABED954CC}"/>
    <cellStyle name="Heading 3 2 4 7 3" xfId="6009" xr:uid="{2372B887-08D2-4630-AE1D-0148C7536F4C}"/>
    <cellStyle name="Heading 3 2 4 7 3 2" xfId="6010" xr:uid="{5EB6C0B8-D5E7-46B1-A735-8D641BF9D4C4}"/>
    <cellStyle name="Heading 3 2 4 7 4" xfId="6011" xr:uid="{CEFC253A-9FA7-491C-8887-5AE47372F4C5}"/>
    <cellStyle name="Heading 3 2 4 7 4 2" xfId="6012" xr:uid="{1AD2A2BA-76B2-4DAA-A1BF-A62575781CF5}"/>
    <cellStyle name="Heading 3 2 4 8" xfId="6013" xr:uid="{83B7FBC6-277E-4697-B2C3-7B992089F0F5}"/>
    <cellStyle name="Heading 3 2 4 8 2" xfId="6014" xr:uid="{C0A2EFB4-2C1D-44AB-B9C5-838CAC0426AA}"/>
    <cellStyle name="Heading 3 2 4 8 2 2" xfId="6015" xr:uid="{E53A498E-954E-416B-83C2-C2E89CC7F8A1}"/>
    <cellStyle name="Heading 3 2 4 8 3" xfId="6016" xr:uid="{7B07F871-784D-46A4-88EB-2258CC4D2196}"/>
    <cellStyle name="Heading 3 2 4 8 3 2" xfId="6017" xr:uid="{4A840F3A-E691-441D-ABB6-74DC5E3CC917}"/>
    <cellStyle name="Heading 3 2 4 8 4" xfId="6018" xr:uid="{C07FF5CC-17E8-4508-9F78-D639D97849F6}"/>
    <cellStyle name="Heading 3 2 4 8 4 2" xfId="6019" xr:uid="{E1192632-1E03-47C2-BA8C-CBCAAEF5392D}"/>
    <cellStyle name="Heading 3 2 4 9" xfId="6020" xr:uid="{22EA599B-8BBF-4816-9840-A198B38B6838}"/>
    <cellStyle name="Heading 3 2 4 9 2" xfId="6021" xr:uid="{8628B546-B3E4-43DF-9830-7094EB63385A}"/>
    <cellStyle name="Heading 3 2 4 9 2 2" xfId="6022" xr:uid="{E1C9E842-A26A-4617-BD6C-29ACFC219812}"/>
    <cellStyle name="Heading 3 2 4 9 3" xfId="6023" xr:uid="{5DD77E49-ADDC-4429-9A3B-181AA94B35B2}"/>
    <cellStyle name="Heading 3 2 4 9 3 2" xfId="6024" xr:uid="{86563622-109A-4E08-8E30-8BB1EFA72ED8}"/>
    <cellStyle name="Heading 3 2 4 9 4" xfId="6025" xr:uid="{41FB669B-1EAA-41EE-BEB8-3785D0870656}"/>
    <cellStyle name="Heading 3 2 4 9 4 2" xfId="6026" xr:uid="{8299B327-FFFD-486D-AA89-197D0A50E7E2}"/>
    <cellStyle name="Heading 3 2 40" xfId="6027" xr:uid="{D5BE2502-7CAA-4ADC-8C3E-2659F27ED7B0}"/>
    <cellStyle name="Heading 3 2 40 2" xfId="6028" xr:uid="{62B6888B-17BB-4FA3-82AA-E699F2CE94D2}"/>
    <cellStyle name="Heading 3 2 41" xfId="6029" xr:uid="{23DFC925-01BD-45B6-8840-0665865764C0}"/>
    <cellStyle name="Heading 3 2 41 2" xfId="6030" xr:uid="{47C566D0-8A46-4D03-8F99-69998779D8CA}"/>
    <cellStyle name="Heading 3 2 42" xfId="6031" xr:uid="{10197687-39A5-42BB-BC92-97DBB409DA26}"/>
    <cellStyle name="Heading 3 2 42 2" xfId="6032" xr:uid="{20F5546B-F56A-42F1-9438-7F894C474FB2}"/>
    <cellStyle name="Heading 3 2 43" xfId="6033" xr:uid="{FB7D892D-0BA1-45F7-B518-996EC4AC9E50}"/>
    <cellStyle name="Heading 3 2 44" xfId="6034" xr:uid="{DA05DF26-9F4E-423D-96AF-91877543EFFB}"/>
    <cellStyle name="Heading 3 2 45" xfId="6035" xr:uid="{03C143A8-79D1-415C-BFB3-1B6EDD78ACD4}"/>
    <cellStyle name="Heading 3 2 46" xfId="6036" xr:uid="{1B891A8E-0B6E-4BE8-93DA-A894E0F257A9}"/>
    <cellStyle name="Heading 3 2 47" xfId="6037" xr:uid="{4214EF0A-3792-4499-9F59-844B52780369}"/>
    <cellStyle name="Heading 3 2 48" xfId="6038" xr:uid="{D8AA9485-0D68-4EA0-99F6-ACC79F5D0354}"/>
    <cellStyle name="Heading 3 2 49" xfId="6039" xr:uid="{74AD1174-22A7-4114-AD1E-6F275AC11C6E}"/>
    <cellStyle name="Heading 3 2 5" xfId="6040" xr:uid="{9B8F2A94-6BDB-4A17-85A2-5020D1D83DDC}"/>
    <cellStyle name="Heading 3 2 5 10" xfId="6041" xr:uid="{93C1BF94-8B86-4DA0-B0EA-B8CEC287B071}"/>
    <cellStyle name="Heading 3 2 5 10 2" xfId="6042" xr:uid="{7A43078E-6B52-43A9-A3FC-AA764991348F}"/>
    <cellStyle name="Heading 3 2 5 10 2 2" xfId="6043" xr:uid="{8C2B25AE-49A2-437D-9206-AA6098D23CA5}"/>
    <cellStyle name="Heading 3 2 5 10 3" xfId="6044" xr:uid="{B5217452-B340-463A-A652-E5431CA0D392}"/>
    <cellStyle name="Heading 3 2 5 10 3 2" xfId="6045" xr:uid="{B55FF104-7595-423E-B922-98057B578043}"/>
    <cellStyle name="Heading 3 2 5 10 4" xfId="6046" xr:uid="{D9C670FC-04C9-438F-9A41-B3560F591596}"/>
    <cellStyle name="Heading 3 2 5 10 4 2" xfId="6047" xr:uid="{90DEFCDA-1450-4067-A604-77A819514EC8}"/>
    <cellStyle name="Heading 3 2 5 11" xfId="6048" xr:uid="{73133053-C313-42BB-800E-27F6C86B1F65}"/>
    <cellStyle name="Heading 3 2 5 11 2" xfId="6049" xr:uid="{68D827A1-E721-4E76-9A34-62FA9A11149F}"/>
    <cellStyle name="Heading 3 2 5 11 2 2" xfId="6050" xr:uid="{5CC693F5-DE83-49A0-A138-CD37F6D8872D}"/>
    <cellStyle name="Heading 3 2 5 11 3" xfId="6051" xr:uid="{BE0D298D-C5E7-4838-989F-BB460B2BB5E6}"/>
    <cellStyle name="Heading 3 2 5 11 3 2" xfId="6052" xr:uid="{63916145-DF29-4392-A48B-B25F3F8E93DF}"/>
    <cellStyle name="Heading 3 2 5 11 4" xfId="6053" xr:uid="{6E117295-9EDE-4DA8-955A-D66CEA12F42E}"/>
    <cellStyle name="Heading 3 2 5 11 4 2" xfId="6054" xr:uid="{2495E5F0-C91E-4F0B-AF28-CF08A7026A43}"/>
    <cellStyle name="Heading 3 2 5 12" xfId="6055" xr:uid="{E57729D6-71A7-4548-BDA9-656D6B089EC5}"/>
    <cellStyle name="Heading 3 2 5 12 2" xfId="6056" xr:uid="{E36EC7EB-557C-48A5-AF1E-C00C9569B2EC}"/>
    <cellStyle name="Heading 3 2 5 12 2 2" xfId="6057" xr:uid="{6A742906-339C-4973-989D-08CE90100C7A}"/>
    <cellStyle name="Heading 3 2 5 12 3" xfId="6058" xr:uid="{81B45427-3E55-4DE5-9EE5-77DE5482F73E}"/>
    <cellStyle name="Heading 3 2 5 12 3 2" xfId="6059" xr:uid="{5A1B88B5-F330-4FFE-82A6-18AA6FEF352E}"/>
    <cellStyle name="Heading 3 2 5 12 4" xfId="6060" xr:uid="{0C0964CE-84CE-416D-A5A9-F0E07F6BE97C}"/>
    <cellStyle name="Heading 3 2 5 12 4 2" xfId="6061" xr:uid="{94949533-3706-4E23-AD30-209FA3BA348F}"/>
    <cellStyle name="Heading 3 2 5 13" xfId="6062" xr:uid="{ADD597C2-E276-4FDF-813B-AF0FCB282468}"/>
    <cellStyle name="Heading 3 2 5 13 2" xfId="6063" xr:uid="{00312D37-9160-4839-86BC-A9D54E5DD32A}"/>
    <cellStyle name="Heading 3 2 5 13 2 2" xfId="6064" xr:uid="{0985E7B7-E229-4835-9EC2-4381B3FDE851}"/>
    <cellStyle name="Heading 3 2 5 13 3" xfId="6065" xr:uid="{4D227F4A-D31A-462E-85E0-C45BE86E89E4}"/>
    <cellStyle name="Heading 3 2 5 13 3 2" xfId="6066" xr:uid="{8D537FCE-CA28-49A1-9EEA-AC977157BE6E}"/>
    <cellStyle name="Heading 3 2 5 13 4" xfId="6067" xr:uid="{054615D2-E8C7-4DA2-B7D5-D64B51E99600}"/>
    <cellStyle name="Heading 3 2 5 13 4 2" xfId="6068" xr:uid="{6407965B-EA6A-48BA-9DAE-8BC81D63A7A6}"/>
    <cellStyle name="Heading 3 2 5 14" xfId="6069" xr:uid="{37E0DEDD-1423-43A5-8E68-2E4DC07B8FFB}"/>
    <cellStyle name="Heading 3 2 5 14 2" xfId="6070" xr:uid="{497CBB59-0D84-42BB-909D-AA8C6D04D7F1}"/>
    <cellStyle name="Heading 3 2 5 14 2 2" xfId="6071" xr:uid="{D9B1E644-E6E8-4FFB-9AF9-B38C2C7B13EC}"/>
    <cellStyle name="Heading 3 2 5 14 3" xfId="6072" xr:uid="{B6624C70-4757-4128-8BFD-B81B260A6C22}"/>
    <cellStyle name="Heading 3 2 5 14 3 2" xfId="6073" xr:uid="{E824A54E-3404-45AF-B376-5C046636888C}"/>
    <cellStyle name="Heading 3 2 5 14 4" xfId="6074" xr:uid="{68E5BD4E-FE12-41EB-8BDC-39A3C9FA84B3}"/>
    <cellStyle name="Heading 3 2 5 14 4 2" xfId="6075" xr:uid="{F2EC39F9-8062-4B11-B470-4DF10D010160}"/>
    <cellStyle name="Heading 3 2 5 15" xfId="6076" xr:uid="{5DD31800-F97E-4588-85F8-4454E0AA99BF}"/>
    <cellStyle name="Heading 3 2 5 15 2" xfId="6077" xr:uid="{51782909-2D68-41C1-81A0-7E6C58919E40}"/>
    <cellStyle name="Heading 3 2 5 15 2 2" xfId="6078" xr:uid="{0649C140-9F71-4C8B-ACE3-6FAEB9A053D3}"/>
    <cellStyle name="Heading 3 2 5 15 3" xfId="6079" xr:uid="{D111A9B8-0944-4B70-B804-7E83AC6AC8EF}"/>
    <cellStyle name="Heading 3 2 5 15 3 2" xfId="6080" xr:uid="{8962829D-9046-4E17-8498-A0F6CCFBEA76}"/>
    <cellStyle name="Heading 3 2 5 15 4" xfId="6081" xr:uid="{C8526ADE-68C0-47A4-A8EC-FC5B8B96B226}"/>
    <cellStyle name="Heading 3 2 5 15 4 2" xfId="6082" xr:uid="{BC32595C-A789-4F80-A928-50B3C0C8C2D3}"/>
    <cellStyle name="Heading 3 2 5 16" xfId="6083" xr:uid="{C99FD2C9-0A42-48B6-82EC-E3F886F9571F}"/>
    <cellStyle name="Heading 3 2 5 16 2" xfId="6084" xr:uid="{C09A186D-D091-4847-9364-C99D1587E0CE}"/>
    <cellStyle name="Heading 3 2 5 17" xfId="6085" xr:uid="{B84ABAD1-588F-43EA-942C-864DF202B01E}"/>
    <cellStyle name="Heading 3 2 5 17 2" xfId="6086" xr:uid="{16B89E42-3900-404A-B8E5-7B5E187A3B56}"/>
    <cellStyle name="Heading 3 2 5 18" xfId="6087" xr:uid="{5CD195A2-654D-40B1-AEF6-F7FF9384607D}"/>
    <cellStyle name="Heading 3 2 5 18 2" xfId="6088" xr:uid="{7DFA1257-76ED-46ED-B730-563A04FBFD46}"/>
    <cellStyle name="Heading 3 2 5 19" xfId="6089" xr:uid="{D9CB576D-2494-43D3-8A6B-0CD3AF170827}"/>
    <cellStyle name="Heading 3 2 5 2" xfId="6090" xr:uid="{6AB9E2E6-394D-4DC6-8394-CF159DCB945C}"/>
    <cellStyle name="Heading 3 2 5 2 2" xfId="6091" xr:uid="{BDE42C9A-7999-4840-A8D7-53F742A5EA73}"/>
    <cellStyle name="Heading 3 2 5 2 2 2" xfId="6092" xr:uid="{D3DEBB26-D3CC-4015-82B6-11F807F9CEC0}"/>
    <cellStyle name="Heading 3 2 5 2 3" xfId="6093" xr:uid="{33284854-C816-4981-99AE-7759C9CE948C}"/>
    <cellStyle name="Heading 3 2 5 2 3 2" xfId="6094" xr:uid="{E8DC98D6-4D80-46E3-878E-A8D3AC84B906}"/>
    <cellStyle name="Heading 3 2 5 2 4" xfId="6095" xr:uid="{28A7FC26-C5E2-4403-A834-FD9A1AB6ABF6}"/>
    <cellStyle name="Heading 3 2 5 2 4 2" xfId="6096" xr:uid="{4B1DB8CD-A48F-4337-B720-0A734C5A5A61}"/>
    <cellStyle name="Heading 3 2 5 20" xfId="6097" xr:uid="{8C7CEC07-9A2D-4705-89ED-8D5ADA10F45E}"/>
    <cellStyle name="Heading 3 2 5 21" xfId="6098" xr:uid="{BEAED5B8-6F07-4388-867C-081C5F66AD8F}"/>
    <cellStyle name="Heading 3 2 5 22" xfId="6099" xr:uid="{2D92EA3F-174F-46B4-A67A-29F2C731C3DE}"/>
    <cellStyle name="Heading 3 2 5 23" xfId="6100" xr:uid="{5A35E3A6-B25B-47BB-A92C-16EA49CE98B4}"/>
    <cellStyle name="Heading 3 2 5 24" xfId="6101" xr:uid="{395BD997-5536-4DD6-B42D-B4E44DF20576}"/>
    <cellStyle name="Heading 3 2 5 25" xfId="6102" xr:uid="{47D35E8D-62C5-4630-ADBB-85D28C9C1657}"/>
    <cellStyle name="Heading 3 2 5 3" xfId="6103" xr:uid="{FAC82A67-25BC-4076-8FB2-8032DD1CE47C}"/>
    <cellStyle name="Heading 3 2 5 3 2" xfId="6104" xr:uid="{2C366A0E-2984-4A03-BA6D-0CE08C87E860}"/>
    <cellStyle name="Heading 3 2 5 3 2 2" xfId="6105" xr:uid="{0861AF24-36E7-4644-94DE-DEC6E0612B34}"/>
    <cellStyle name="Heading 3 2 5 3 3" xfId="6106" xr:uid="{7A16E62B-ED17-4D35-97F5-238EEEBAA8A1}"/>
    <cellStyle name="Heading 3 2 5 3 3 2" xfId="6107" xr:uid="{4A099AF1-9C62-4640-87E7-B0521B455605}"/>
    <cellStyle name="Heading 3 2 5 3 4" xfId="6108" xr:uid="{2C8E5750-B52E-4E08-81CB-B9AFBB248365}"/>
    <cellStyle name="Heading 3 2 5 3 4 2" xfId="6109" xr:uid="{7E1C856E-5B70-427A-B08D-55CC048F4DEF}"/>
    <cellStyle name="Heading 3 2 5 4" xfId="6110" xr:uid="{98C661B6-F864-442C-8D79-56B955B468C3}"/>
    <cellStyle name="Heading 3 2 5 4 2" xfId="6111" xr:uid="{CC2FB17D-EB78-489D-992B-12061FD2961B}"/>
    <cellStyle name="Heading 3 2 5 4 2 2" xfId="6112" xr:uid="{CDB8B036-5ABC-4371-9D6C-9B240DC675CB}"/>
    <cellStyle name="Heading 3 2 5 4 3" xfId="6113" xr:uid="{0B571D85-B8F6-4F6D-99A2-29BAD745DDC8}"/>
    <cellStyle name="Heading 3 2 5 4 3 2" xfId="6114" xr:uid="{915A8BAA-9788-4F24-8486-5CF7A75166E3}"/>
    <cellStyle name="Heading 3 2 5 4 4" xfId="6115" xr:uid="{F1F0F6A3-2397-4AB9-95D6-552C5A8BBEAD}"/>
    <cellStyle name="Heading 3 2 5 4 4 2" xfId="6116" xr:uid="{25C3D464-15BE-4624-A5AB-748A805523BA}"/>
    <cellStyle name="Heading 3 2 5 5" xfId="6117" xr:uid="{15D8F7B8-2E99-4539-A2AF-6D32CAAA23CC}"/>
    <cellStyle name="Heading 3 2 5 5 2" xfId="6118" xr:uid="{1A1748B1-DC55-4C12-AC68-0EAC0021746D}"/>
    <cellStyle name="Heading 3 2 5 5 2 2" xfId="6119" xr:uid="{28C1755A-7C15-4D8F-A3BD-FFD483BD8715}"/>
    <cellStyle name="Heading 3 2 5 5 3" xfId="6120" xr:uid="{5685F5F5-3F22-4C67-8970-0D1269B149EF}"/>
    <cellStyle name="Heading 3 2 5 5 3 2" xfId="6121" xr:uid="{97EE74E1-1A4A-4C12-986A-2E888EBAC14A}"/>
    <cellStyle name="Heading 3 2 5 5 4" xfId="6122" xr:uid="{A2A45478-8FC2-47E7-B601-25AEBAF694E6}"/>
    <cellStyle name="Heading 3 2 5 5 4 2" xfId="6123" xr:uid="{2EF433E8-75C2-4283-9F16-328D89E5A851}"/>
    <cellStyle name="Heading 3 2 5 6" xfId="6124" xr:uid="{C22630B0-6D6F-47C9-99CE-73F6066BE5DA}"/>
    <cellStyle name="Heading 3 2 5 6 2" xfId="6125" xr:uid="{DF73CCBE-8F8D-4E64-8077-B20071DFAF74}"/>
    <cellStyle name="Heading 3 2 5 6 2 2" xfId="6126" xr:uid="{15BB0120-DB1A-4DFE-9E6F-A2E4695F43FB}"/>
    <cellStyle name="Heading 3 2 5 6 3" xfId="6127" xr:uid="{9145C845-0A17-4FF2-9DAA-AB361D87F6F0}"/>
    <cellStyle name="Heading 3 2 5 6 3 2" xfId="6128" xr:uid="{0C6FF6FA-D976-4638-A892-DF25802B5ACC}"/>
    <cellStyle name="Heading 3 2 5 6 4" xfId="6129" xr:uid="{1B38A4A4-9F08-4B7F-A4A3-86066F383FA0}"/>
    <cellStyle name="Heading 3 2 5 6 4 2" xfId="6130" xr:uid="{FDA7D103-DE37-45DC-80CC-F4166A299430}"/>
    <cellStyle name="Heading 3 2 5 7" xfId="6131" xr:uid="{10EA9362-4539-459D-B7A3-9322171FD390}"/>
    <cellStyle name="Heading 3 2 5 7 2" xfId="6132" xr:uid="{ECB11CC4-7B38-46EF-9CB3-3572E10E2486}"/>
    <cellStyle name="Heading 3 2 5 7 2 2" xfId="6133" xr:uid="{6DF3A4CB-4C7B-4DE8-BCAA-98248ACC78A7}"/>
    <cellStyle name="Heading 3 2 5 7 3" xfId="6134" xr:uid="{B7B3C58E-6D9D-4B91-954D-30ACA2D1DB90}"/>
    <cellStyle name="Heading 3 2 5 7 3 2" xfId="6135" xr:uid="{6D4AE173-66C2-47B7-BF72-567FF97CBC3A}"/>
    <cellStyle name="Heading 3 2 5 7 4" xfId="6136" xr:uid="{37EB6C23-BCD6-4707-AD31-D8225E04282E}"/>
    <cellStyle name="Heading 3 2 5 7 4 2" xfId="6137" xr:uid="{7B79715C-92A1-4067-A296-64BD69AE886D}"/>
    <cellStyle name="Heading 3 2 5 8" xfId="6138" xr:uid="{A7651A35-0862-4789-9C62-B7D2C6D33BC6}"/>
    <cellStyle name="Heading 3 2 5 8 2" xfId="6139" xr:uid="{512CFA53-2F4F-4F5B-9F13-0B87609BDB52}"/>
    <cellStyle name="Heading 3 2 5 8 2 2" xfId="6140" xr:uid="{7D35EEE1-1761-4109-83B6-F61E49C00B4B}"/>
    <cellStyle name="Heading 3 2 5 8 3" xfId="6141" xr:uid="{46CC508B-B408-41FC-8E5E-675BA459C02C}"/>
    <cellStyle name="Heading 3 2 5 8 3 2" xfId="6142" xr:uid="{7CC451D4-B08A-487E-A95E-8DCCEA45C5B3}"/>
    <cellStyle name="Heading 3 2 5 8 4" xfId="6143" xr:uid="{BD1ABB89-1FA6-4219-9824-78B4B4219B3F}"/>
    <cellStyle name="Heading 3 2 5 8 4 2" xfId="6144" xr:uid="{0F9A72CF-6378-4F34-96DF-F823D45232D6}"/>
    <cellStyle name="Heading 3 2 5 9" xfId="6145" xr:uid="{ED18BFB3-8524-40E6-9A71-39BE6B94445B}"/>
    <cellStyle name="Heading 3 2 5 9 2" xfId="6146" xr:uid="{5367A965-1DDD-4205-B6C7-92E23D9BE804}"/>
    <cellStyle name="Heading 3 2 5 9 2 2" xfId="6147" xr:uid="{D923C699-081D-419B-A78E-62104F3382F0}"/>
    <cellStyle name="Heading 3 2 5 9 3" xfId="6148" xr:uid="{D7C39898-6375-485E-BC15-EA6199025E8E}"/>
    <cellStyle name="Heading 3 2 5 9 3 2" xfId="6149" xr:uid="{5FCBC809-4506-4A34-808B-943FC101F5B1}"/>
    <cellStyle name="Heading 3 2 5 9 4" xfId="6150" xr:uid="{7A568083-C49B-4FE3-A882-8161E643443C}"/>
    <cellStyle name="Heading 3 2 5 9 4 2" xfId="6151" xr:uid="{74132CE4-57A1-42D3-9595-C26E65C5E6EF}"/>
    <cellStyle name="Heading 3 2 6" xfId="6152" xr:uid="{72035672-AB6F-4C7D-865F-CDFCAD18427B}"/>
    <cellStyle name="Heading 3 2 6 10" xfId="6153" xr:uid="{4F211EB4-DDF2-4BFE-84DA-308AE9720A17}"/>
    <cellStyle name="Heading 3 2 6 10 2" xfId="6154" xr:uid="{2B3AFEAA-4DA7-42D9-A48E-EBD67275E33B}"/>
    <cellStyle name="Heading 3 2 6 10 2 2" xfId="6155" xr:uid="{A718E3D6-BE6B-4C85-8292-D03CB429D37D}"/>
    <cellStyle name="Heading 3 2 6 10 3" xfId="6156" xr:uid="{9B754D7A-F9E6-4F35-82B8-1CB95D90CE1B}"/>
    <cellStyle name="Heading 3 2 6 10 3 2" xfId="6157" xr:uid="{636F1A11-E2DE-458C-ACDE-197CE898AE62}"/>
    <cellStyle name="Heading 3 2 6 10 4" xfId="6158" xr:uid="{44568640-33AC-4BA1-A191-065FE2B57188}"/>
    <cellStyle name="Heading 3 2 6 10 4 2" xfId="6159" xr:uid="{0B5FB4E5-13D2-4F60-8A6F-6BB98BF767E2}"/>
    <cellStyle name="Heading 3 2 6 11" xfId="6160" xr:uid="{06B8F603-0A02-46FB-A643-472DBA3116CF}"/>
    <cellStyle name="Heading 3 2 6 11 2" xfId="6161" xr:uid="{11B40A5E-DF7E-4D95-8959-4E35CCF15842}"/>
    <cellStyle name="Heading 3 2 6 11 2 2" xfId="6162" xr:uid="{8AE5DEE0-98DD-4F05-AF9E-E6BFCEEC4740}"/>
    <cellStyle name="Heading 3 2 6 11 3" xfId="6163" xr:uid="{D38C7ADD-7E8D-4F0C-BD15-BA2FF19CA57F}"/>
    <cellStyle name="Heading 3 2 6 11 3 2" xfId="6164" xr:uid="{C9663176-3113-470A-8741-04E193DE88B3}"/>
    <cellStyle name="Heading 3 2 6 11 4" xfId="6165" xr:uid="{FF702B6A-A762-4BD9-9813-456C55F732AA}"/>
    <cellStyle name="Heading 3 2 6 11 4 2" xfId="6166" xr:uid="{83C3DBB8-0582-4265-8421-D32F6B3D2897}"/>
    <cellStyle name="Heading 3 2 6 12" xfId="6167" xr:uid="{19D07D60-D64E-4E25-8E08-FA88EB7F38CF}"/>
    <cellStyle name="Heading 3 2 6 12 2" xfId="6168" xr:uid="{A6C8958A-15EF-4C89-ACA3-45C5BFE27B52}"/>
    <cellStyle name="Heading 3 2 6 12 2 2" xfId="6169" xr:uid="{2FA3A4B3-8AFE-4D7A-AF75-8D22EFBEDE05}"/>
    <cellStyle name="Heading 3 2 6 12 3" xfId="6170" xr:uid="{468180B8-1393-4458-9020-508E81A0B708}"/>
    <cellStyle name="Heading 3 2 6 12 3 2" xfId="6171" xr:uid="{94E5C246-01F9-47BC-AE8C-9B0CE187CF33}"/>
    <cellStyle name="Heading 3 2 6 12 4" xfId="6172" xr:uid="{4F20528D-3D07-48E4-A300-5A934A92F22C}"/>
    <cellStyle name="Heading 3 2 6 12 4 2" xfId="6173" xr:uid="{CC969FEF-D210-4879-9636-3AFEDE02A13C}"/>
    <cellStyle name="Heading 3 2 6 13" xfId="6174" xr:uid="{8BD08BBF-2222-4EDA-98AE-277767836A76}"/>
    <cellStyle name="Heading 3 2 6 13 2" xfId="6175" xr:uid="{F950703D-B44F-49D5-BF6B-4558F9957670}"/>
    <cellStyle name="Heading 3 2 6 13 2 2" xfId="6176" xr:uid="{49FA08B2-7D6F-41F1-A384-FD3630E4F016}"/>
    <cellStyle name="Heading 3 2 6 13 3" xfId="6177" xr:uid="{4453E3BB-7DF6-44EC-AD89-7A846401A0DE}"/>
    <cellStyle name="Heading 3 2 6 13 3 2" xfId="6178" xr:uid="{29A957C4-C6FC-452B-9F34-B68346669DC0}"/>
    <cellStyle name="Heading 3 2 6 13 4" xfId="6179" xr:uid="{B5E43E06-A3E4-45C3-B122-F482F30C13A5}"/>
    <cellStyle name="Heading 3 2 6 13 4 2" xfId="6180" xr:uid="{B0D8EFFF-09F5-408C-9DDD-57B00C853CB7}"/>
    <cellStyle name="Heading 3 2 6 14" xfId="6181" xr:uid="{2C98946F-6BFB-4163-91AF-B8633FBB7AB6}"/>
    <cellStyle name="Heading 3 2 6 14 2" xfId="6182" xr:uid="{A09E0F27-F604-4FDE-AC5F-C13F4A02417F}"/>
    <cellStyle name="Heading 3 2 6 14 2 2" xfId="6183" xr:uid="{041DF636-7E2C-42DB-894E-3EC93A775807}"/>
    <cellStyle name="Heading 3 2 6 14 3" xfId="6184" xr:uid="{C8AEB974-FA97-4D97-B153-D8410AB855FA}"/>
    <cellStyle name="Heading 3 2 6 14 3 2" xfId="6185" xr:uid="{04803756-C4D2-4046-A722-937C2CF4154E}"/>
    <cellStyle name="Heading 3 2 6 14 4" xfId="6186" xr:uid="{BA66CCB0-F60A-473A-98DD-60DB49087918}"/>
    <cellStyle name="Heading 3 2 6 14 4 2" xfId="6187" xr:uid="{48876981-1A0A-40FE-A230-735D786C4056}"/>
    <cellStyle name="Heading 3 2 6 15" xfId="6188" xr:uid="{8CEBF846-B024-40FD-A5F9-6CBE0836C301}"/>
    <cellStyle name="Heading 3 2 6 15 2" xfId="6189" xr:uid="{D0A3B76D-4C18-4AED-A281-4FC68F7F022D}"/>
    <cellStyle name="Heading 3 2 6 15 2 2" xfId="6190" xr:uid="{1BC46831-8BA6-4E20-B3D8-46BEC3A2F04E}"/>
    <cellStyle name="Heading 3 2 6 15 3" xfId="6191" xr:uid="{79E6F63F-5D47-4F4C-879E-BE540F80429C}"/>
    <cellStyle name="Heading 3 2 6 15 3 2" xfId="6192" xr:uid="{68A19F49-6E39-4666-886F-CA20E321953E}"/>
    <cellStyle name="Heading 3 2 6 15 4" xfId="6193" xr:uid="{4C90F101-40FA-473B-AA7D-33BAFF46C99D}"/>
    <cellStyle name="Heading 3 2 6 15 4 2" xfId="6194" xr:uid="{1B159787-A70D-4873-8C01-BEF36C7D738D}"/>
    <cellStyle name="Heading 3 2 6 16" xfId="6195" xr:uid="{C282A546-56E8-420E-8ED8-C28F885BFC40}"/>
    <cellStyle name="Heading 3 2 6 16 2" xfId="6196" xr:uid="{0CC6B70F-9E6A-4A32-9192-87C811079448}"/>
    <cellStyle name="Heading 3 2 6 17" xfId="6197" xr:uid="{3EA8DF62-0935-4ECC-B0A2-060FD2090649}"/>
    <cellStyle name="Heading 3 2 6 17 2" xfId="6198" xr:uid="{C37CB431-F279-448B-AE63-3E36A182DD8B}"/>
    <cellStyle name="Heading 3 2 6 18" xfId="6199" xr:uid="{99B26FE1-7452-489B-BE9E-54D6F2565B88}"/>
    <cellStyle name="Heading 3 2 6 18 2" xfId="6200" xr:uid="{4ADE614B-91DE-46C4-AF4A-F510F127995D}"/>
    <cellStyle name="Heading 3 2 6 19" xfId="6201" xr:uid="{BE372617-783C-4126-99F0-135A30112E5C}"/>
    <cellStyle name="Heading 3 2 6 2" xfId="6202" xr:uid="{1FB44DB0-0B4D-4371-B50F-60B75EB81A94}"/>
    <cellStyle name="Heading 3 2 6 2 2" xfId="6203" xr:uid="{D09F7930-2187-4D0C-A040-464704A7D7C3}"/>
    <cellStyle name="Heading 3 2 6 2 2 2" xfId="6204" xr:uid="{F7B88220-43F2-4599-A741-E6E85DB86C7B}"/>
    <cellStyle name="Heading 3 2 6 2 3" xfId="6205" xr:uid="{A6C14127-AD77-4D99-947B-01D00F4F324A}"/>
    <cellStyle name="Heading 3 2 6 2 3 2" xfId="6206" xr:uid="{6611DCAD-72EC-456B-BBF8-4145B23BE224}"/>
    <cellStyle name="Heading 3 2 6 2 4" xfId="6207" xr:uid="{0E9C388F-5E89-4119-A063-B5CD1AE7CABE}"/>
    <cellStyle name="Heading 3 2 6 2 4 2" xfId="6208" xr:uid="{F3B308A1-2D22-4F65-8C8D-9300262159A2}"/>
    <cellStyle name="Heading 3 2 6 20" xfId="6209" xr:uid="{EFD3B721-1197-4BB4-BBC5-61557D5E6ECE}"/>
    <cellStyle name="Heading 3 2 6 21" xfId="6210" xr:uid="{9317DE75-1FCF-4844-B1E7-8AB949E0E046}"/>
    <cellStyle name="Heading 3 2 6 22" xfId="6211" xr:uid="{E265F9AF-147F-4ED4-8306-C3E330FD8A09}"/>
    <cellStyle name="Heading 3 2 6 23" xfId="6212" xr:uid="{8BEE6CD8-6571-43AB-93F9-F3B38200FC7C}"/>
    <cellStyle name="Heading 3 2 6 24" xfId="6213" xr:uid="{D74CF977-CC0A-4A3B-BE18-85E56C910D11}"/>
    <cellStyle name="Heading 3 2 6 25" xfId="6214" xr:uid="{F8E39558-04B1-4BF9-A01C-8C10904BF917}"/>
    <cellStyle name="Heading 3 2 6 3" xfId="6215" xr:uid="{222EC327-08CB-402A-A93C-692761A40120}"/>
    <cellStyle name="Heading 3 2 6 3 2" xfId="6216" xr:uid="{30711784-F826-4CB2-BA03-C429904F05CE}"/>
    <cellStyle name="Heading 3 2 6 3 2 2" xfId="6217" xr:uid="{BCEFD74C-BC76-4FFA-8D80-D6BF8FFC8BC6}"/>
    <cellStyle name="Heading 3 2 6 3 3" xfId="6218" xr:uid="{1C1754D8-11B5-43B4-AC56-6E06C1B88DB0}"/>
    <cellStyle name="Heading 3 2 6 3 3 2" xfId="6219" xr:uid="{C0D09918-E04A-4CC3-A5D5-F7C0A8653D04}"/>
    <cellStyle name="Heading 3 2 6 3 4" xfId="6220" xr:uid="{2A1905E3-BDDC-41F5-BC93-4C2B0BFCE1D5}"/>
    <cellStyle name="Heading 3 2 6 3 4 2" xfId="6221" xr:uid="{D123F871-8F37-417D-B4AF-6C098888BA90}"/>
    <cellStyle name="Heading 3 2 6 4" xfId="6222" xr:uid="{21FDACA1-84DE-4F6B-B366-AA608A7DC9E4}"/>
    <cellStyle name="Heading 3 2 6 4 2" xfId="6223" xr:uid="{B3B22C73-72F1-4F99-BB09-C8090574644C}"/>
    <cellStyle name="Heading 3 2 6 4 2 2" xfId="6224" xr:uid="{E19B5B0E-D819-4001-9F63-305E382D4AD5}"/>
    <cellStyle name="Heading 3 2 6 4 3" xfId="6225" xr:uid="{A95E9F22-758F-419C-97CA-1F87428F0983}"/>
    <cellStyle name="Heading 3 2 6 4 3 2" xfId="6226" xr:uid="{83B7CD44-8DB1-4509-A475-00B9BB4DBC9E}"/>
    <cellStyle name="Heading 3 2 6 4 4" xfId="6227" xr:uid="{4CCE4608-F2DC-499B-94BF-83623770F776}"/>
    <cellStyle name="Heading 3 2 6 4 4 2" xfId="6228" xr:uid="{95B03978-B769-4391-B76F-A9169244AFF5}"/>
    <cellStyle name="Heading 3 2 6 5" xfId="6229" xr:uid="{127BAED3-4794-4CE1-9C97-324D49F680FF}"/>
    <cellStyle name="Heading 3 2 6 5 2" xfId="6230" xr:uid="{F189D336-C0B2-41A9-B712-86B6AED6E33F}"/>
    <cellStyle name="Heading 3 2 6 5 2 2" xfId="6231" xr:uid="{D82845E7-73C2-4140-8D07-D8E79A9C1A61}"/>
    <cellStyle name="Heading 3 2 6 5 3" xfId="6232" xr:uid="{97A18011-EEEB-4A6A-B297-4C62F2DF851E}"/>
    <cellStyle name="Heading 3 2 6 5 3 2" xfId="6233" xr:uid="{DF7821BE-7C86-4C7E-AC4F-C9611F9AA5C5}"/>
    <cellStyle name="Heading 3 2 6 5 4" xfId="6234" xr:uid="{DBE24CAC-954F-49F9-902A-E7F14BD34A3B}"/>
    <cellStyle name="Heading 3 2 6 5 4 2" xfId="6235" xr:uid="{858D1507-D9F7-4091-95DE-EA9DCAC855B3}"/>
    <cellStyle name="Heading 3 2 6 6" xfId="6236" xr:uid="{60F94A04-0017-43F3-83FA-57E97CFE9D14}"/>
    <cellStyle name="Heading 3 2 6 6 2" xfId="6237" xr:uid="{B37E24F5-EDA9-460C-BE9C-24D40B7E0E41}"/>
    <cellStyle name="Heading 3 2 6 6 2 2" xfId="6238" xr:uid="{717EA345-860F-4FDC-8FF4-3B3C18A2B02F}"/>
    <cellStyle name="Heading 3 2 6 6 3" xfId="6239" xr:uid="{FE38F74F-45BD-4D46-840E-B0A70EB09693}"/>
    <cellStyle name="Heading 3 2 6 6 3 2" xfId="6240" xr:uid="{239D004D-8366-4E8D-9024-BC7229642387}"/>
    <cellStyle name="Heading 3 2 6 6 4" xfId="6241" xr:uid="{A0CEAB2E-275C-43A3-BD2F-359778133C43}"/>
    <cellStyle name="Heading 3 2 6 6 4 2" xfId="6242" xr:uid="{D109233E-9726-4AAA-A744-B6742E5A9475}"/>
    <cellStyle name="Heading 3 2 6 7" xfId="6243" xr:uid="{FF7773AA-D309-42CA-AE5A-D8FD2932798F}"/>
    <cellStyle name="Heading 3 2 6 7 2" xfId="6244" xr:uid="{DC1E36FB-9457-4BDB-96FF-91EC2AED84F0}"/>
    <cellStyle name="Heading 3 2 6 7 2 2" xfId="6245" xr:uid="{BB8795A1-AC32-4F12-9CBA-AE5D97421DBE}"/>
    <cellStyle name="Heading 3 2 6 7 3" xfId="6246" xr:uid="{4E2C6A3E-9FA0-4AD3-8693-9804A97597C8}"/>
    <cellStyle name="Heading 3 2 6 7 3 2" xfId="6247" xr:uid="{EF77E021-AFB0-4C3C-BF0A-B8A4E414C123}"/>
    <cellStyle name="Heading 3 2 6 7 4" xfId="6248" xr:uid="{B8B87E9E-17FB-49E8-867C-0A4468991493}"/>
    <cellStyle name="Heading 3 2 6 7 4 2" xfId="6249" xr:uid="{BF876EE5-0FDD-4125-894A-004B320BD956}"/>
    <cellStyle name="Heading 3 2 6 8" xfId="6250" xr:uid="{D83D9254-E338-47EA-8FDF-B96C4D0FA9FA}"/>
    <cellStyle name="Heading 3 2 6 8 2" xfId="6251" xr:uid="{27ACDBF0-5590-48E3-B5C9-CF603E48715A}"/>
    <cellStyle name="Heading 3 2 6 8 2 2" xfId="6252" xr:uid="{AE8B965F-2E65-405A-91B8-6799F3C4CE1A}"/>
    <cellStyle name="Heading 3 2 6 8 3" xfId="6253" xr:uid="{8693DEFF-C786-4597-8B2D-E9FD7CA40DC7}"/>
    <cellStyle name="Heading 3 2 6 8 3 2" xfId="6254" xr:uid="{30F7A25A-C39C-41F9-ADF0-5E594A4D0673}"/>
    <cellStyle name="Heading 3 2 6 8 4" xfId="6255" xr:uid="{8F645DFA-1927-4398-BDD6-6E9BC5882868}"/>
    <cellStyle name="Heading 3 2 6 8 4 2" xfId="6256" xr:uid="{09D7E9AC-F33A-4FD9-9E17-45B6D51D4B3F}"/>
    <cellStyle name="Heading 3 2 6 9" xfId="6257" xr:uid="{C3AE07F6-0848-4021-BA80-2BB933BA4F43}"/>
    <cellStyle name="Heading 3 2 6 9 2" xfId="6258" xr:uid="{46925E1F-AE58-4994-BDD4-54A10A514595}"/>
    <cellStyle name="Heading 3 2 6 9 2 2" xfId="6259" xr:uid="{74D71529-8176-466D-8F9D-749474DC030E}"/>
    <cellStyle name="Heading 3 2 6 9 3" xfId="6260" xr:uid="{DCAB87DE-25D0-42BB-BC9B-23D51C34DC66}"/>
    <cellStyle name="Heading 3 2 6 9 3 2" xfId="6261" xr:uid="{B4F65CD6-D87C-4DA8-9D52-F76D2B2D25E4}"/>
    <cellStyle name="Heading 3 2 6 9 4" xfId="6262" xr:uid="{D5A17F54-1E8A-4CBD-9F13-145C67EE2C9E}"/>
    <cellStyle name="Heading 3 2 6 9 4 2" xfId="6263" xr:uid="{418E1DCE-0324-4648-84B0-8CFEA063E5A2}"/>
    <cellStyle name="Heading 3 2 7" xfId="6264" xr:uid="{ADAB6CE8-858B-44DB-BC70-F99CBF242D5E}"/>
    <cellStyle name="Heading 3 2 7 10" xfId="6265" xr:uid="{CA8F7293-FF40-42A6-AE96-171A43EBC427}"/>
    <cellStyle name="Heading 3 2 7 10 2" xfId="6266" xr:uid="{0D25D5E5-8D74-4808-8D08-2B13667C62A1}"/>
    <cellStyle name="Heading 3 2 7 10 2 2" xfId="6267" xr:uid="{7B790B09-6DA0-493E-A155-F53C1EAED0BB}"/>
    <cellStyle name="Heading 3 2 7 10 3" xfId="6268" xr:uid="{B0DE21DB-209D-4C6E-AEDF-920EF18C59FE}"/>
    <cellStyle name="Heading 3 2 7 10 3 2" xfId="6269" xr:uid="{A5B454B0-E568-40F4-86D7-A8DEEE686726}"/>
    <cellStyle name="Heading 3 2 7 10 4" xfId="6270" xr:uid="{8DF84061-DA47-4265-9F02-1ADB0D55752E}"/>
    <cellStyle name="Heading 3 2 7 10 4 2" xfId="6271" xr:uid="{7980ECA7-F4D2-4AE0-AE42-2397D7EE9EF9}"/>
    <cellStyle name="Heading 3 2 7 11" xfId="6272" xr:uid="{78629CDF-A510-4BFC-A15F-B99BEBF427F3}"/>
    <cellStyle name="Heading 3 2 7 11 2" xfId="6273" xr:uid="{E0C5098D-1E4A-4BC7-9F44-AFE99750715D}"/>
    <cellStyle name="Heading 3 2 7 11 2 2" xfId="6274" xr:uid="{2CC0421F-F482-4049-ADCD-8939A296268B}"/>
    <cellStyle name="Heading 3 2 7 11 3" xfId="6275" xr:uid="{6A9F6BB3-F47A-4ED8-BBF8-093FB3F6A5CF}"/>
    <cellStyle name="Heading 3 2 7 11 3 2" xfId="6276" xr:uid="{22C4B0C3-30BE-4D50-A0AC-2684EB6F297D}"/>
    <cellStyle name="Heading 3 2 7 11 4" xfId="6277" xr:uid="{AB17398D-3E46-4128-BAE6-DF9B647D1940}"/>
    <cellStyle name="Heading 3 2 7 11 4 2" xfId="6278" xr:uid="{0479AD47-9879-4BA3-831B-08DC5C64BE33}"/>
    <cellStyle name="Heading 3 2 7 12" xfId="6279" xr:uid="{BD49AC8B-00F0-485F-A9CF-628E3C434048}"/>
    <cellStyle name="Heading 3 2 7 12 2" xfId="6280" xr:uid="{24B09C0C-A64E-42C2-9EB9-BDCBB071BB81}"/>
    <cellStyle name="Heading 3 2 7 12 2 2" xfId="6281" xr:uid="{8B8D131B-1419-4323-9798-8429C8A8822A}"/>
    <cellStyle name="Heading 3 2 7 12 3" xfId="6282" xr:uid="{F48312AB-2BA9-4D2E-B270-B425017C2E0D}"/>
    <cellStyle name="Heading 3 2 7 12 3 2" xfId="6283" xr:uid="{15D40247-88C9-4C11-B3C3-391705F190CB}"/>
    <cellStyle name="Heading 3 2 7 12 4" xfId="6284" xr:uid="{3941B2F8-E768-4B53-A70D-9AA81F756BCE}"/>
    <cellStyle name="Heading 3 2 7 12 4 2" xfId="6285" xr:uid="{18CBC600-6920-43F4-B7F9-65839721ECF4}"/>
    <cellStyle name="Heading 3 2 7 13" xfId="6286" xr:uid="{AF6B4814-564C-469D-8F8F-4950EA40413B}"/>
    <cellStyle name="Heading 3 2 7 13 2" xfId="6287" xr:uid="{2C7EC722-EA72-4C4F-8E66-BB2670B79878}"/>
    <cellStyle name="Heading 3 2 7 13 2 2" xfId="6288" xr:uid="{B44043DD-0AD5-453E-8F19-3D91AC06EED4}"/>
    <cellStyle name="Heading 3 2 7 13 3" xfId="6289" xr:uid="{684272B0-9343-4B0D-842E-AD00A90E006A}"/>
    <cellStyle name="Heading 3 2 7 13 3 2" xfId="6290" xr:uid="{317765F6-D23B-45EC-8656-1009BE029082}"/>
    <cellStyle name="Heading 3 2 7 13 4" xfId="6291" xr:uid="{D4432CE3-CF03-48EB-A8E1-9DEE2E1F930F}"/>
    <cellStyle name="Heading 3 2 7 13 4 2" xfId="6292" xr:uid="{07929156-517A-492C-ABE3-F8E89255E309}"/>
    <cellStyle name="Heading 3 2 7 14" xfId="6293" xr:uid="{E87C3442-A84C-4FF7-86EE-755034D6C244}"/>
    <cellStyle name="Heading 3 2 7 14 2" xfId="6294" xr:uid="{EC5E7185-1DF8-431A-8837-94931E0FCE20}"/>
    <cellStyle name="Heading 3 2 7 14 2 2" xfId="6295" xr:uid="{6805AC95-C112-4BDC-B56E-608023EC9301}"/>
    <cellStyle name="Heading 3 2 7 14 3" xfId="6296" xr:uid="{1511A4DC-4BD1-4E2B-9396-D9C54E0B5335}"/>
    <cellStyle name="Heading 3 2 7 14 3 2" xfId="6297" xr:uid="{EB52504E-47D6-442D-B093-EE08FA8383FD}"/>
    <cellStyle name="Heading 3 2 7 14 4" xfId="6298" xr:uid="{01FD54F0-CF9D-4B39-A9C9-CA90C6FA96BF}"/>
    <cellStyle name="Heading 3 2 7 14 4 2" xfId="6299" xr:uid="{BFFE1E89-73D8-48F6-9EBE-528272A202F2}"/>
    <cellStyle name="Heading 3 2 7 15" xfId="6300" xr:uid="{7BB33854-85C6-45F1-97E6-0D4F7F526A45}"/>
    <cellStyle name="Heading 3 2 7 15 2" xfId="6301" xr:uid="{61DE0B06-BC3D-436C-9F06-782E8403154D}"/>
    <cellStyle name="Heading 3 2 7 15 2 2" xfId="6302" xr:uid="{5CEC81C3-C2B9-4C50-B24F-633097B79CC1}"/>
    <cellStyle name="Heading 3 2 7 15 3" xfId="6303" xr:uid="{6CE50A8B-2C38-4A51-AF21-4E292D3DCBB9}"/>
    <cellStyle name="Heading 3 2 7 15 3 2" xfId="6304" xr:uid="{3FE47A24-499C-4C4B-8189-CD1C2039AF96}"/>
    <cellStyle name="Heading 3 2 7 15 4" xfId="6305" xr:uid="{EA74B280-AB3D-4261-882B-3B4ACEAFFA10}"/>
    <cellStyle name="Heading 3 2 7 15 4 2" xfId="6306" xr:uid="{A2ECBF56-D9FB-45B6-97C9-30B62A66AA20}"/>
    <cellStyle name="Heading 3 2 7 16" xfId="6307" xr:uid="{976EAF3D-BC36-45E8-B006-7FB3931C077C}"/>
    <cellStyle name="Heading 3 2 7 16 2" xfId="6308" xr:uid="{51C8F444-AF49-4923-A8AE-3E041A79B15B}"/>
    <cellStyle name="Heading 3 2 7 17" xfId="6309" xr:uid="{C26B386A-BD35-4B0E-A805-17E0E96C798F}"/>
    <cellStyle name="Heading 3 2 7 17 2" xfId="6310" xr:uid="{307305E4-588D-49EB-97A8-107D298DD750}"/>
    <cellStyle name="Heading 3 2 7 18" xfId="6311" xr:uid="{19BE39A2-3ADB-4402-98D4-A9567A6CBAD3}"/>
    <cellStyle name="Heading 3 2 7 18 2" xfId="6312" xr:uid="{BC6864B9-49FE-46F9-ABA1-A844F5C22728}"/>
    <cellStyle name="Heading 3 2 7 19" xfId="6313" xr:uid="{84806855-163C-4C9A-B418-F70A9BFE55F9}"/>
    <cellStyle name="Heading 3 2 7 2" xfId="6314" xr:uid="{F6E5F4FE-27E5-4626-865F-E8F2FD3BF942}"/>
    <cellStyle name="Heading 3 2 7 2 2" xfId="6315" xr:uid="{CEA5A557-1E7F-4155-804C-9F81813D6ED4}"/>
    <cellStyle name="Heading 3 2 7 2 2 2" xfId="6316" xr:uid="{B74F014A-9978-47FC-A1A5-A1F8C2632423}"/>
    <cellStyle name="Heading 3 2 7 2 3" xfId="6317" xr:uid="{53742D08-CA54-46B0-A8B8-9271C16B9278}"/>
    <cellStyle name="Heading 3 2 7 2 3 2" xfId="6318" xr:uid="{1A8E4D60-6784-4800-B390-4A0BCCE0C2ED}"/>
    <cellStyle name="Heading 3 2 7 2 4" xfId="6319" xr:uid="{34151D66-985F-44E4-8B20-C97ADAF4CCF0}"/>
    <cellStyle name="Heading 3 2 7 2 4 2" xfId="6320" xr:uid="{61F96AEB-E827-48D3-9233-C15EBDE20232}"/>
    <cellStyle name="Heading 3 2 7 20" xfId="6321" xr:uid="{DA152242-8E17-441C-ABE5-A0AAF5FA75A4}"/>
    <cellStyle name="Heading 3 2 7 21" xfId="6322" xr:uid="{00A8F08E-700B-489E-B8B3-CC217E74DEC2}"/>
    <cellStyle name="Heading 3 2 7 22" xfId="6323" xr:uid="{88543176-3323-4A48-9A33-3F97D8E70501}"/>
    <cellStyle name="Heading 3 2 7 23" xfId="6324" xr:uid="{31FD9550-406B-41B0-89A6-4BE48B8A9D95}"/>
    <cellStyle name="Heading 3 2 7 24" xfId="6325" xr:uid="{69CEFEF9-1223-4954-826C-25559EE7E005}"/>
    <cellStyle name="Heading 3 2 7 25" xfId="6326" xr:uid="{C0BEFD4C-A4C3-4AE4-AA34-4F5B79170C28}"/>
    <cellStyle name="Heading 3 2 7 3" xfId="6327" xr:uid="{A7118815-814D-4327-846E-B2B1B90FBEA5}"/>
    <cellStyle name="Heading 3 2 7 3 2" xfId="6328" xr:uid="{9CD36441-1801-4963-BEF5-360DF45D36AB}"/>
    <cellStyle name="Heading 3 2 7 3 2 2" xfId="6329" xr:uid="{895AF10F-111B-468B-A0BE-7BD7D8746B39}"/>
    <cellStyle name="Heading 3 2 7 3 3" xfId="6330" xr:uid="{23F50983-EF86-4287-80F7-0F007A3907DF}"/>
    <cellStyle name="Heading 3 2 7 3 3 2" xfId="6331" xr:uid="{C4EDE33A-8828-4FD7-A530-688CE0094447}"/>
    <cellStyle name="Heading 3 2 7 3 4" xfId="6332" xr:uid="{43591934-CE54-4D5A-BB24-87754E1C7541}"/>
    <cellStyle name="Heading 3 2 7 3 4 2" xfId="6333" xr:uid="{F8811507-C69E-458F-B7E0-557C71E582AB}"/>
    <cellStyle name="Heading 3 2 7 4" xfId="6334" xr:uid="{0B511992-F12C-46EA-AEA4-6A6CF120488D}"/>
    <cellStyle name="Heading 3 2 7 4 2" xfId="6335" xr:uid="{1A54067F-4D68-4A8C-933B-FBB53490A27B}"/>
    <cellStyle name="Heading 3 2 7 4 2 2" xfId="6336" xr:uid="{5CBA03DE-2109-451C-BE44-22A278CF2EF4}"/>
    <cellStyle name="Heading 3 2 7 4 3" xfId="6337" xr:uid="{3A476A6C-E99D-4C66-95C8-3CA4F23DCCC4}"/>
    <cellStyle name="Heading 3 2 7 4 3 2" xfId="6338" xr:uid="{2A32C2F9-CF8D-486F-A439-A5A6F8DA9C5C}"/>
    <cellStyle name="Heading 3 2 7 4 4" xfId="6339" xr:uid="{C4E8A696-4E3F-4B82-AB87-EFE2F374E8B7}"/>
    <cellStyle name="Heading 3 2 7 4 4 2" xfId="6340" xr:uid="{FD53F2DF-7248-4B03-8BC8-6C7CC50A3FBF}"/>
    <cellStyle name="Heading 3 2 7 5" xfId="6341" xr:uid="{13B2FDB0-7099-4AB6-8502-F59F669333AA}"/>
    <cellStyle name="Heading 3 2 7 5 2" xfId="6342" xr:uid="{A593F357-758D-4F84-943E-39C042A0102D}"/>
    <cellStyle name="Heading 3 2 7 5 2 2" xfId="6343" xr:uid="{E90A4356-3D55-4E13-B2E4-A272EDFE35F1}"/>
    <cellStyle name="Heading 3 2 7 5 3" xfId="6344" xr:uid="{02328DD7-EAA6-4895-BF63-C4E6555D8762}"/>
    <cellStyle name="Heading 3 2 7 5 3 2" xfId="6345" xr:uid="{E2A06527-8E00-4683-9DF7-094501256196}"/>
    <cellStyle name="Heading 3 2 7 5 4" xfId="6346" xr:uid="{6D1E2744-C1CB-4E33-8929-9C388C05ED38}"/>
    <cellStyle name="Heading 3 2 7 5 4 2" xfId="6347" xr:uid="{577DE6A6-DE6A-4A17-9740-4EDE1F6DFE2F}"/>
    <cellStyle name="Heading 3 2 7 6" xfId="6348" xr:uid="{D84463E1-0033-460B-A0D5-B599FA9234AB}"/>
    <cellStyle name="Heading 3 2 7 6 2" xfId="6349" xr:uid="{5FBA19C8-EE52-483E-AB2A-0DF43711A321}"/>
    <cellStyle name="Heading 3 2 7 6 2 2" xfId="6350" xr:uid="{95FF4B3F-10E6-48E5-A378-0FE57A6CAC01}"/>
    <cellStyle name="Heading 3 2 7 6 3" xfId="6351" xr:uid="{B35E3C77-B45B-4C30-9522-ABF655C70010}"/>
    <cellStyle name="Heading 3 2 7 6 3 2" xfId="6352" xr:uid="{E92873C6-0289-405C-8511-324FFD3DE298}"/>
    <cellStyle name="Heading 3 2 7 6 4" xfId="6353" xr:uid="{DFF42ABE-F4BE-47B3-B5FA-44B714B54A0B}"/>
    <cellStyle name="Heading 3 2 7 6 4 2" xfId="6354" xr:uid="{6CB2A119-FCB6-4A1C-97BA-017F32B10039}"/>
    <cellStyle name="Heading 3 2 7 7" xfId="6355" xr:uid="{F7F8E575-CFA1-4BB4-BDBE-D3C9FBDE881D}"/>
    <cellStyle name="Heading 3 2 7 7 2" xfId="6356" xr:uid="{904DDB42-F435-4D5D-BD47-1FB211D54517}"/>
    <cellStyle name="Heading 3 2 7 7 2 2" xfId="6357" xr:uid="{0D0EC397-8AAB-4E36-B972-A1D140A4F905}"/>
    <cellStyle name="Heading 3 2 7 7 3" xfId="6358" xr:uid="{65ABCF42-6288-400C-9EED-CA76800D636B}"/>
    <cellStyle name="Heading 3 2 7 7 3 2" xfId="6359" xr:uid="{7C44D07A-A6AE-447C-B51C-3729B44F4DBA}"/>
    <cellStyle name="Heading 3 2 7 7 4" xfId="6360" xr:uid="{22C0DE75-0E6B-457A-83FE-F9F1EB55BF60}"/>
    <cellStyle name="Heading 3 2 7 7 4 2" xfId="6361" xr:uid="{798E2B5E-74BF-4C28-BE23-FC92268B686D}"/>
    <cellStyle name="Heading 3 2 7 8" xfId="6362" xr:uid="{3B8941B2-EE99-430A-AD1F-E564D7DCF030}"/>
    <cellStyle name="Heading 3 2 7 8 2" xfId="6363" xr:uid="{ED83FB05-4881-4AF0-B885-5FCA22024FEB}"/>
    <cellStyle name="Heading 3 2 7 8 2 2" xfId="6364" xr:uid="{15808BA7-F90C-4A9B-9582-C96BE5082EB6}"/>
    <cellStyle name="Heading 3 2 7 8 3" xfId="6365" xr:uid="{2282B839-4323-49D4-815E-66E4602ECC85}"/>
    <cellStyle name="Heading 3 2 7 8 3 2" xfId="6366" xr:uid="{61946911-BDE3-4648-BFD9-53773F91FE4E}"/>
    <cellStyle name="Heading 3 2 7 8 4" xfId="6367" xr:uid="{ABF96E3E-BCE4-4515-865D-A46A8CA47EE1}"/>
    <cellStyle name="Heading 3 2 7 8 4 2" xfId="6368" xr:uid="{EE9C0F62-17C1-4845-8F0A-B7C398FAFD81}"/>
    <cellStyle name="Heading 3 2 7 9" xfId="6369" xr:uid="{7131D0D3-3A58-41B8-925E-FB44C9DD65B7}"/>
    <cellStyle name="Heading 3 2 7 9 2" xfId="6370" xr:uid="{1818821F-F20A-4292-86E4-17FE313BF575}"/>
    <cellStyle name="Heading 3 2 7 9 2 2" xfId="6371" xr:uid="{C3DF6F04-4206-4CEF-AF23-91D1756BD6E7}"/>
    <cellStyle name="Heading 3 2 7 9 3" xfId="6372" xr:uid="{B06977D2-7B9A-4D1D-A11D-C47CA5DF13E4}"/>
    <cellStyle name="Heading 3 2 7 9 3 2" xfId="6373" xr:uid="{AEF290EC-4E2F-4A0B-BCC7-5274E6F7980B}"/>
    <cellStyle name="Heading 3 2 7 9 4" xfId="6374" xr:uid="{3336EDEC-7626-4B8E-8EA9-2BAA43E4E041}"/>
    <cellStyle name="Heading 3 2 7 9 4 2" xfId="6375" xr:uid="{6F2E2338-C3C6-41E8-BF79-9BF5555132B1}"/>
    <cellStyle name="Heading 3 2 8" xfId="6376" xr:uid="{94F8EA37-E3EF-41A0-A72C-F5FDF5959428}"/>
    <cellStyle name="Heading 3 2 8 10" xfId="6377" xr:uid="{58993032-1FF5-4D58-ACFA-46C523D96161}"/>
    <cellStyle name="Heading 3 2 8 10 2" xfId="6378" xr:uid="{B37AABAC-C8B7-4B65-940C-87D4B855B575}"/>
    <cellStyle name="Heading 3 2 8 10 2 2" xfId="6379" xr:uid="{E443B3F6-D655-430A-9EF0-8A53289527AC}"/>
    <cellStyle name="Heading 3 2 8 10 3" xfId="6380" xr:uid="{A683BC88-58C1-4DE0-BCDE-77AA838E2FC5}"/>
    <cellStyle name="Heading 3 2 8 10 3 2" xfId="6381" xr:uid="{049F8F0C-FA4B-4E1C-97E0-CE3A6EB6F3C6}"/>
    <cellStyle name="Heading 3 2 8 10 4" xfId="6382" xr:uid="{0396DB47-5A28-4BC0-AE92-DA672276F897}"/>
    <cellStyle name="Heading 3 2 8 10 4 2" xfId="6383" xr:uid="{14C6A003-517E-498D-AD8C-1C2E1DD1F638}"/>
    <cellStyle name="Heading 3 2 8 11" xfId="6384" xr:uid="{76CCE5D3-3F30-4423-BF4D-BC69EAB66996}"/>
    <cellStyle name="Heading 3 2 8 11 2" xfId="6385" xr:uid="{9814FDB9-12AA-46D5-860B-78ED221E7D22}"/>
    <cellStyle name="Heading 3 2 8 11 2 2" xfId="6386" xr:uid="{82ADC329-7C3B-4A49-B729-740EE1A41CC2}"/>
    <cellStyle name="Heading 3 2 8 11 3" xfId="6387" xr:uid="{FF70409B-1455-4CCB-9FED-C2A9BC583098}"/>
    <cellStyle name="Heading 3 2 8 11 3 2" xfId="6388" xr:uid="{C843A7CD-50F3-47F0-AE45-5FCE6E6A4A91}"/>
    <cellStyle name="Heading 3 2 8 11 4" xfId="6389" xr:uid="{A36303EB-40F6-4334-AFC2-F3BA18821F3C}"/>
    <cellStyle name="Heading 3 2 8 11 4 2" xfId="6390" xr:uid="{6B1D462B-1D40-4149-B359-524157C78268}"/>
    <cellStyle name="Heading 3 2 8 12" xfId="6391" xr:uid="{678DDFA2-7DE3-4110-AD98-98470EFA69A5}"/>
    <cellStyle name="Heading 3 2 8 12 2" xfId="6392" xr:uid="{4F86F84A-369F-4582-A6D6-1FDD00FF5BD6}"/>
    <cellStyle name="Heading 3 2 8 12 2 2" xfId="6393" xr:uid="{E74EA9B6-5AE0-4F8C-81B8-D1F2E611F529}"/>
    <cellStyle name="Heading 3 2 8 12 3" xfId="6394" xr:uid="{8CA02708-F410-4C50-BB66-4A9D18DF0DEB}"/>
    <cellStyle name="Heading 3 2 8 12 3 2" xfId="6395" xr:uid="{B7273DE8-D7BC-410A-8ECA-A9547455135E}"/>
    <cellStyle name="Heading 3 2 8 12 4" xfId="6396" xr:uid="{1B485F57-0F99-4C72-A491-0D1AE96D7D94}"/>
    <cellStyle name="Heading 3 2 8 12 4 2" xfId="6397" xr:uid="{9E92C1E9-8778-4EC7-8C4C-BFD9A8ADCD34}"/>
    <cellStyle name="Heading 3 2 8 13" xfId="6398" xr:uid="{C65F2D1B-6B62-4A47-9DB4-93351828BAA2}"/>
    <cellStyle name="Heading 3 2 8 13 2" xfId="6399" xr:uid="{08F709F6-3325-43BB-9065-F620EB0199A0}"/>
    <cellStyle name="Heading 3 2 8 13 2 2" xfId="6400" xr:uid="{4C8C18F3-A51D-42FB-969A-2CF00C6F34A7}"/>
    <cellStyle name="Heading 3 2 8 13 3" xfId="6401" xr:uid="{1905D7A6-1124-43B6-9431-71119477C3B7}"/>
    <cellStyle name="Heading 3 2 8 13 3 2" xfId="6402" xr:uid="{32E2917D-1C53-42A1-B783-A5641FEE29E9}"/>
    <cellStyle name="Heading 3 2 8 13 4" xfId="6403" xr:uid="{591C7D4A-B730-4236-B72F-4ACD9BEEE459}"/>
    <cellStyle name="Heading 3 2 8 13 4 2" xfId="6404" xr:uid="{0DF5A3F6-77D6-47CA-A4B2-39433D116011}"/>
    <cellStyle name="Heading 3 2 8 14" xfId="6405" xr:uid="{CCDA666B-18B3-46F4-B1A9-CC7D5AA0C5AD}"/>
    <cellStyle name="Heading 3 2 8 14 2" xfId="6406" xr:uid="{4F6D9C79-D89A-4275-9A15-B687E42E9F92}"/>
    <cellStyle name="Heading 3 2 8 14 2 2" xfId="6407" xr:uid="{5E6370F9-4077-4E9D-B674-9A9313B4B7E9}"/>
    <cellStyle name="Heading 3 2 8 14 3" xfId="6408" xr:uid="{641892B2-A2DD-42DB-9CA9-4AB9E1790702}"/>
    <cellStyle name="Heading 3 2 8 14 3 2" xfId="6409" xr:uid="{7FB756FD-732C-4323-839F-474CBF96420D}"/>
    <cellStyle name="Heading 3 2 8 14 4" xfId="6410" xr:uid="{EE729639-4F06-4C7E-B9E4-675530BD193D}"/>
    <cellStyle name="Heading 3 2 8 14 4 2" xfId="6411" xr:uid="{3E17F09F-BFAF-4BD9-B8A7-4AD321E10A54}"/>
    <cellStyle name="Heading 3 2 8 15" xfId="6412" xr:uid="{9E11DFC8-DF80-4DA7-A2F0-5B001727FB84}"/>
    <cellStyle name="Heading 3 2 8 15 2" xfId="6413" xr:uid="{8B661601-971B-41CA-A531-72F1977E60EE}"/>
    <cellStyle name="Heading 3 2 8 15 2 2" xfId="6414" xr:uid="{36737FE7-E875-4631-9EC1-A86FF2B41AEC}"/>
    <cellStyle name="Heading 3 2 8 15 3" xfId="6415" xr:uid="{7A95C833-6287-4A3B-BFC8-5805BC68F16E}"/>
    <cellStyle name="Heading 3 2 8 15 3 2" xfId="6416" xr:uid="{4E89952C-BCF4-4ECF-8629-5CD0549663CA}"/>
    <cellStyle name="Heading 3 2 8 15 4" xfId="6417" xr:uid="{58CBF063-06C9-44DE-A136-2A00BCF11FF6}"/>
    <cellStyle name="Heading 3 2 8 15 4 2" xfId="6418" xr:uid="{C605E2B9-C6AD-4A3F-ACFB-D85E6ADEFA13}"/>
    <cellStyle name="Heading 3 2 8 16" xfId="6419" xr:uid="{9E212102-614D-48F0-B37A-480F56C3D982}"/>
    <cellStyle name="Heading 3 2 8 16 2" xfId="6420" xr:uid="{0ED12A55-CF85-4A64-AE4D-6B5D46C2B0B6}"/>
    <cellStyle name="Heading 3 2 8 17" xfId="6421" xr:uid="{1D62448D-8014-42D7-B972-CDDCA011ADE0}"/>
    <cellStyle name="Heading 3 2 8 17 2" xfId="6422" xr:uid="{E76B4985-2AE3-47AB-9DAC-0A0678B4EAF7}"/>
    <cellStyle name="Heading 3 2 8 18" xfId="6423" xr:uid="{1B1B8D6A-FAB5-4B8D-9257-063F29697B22}"/>
    <cellStyle name="Heading 3 2 8 18 2" xfId="6424" xr:uid="{46F78186-CF10-4525-AF67-6177F1702A76}"/>
    <cellStyle name="Heading 3 2 8 19" xfId="6425" xr:uid="{ED6CE0EF-9419-48EF-A8BA-850C03AF81CA}"/>
    <cellStyle name="Heading 3 2 8 2" xfId="6426" xr:uid="{5D127447-4B1C-4E25-90FA-1F43A61A1A79}"/>
    <cellStyle name="Heading 3 2 8 2 2" xfId="6427" xr:uid="{C60AC97E-6266-40FA-8BE0-2D07554311F1}"/>
    <cellStyle name="Heading 3 2 8 2 2 2" xfId="6428" xr:uid="{A3749853-BC1D-48F9-8E64-A0E0DE3E1F91}"/>
    <cellStyle name="Heading 3 2 8 2 3" xfId="6429" xr:uid="{B9D29678-DFC6-4EC5-936E-E256C58A8E8D}"/>
    <cellStyle name="Heading 3 2 8 2 3 2" xfId="6430" xr:uid="{E4165EC2-5314-4C5E-B12E-5A8077A2C194}"/>
    <cellStyle name="Heading 3 2 8 2 4" xfId="6431" xr:uid="{F8B00BAF-2C94-4523-BEC7-18F53BB6AE61}"/>
    <cellStyle name="Heading 3 2 8 2 4 2" xfId="6432" xr:uid="{AFA85446-3651-4452-B578-9E4AC8F45ACB}"/>
    <cellStyle name="Heading 3 2 8 20" xfId="6433" xr:uid="{EADA9A87-94BE-4FBD-8B9A-11B590DB1E64}"/>
    <cellStyle name="Heading 3 2 8 21" xfId="6434" xr:uid="{EA0394D8-9543-4E45-9355-80415254D1E3}"/>
    <cellStyle name="Heading 3 2 8 22" xfId="6435" xr:uid="{9E938483-55C9-48D7-AFB4-D4262E4D84BC}"/>
    <cellStyle name="Heading 3 2 8 23" xfId="6436" xr:uid="{2F962D6B-94DD-4B2E-80C3-D0C2A95BA7E2}"/>
    <cellStyle name="Heading 3 2 8 24" xfId="6437" xr:uid="{90C22EA9-FBD2-4447-9E24-C10DD1BCD4CD}"/>
    <cellStyle name="Heading 3 2 8 25" xfId="6438" xr:uid="{087BF890-F130-4B6A-B2CA-EE5438B29E98}"/>
    <cellStyle name="Heading 3 2 8 3" xfId="6439" xr:uid="{D3BACBA7-2663-4C34-B4EF-24A53D7E2A01}"/>
    <cellStyle name="Heading 3 2 8 3 2" xfId="6440" xr:uid="{C98179D2-0CEE-429D-BB23-C607C6ADC67D}"/>
    <cellStyle name="Heading 3 2 8 3 2 2" xfId="6441" xr:uid="{23996C30-A7F9-4B28-AE3F-50EE441F0AB3}"/>
    <cellStyle name="Heading 3 2 8 3 3" xfId="6442" xr:uid="{2C1D6C8E-3941-4DA2-BB39-FCF036DF7B51}"/>
    <cellStyle name="Heading 3 2 8 3 3 2" xfId="6443" xr:uid="{1747BDE5-8CBD-40C3-8C87-96E8E36E3424}"/>
    <cellStyle name="Heading 3 2 8 3 4" xfId="6444" xr:uid="{13D255A8-07C3-4C53-8880-B22A9A0AE2A4}"/>
    <cellStyle name="Heading 3 2 8 3 4 2" xfId="6445" xr:uid="{A476935E-96A2-4AD2-97FA-A6521C29E36F}"/>
    <cellStyle name="Heading 3 2 8 4" xfId="6446" xr:uid="{DF4D462A-A82B-4F4B-B921-44B68FCD6009}"/>
    <cellStyle name="Heading 3 2 8 4 2" xfId="6447" xr:uid="{4AC461A4-B678-4D45-8850-29C454E5795A}"/>
    <cellStyle name="Heading 3 2 8 4 2 2" xfId="6448" xr:uid="{9E843D8B-1792-49F2-9C99-3B9776D129AC}"/>
    <cellStyle name="Heading 3 2 8 4 3" xfId="6449" xr:uid="{51BAFE8D-4DB1-457C-B2A6-4A5A159B6F55}"/>
    <cellStyle name="Heading 3 2 8 4 3 2" xfId="6450" xr:uid="{229EBA28-67C9-4124-B4D1-3513E8FD2EA0}"/>
    <cellStyle name="Heading 3 2 8 4 4" xfId="6451" xr:uid="{475B6123-42C1-474E-91A2-83F65E543E89}"/>
    <cellStyle name="Heading 3 2 8 4 4 2" xfId="6452" xr:uid="{0D5979EA-DEA7-4B32-B7C2-2682DFBE90B4}"/>
    <cellStyle name="Heading 3 2 8 5" xfId="6453" xr:uid="{5C911C03-BB4B-4419-8830-4BD7197F886A}"/>
    <cellStyle name="Heading 3 2 8 5 2" xfId="6454" xr:uid="{A0E19ED7-33C4-4B97-8F2C-17086B4BE692}"/>
    <cellStyle name="Heading 3 2 8 5 2 2" xfId="6455" xr:uid="{D3CD6699-D7BB-406B-80A6-4D01CA22B957}"/>
    <cellStyle name="Heading 3 2 8 5 3" xfId="6456" xr:uid="{CF470C80-D076-43AE-B69F-69EE345A15BE}"/>
    <cellStyle name="Heading 3 2 8 5 3 2" xfId="6457" xr:uid="{0D5D90FB-5423-4C71-9C3E-66584D7CEBC4}"/>
    <cellStyle name="Heading 3 2 8 5 4" xfId="6458" xr:uid="{43A0A46A-417D-4F77-8378-BFB30BD96A7C}"/>
    <cellStyle name="Heading 3 2 8 5 4 2" xfId="6459" xr:uid="{5FFF1C60-5815-496B-A211-76A44582477F}"/>
    <cellStyle name="Heading 3 2 8 6" xfId="6460" xr:uid="{AC771C0E-FFD7-4FB5-B351-AE4BC3B4990B}"/>
    <cellStyle name="Heading 3 2 8 6 2" xfId="6461" xr:uid="{8D71DBE2-A4F0-46F4-9CF2-D3F68A160246}"/>
    <cellStyle name="Heading 3 2 8 6 2 2" xfId="6462" xr:uid="{E6D7A402-CB02-49E9-B4C0-5BAE772801E0}"/>
    <cellStyle name="Heading 3 2 8 6 3" xfId="6463" xr:uid="{E6C9A89E-363E-44E5-B81D-A4B8ADD232AA}"/>
    <cellStyle name="Heading 3 2 8 6 3 2" xfId="6464" xr:uid="{2FEBC5F7-2C4E-4EF7-92F3-E777500F814F}"/>
    <cellStyle name="Heading 3 2 8 6 4" xfId="6465" xr:uid="{A52D1205-C265-48DD-AF06-35633D7746BA}"/>
    <cellStyle name="Heading 3 2 8 6 4 2" xfId="6466" xr:uid="{0910F2D5-FED4-4EE9-A7AC-16221FE15AA1}"/>
    <cellStyle name="Heading 3 2 8 7" xfId="6467" xr:uid="{5C977043-8EB4-426D-BCAE-499C8914B299}"/>
    <cellStyle name="Heading 3 2 8 7 2" xfId="6468" xr:uid="{6B035EF9-C2FF-4B40-B5F6-E21E31D72376}"/>
    <cellStyle name="Heading 3 2 8 7 2 2" xfId="6469" xr:uid="{10D03714-DC38-4C1B-96AD-E36944981BFC}"/>
    <cellStyle name="Heading 3 2 8 7 3" xfId="6470" xr:uid="{13732CA6-2441-4D1D-8A63-66AFBAD03C36}"/>
    <cellStyle name="Heading 3 2 8 7 3 2" xfId="6471" xr:uid="{1D54D782-ABAE-4468-9992-7659F8AFD998}"/>
    <cellStyle name="Heading 3 2 8 7 4" xfId="6472" xr:uid="{FB1174A7-471D-4143-B12C-4F997807FB3D}"/>
    <cellStyle name="Heading 3 2 8 7 4 2" xfId="6473" xr:uid="{5501106D-19E4-4E24-9B21-D3542F637DCD}"/>
    <cellStyle name="Heading 3 2 8 8" xfId="6474" xr:uid="{9730C608-2977-4DB2-9A1F-1F3E9AB42668}"/>
    <cellStyle name="Heading 3 2 8 8 2" xfId="6475" xr:uid="{FDF69360-49BD-44CE-9EBA-7218FEAFBAA8}"/>
    <cellStyle name="Heading 3 2 8 8 2 2" xfId="6476" xr:uid="{6720E6C8-5D25-4D48-B4F3-DB6DFEBE0D14}"/>
    <cellStyle name="Heading 3 2 8 8 3" xfId="6477" xr:uid="{E877DE65-69C8-41F7-A536-EA780821CC35}"/>
    <cellStyle name="Heading 3 2 8 8 3 2" xfId="6478" xr:uid="{B0B665FE-474F-4297-82F7-3B952CBDF450}"/>
    <cellStyle name="Heading 3 2 8 8 4" xfId="6479" xr:uid="{37EE6D94-D4C3-433E-A6A8-E8823DDDD6C0}"/>
    <cellStyle name="Heading 3 2 8 8 4 2" xfId="6480" xr:uid="{180AD1C1-0FAF-4B44-98A8-327B933A162D}"/>
    <cellStyle name="Heading 3 2 8 9" xfId="6481" xr:uid="{69EBB5DE-BCE0-44E0-8A37-3ED1335043FD}"/>
    <cellStyle name="Heading 3 2 8 9 2" xfId="6482" xr:uid="{A3DA2933-95BC-4899-826C-96E198374218}"/>
    <cellStyle name="Heading 3 2 8 9 2 2" xfId="6483" xr:uid="{A6C11B5C-351A-4993-BDCE-83D6317DDCC0}"/>
    <cellStyle name="Heading 3 2 8 9 3" xfId="6484" xr:uid="{55A8688C-95F7-4631-B1EF-68D5380F281A}"/>
    <cellStyle name="Heading 3 2 8 9 3 2" xfId="6485" xr:uid="{775D6285-4D03-43BC-B5E0-19F747AF1D85}"/>
    <cellStyle name="Heading 3 2 8 9 4" xfId="6486" xr:uid="{234260DA-A28A-40BF-A183-BDBD20E360B4}"/>
    <cellStyle name="Heading 3 2 8 9 4 2" xfId="6487" xr:uid="{D5AE2BAD-7F94-45E7-993D-CC26AF8D7F05}"/>
    <cellStyle name="Heading 3 2 9" xfId="6488" xr:uid="{5B361573-5EA4-4211-BBA9-C71C781811A3}"/>
    <cellStyle name="Heading 3 2 9 10" xfId="6489" xr:uid="{D24AA9BD-A47C-4840-AF15-0CE0C32AE28B}"/>
    <cellStyle name="Heading 3 2 9 10 2" xfId="6490" xr:uid="{D46A91A8-192F-4B6D-A96F-717A1DEE5969}"/>
    <cellStyle name="Heading 3 2 9 10 2 2" xfId="6491" xr:uid="{F8D68EB2-1494-4FE5-B5E4-55CA2FD49A82}"/>
    <cellStyle name="Heading 3 2 9 10 3" xfId="6492" xr:uid="{7D5D437D-DD4B-41E7-BF5B-D864CA4852AB}"/>
    <cellStyle name="Heading 3 2 9 10 3 2" xfId="6493" xr:uid="{FE996EDD-A7A9-4F44-B1AB-2E662E6496D5}"/>
    <cellStyle name="Heading 3 2 9 10 4" xfId="6494" xr:uid="{45D7BB1C-5089-4D8C-9F53-A9125732034D}"/>
    <cellStyle name="Heading 3 2 9 10 4 2" xfId="6495" xr:uid="{E59D0A0C-2446-472C-A4DD-9D725880B44E}"/>
    <cellStyle name="Heading 3 2 9 11" xfId="6496" xr:uid="{F27B7E3D-1C37-45F8-B081-28EA3FECADD3}"/>
    <cellStyle name="Heading 3 2 9 11 2" xfId="6497" xr:uid="{45A8E2E8-2738-4189-A154-77D5058BBDD3}"/>
    <cellStyle name="Heading 3 2 9 11 2 2" xfId="6498" xr:uid="{E03A05EF-8BD6-43BD-956E-8E8E1B9D0714}"/>
    <cellStyle name="Heading 3 2 9 11 3" xfId="6499" xr:uid="{1F7A43C8-30E9-45BA-9BFC-AEEAE5720912}"/>
    <cellStyle name="Heading 3 2 9 11 3 2" xfId="6500" xr:uid="{E40DBC8F-B53C-4058-B9AE-CFBE9A272592}"/>
    <cellStyle name="Heading 3 2 9 11 4" xfId="6501" xr:uid="{CBDD5FB1-410E-41BB-B570-6EA630AC4AE4}"/>
    <cellStyle name="Heading 3 2 9 11 4 2" xfId="6502" xr:uid="{42C658FC-E3C8-4507-8C31-0E0A318712BF}"/>
    <cellStyle name="Heading 3 2 9 12" xfId="6503" xr:uid="{FB2CEFCF-6572-4192-AE79-39C0F3B1067A}"/>
    <cellStyle name="Heading 3 2 9 12 2" xfId="6504" xr:uid="{7F4D9D3F-A9FB-47E1-8C43-8CAD24C46FEE}"/>
    <cellStyle name="Heading 3 2 9 12 2 2" xfId="6505" xr:uid="{A78A4A2A-7EAA-424E-BEFD-FE16B7E725C5}"/>
    <cellStyle name="Heading 3 2 9 12 3" xfId="6506" xr:uid="{8C548084-09E4-45CC-8593-98A5F31243C4}"/>
    <cellStyle name="Heading 3 2 9 12 3 2" xfId="6507" xr:uid="{311C340F-F646-4ECA-978C-3FF8CB86468E}"/>
    <cellStyle name="Heading 3 2 9 12 4" xfId="6508" xr:uid="{82714FBF-2302-48DC-A065-9CE7FD43297F}"/>
    <cellStyle name="Heading 3 2 9 12 4 2" xfId="6509" xr:uid="{A5DD48CD-C597-42B0-A82B-C8F5C92F6870}"/>
    <cellStyle name="Heading 3 2 9 13" xfId="6510" xr:uid="{E23ECF73-AC11-4B46-9AB8-DA9AEA7D05C9}"/>
    <cellStyle name="Heading 3 2 9 13 2" xfId="6511" xr:uid="{CA2D7606-A80F-4A54-8ED6-8FD3D2A47303}"/>
    <cellStyle name="Heading 3 2 9 13 2 2" xfId="6512" xr:uid="{E980C71E-FB4E-4F82-B3B8-2FAAE2C64E16}"/>
    <cellStyle name="Heading 3 2 9 13 3" xfId="6513" xr:uid="{59266B6E-4E29-42D1-A858-EA6D82108254}"/>
    <cellStyle name="Heading 3 2 9 13 3 2" xfId="6514" xr:uid="{11708CA4-51CB-4C50-8778-089BCBDF0677}"/>
    <cellStyle name="Heading 3 2 9 13 4" xfId="6515" xr:uid="{B329A9D4-6FBF-48F1-BCE3-EEBE58FCDC45}"/>
    <cellStyle name="Heading 3 2 9 13 4 2" xfId="6516" xr:uid="{995175FF-CB12-40D1-9EC0-C32B3E1C5D07}"/>
    <cellStyle name="Heading 3 2 9 14" xfId="6517" xr:uid="{66C15225-42C3-4C20-BE69-92459DF475B4}"/>
    <cellStyle name="Heading 3 2 9 14 2" xfId="6518" xr:uid="{4B72164B-54BA-4A1F-BDB0-38644DB660F3}"/>
    <cellStyle name="Heading 3 2 9 14 2 2" xfId="6519" xr:uid="{413D9300-5365-4E42-B3EC-9EEAFAB58732}"/>
    <cellStyle name="Heading 3 2 9 14 3" xfId="6520" xr:uid="{F4C4928A-996D-470D-B134-4F4EBDCE3C0E}"/>
    <cellStyle name="Heading 3 2 9 14 3 2" xfId="6521" xr:uid="{28212FFB-1FCE-4DAB-968A-0D5837CCF808}"/>
    <cellStyle name="Heading 3 2 9 14 4" xfId="6522" xr:uid="{60DE38A0-A872-4EF5-8711-8BECF0258672}"/>
    <cellStyle name="Heading 3 2 9 14 4 2" xfId="6523" xr:uid="{CA3EA941-F809-4091-A154-70E93054BB02}"/>
    <cellStyle name="Heading 3 2 9 15" xfId="6524" xr:uid="{D8C0D895-EBD7-4B89-8367-7A0089F29C44}"/>
    <cellStyle name="Heading 3 2 9 15 2" xfId="6525" xr:uid="{556E673C-CB38-40A6-85AD-FF7863C64CB1}"/>
    <cellStyle name="Heading 3 2 9 15 2 2" xfId="6526" xr:uid="{4B8D6AF0-9212-4910-A68C-C2617FBC9844}"/>
    <cellStyle name="Heading 3 2 9 15 3" xfId="6527" xr:uid="{75F32FB6-4ED6-4E57-8230-4ADB8A43F1D6}"/>
    <cellStyle name="Heading 3 2 9 15 3 2" xfId="6528" xr:uid="{C0A2F198-6454-4E2E-A095-74889EFFEEF7}"/>
    <cellStyle name="Heading 3 2 9 15 4" xfId="6529" xr:uid="{7D1BD5ED-ED97-4641-8390-113158836BC9}"/>
    <cellStyle name="Heading 3 2 9 15 4 2" xfId="6530" xr:uid="{62471DF9-7C2B-4C0C-8851-35D52778D18B}"/>
    <cellStyle name="Heading 3 2 9 16" xfId="6531" xr:uid="{44AD15C7-75B2-4C38-9342-121399F5A4CF}"/>
    <cellStyle name="Heading 3 2 9 16 2" xfId="6532" xr:uid="{86E6A24A-F399-4930-AB7E-BE67995D2E63}"/>
    <cellStyle name="Heading 3 2 9 17" xfId="6533" xr:uid="{74EE5E42-8A08-4422-B86C-7A494D6657A0}"/>
    <cellStyle name="Heading 3 2 9 17 2" xfId="6534" xr:uid="{7E76C28D-101C-4796-B393-1E2621C488C3}"/>
    <cellStyle name="Heading 3 2 9 18" xfId="6535" xr:uid="{4A7B23F5-C9D9-4428-A8D7-E5BC6D5AAE69}"/>
    <cellStyle name="Heading 3 2 9 18 2" xfId="6536" xr:uid="{5F651EAF-D603-46AB-A728-BE3655AF66DD}"/>
    <cellStyle name="Heading 3 2 9 19" xfId="6537" xr:uid="{48C489E0-9C95-451B-B351-CDC290DC04D0}"/>
    <cellStyle name="Heading 3 2 9 2" xfId="6538" xr:uid="{3FF42D20-4AB2-474D-8F0C-46BC85E0930E}"/>
    <cellStyle name="Heading 3 2 9 2 2" xfId="6539" xr:uid="{99E41D00-E507-4F94-821E-6D1A98FB89B6}"/>
    <cellStyle name="Heading 3 2 9 2 2 2" xfId="6540" xr:uid="{D6550AEB-AAF8-4CD2-AFC7-45B219F1231D}"/>
    <cellStyle name="Heading 3 2 9 2 3" xfId="6541" xr:uid="{68C251E9-1537-4057-9FFB-77B49A883553}"/>
    <cellStyle name="Heading 3 2 9 2 3 2" xfId="6542" xr:uid="{AC17E4B7-5C31-4244-B76A-1851D03F2509}"/>
    <cellStyle name="Heading 3 2 9 2 4" xfId="6543" xr:uid="{A0DACBD3-64C0-4E69-BBCA-59944110CA6B}"/>
    <cellStyle name="Heading 3 2 9 2 4 2" xfId="6544" xr:uid="{A0D269DB-BBBC-428C-8C7B-9ACD0778960C}"/>
    <cellStyle name="Heading 3 2 9 20" xfId="6545" xr:uid="{70F0EE25-35B1-4DA2-B81C-E4EDE7644B6D}"/>
    <cellStyle name="Heading 3 2 9 21" xfId="6546" xr:uid="{6288EDBC-AAC2-48C4-89B5-0A2BC2FE42D1}"/>
    <cellStyle name="Heading 3 2 9 22" xfId="6547" xr:uid="{F3F3F175-1534-4ACB-BDBA-E567BE7918BC}"/>
    <cellStyle name="Heading 3 2 9 23" xfId="6548" xr:uid="{50009202-CE77-427C-A5E7-79F20CDBB697}"/>
    <cellStyle name="Heading 3 2 9 24" xfId="6549" xr:uid="{90EA23B1-ADE8-4413-9307-81E68DB652A3}"/>
    <cellStyle name="Heading 3 2 9 25" xfId="6550" xr:uid="{03509026-6911-4951-9C73-4F5F4DD54134}"/>
    <cellStyle name="Heading 3 2 9 3" xfId="6551" xr:uid="{BA414DDD-7F75-4F14-B857-7FB7E5506DCF}"/>
    <cellStyle name="Heading 3 2 9 3 2" xfId="6552" xr:uid="{62DC8CB2-C263-4C58-9B69-D1D9FB5DC9EC}"/>
    <cellStyle name="Heading 3 2 9 3 2 2" xfId="6553" xr:uid="{CBE3A39A-C233-4432-ABAB-73FA7459210B}"/>
    <cellStyle name="Heading 3 2 9 3 3" xfId="6554" xr:uid="{85DA5EBC-73ED-47FB-B4C6-75C19D32275B}"/>
    <cellStyle name="Heading 3 2 9 3 3 2" xfId="6555" xr:uid="{9FA6D742-04F7-4E64-90BF-D02EBC22DFDA}"/>
    <cellStyle name="Heading 3 2 9 3 4" xfId="6556" xr:uid="{50DDED11-1932-478C-B342-A25098255330}"/>
    <cellStyle name="Heading 3 2 9 3 4 2" xfId="6557" xr:uid="{8E227D26-90D2-4B4D-8F7D-EB7A817958EB}"/>
    <cellStyle name="Heading 3 2 9 4" xfId="6558" xr:uid="{557FD15D-355E-4ACC-9CD5-DC356D6873BE}"/>
    <cellStyle name="Heading 3 2 9 4 2" xfId="6559" xr:uid="{6206CB8F-457A-4EFA-819C-28ABF890FBBE}"/>
    <cellStyle name="Heading 3 2 9 4 2 2" xfId="6560" xr:uid="{A34A37B2-4093-4479-827D-29A141EBAB62}"/>
    <cellStyle name="Heading 3 2 9 4 3" xfId="6561" xr:uid="{DF0B2CB4-A4AB-4402-B568-0EE1A5C46FD9}"/>
    <cellStyle name="Heading 3 2 9 4 3 2" xfId="6562" xr:uid="{C90283D4-3C1F-4AC2-8901-558A96139843}"/>
    <cellStyle name="Heading 3 2 9 4 4" xfId="6563" xr:uid="{CD1F7315-34DD-427E-B340-CC41EE04E19A}"/>
    <cellStyle name="Heading 3 2 9 4 4 2" xfId="6564" xr:uid="{F4D70004-3B39-4FF7-BDB1-1B86C1489B7E}"/>
    <cellStyle name="Heading 3 2 9 5" xfId="6565" xr:uid="{D53B1E36-8161-43C9-8C72-8C97CEF3F5D3}"/>
    <cellStyle name="Heading 3 2 9 5 2" xfId="6566" xr:uid="{A6EEB1D2-6E91-43ED-B333-139B2297478B}"/>
    <cellStyle name="Heading 3 2 9 5 2 2" xfId="6567" xr:uid="{E95BAC68-24D4-4017-AB3A-4953F7928750}"/>
    <cellStyle name="Heading 3 2 9 5 3" xfId="6568" xr:uid="{256251FA-6153-4798-B9D2-02236AE0CF53}"/>
    <cellStyle name="Heading 3 2 9 5 3 2" xfId="6569" xr:uid="{15219B4C-68A0-489D-AE13-4117FD513BCF}"/>
    <cellStyle name="Heading 3 2 9 5 4" xfId="6570" xr:uid="{64E73FE7-9A63-4C76-82D4-FE6EEA005C2B}"/>
    <cellStyle name="Heading 3 2 9 5 4 2" xfId="6571" xr:uid="{26B18E7A-94BD-47C8-9BCC-AF296970BE7E}"/>
    <cellStyle name="Heading 3 2 9 6" xfId="6572" xr:uid="{124191E7-AAD2-4D89-BBFC-E6979AFB1B7A}"/>
    <cellStyle name="Heading 3 2 9 6 2" xfId="6573" xr:uid="{7CE5BA38-43DC-48F0-A65A-9EFBE121BD16}"/>
    <cellStyle name="Heading 3 2 9 6 2 2" xfId="6574" xr:uid="{DDF5DBF5-373F-40A0-88BA-C294D4FE19EF}"/>
    <cellStyle name="Heading 3 2 9 6 3" xfId="6575" xr:uid="{B15E15B7-EEDE-413D-ABED-C54B5EAE38A6}"/>
    <cellStyle name="Heading 3 2 9 6 3 2" xfId="6576" xr:uid="{670FF44B-A7E4-4F1A-8359-905EDB7AAACA}"/>
    <cellStyle name="Heading 3 2 9 6 4" xfId="6577" xr:uid="{935CC12A-D0AD-4AB1-B735-B9F67A0F868E}"/>
    <cellStyle name="Heading 3 2 9 6 4 2" xfId="6578" xr:uid="{6F85CCB6-4C39-4206-84ED-A0A58D2B8BFF}"/>
    <cellStyle name="Heading 3 2 9 7" xfId="6579" xr:uid="{A47EC200-02B0-49E4-BBC4-35EDB2B28FA8}"/>
    <cellStyle name="Heading 3 2 9 7 2" xfId="6580" xr:uid="{FB97A9B8-6C43-413F-A0CE-F47962BDEA79}"/>
    <cellStyle name="Heading 3 2 9 7 2 2" xfId="6581" xr:uid="{448846F6-DFBA-4C55-8762-B6E37C0338CA}"/>
    <cellStyle name="Heading 3 2 9 7 3" xfId="6582" xr:uid="{1F120DFC-3690-4545-A4F4-56BE76FF5320}"/>
    <cellStyle name="Heading 3 2 9 7 3 2" xfId="6583" xr:uid="{C232FFFD-6060-4EE0-9C18-74CFF7F6B4B4}"/>
    <cellStyle name="Heading 3 2 9 7 4" xfId="6584" xr:uid="{D29ECEBF-21FD-4F39-869D-FB24C3AF451C}"/>
    <cellStyle name="Heading 3 2 9 7 4 2" xfId="6585" xr:uid="{D8279047-3FEC-4563-B790-9FE69E7731EF}"/>
    <cellStyle name="Heading 3 2 9 8" xfId="6586" xr:uid="{1BBCF951-4576-4E40-8E37-24DA36CB134C}"/>
    <cellStyle name="Heading 3 2 9 8 2" xfId="6587" xr:uid="{F0C2AEFD-803A-43C9-A426-A62828AADF7E}"/>
    <cellStyle name="Heading 3 2 9 8 2 2" xfId="6588" xr:uid="{09D71964-D76F-47B2-9F8B-43A17413870C}"/>
    <cellStyle name="Heading 3 2 9 8 3" xfId="6589" xr:uid="{A3F77564-3F1B-4386-B1E4-A0E2B66CF08F}"/>
    <cellStyle name="Heading 3 2 9 8 3 2" xfId="6590" xr:uid="{DA565134-D11F-47F2-9325-A943C8C36CC5}"/>
    <cellStyle name="Heading 3 2 9 8 4" xfId="6591" xr:uid="{4784CF80-7A63-4294-95C7-660B6B612143}"/>
    <cellStyle name="Heading 3 2 9 8 4 2" xfId="6592" xr:uid="{9F6CEBB6-EA11-419B-933C-55A02E794B57}"/>
    <cellStyle name="Heading 3 2 9 9" xfId="6593" xr:uid="{E1625953-2BF3-4DC4-A406-650593F37502}"/>
    <cellStyle name="Heading 3 2 9 9 2" xfId="6594" xr:uid="{CCDCC425-4668-4329-86D7-DF22E99725AA}"/>
    <cellStyle name="Heading 3 2 9 9 2 2" xfId="6595" xr:uid="{71BF90EC-4395-413F-AAB9-948DDA86DD1C}"/>
    <cellStyle name="Heading 3 2 9 9 3" xfId="6596" xr:uid="{FC4490BA-DA2C-4006-A494-3C6802FA3FE3}"/>
    <cellStyle name="Heading 3 2 9 9 3 2" xfId="6597" xr:uid="{64D89902-CFDE-4AA7-A47F-8410E6B71DA6}"/>
    <cellStyle name="Heading 3 2 9 9 4" xfId="6598" xr:uid="{B4DD10C1-F74D-4631-81AF-33C64FD3E69C}"/>
    <cellStyle name="Heading 3 2 9 9 4 2" xfId="6599" xr:uid="{E8336E19-C4A7-4FF5-803B-5D84AF49ACA0}"/>
    <cellStyle name="Heading 3 3" xfId="6600" xr:uid="{C58AE2FA-6BF0-4A73-B00F-6DF306DA9510}"/>
    <cellStyle name="Heading 3 3 10" xfId="6601" xr:uid="{C4B36A51-A2A5-4ED5-9607-1843904E6A22}"/>
    <cellStyle name="Heading 3 3 10 2" xfId="6602" xr:uid="{E214D9EA-41AD-4A19-9662-9E359A710C0D}"/>
    <cellStyle name="Heading 3 3 10 2 2" xfId="6603" xr:uid="{094EBC6B-7D3A-4B22-A180-EDADC0E0D4F4}"/>
    <cellStyle name="Heading 3 3 10 3" xfId="6604" xr:uid="{7864146C-60B1-4DED-99F3-304888072CBB}"/>
    <cellStyle name="Heading 3 3 10 3 2" xfId="6605" xr:uid="{3DB604F2-0347-46EB-A867-BD616658ACD8}"/>
    <cellStyle name="Heading 3 3 10 4" xfId="6606" xr:uid="{AA4BBC08-42A0-4A0F-BE5E-C04B0D6A5C6D}"/>
    <cellStyle name="Heading 3 3 10 4 2" xfId="6607" xr:uid="{488A2556-A630-4110-9395-10FD174D1847}"/>
    <cellStyle name="Heading 3 3 11" xfId="6608" xr:uid="{ECE108B4-CF77-407D-9CAD-D26ADE4AEBC2}"/>
    <cellStyle name="Heading 3 3 11 2" xfId="6609" xr:uid="{C72F9DAD-AEA4-474B-80FA-0F877D18DD5A}"/>
    <cellStyle name="Heading 3 3 11 2 2" xfId="6610" xr:uid="{D4738E95-AF88-4B9C-AA4D-EF44F56FC9FA}"/>
    <cellStyle name="Heading 3 3 11 3" xfId="6611" xr:uid="{F4880ED6-FF3A-4708-BDC5-F53075450258}"/>
    <cellStyle name="Heading 3 3 11 3 2" xfId="6612" xr:uid="{C57A3264-C20D-4129-A4B3-EC23F2BE9305}"/>
    <cellStyle name="Heading 3 3 11 4" xfId="6613" xr:uid="{51E9B2D4-92A7-461C-9A46-032C326A8934}"/>
    <cellStyle name="Heading 3 3 11 4 2" xfId="6614" xr:uid="{D72AFB2A-D3BE-44E7-BC87-4C5BEA67F13A}"/>
    <cellStyle name="Heading 3 3 12" xfId="6615" xr:uid="{140D72DD-C012-4CB3-9AB7-663346C502B3}"/>
    <cellStyle name="Heading 3 3 12 2" xfId="6616" xr:uid="{EDA44A36-9373-4900-AFB1-1685B86F79CF}"/>
    <cellStyle name="Heading 3 3 12 2 2" xfId="6617" xr:uid="{FD60C017-9260-41AD-BED2-8696FF5C8CB9}"/>
    <cellStyle name="Heading 3 3 12 3" xfId="6618" xr:uid="{0F73EAE2-B2C7-47A1-85CD-280CF8FEDA20}"/>
    <cellStyle name="Heading 3 3 12 3 2" xfId="6619" xr:uid="{1EBAD320-766E-42B9-BCE7-1171BC354EDB}"/>
    <cellStyle name="Heading 3 3 12 4" xfId="6620" xr:uid="{F630FC54-673F-4B8A-A846-1BAF15205647}"/>
    <cellStyle name="Heading 3 3 12 4 2" xfId="6621" xr:uid="{143F26EE-1233-403C-AEE8-17FF9E86E521}"/>
    <cellStyle name="Heading 3 3 13" xfId="6622" xr:uid="{5D973761-3D47-4054-8F17-9E069E7F3B12}"/>
    <cellStyle name="Heading 3 3 13 2" xfId="6623" xr:uid="{97D317F2-1771-4DCB-94BB-8E95B5DB1017}"/>
    <cellStyle name="Heading 3 3 13 2 2" xfId="6624" xr:uid="{706877DC-BC54-43DA-956C-69F593CA0A26}"/>
    <cellStyle name="Heading 3 3 13 3" xfId="6625" xr:uid="{2ADB6E2E-9F5F-4DA2-A05E-5CC3DB3774C5}"/>
    <cellStyle name="Heading 3 3 13 3 2" xfId="6626" xr:uid="{0026B2C1-5AE2-4EB8-A9CA-ADBA34B48DDF}"/>
    <cellStyle name="Heading 3 3 13 4" xfId="6627" xr:uid="{B1D6A2A5-F9F9-44DF-BB21-467004319D2B}"/>
    <cellStyle name="Heading 3 3 13 4 2" xfId="6628" xr:uid="{547D8466-44D9-405D-9EBE-84C48C1273D9}"/>
    <cellStyle name="Heading 3 3 14" xfId="6629" xr:uid="{27406624-4EE8-4142-A81F-73F230CBCE4F}"/>
    <cellStyle name="Heading 3 3 14 2" xfId="6630" xr:uid="{A1F6D6A3-FA6E-4F4A-AF9C-72989039F286}"/>
    <cellStyle name="Heading 3 3 14 2 2" xfId="6631" xr:uid="{20E53E4D-48A1-4D92-9BF2-1EDFF1DC2103}"/>
    <cellStyle name="Heading 3 3 14 3" xfId="6632" xr:uid="{D278E5DB-95D0-4D50-A48A-F0D0F5C9ACEC}"/>
    <cellStyle name="Heading 3 3 14 3 2" xfId="6633" xr:uid="{0E1E5440-6A51-45CD-8756-141F01CA395C}"/>
    <cellStyle name="Heading 3 3 14 4" xfId="6634" xr:uid="{F5E2705C-727C-46AF-BFAC-6626CF9C6647}"/>
    <cellStyle name="Heading 3 3 14 4 2" xfId="6635" xr:uid="{5A7473CB-9D05-4D26-91FB-7B109174368D}"/>
    <cellStyle name="Heading 3 3 15" xfId="6636" xr:uid="{0B5723C0-DF28-4327-BB14-EF70F9BEDA08}"/>
    <cellStyle name="Heading 3 3 15 2" xfId="6637" xr:uid="{D9D32891-194F-426F-870E-25A7D64846F1}"/>
    <cellStyle name="Heading 3 3 15 2 2" xfId="6638" xr:uid="{FE106FFA-2CFD-4DD8-8C19-95A68738B91F}"/>
    <cellStyle name="Heading 3 3 15 3" xfId="6639" xr:uid="{109A7559-0E25-47CB-B1B3-0CCA101B2645}"/>
    <cellStyle name="Heading 3 3 15 3 2" xfId="6640" xr:uid="{D16869F8-1FD2-4151-BB0E-613450D52D53}"/>
    <cellStyle name="Heading 3 3 15 4" xfId="6641" xr:uid="{D1027D5E-79C5-4CB5-A1B4-9101102D3824}"/>
    <cellStyle name="Heading 3 3 15 4 2" xfId="6642" xr:uid="{6D8DF98C-34F5-410C-A8BC-9307C9C0D680}"/>
    <cellStyle name="Heading 3 3 16" xfId="6643" xr:uid="{B7990E4F-2045-43B6-BB9C-0476AC5E28C1}"/>
    <cellStyle name="Heading 3 3 16 2" xfId="6644" xr:uid="{582A1D40-29B0-4004-A519-37A488637C97}"/>
    <cellStyle name="Heading 3 3 17" xfId="6645" xr:uid="{7F16D80E-AD9A-4613-B8E4-8740D6BBF24C}"/>
    <cellStyle name="Heading 3 3 17 2" xfId="6646" xr:uid="{C6D2D51D-3A2D-45BF-92AF-D8019A572DFB}"/>
    <cellStyle name="Heading 3 3 18" xfId="6647" xr:uid="{49D9BBC6-EBDD-4F3C-A16E-2CD2367C01E8}"/>
    <cellStyle name="Heading 3 3 18 2" xfId="6648" xr:uid="{8714492D-9CB0-43CE-A35F-B5B9232986F2}"/>
    <cellStyle name="Heading 3 3 19" xfId="6649" xr:uid="{29FAB9CB-F687-4C65-93A6-4AC717EEE8B4}"/>
    <cellStyle name="Heading 3 3 2" xfId="6650" xr:uid="{D517BD76-C429-4D24-8357-02909BB75C6B}"/>
    <cellStyle name="Heading 3 3 2 2" xfId="6651" xr:uid="{C8857F5C-B3BF-4F4B-9D94-ED323436F28A}"/>
    <cellStyle name="Heading 3 3 2 2 2" xfId="6652" xr:uid="{1C7053DB-47C2-48CA-90CA-DF8A248FBB71}"/>
    <cellStyle name="Heading 3 3 2 3" xfId="6653" xr:uid="{7C6D857B-CC28-4D1D-AD08-B07620E08CD3}"/>
    <cellStyle name="Heading 3 3 2 3 2" xfId="6654" xr:uid="{70DCAA03-3742-400C-8257-91EFFD03A808}"/>
    <cellStyle name="Heading 3 3 2 4" xfId="6655" xr:uid="{D48C50E2-EAB7-41C0-9E0A-C899263355A9}"/>
    <cellStyle name="Heading 3 3 2 4 2" xfId="6656" xr:uid="{DCF5DFAE-13EB-4A8C-A216-E9E99454C95E}"/>
    <cellStyle name="Heading 3 3 20" xfId="6657" xr:uid="{403072D0-4A00-4C1D-A6CF-F9B0CAB314C4}"/>
    <cellStyle name="Heading 3 3 21" xfId="6658" xr:uid="{95C09600-33AB-488A-A385-2AE9B583280B}"/>
    <cellStyle name="Heading 3 3 22" xfId="6659" xr:uid="{7C08BE06-8154-41C4-B199-C4965F7A9131}"/>
    <cellStyle name="Heading 3 3 23" xfId="6660" xr:uid="{99C6CCBE-95AD-47C1-9F70-6B53C90BC7DB}"/>
    <cellStyle name="Heading 3 3 24" xfId="6661" xr:uid="{0EAEC044-E5B8-4234-903A-D7B0376B3DF3}"/>
    <cellStyle name="Heading 3 3 25" xfId="6662" xr:uid="{3F7E8B4C-EA95-4EA2-81FE-9EE36CE9B37B}"/>
    <cellStyle name="Heading 3 3 3" xfId="6663" xr:uid="{3D354398-D925-4E98-8BA0-C7B8C4A5CA53}"/>
    <cellStyle name="Heading 3 3 3 2" xfId="6664" xr:uid="{9A51E8BE-5822-4359-8F36-2F33ED6D0793}"/>
    <cellStyle name="Heading 3 3 3 2 2" xfId="6665" xr:uid="{221F3742-B343-4694-8F40-7B678F2FAE3F}"/>
    <cellStyle name="Heading 3 3 3 3" xfId="6666" xr:uid="{7F2AE76A-E9B9-4860-8F41-4A9DA42B1A50}"/>
    <cellStyle name="Heading 3 3 3 3 2" xfId="6667" xr:uid="{DF872C3E-A24A-48A4-8181-403B55DC011A}"/>
    <cellStyle name="Heading 3 3 3 4" xfId="6668" xr:uid="{7F45B2F8-C4D3-4BBC-8100-744B3F4EA9EB}"/>
    <cellStyle name="Heading 3 3 3 4 2" xfId="6669" xr:uid="{742D3B78-162D-413E-8A38-844A9C2C5138}"/>
    <cellStyle name="Heading 3 3 4" xfId="6670" xr:uid="{33E9A6E2-D5C0-467F-8DC0-1AB1B354A129}"/>
    <cellStyle name="Heading 3 3 4 2" xfId="6671" xr:uid="{F7B877D4-37E9-4369-B925-C14AAF8E582F}"/>
    <cellStyle name="Heading 3 3 4 2 2" xfId="6672" xr:uid="{447D7925-9B63-4825-8D07-E19D552AC39D}"/>
    <cellStyle name="Heading 3 3 4 3" xfId="6673" xr:uid="{61E85A89-DD06-4612-AB16-CDCFE6DA6A41}"/>
    <cellStyle name="Heading 3 3 4 3 2" xfId="6674" xr:uid="{B080CA8B-F53F-4816-BCEF-242E04B23305}"/>
    <cellStyle name="Heading 3 3 4 4" xfId="6675" xr:uid="{C8B5F053-00CD-45A8-A64F-69F75C899AC6}"/>
    <cellStyle name="Heading 3 3 4 4 2" xfId="6676" xr:uid="{C0D8F085-C0B9-4A1C-BBA6-2650FFE67C13}"/>
    <cellStyle name="Heading 3 3 5" xfId="6677" xr:uid="{65B3E0C6-649A-47BE-B634-D3E39C8A57B7}"/>
    <cellStyle name="Heading 3 3 5 2" xfId="6678" xr:uid="{86BDAE91-4D67-49DD-A661-A7D83D45B5C2}"/>
    <cellStyle name="Heading 3 3 5 2 2" xfId="6679" xr:uid="{461A67E4-85BF-41D7-B010-B0DD48E3483C}"/>
    <cellStyle name="Heading 3 3 5 3" xfId="6680" xr:uid="{398A28A9-4D39-4EBB-9CE0-22D4740E477D}"/>
    <cellStyle name="Heading 3 3 5 3 2" xfId="6681" xr:uid="{BE6C47EB-162E-4963-A1CC-3542C4C92096}"/>
    <cellStyle name="Heading 3 3 5 4" xfId="6682" xr:uid="{599204B2-10DD-4601-9B65-6D2D92D6E333}"/>
    <cellStyle name="Heading 3 3 5 4 2" xfId="6683" xr:uid="{33A5776E-D906-4302-B5BC-ACDC20F78755}"/>
    <cellStyle name="Heading 3 3 6" xfId="6684" xr:uid="{64AE332B-FD4B-4406-842A-1A94D39B8C36}"/>
    <cellStyle name="Heading 3 3 6 2" xfId="6685" xr:uid="{20A02A09-3351-49E8-A3F4-2BAF2202B63C}"/>
    <cellStyle name="Heading 3 3 6 2 2" xfId="6686" xr:uid="{B4C69B8E-7828-4530-87A5-8F7D450BF218}"/>
    <cellStyle name="Heading 3 3 6 3" xfId="6687" xr:uid="{596CD7DA-769D-44A7-82FD-D690682349B6}"/>
    <cellStyle name="Heading 3 3 6 3 2" xfId="6688" xr:uid="{9438E309-B253-4282-A106-59ADFADF8B8A}"/>
    <cellStyle name="Heading 3 3 6 4" xfId="6689" xr:uid="{86693E82-8238-455A-B39D-FC7D59B07263}"/>
    <cellStyle name="Heading 3 3 6 4 2" xfId="6690" xr:uid="{01DF8F29-F259-4C7C-9056-7C7E77D64714}"/>
    <cellStyle name="Heading 3 3 7" xfId="6691" xr:uid="{A395AFDE-1526-4610-8224-29F76A5A5B6B}"/>
    <cellStyle name="Heading 3 3 7 2" xfId="6692" xr:uid="{148C2EED-2DC3-4B20-819A-DB2EC94CCD32}"/>
    <cellStyle name="Heading 3 3 7 2 2" xfId="6693" xr:uid="{E855DBD6-6E6B-4115-9F16-A98629D2A642}"/>
    <cellStyle name="Heading 3 3 7 3" xfId="6694" xr:uid="{942CA476-0EA7-4CF4-AEE0-231F696382CB}"/>
    <cellStyle name="Heading 3 3 7 3 2" xfId="6695" xr:uid="{8FCF8340-2F0D-4C0C-996C-2507A96F33AD}"/>
    <cellStyle name="Heading 3 3 7 4" xfId="6696" xr:uid="{825D5C58-2230-4F96-8C8E-4766C01E19BE}"/>
    <cellStyle name="Heading 3 3 7 4 2" xfId="6697" xr:uid="{6133329F-3653-4BE7-9FC7-A5A5911B327C}"/>
    <cellStyle name="Heading 3 3 8" xfId="6698" xr:uid="{C53585EC-2C57-466E-A585-30B356CB7AF1}"/>
    <cellStyle name="Heading 3 3 8 2" xfId="6699" xr:uid="{7D8596E8-EE34-4406-81B9-160841744B0D}"/>
    <cellStyle name="Heading 3 3 8 2 2" xfId="6700" xr:uid="{55149ABE-6943-4506-A6CF-EC375130CD08}"/>
    <cellStyle name="Heading 3 3 8 3" xfId="6701" xr:uid="{4748C63A-1376-4CB1-8579-86E4183FD222}"/>
    <cellStyle name="Heading 3 3 8 3 2" xfId="6702" xr:uid="{0913BCBA-E32A-4F1F-A780-34A35677B04A}"/>
    <cellStyle name="Heading 3 3 8 4" xfId="6703" xr:uid="{CAD0F5AE-8BD2-47FC-88D9-53298561EAF1}"/>
    <cellStyle name="Heading 3 3 8 4 2" xfId="6704" xr:uid="{6B3C60DE-D5E1-4A78-8F8F-C46199F42DFF}"/>
    <cellStyle name="Heading 3 3 9" xfId="6705" xr:uid="{C2223E58-89C8-4339-BF78-592BC2044ED3}"/>
    <cellStyle name="Heading 3 3 9 2" xfId="6706" xr:uid="{7D41B6CA-B53A-4D07-BDEF-E3E97A1016A8}"/>
    <cellStyle name="Heading 3 3 9 2 2" xfId="6707" xr:uid="{93AA1831-06D6-45BE-A1AF-481452905F30}"/>
    <cellStyle name="Heading 3 3 9 3" xfId="6708" xr:uid="{B9350C58-773D-412C-B9C1-5476CC297BEF}"/>
    <cellStyle name="Heading 3 3 9 3 2" xfId="6709" xr:uid="{D44E9FCE-465A-4943-AC57-BBF28D50FFCD}"/>
    <cellStyle name="Heading 3 3 9 4" xfId="6710" xr:uid="{AE4E09FA-40E2-4AEC-8F55-1B2FD2C908CC}"/>
    <cellStyle name="Heading 3 3 9 4 2" xfId="6711" xr:uid="{C5486FC5-FAEA-4CC5-86B2-40D786F7DEBB}"/>
    <cellStyle name="Heading 3 4" xfId="6712" xr:uid="{34F4DA00-B7C7-457E-8C17-80853CC1854C}"/>
    <cellStyle name="Heading 3 4 10" xfId="6713" xr:uid="{3E6132E9-DA8D-422A-9551-CCAE6A1E1FC5}"/>
    <cellStyle name="Heading 3 4 10 2" xfId="6714" xr:uid="{B1F10137-2B28-405E-9976-4A367325E941}"/>
    <cellStyle name="Heading 3 4 10 2 2" xfId="6715" xr:uid="{9D231750-FC1C-44CC-932D-111959FD9091}"/>
    <cellStyle name="Heading 3 4 10 3" xfId="6716" xr:uid="{A2E97C18-8A8B-4C20-A83F-EDD22601156F}"/>
    <cellStyle name="Heading 3 4 10 3 2" xfId="6717" xr:uid="{366E3BC0-ED75-4D5E-920C-2F02388A37B2}"/>
    <cellStyle name="Heading 3 4 10 4" xfId="6718" xr:uid="{60D45D49-BCAE-4FEF-AF56-870B2EFADDA0}"/>
    <cellStyle name="Heading 3 4 10 4 2" xfId="6719" xr:uid="{B533A32D-BD52-440C-A398-3AE12361F0AD}"/>
    <cellStyle name="Heading 3 4 11" xfId="6720" xr:uid="{1F8F7AF2-83F7-4834-87AE-9296EC272E8C}"/>
    <cellStyle name="Heading 3 4 11 2" xfId="6721" xr:uid="{40DE0F40-3C29-42A8-BB41-3FFA59D42259}"/>
    <cellStyle name="Heading 3 4 11 2 2" xfId="6722" xr:uid="{4D36FCF8-E6D2-4BA5-8D2A-D9E08E6F7C7B}"/>
    <cellStyle name="Heading 3 4 11 3" xfId="6723" xr:uid="{F1C13914-F8FE-44F9-AFED-3A39DEBA8064}"/>
    <cellStyle name="Heading 3 4 11 3 2" xfId="6724" xr:uid="{D9B9E241-B9B1-4E7B-80A1-EBCF48B94790}"/>
    <cellStyle name="Heading 3 4 11 4" xfId="6725" xr:uid="{744697FF-CC11-4245-9700-01E86D484D0B}"/>
    <cellStyle name="Heading 3 4 11 4 2" xfId="6726" xr:uid="{D42DFAF7-BCCC-44DE-814D-3845966FBE09}"/>
    <cellStyle name="Heading 3 4 12" xfId="6727" xr:uid="{C0C68E1F-FFF2-49EA-9A63-6FB784A32AEC}"/>
    <cellStyle name="Heading 3 4 12 2" xfId="6728" xr:uid="{16BC6661-821A-48DF-946D-05964F5B9D07}"/>
    <cellStyle name="Heading 3 4 12 2 2" xfId="6729" xr:uid="{D60A1229-EA0D-4B1D-9417-07DBF389A0CA}"/>
    <cellStyle name="Heading 3 4 12 3" xfId="6730" xr:uid="{D6CDC40C-64BB-4D60-9B2C-0F582E93B5B4}"/>
    <cellStyle name="Heading 3 4 12 3 2" xfId="6731" xr:uid="{452AC1A7-E483-4570-B7FF-8C60C032DC5A}"/>
    <cellStyle name="Heading 3 4 12 4" xfId="6732" xr:uid="{B1F4B102-AB05-45C0-903A-B42E3491B1C0}"/>
    <cellStyle name="Heading 3 4 12 4 2" xfId="6733" xr:uid="{CF616147-AD25-4706-A3A7-A86E08D6F3F4}"/>
    <cellStyle name="Heading 3 4 13" xfId="6734" xr:uid="{64E77C66-C78D-42C4-B98F-8176076D767A}"/>
    <cellStyle name="Heading 3 4 13 2" xfId="6735" xr:uid="{869D0CFB-EAC6-4C40-AFD3-19A701D641BA}"/>
    <cellStyle name="Heading 3 4 13 2 2" xfId="6736" xr:uid="{2686A669-9602-44B2-BCC5-F1CE33010378}"/>
    <cellStyle name="Heading 3 4 13 3" xfId="6737" xr:uid="{A3BD973B-ED60-4C2B-BB4A-4BEC669FDA42}"/>
    <cellStyle name="Heading 3 4 13 3 2" xfId="6738" xr:uid="{537F95D3-16BB-40BB-83E0-95590A9669BF}"/>
    <cellStyle name="Heading 3 4 13 4" xfId="6739" xr:uid="{AC121D43-3087-4E77-930A-F0ABF0C593E7}"/>
    <cellStyle name="Heading 3 4 13 4 2" xfId="6740" xr:uid="{C808B8CB-B872-4460-99FC-79E224B2EC4B}"/>
    <cellStyle name="Heading 3 4 14" xfId="6741" xr:uid="{36E7F0B0-F328-4782-A897-ACD28DAE23F7}"/>
    <cellStyle name="Heading 3 4 14 2" xfId="6742" xr:uid="{D3C38303-5CED-44A5-B651-CE53008C0642}"/>
    <cellStyle name="Heading 3 4 14 2 2" xfId="6743" xr:uid="{83B0E65D-F4BA-4122-9E36-7F3009E59992}"/>
    <cellStyle name="Heading 3 4 14 3" xfId="6744" xr:uid="{957B41C3-496B-4C53-B680-478776DCDF0C}"/>
    <cellStyle name="Heading 3 4 14 3 2" xfId="6745" xr:uid="{B46B5DE4-AB51-414A-947A-893AF0E486F1}"/>
    <cellStyle name="Heading 3 4 14 4" xfId="6746" xr:uid="{6B64A166-A7CC-402E-ACC4-84A4FE23DCBA}"/>
    <cellStyle name="Heading 3 4 14 4 2" xfId="6747" xr:uid="{BDF8F232-ED43-4AF2-9564-574A99F19BD2}"/>
    <cellStyle name="Heading 3 4 15" xfId="6748" xr:uid="{D5E815FA-BD7F-485E-BC73-BFFB84C3DC80}"/>
    <cellStyle name="Heading 3 4 15 2" xfId="6749" xr:uid="{E6006958-D496-4702-AF7D-5CC4B3D0B047}"/>
    <cellStyle name="Heading 3 4 15 2 2" xfId="6750" xr:uid="{5AA2DEA9-E9D7-4810-98D0-C720EB2B0CB7}"/>
    <cellStyle name="Heading 3 4 15 3" xfId="6751" xr:uid="{8777C105-CC0E-426C-B0F5-B3391CBAD6AD}"/>
    <cellStyle name="Heading 3 4 15 3 2" xfId="6752" xr:uid="{EECAD1A1-4784-4055-BDF6-87822132792C}"/>
    <cellStyle name="Heading 3 4 15 4" xfId="6753" xr:uid="{0EA563F6-DC82-4EA2-93EF-E0ED7CB35171}"/>
    <cellStyle name="Heading 3 4 15 4 2" xfId="6754" xr:uid="{E84458AF-D59B-4F14-A8F3-B0FEBC9BF5C3}"/>
    <cellStyle name="Heading 3 4 16" xfId="6755" xr:uid="{08911DD1-A496-46FC-83E5-94B7E6199858}"/>
    <cellStyle name="Heading 3 4 16 2" xfId="6756" xr:uid="{650ADC35-B250-43DF-8520-BEA96FF79502}"/>
    <cellStyle name="Heading 3 4 17" xfId="6757" xr:uid="{3EF62449-9D51-48B6-9847-DD3FA97CC2DB}"/>
    <cellStyle name="Heading 3 4 17 2" xfId="6758" xr:uid="{7A226E3D-AF4B-401F-A7F7-59AB5BF6326D}"/>
    <cellStyle name="Heading 3 4 18" xfId="6759" xr:uid="{EDFA47F9-4914-4B61-907B-A19A502D6B54}"/>
    <cellStyle name="Heading 3 4 18 2" xfId="6760" xr:uid="{E65CE9B6-E61A-4479-9D50-2BF02AF1C26B}"/>
    <cellStyle name="Heading 3 4 19" xfId="6761" xr:uid="{F38F392D-0611-493C-AE45-845E79DFC410}"/>
    <cellStyle name="Heading 3 4 2" xfId="6762" xr:uid="{A50A534E-DD78-4E8D-8F19-E2DA4E99505E}"/>
    <cellStyle name="Heading 3 4 2 2" xfId="6763" xr:uid="{266B22BF-AAE5-46E1-A311-1ADAF38303F3}"/>
    <cellStyle name="Heading 3 4 2 2 2" xfId="6764" xr:uid="{97BB7D18-D8FA-470C-81CE-58FA8966F468}"/>
    <cellStyle name="Heading 3 4 2 3" xfId="6765" xr:uid="{74E20135-9FC6-4EFC-8B2A-3FD27E4E79FD}"/>
    <cellStyle name="Heading 3 4 2 3 2" xfId="6766" xr:uid="{51D02B01-19BC-4AA8-842D-C4897D0C1776}"/>
    <cellStyle name="Heading 3 4 2 4" xfId="6767" xr:uid="{087203B5-B411-4DE1-B254-0C9DDB6F7C2C}"/>
    <cellStyle name="Heading 3 4 2 4 2" xfId="6768" xr:uid="{3B4C2C18-918D-45D7-9D12-741BA3E7042F}"/>
    <cellStyle name="Heading 3 4 20" xfId="6769" xr:uid="{7BF7D71A-D731-4F18-99BF-9CA956B64F8D}"/>
    <cellStyle name="Heading 3 4 21" xfId="6770" xr:uid="{22F28496-BF1F-40ED-B1AA-60279D6FBF2E}"/>
    <cellStyle name="Heading 3 4 22" xfId="6771" xr:uid="{BDFDE5F3-BACD-4AC5-BC21-87DD7EB72DCE}"/>
    <cellStyle name="Heading 3 4 23" xfId="6772" xr:uid="{4AA36A7A-2846-4BBC-A818-2FF2D8A10732}"/>
    <cellStyle name="Heading 3 4 24" xfId="6773" xr:uid="{6011F304-B793-4760-A9E3-C955D2724FBB}"/>
    <cellStyle name="Heading 3 4 25" xfId="6774" xr:uid="{124A15CA-6AEB-493C-AF03-6F4282541A5C}"/>
    <cellStyle name="Heading 3 4 3" xfId="6775" xr:uid="{57D8945A-E50B-4853-BB35-382EBB9D57D5}"/>
    <cellStyle name="Heading 3 4 3 2" xfId="6776" xr:uid="{3AF9ABFD-C950-4963-99EE-416B2CE08C50}"/>
    <cellStyle name="Heading 3 4 3 2 2" xfId="6777" xr:uid="{299D5AA4-D0A5-4DD7-9AF9-732E7A609081}"/>
    <cellStyle name="Heading 3 4 3 3" xfId="6778" xr:uid="{A5160B31-E15A-4DE5-8720-4038F6BCC9EB}"/>
    <cellStyle name="Heading 3 4 3 3 2" xfId="6779" xr:uid="{DEAA1987-B7FC-47FB-8B5C-43C35677365B}"/>
    <cellStyle name="Heading 3 4 3 4" xfId="6780" xr:uid="{85A3C41D-5EA8-425B-86F3-00D92DE9B963}"/>
    <cellStyle name="Heading 3 4 3 4 2" xfId="6781" xr:uid="{A6B62F16-4BDB-4FC7-8623-C4399C77DB09}"/>
    <cellStyle name="Heading 3 4 4" xfId="6782" xr:uid="{437A19A2-79C2-48C4-975D-8ACB2D879790}"/>
    <cellStyle name="Heading 3 4 4 2" xfId="6783" xr:uid="{BC955F35-6CC1-4E3C-90A3-ABD8956721B6}"/>
    <cellStyle name="Heading 3 4 4 2 2" xfId="6784" xr:uid="{48F75FB7-3CF5-489F-811B-9F561A575D64}"/>
    <cellStyle name="Heading 3 4 4 3" xfId="6785" xr:uid="{8062DA79-CAB0-44E3-B064-24697722DD08}"/>
    <cellStyle name="Heading 3 4 4 3 2" xfId="6786" xr:uid="{A5B0A671-C839-4B84-8293-8717B0371FFB}"/>
    <cellStyle name="Heading 3 4 4 4" xfId="6787" xr:uid="{2CCE382B-4873-48AB-A792-F68CF025EB3B}"/>
    <cellStyle name="Heading 3 4 4 4 2" xfId="6788" xr:uid="{E5336D98-6E42-49EF-B418-6B63BB1623E9}"/>
    <cellStyle name="Heading 3 4 5" xfId="6789" xr:uid="{1474225A-FC23-40F7-AB80-B9BE43612603}"/>
    <cellStyle name="Heading 3 4 5 2" xfId="6790" xr:uid="{E42BDEFD-B75E-4EA8-9AF4-BA1556DC7EC2}"/>
    <cellStyle name="Heading 3 4 5 2 2" xfId="6791" xr:uid="{187D02CF-9E6B-4333-8C02-FCA5E9AC23C6}"/>
    <cellStyle name="Heading 3 4 5 3" xfId="6792" xr:uid="{4E64649B-309D-4456-B6D9-39DC9ACEADF4}"/>
    <cellStyle name="Heading 3 4 5 3 2" xfId="6793" xr:uid="{0D3F6EE1-4151-454D-BB91-2F8CD72FA539}"/>
    <cellStyle name="Heading 3 4 5 4" xfId="6794" xr:uid="{E61A2C42-FBCA-4D2B-A1D6-38D2ECD1D19D}"/>
    <cellStyle name="Heading 3 4 5 4 2" xfId="6795" xr:uid="{C22EC8EE-2A7A-4E60-B0A3-48DF683DBC3A}"/>
    <cellStyle name="Heading 3 4 6" xfId="6796" xr:uid="{B97D75CE-A23A-45AD-AEEC-EA19847E3AC6}"/>
    <cellStyle name="Heading 3 4 6 2" xfId="6797" xr:uid="{EEBA63F8-6946-4557-BC83-A3E92C1641E1}"/>
    <cellStyle name="Heading 3 4 6 2 2" xfId="6798" xr:uid="{92C83091-E6D0-430C-A086-F6AD193C3CC5}"/>
    <cellStyle name="Heading 3 4 6 3" xfId="6799" xr:uid="{88671072-2AF3-4BF7-B8EC-883F3A0739DF}"/>
    <cellStyle name="Heading 3 4 6 3 2" xfId="6800" xr:uid="{A4221059-566C-4D01-B810-03486D43B2C3}"/>
    <cellStyle name="Heading 3 4 6 4" xfId="6801" xr:uid="{DFFC7C60-D410-4C65-9035-5414ACFD9226}"/>
    <cellStyle name="Heading 3 4 6 4 2" xfId="6802" xr:uid="{7AC10C44-AA08-4524-B4A2-D5A8F1A62E97}"/>
    <cellStyle name="Heading 3 4 7" xfId="6803" xr:uid="{3763EEE4-16E4-4B55-8E78-28F4BD3E7A27}"/>
    <cellStyle name="Heading 3 4 7 2" xfId="6804" xr:uid="{A3A8ABDE-35B0-480A-90F1-FFA53BC056A2}"/>
    <cellStyle name="Heading 3 4 7 2 2" xfId="6805" xr:uid="{B6CB40B9-9DEF-4661-BC42-7E641AD6C1AA}"/>
    <cellStyle name="Heading 3 4 7 3" xfId="6806" xr:uid="{5C5EDD03-26F2-4871-B5D9-45FF536363DE}"/>
    <cellStyle name="Heading 3 4 7 3 2" xfId="6807" xr:uid="{C8EB2B18-B45F-452C-9C33-C46D1AA56385}"/>
    <cellStyle name="Heading 3 4 7 4" xfId="6808" xr:uid="{8B50BD90-816C-45F6-9CAB-1DFB1FFAAA7F}"/>
    <cellStyle name="Heading 3 4 7 4 2" xfId="6809" xr:uid="{13081FFC-E430-4C62-A25D-C606E32F4FD6}"/>
    <cellStyle name="Heading 3 4 8" xfId="6810" xr:uid="{9DE777A6-B73C-408B-AD91-000712113774}"/>
    <cellStyle name="Heading 3 4 8 2" xfId="6811" xr:uid="{1B00B1B0-DCEC-4264-BF1C-D93742B2DD6B}"/>
    <cellStyle name="Heading 3 4 8 2 2" xfId="6812" xr:uid="{9EE5E43E-4230-4D79-938F-80C8CB96DC45}"/>
    <cellStyle name="Heading 3 4 8 3" xfId="6813" xr:uid="{249D5F41-27C4-4143-A689-0E71955E4CBA}"/>
    <cellStyle name="Heading 3 4 8 3 2" xfId="6814" xr:uid="{076677B0-0FFD-4D08-B475-2EC1DD960CEB}"/>
    <cellStyle name="Heading 3 4 8 4" xfId="6815" xr:uid="{8BBC7CD3-8495-4FB2-8978-8E22D837B3F0}"/>
    <cellStyle name="Heading 3 4 8 4 2" xfId="6816" xr:uid="{2E5DFF18-80E0-43D1-84FE-96BCD58B2A9C}"/>
    <cellStyle name="Heading 3 4 9" xfId="6817" xr:uid="{9F5BDE87-2D08-4091-8E89-B1B73B8F95CB}"/>
    <cellStyle name="Heading 3 4 9 2" xfId="6818" xr:uid="{8E737F4A-399A-4BC6-8EAD-67BBBEC9E7BF}"/>
    <cellStyle name="Heading 3 4 9 2 2" xfId="6819" xr:uid="{0A857ACD-F992-40AE-AD1D-0C6882FB2122}"/>
    <cellStyle name="Heading 3 4 9 3" xfId="6820" xr:uid="{54CFF8EA-6725-4CF7-8BAF-9A453E22F4FE}"/>
    <cellStyle name="Heading 3 4 9 3 2" xfId="6821" xr:uid="{4AC19D31-D194-40EF-A594-16DFB57788E8}"/>
    <cellStyle name="Heading 3 4 9 4" xfId="6822" xr:uid="{2037A429-2C54-471F-A142-300E711D4985}"/>
    <cellStyle name="Heading 3 4 9 4 2" xfId="6823" xr:uid="{931E88E6-FA55-4792-9DC0-0083352EEDAA}"/>
    <cellStyle name="Heading 3 5" xfId="6824" xr:uid="{C631A5EA-DA20-4AB1-BB03-CFFF66D0A2AB}"/>
    <cellStyle name="Heading 3 5 10" xfId="6825" xr:uid="{05303E50-79F7-48EF-BB5F-38ECF28D57E5}"/>
    <cellStyle name="Heading 3 5 10 2" xfId="6826" xr:uid="{C6FE986F-7AF6-4E91-A08E-F613D74B4C6C}"/>
    <cellStyle name="Heading 3 5 10 2 2" xfId="6827" xr:uid="{9EEDF88C-CA34-4693-BF9D-1E7805EB7EA5}"/>
    <cellStyle name="Heading 3 5 10 3" xfId="6828" xr:uid="{0B474388-9D51-4F1A-9498-E1C54B5D1FD2}"/>
    <cellStyle name="Heading 3 5 10 3 2" xfId="6829" xr:uid="{E0C9AC0A-DEFF-4253-A2EC-19E422739FB0}"/>
    <cellStyle name="Heading 3 5 10 4" xfId="6830" xr:uid="{CBDBE967-FA37-457C-87B5-EFA90BDA6D3E}"/>
    <cellStyle name="Heading 3 5 10 4 2" xfId="6831" xr:uid="{770D3DDF-28D5-4BBD-A277-C5F9D5DE76B1}"/>
    <cellStyle name="Heading 3 5 11" xfId="6832" xr:uid="{748C4E44-A990-474D-B6EE-DC8452A242BA}"/>
    <cellStyle name="Heading 3 5 11 2" xfId="6833" xr:uid="{5053885A-55A2-486B-97C1-F8F347A3AAC5}"/>
    <cellStyle name="Heading 3 5 11 2 2" xfId="6834" xr:uid="{ABD81CA2-21D3-46D0-AA1E-F72282155A16}"/>
    <cellStyle name="Heading 3 5 11 3" xfId="6835" xr:uid="{38B52C32-B51C-4725-BAEE-CFFD7BD62644}"/>
    <cellStyle name="Heading 3 5 11 3 2" xfId="6836" xr:uid="{7F9D9758-EAEF-48F0-BD51-081587842BD0}"/>
    <cellStyle name="Heading 3 5 11 4" xfId="6837" xr:uid="{61E6353A-8D78-494B-BAF0-B2C4326A7738}"/>
    <cellStyle name="Heading 3 5 11 4 2" xfId="6838" xr:uid="{6707A64B-4330-433F-8690-31752B80A1C8}"/>
    <cellStyle name="Heading 3 5 12" xfId="6839" xr:uid="{B8B46B74-9543-455C-A62D-AF63CDB6CF75}"/>
    <cellStyle name="Heading 3 5 12 2" xfId="6840" xr:uid="{CE97FE6E-8FB8-458E-8139-196BE75211A5}"/>
    <cellStyle name="Heading 3 5 12 2 2" xfId="6841" xr:uid="{9F098CAC-1C35-4C47-B5C6-4D2549E91819}"/>
    <cellStyle name="Heading 3 5 12 3" xfId="6842" xr:uid="{B3117260-3B95-480F-B95C-9FA89F20CF52}"/>
    <cellStyle name="Heading 3 5 12 3 2" xfId="6843" xr:uid="{6D53E0AE-18B5-418A-B8E5-556994167CC0}"/>
    <cellStyle name="Heading 3 5 12 4" xfId="6844" xr:uid="{9D2532DE-5036-43D3-83B2-8CA01C837E45}"/>
    <cellStyle name="Heading 3 5 12 4 2" xfId="6845" xr:uid="{616C6EBA-48A2-4472-B035-6757314C20B1}"/>
    <cellStyle name="Heading 3 5 13" xfId="6846" xr:uid="{FBA0313D-7FAE-4D86-B397-7EDC45D8E026}"/>
    <cellStyle name="Heading 3 5 13 2" xfId="6847" xr:uid="{66634DD6-4097-4A59-8AF7-2FA0FD5E6D3A}"/>
    <cellStyle name="Heading 3 5 13 2 2" xfId="6848" xr:uid="{23BFD6B2-ADA7-455E-B45D-92A3B40AC64E}"/>
    <cellStyle name="Heading 3 5 13 3" xfId="6849" xr:uid="{900DE838-9701-426B-8B35-36BAC56C2027}"/>
    <cellStyle name="Heading 3 5 13 3 2" xfId="6850" xr:uid="{8D0B4BD4-603C-40A4-822F-654CCDB62874}"/>
    <cellStyle name="Heading 3 5 13 4" xfId="6851" xr:uid="{738B3BC5-1625-4F05-98C3-C5A78BC7430B}"/>
    <cellStyle name="Heading 3 5 13 4 2" xfId="6852" xr:uid="{D9077F2A-F4CB-48BA-A752-57BAC8E30E67}"/>
    <cellStyle name="Heading 3 5 14" xfId="6853" xr:uid="{716B6C70-50F5-4021-8AC9-487E72AD3D38}"/>
    <cellStyle name="Heading 3 5 14 2" xfId="6854" xr:uid="{78968F64-341B-46DE-9E96-B4EABBC2A027}"/>
    <cellStyle name="Heading 3 5 14 2 2" xfId="6855" xr:uid="{C581EC2C-B56C-4AF0-9C83-798A80FC2ECC}"/>
    <cellStyle name="Heading 3 5 14 3" xfId="6856" xr:uid="{C3D3E797-641E-4B1A-9095-93A5AB08C326}"/>
    <cellStyle name="Heading 3 5 14 3 2" xfId="6857" xr:uid="{B8F8FE0E-D0C7-4D9A-8505-FDA06E3A1FC1}"/>
    <cellStyle name="Heading 3 5 14 4" xfId="6858" xr:uid="{B258AA9C-45F9-4D5A-B111-3CBD11063CC4}"/>
    <cellStyle name="Heading 3 5 14 4 2" xfId="6859" xr:uid="{C7289265-7220-43B8-A307-A3AD113292AD}"/>
    <cellStyle name="Heading 3 5 15" xfId="6860" xr:uid="{6966F57F-404E-4E65-BFDC-00DCB2D76319}"/>
    <cellStyle name="Heading 3 5 15 2" xfId="6861" xr:uid="{D235059B-4312-4EED-824E-5D67650C9AA4}"/>
    <cellStyle name="Heading 3 5 15 2 2" xfId="6862" xr:uid="{AF1E86F0-29D4-493E-9011-4480790FAB0A}"/>
    <cellStyle name="Heading 3 5 15 3" xfId="6863" xr:uid="{C8C7B8E2-4E77-4E30-A7AD-89DA469F4F3A}"/>
    <cellStyle name="Heading 3 5 15 3 2" xfId="6864" xr:uid="{82C0D2D7-BABD-42C0-A4B3-16432F8206E4}"/>
    <cellStyle name="Heading 3 5 15 4" xfId="6865" xr:uid="{04706C3C-6FF7-401B-9980-0FE967092769}"/>
    <cellStyle name="Heading 3 5 15 4 2" xfId="6866" xr:uid="{01B6E16F-9634-4901-92C7-B3C223C8088C}"/>
    <cellStyle name="Heading 3 5 16" xfId="6867" xr:uid="{89A064F4-952D-4217-870E-89638FE1E190}"/>
    <cellStyle name="Heading 3 5 16 2" xfId="6868" xr:uid="{3BB92E84-E1BA-4CA0-B822-2941F543F742}"/>
    <cellStyle name="Heading 3 5 17" xfId="6869" xr:uid="{E05E2729-20FD-4893-BE1D-D34B87DCFD24}"/>
    <cellStyle name="Heading 3 5 17 2" xfId="6870" xr:uid="{DAAFAC6B-82FA-48DC-924F-D32A2CE97D47}"/>
    <cellStyle name="Heading 3 5 18" xfId="6871" xr:uid="{3B80D7FC-485F-48FB-8AD9-666731739AA6}"/>
    <cellStyle name="Heading 3 5 18 2" xfId="6872" xr:uid="{5B75340E-AF90-42D2-BD09-A0D3DCCD317F}"/>
    <cellStyle name="Heading 3 5 19" xfId="6873" xr:uid="{798EA08F-6AB3-4116-9CC7-9E54AA2977AD}"/>
    <cellStyle name="Heading 3 5 2" xfId="6874" xr:uid="{72744353-BFC0-4A9F-9A2E-4316BCF9AEF6}"/>
    <cellStyle name="Heading 3 5 2 2" xfId="6875" xr:uid="{31D7A0FE-D81B-4ABE-BDAF-2CABFB00FC3C}"/>
    <cellStyle name="Heading 3 5 2 2 2" xfId="6876" xr:uid="{9E291E1B-67C4-4C9D-9473-7544AB468C8A}"/>
    <cellStyle name="Heading 3 5 2 3" xfId="6877" xr:uid="{9E703EF6-44A7-4820-B718-B2934A364031}"/>
    <cellStyle name="Heading 3 5 2 3 2" xfId="6878" xr:uid="{6BE5F316-6180-49EA-8E50-011A9B6F4225}"/>
    <cellStyle name="Heading 3 5 2 4" xfId="6879" xr:uid="{9EC1B360-BCE6-4B2D-92E2-A2075AE11DC3}"/>
    <cellStyle name="Heading 3 5 2 4 2" xfId="6880" xr:uid="{7DC3D134-6686-4E8B-B455-C77B5CEFEE9B}"/>
    <cellStyle name="Heading 3 5 20" xfId="6881" xr:uid="{6E2A0A0E-D24E-4986-B3FC-06F23C723CD0}"/>
    <cellStyle name="Heading 3 5 21" xfId="6882" xr:uid="{C28ECB56-75C3-48F3-AE7A-2C4337C01B24}"/>
    <cellStyle name="Heading 3 5 22" xfId="6883" xr:uid="{256B32C2-B8B0-4B16-A0A2-AC3A98BF76A0}"/>
    <cellStyle name="Heading 3 5 23" xfId="6884" xr:uid="{386F89FB-2465-466D-B1E6-851159580FF4}"/>
    <cellStyle name="Heading 3 5 24" xfId="6885" xr:uid="{C5748D3A-A217-4207-AF92-FCA52A50BBB4}"/>
    <cellStyle name="Heading 3 5 25" xfId="6886" xr:uid="{68C7945E-967B-4947-88A7-1B92312F3056}"/>
    <cellStyle name="Heading 3 5 3" xfId="6887" xr:uid="{449B37BA-50D4-41C7-9E2F-DB2113E4D3F0}"/>
    <cellStyle name="Heading 3 5 3 2" xfId="6888" xr:uid="{9C5B1AC9-F0AD-4578-AFDD-9FEEE7766E5A}"/>
    <cellStyle name="Heading 3 5 3 2 2" xfId="6889" xr:uid="{EAE8FF0B-7412-416B-BDE6-AE9328CF8947}"/>
    <cellStyle name="Heading 3 5 3 3" xfId="6890" xr:uid="{4AA778B9-9169-45A4-B3BD-828E4196C4A4}"/>
    <cellStyle name="Heading 3 5 3 3 2" xfId="6891" xr:uid="{7A81EB4B-454F-40D9-B3B5-3499CFF58B2F}"/>
    <cellStyle name="Heading 3 5 3 4" xfId="6892" xr:uid="{87471193-4EBA-4312-9887-3DB49502985C}"/>
    <cellStyle name="Heading 3 5 3 4 2" xfId="6893" xr:uid="{23441A04-1FBF-4EA3-A7F9-AF2D1EA03C7A}"/>
    <cellStyle name="Heading 3 5 4" xfId="6894" xr:uid="{02067E1F-7FD4-4F43-BD6C-892963BACA93}"/>
    <cellStyle name="Heading 3 5 4 2" xfId="6895" xr:uid="{251062DB-855D-4A64-9899-A3C0A27FA9BF}"/>
    <cellStyle name="Heading 3 5 4 2 2" xfId="6896" xr:uid="{7B8538E5-A50A-4316-B1FA-AA86DF28D0B2}"/>
    <cellStyle name="Heading 3 5 4 3" xfId="6897" xr:uid="{6937A30D-7687-4805-ACA1-BDDC0B528DFD}"/>
    <cellStyle name="Heading 3 5 4 3 2" xfId="6898" xr:uid="{147BB19F-9666-4357-9D05-3B43D7962C33}"/>
    <cellStyle name="Heading 3 5 4 4" xfId="6899" xr:uid="{F474EF33-DF67-4824-8F75-F48C2561AD43}"/>
    <cellStyle name="Heading 3 5 4 4 2" xfId="6900" xr:uid="{9953E6B0-3112-4DDB-B3FA-335E011B37CC}"/>
    <cellStyle name="Heading 3 5 5" xfId="6901" xr:uid="{BE390C30-3A04-43D7-85A7-EB494735D7B8}"/>
    <cellStyle name="Heading 3 5 5 2" xfId="6902" xr:uid="{5A6D2C4A-1E64-47CB-8C3B-3C60155B0EE9}"/>
    <cellStyle name="Heading 3 5 5 2 2" xfId="6903" xr:uid="{13326FB4-A42B-45CA-8E65-7C5B4F1DF3DD}"/>
    <cellStyle name="Heading 3 5 5 3" xfId="6904" xr:uid="{A3F1A2DF-9BE0-4D71-9098-B5AEA6BA9050}"/>
    <cellStyle name="Heading 3 5 5 3 2" xfId="6905" xr:uid="{D9D864E4-BD67-4C56-A8B8-3B7FE54AFA89}"/>
    <cellStyle name="Heading 3 5 5 4" xfId="6906" xr:uid="{839D69B0-10AC-4EE1-8282-8DB128901F82}"/>
    <cellStyle name="Heading 3 5 5 4 2" xfId="6907" xr:uid="{DE3177EC-A213-4BFF-93D6-4B6B30FCBCC8}"/>
    <cellStyle name="Heading 3 5 6" xfId="6908" xr:uid="{894B6BA8-D56B-4F90-9952-0048AB89F3B9}"/>
    <cellStyle name="Heading 3 5 6 2" xfId="6909" xr:uid="{E6588F70-5B01-42D1-AD5E-7C580D0EE9AE}"/>
    <cellStyle name="Heading 3 5 6 2 2" xfId="6910" xr:uid="{615B06C2-9F2F-44BC-B5BC-FF40BB73B0E0}"/>
    <cellStyle name="Heading 3 5 6 3" xfId="6911" xr:uid="{2BAB363C-0E87-402E-8865-106340E5F47E}"/>
    <cellStyle name="Heading 3 5 6 3 2" xfId="6912" xr:uid="{D06401B6-273B-4D5E-AE6C-EB9573C15485}"/>
    <cellStyle name="Heading 3 5 6 4" xfId="6913" xr:uid="{9BE68632-DF65-4F60-A50C-538C1A8D9287}"/>
    <cellStyle name="Heading 3 5 6 4 2" xfId="6914" xr:uid="{AC43EAED-BB26-4EFB-9F3C-7C8F52570A39}"/>
    <cellStyle name="Heading 3 5 7" xfId="6915" xr:uid="{492E24A2-E004-4541-B468-57378EE6737F}"/>
    <cellStyle name="Heading 3 5 7 2" xfId="6916" xr:uid="{5DB283BC-69CE-43FF-BF62-863A7E0CD18A}"/>
    <cellStyle name="Heading 3 5 7 2 2" xfId="6917" xr:uid="{652CA2AD-6325-425C-B245-735C70609EC2}"/>
    <cellStyle name="Heading 3 5 7 3" xfId="6918" xr:uid="{8F06FA61-9702-4227-B086-42DEC0316A53}"/>
    <cellStyle name="Heading 3 5 7 3 2" xfId="6919" xr:uid="{459ED326-00B2-42BC-8713-5F6371598802}"/>
    <cellStyle name="Heading 3 5 7 4" xfId="6920" xr:uid="{4A26150A-E418-4D0C-855E-3FCEFF78747F}"/>
    <cellStyle name="Heading 3 5 7 4 2" xfId="6921" xr:uid="{1B450AB3-AA08-4D35-8289-CC805CC5D953}"/>
    <cellStyle name="Heading 3 5 8" xfId="6922" xr:uid="{3D6768AA-0CBC-4EA0-8A2A-F0D251902C91}"/>
    <cellStyle name="Heading 3 5 8 2" xfId="6923" xr:uid="{D9A1E36C-1317-4AEE-AFE6-8C11F1C1AE5C}"/>
    <cellStyle name="Heading 3 5 8 2 2" xfId="6924" xr:uid="{DAC8F4AC-4485-4C4F-994A-808463039EA9}"/>
    <cellStyle name="Heading 3 5 8 3" xfId="6925" xr:uid="{CC6F19D2-0DFD-4EC8-81CA-34808C37B191}"/>
    <cellStyle name="Heading 3 5 8 3 2" xfId="6926" xr:uid="{559C0461-4C91-4B74-96DB-A27E720671E0}"/>
    <cellStyle name="Heading 3 5 8 4" xfId="6927" xr:uid="{765CA7A7-D607-41DC-868C-D64818B34588}"/>
    <cellStyle name="Heading 3 5 8 4 2" xfId="6928" xr:uid="{1D892E33-93AA-4423-AF3D-FE58B203F40E}"/>
    <cellStyle name="Heading 3 5 9" xfId="6929" xr:uid="{34901475-B0CE-4F9B-92AC-C50DAAB7611B}"/>
    <cellStyle name="Heading 3 5 9 2" xfId="6930" xr:uid="{5CA15123-BB3A-4CF5-B54A-8C7CA4A46848}"/>
    <cellStyle name="Heading 3 5 9 2 2" xfId="6931" xr:uid="{834B3892-C33F-4949-A2DC-BA2243A64722}"/>
    <cellStyle name="Heading 3 5 9 3" xfId="6932" xr:uid="{E19838F5-CD56-4BC9-B272-DD5FFED6D5D0}"/>
    <cellStyle name="Heading 3 5 9 3 2" xfId="6933" xr:uid="{85D6E645-4912-4D4A-AE05-41B54AD6CD0B}"/>
    <cellStyle name="Heading 3 5 9 4" xfId="6934" xr:uid="{226A1E15-636E-4BE0-9AC5-5EF1638B9606}"/>
    <cellStyle name="Heading 3 5 9 4 2" xfId="6935" xr:uid="{1A175CF9-C75B-436D-8DFB-BBA92765CAFF}"/>
    <cellStyle name="Heading 3 6" xfId="6936" xr:uid="{64CE882C-FA92-4F29-AAB9-10646E9BA25C}"/>
    <cellStyle name="Heading 3 6 10" xfId="6937" xr:uid="{DA220F73-2CB7-4B68-8290-49426633B598}"/>
    <cellStyle name="Heading 3 6 10 2" xfId="6938" xr:uid="{F498D8CA-0A29-45A6-A4EC-92EB6F83F046}"/>
    <cellStyle name="Heading 3 6 10 2 2" xfId="6939" xr:uid="{C3BD033A-D780-4322-9235-8929F8458930}"/>
    <cellStyle name="Heading 3 6 10 3" xfId="6940" xr:uid="{DA0AC0F2-C23D-449E-9983-76F6CBB29F9A}"/>
    <cellStyle name="Heading 3 6 10 3 2" xfId="6941" xr:uid="{EB77C789-4768-4FFF-A0CE-E66A1BC29D7B}"/>
    <cellStyle name="Heading 3 6 10 4" xfId="6942" xr:uid="{8779886F-0CCE-492E-870B-0DCFF602E4E4}"/>
    <cellStyle name="Heading 3 6 10 4 2" xfId="6943" xr:uid="{AC181B79-3D19-497D-9642-038105DDF0BF}"/>
    <cellStyle name="Heading 3 6 11" xfId="6944" xr:uid="{D4BBC4BB-F56C-405B-B556-32EEB49C8465}"/>
    <cellStyle name="Heading 3 6 11 2" xfId="6945" xr:uid="{9310BB16-C1FF-417E-BB94-3C3E9CD5E221}"/>
    <cellStyle name="Heading 3 6 11 2 2" xfId="6946" xr:uid="{6D3426A9-8CF3-41F7-B835-999C17A63A8F}"/>
    <cellStyle name="Heading 3 6 11 3" xfId="6947" xr:uid="{BE76E1C3-49F2-4FF2-BA26-2F28A9875107}"/>
    <cellStyle name="Heading 3 6 11 3 2" xfId="6948" xr:uid="{ACB7DA77-2A0F-4481-BF31-93CCF4CB0280}"/>
    <cellStyle name="Heading 3 6 11 4" xfId="6949" xr:uid="{3CDC9B64-8C49-4011-9702-C93B24A0C14F}"/>
    <cellStyle name="Heading 3 6 11 4 2" xfId="6950" xr:uid="{B566EA55-1FF2-447B-9B4D-82C5E21FE0B9}"/>
    <cellStyle name="Heading 3 6 12" xfId="6951" xr:uid="{123B1A9D-82D3-4398-A8A7-2D33D2082F78}"/>
    <cellStyle name="Heading 3 6 12 2" xfId="6952" xr:uid="{3348622C-A7FD-456A-9447-86601A75B1CF}"/>
    <cellStyle name="Heading 3 6 12 2 2" xfId="6953" xr:uid="{E7772EF8-EDC8-49EA-ACE2-F1ED03C8EB71}"/>
    <cellStyle name="Heading 3 6 12 3" xfId="6954" xr:uid="{46E5D2F0-9BAB-42E1-A339-685C4FC9E1E6}"/>
    <cellStyle name="Heading 3 6 12 3 2" xfId="6955" xr:uid="{3B8741AB-6AC7-4357-A28B-435AE590B651}"/>
    <cellStyle name="Heading 3 6 12 4" xfId="6956" xr:uid="{571C312F-79DD-48E0-B738-30146246A79F}"/>
    <cellStyle name="Heading 3 6 12 4 2" xfId="6957" xr:uid="{A6EE0D62-C0A8-4BC7-BC99-916147BADBF7}"/>
    <cellStyle name="Heading 3 6 13" xfId="6958" xr:uid="{B0EF36F4-7ABD-40E2-8323-BA1D17961E52}"/>
    <cellStyle name="Heading 3 6 13 2" xfId="6959" xr:uid="{332CADF3-4969-413E-A066-ED20162BFF6C}"/>
    <cellStyle name="Heading 3 6 13 2 2" xfId="6960" xr:uid="{0E08BC23-3852-469A-8D28-0EB35636ACAF}"/>
    <cellStyle name="Heading 3 6 13 3" xfId="6961" xr:uid="{89480862-B5DA-4459-AD6E-0574692E0558}"/>
    <cellStyle name="Heading 3 6 13 3 2" xfId="6962" xr:uid="{B97DA28E-0D35-417B-8373-4D687C7EDAFF}"/>
    <cellStyle name="Heading 3 6 13 4" xfId="6963" xr:uid="{DE6CF318-1FDD-46CA-BF0E-29A84B42256C}"/>
    <cellStyle name="Heading 3 6 13 4 2" xfId="6964" xr:uid="{19D0BE5A-9FC6-463E-9331-BACB8ED97D8F}"/>
    <cellStyle name="Heading 3 6 14" xfId="6965" xr:uid="{C5472A33-E837-4CE5-8C62-8E8A94ABB880}"/>
    <cellStyle name="Heading 3 6 14 2" xfId="6966" xr:uid="{4B261246-C002-45C5-BF97-B7528CDF0215}"/>
    <cellStyle name="Heading 3 6 14 2 2" xfId="6967" xr:uid="{D5F9139D-4EB2-44CA-9FE1-C74FF21CAADB}"/>
    <cellStyle name="Heading 3 6 14 3" xfId="6968" xr:uid="{9714F1EB-3F36-41AB-A5BD-EB17A858C909}"/>
    <cellStyle name="Heading 3 6 14 3 2" xfId="6969" xr:uid="{3C2B78C7-E114-40A6-A49F-6A93E44F0729}"/>
    <cellStyle name="Heading 3 6 14 4" xfId="6970" xr:uid="{228EC544-F4EE-4811-9E7A-FDBD649A39D8}"/>
    <cellStyle name="Heading 3 6 14 4 2" xfId="6971" xr:uid="{6A88B12A-A975-4677-A800-F7C2AF7E1AF7}"/>
    <cellStyle name="Heading 3 6 15" xfId="6972" xr:uid="{4390E17A-98A0-4535-9AF6-7CF6005BFACA}"/>
    <cellStyle name="Heading 3 6 15 2" xfId="6973" xr:uid="{7A383540-1A6C-41A6-883C-33C16E154B0A}"/>
    <cellStyle name="Heading 3 6 15 2 2" xfId="6974" xr:uid="{C838F9B8-A49F-4549-BB42-90D0D814BD1C}"/>
    <cellStyle name="Heading 3 6 15 3" xfId="6975" xr:uid="{B96D0362-C5E5-414D-AFC8-2D136CA468E6}"/>
    <cellStyle name="Heading 3 6 15 3 2" xfId="6976" xr:uid="{27EC4168-AA70-48BC-A845-10D7B1E0E7D1}"/>
    <cellStyle name="Heading 3 6 15 4" xfId="6977" xr:uid="{E94F87E3-8BA3-4579-9C25-C6A8EAFC0EDC}"/>
    <cellStyle name="Heading 3 6 15 4 2" xfId="6978" xr:uid="{FFE9536B-F912-40A5-B317-6B26D7243F0F}"/>
    <cellStyle name="Heading 3 6 16" xfId="6979" xr:uid="{797868E2-FD89-420A-B14E-8CE53BE878E0}"/>
    <cellStyle name="Heading 3 6 16 2" xfId="6980" xr:uid="{435E5F11-D233-4A2D-BAC8-D557A7AAB117}"/>
    <cellStyle name="Heading 3 6 17" xfId="6981" xr:uid="{72217FC0-AA0C-4B27-83D9-2E19D9E6BA21}"/>
    <cellStyle name="Heading 3 6 17 2" xfId="6982" xr:uid="{39BF89DD-EB80-43A4-9D14-47C15EFD5734}"/>
    <cellStyle name="Heading 3 6 18" xfId="6983" xr:uid="{B292DD8C-767A-4F71-AEDE-AE2790F66221}"/>
    <cellStyle name="Heading 3 6 18 2" xfId="6984" xr:uid="{9C99A3BD-B5AC-4146-8738-50359E336643}"/>
    <cellStyle name="Heading 3 6 19" xfId="6985" xr:uid="{1C3FCCE7-0318-4B16-8A09-5DC105186454}"/>
    <cellStyle name="Heading 3 6 2" xfId="6986" xr:uid="{0BAE9A89-391B-4D45-B6C3-1083A9FFCAF8}"/>
    <cellStyle name="Heading 3 6 2 2" xfId="6987" xr:uid="{8CD1EA72-6303-420F-8BCA-4433C09CEAE0}"/>
    <cellStyle name="Heading 3 6 2 2 2" xfId="6988" xr:uid="{D3AE4C17-8FEA-41BC-BDFD-BC10B936DF1E}"/>
    <cellStyle name="Heading 3 6 2 3" xfId="6989" xr:uid="{5C24DB24-3CBA-4280-AD68-5D44E00EC45C}"/>
    <cellStyle name="Heading 3 6 2 3 2" xfId="6990" xr:uid="{BD5B498E-051F-49DF-AAEF-A077D04EB537}"/>
    <cellStyle name="Heading 3 6 2 4" xfId="6991" xr:uid="{38828F62-8493-43E4-A3D5-5D330F58CEDF}"/>
    <cellStyle name="Heading 3 6 2 4 2" xfId="6992" xr:uid="{EA0396A9-9393-456E-9D44-EC52DAC526A7}"/>
    <cellStyle name="Heading 3 6 20" xfId="6993" xr:uid="{48AF5BFB-C261-437A-9AC3-BB27D6AA8425}"/>
    <cellStyle name="Heading 3 6 21" xfId="6994" xr:uid="{F18BB58F-51ED-4DAE-80BF-2C369DD9DF9D}"/>
    <cellStyle name="Heading 3 6 22" xfId="6995" xr:uid="{ADE13389-B839-45D1-87C6-B6347198EEC0}"/>
    <cellStyle name="Heading 3 6 23" xfId="6996" xr:uid="{5900A0FD-E937-4943-B02D-37697C49F2EE}"/>
    <cellStyle name="Heading 3 6 24" xfId="6997" xr:uid="{D552C9F5-4A2D-4CAD-9810-1C97F1287E3E}"/>
    <cellStyle name="Heading 3 6 25" xfId="6998" xr:uid="{338B7AFF-0707-4DAE-AB46-D70A899E79C5}"/>
    <cellStyle name="Heading 3 6 3" xfId="6999" xr:uid="{99137D98-5256-4F4F-B4DF-7C1178021353}"/>
    <cellStyle name="Heading 3 6 3 2" xfId="7000" xr:uid="{CC652650-22CA-4289-AC3E-6B9667CE80B5}"/>
    <cellStyle name="Heading 3 6 3 2 2" xfId="7001" xr:uid="{8F3B89C3-57BA-47EF-8BD9-D8893DBA9D10}"/>
    <cellStyle name="Heading 3 6 3 3" xfId="7002" xr:uid="{E628923A-90B3-4C51-A9F2-B5D6D77941D9}"/>
    <cellStyle name="Heading 3 6 3 3 2" xfId="7003" xr:uid="{6A3044D6-0382-4529-8637-C9DEA1B231B5}"/>
    <cellStyle name="Heading 3 6 3 4" xfId="7004" xr:uid="{AFCB5BA1-0A87-479C-B934-8DDC6EB1EEF5}"/>
    <cellStyle name="Heading 3 6 3 4 2" xfId="7005" xr:uid="{6BE4DFB0-93C4-4D1B-BEB8-3B1660051717}"/>
    <cellStyle name="Heading 3 6 4" xfId="7006" xr:uid="{5591207A-A1A0-4A74-B27D-BFAC0973008F}"/>
    <cellStyle name="Heading 3 6 4 2" xfId="7007" xr:uid="{1A54261F-D57C-4688-B5A8-5C5A3DAA9C4B}"/>
    <cellStyle name="Heading 3 6 4 2 2" xfId="7008" xr:uid="{6BEE84F9-0F10-4AC2-A5EA-5025D32C3375}"/>
    <cellStyle name="Heading 3 6 4 3" xfId="7009" xr:uid="{9F6F0275-6409-4020-A0E9-39206BC39016}"/>
    <cellStyle name="Heading 3 6 4 3 2" xfId="7010" xr:uid="{16BE7EF2-1E82-4DEE-B86A-5B4B43D69AB2}"/>
    <cellStyle name="Heading 3 6 4 4" xfId="7011" xr:uid="{58008AC3-74D8-43BA-9848-8863EF60E802}"/>
    <cellStyle name="Heading 3 6 4 4 2" xfId="7012" xr:uid="{4330ABDE-B589-4067-A18A-2A8B8A7DEDE0}"/>
    <cellStyle name="Heading 3 6 5" xfId="7013" xr:uid="{76357D76-5997-43C1-BB48-96D76ED5F739}"/>
    <cellStyle name="Heading 3 6 5 2" xfId="7014" xr:uid="{45169C3F-FE44-4EBB-A318-60B389F9F158}"/>
    <cellStyle name="Heading 3 6 5 2 2" xfId="7015" xr:uid="{6501B4FF-471F-46B7-B4C2-7C42F2DC3A23}"/>
    <cellStyle name="Heading 3 6 5 3" xfId="7016" xr:uid="{BDF1565B-B7C8-4D53-B2C8-67EA961BA056}"/>
    <cellStyle name="Heading 3 6 5 3 2" xfId="7017" xr:uid="{511FECB3-A6C2-46CF-9D8F-80B9BF4FEFAA}"/>
    <cellStyle name="Heading 3 6 5 4" xfId="7018" xr:uid="{0C9CFB2A-CF9E-4D3A-9EF4-C8A689260982}"/>
    <cellStyle name="Heading 3 6 5 4 2" xfId="7019" xr:uid="{9DF6E095-1845-4954-8F6B-790A4992920E}"/>
    <cellStyle name="Heading 3 6 6" xfId="7020" xr:uid="{706A8F92-4393-4850-A8D9-C7B519FE725D}"/>
    <cellStyle name="Heading 3 6 6 2" xfId="7021" xr:uid="{FE01FBFF-FADC-44B8-A30A-77B52DE6D943}"/>
    <cellStyle name="Heading 3 6 6 2 2" xfId="7022" xr:uid="{22A28960-645D-4053-B03A-3073941DE308}"/>
    <cellStyle name="Heading 3 6 6 3" xfId="7023" xr:uid="{0EDED807-7A00-428C-B452-401255B21112}"/>
    <cellStyle name="Heading 3 6 6 3 2" xfId="7024" xr:uid="{CA7A1FC9-E287-49D8-ACCC-80501C50E37B}"/>
    <cellStyle name="Heading 3 6 6 4" xfId="7025" xr:uid="{82C98E02-2CF9-43B4-8602-0F26B91D7E0E}"/>
    <cellStyle name="Heading 3 6 6 4 2" xfId="7026" xr:uid="{C29D1E4A-1AEC-4608-803B-C71829A4B8CB}"/>
    <cellStyle name="Heading 3 6 7" xfId="7027" xr:uid="{135EBEEB-F294-4FD3-8F42-29164FBA4CD6}"/>
    <cellStyle name="Heading 3 6 7 2" xfId="7028" xr:uid="{66F54513-6BD2-438E-B411-A944A7D0C2D3}"/>
    <cellStyle name="Heading 3 6 7 2 2" xfId="7029" xr:uid="{47E16A35-90EE-4678-97C7-7485A16C2A93}"/>
    <cellStyle name="Heading 3 6 7 3" xfId="7030" xr:uid="{078608C3-7E46-45AD-ACB0-C590F4A7FFC5}"/>
    <cellStyle name="Heading 3 6 7 3 2" xfId="7031" xr:uid="{A793B5A8-73C8-47D8-B5C8-A791242BB5EF}"/>
    <cellStyle name="Heading 3 6 7 4" xfId="7032" xr:uid="{F57F9DE2-42AD-4B13-B32D-28E49DC9546B}"/>
    <cellStyle name="Heading 3 6 7 4 2" xfId="7033" xr:uid="{176C3732-B5BB-4387-A11C-0D6DA35125BA}"/>
    <cellStyle name="Heading 3 6 8" xfId="7034" xr:uid="{84944CAC-06D9-4874-9D6A-35932AD65360}"/>
    <cellStyle name="Heading 3 6 8 2" xfId="7035" xr:uid="{F87AC40E-D126-4C03-AE11-20902D3B57CD}"/>
    <cellStyle name="Heading 3 6 8 2 2" xfId="7036" xr:uid="{66C6D63D-B5D0-4B9D-A0D6-D5CF8EE987B9}"/>
    <cellStyle name="Heading 3 6 8 3" xfId="7037" xr:uid="{A9D726E1-8502-4118-830A-499AEF0E37CA}"/>
    <cellStyle name="Heading 3 6 8 3 2" xfId="7038" xr:uid="{062B3DE1-EEF1-45E8-BEE8-58ABEB0F8C18}"/>
    <cellStyle name="Heading 3 6 8 4" xfId="7039" xr:uid="{03BD27FD-19EA-44D8-AE56-D09296F94629}"/>
    <cellStyle name="Heading 3 6 8 4 2" xfId="7040" xr:uid="{4160D393-A3D9-4E52-A213-743B432F6CAD}"/>
    <cellStyle name="Heading 3 6 9" xfId="7041" xr:uid="{AC946AED-01D9-4021-A7D3-14CAF221F624}"/>
    <cellStyle name="Heading 3 6 9 2" xfId="7042" xr:uid="{1079FDF0-05DF-4FDC-9935-21CB4A79CDC5}"/>
    <cellStyle name="Heading 3 6 9 2 2" xfId="7043" xr:uid="{0D6EA043-9BF5-4FD5-B8C7-9442877EABCA}"/>
    <cellStyle name="Heading 3 6 9 3" xfId="7044" xr:uid="{41BB8C3B-BF00-4426-8FD7-C2EB048E5E89}"/>
    <cellStyle name="Heading 3 6 9 3 2" xfId="7045" xr:uid="{3B2385AB-EBC2-4D37-AA3D-AC7FD966E2DF}"/>
    <cellStyle name="Heading 3 6 9 4" xfId="7046" xr:uid="{51335B34-CB15-446F-A3E9-7913DF7C70C5}"/>
    <cellStyle name="Heading 3 6 9 4 2" xfId="7047" xr:uid="{3DBE2AAB-6293-4E13-A50E-CE60B1C19DE1}"/>
    <cellStyle name="Heading 3 7" xfId="7048" xr:uid="{D59FEB47-3A61-444B-BF08-E6402137D3A1}"/>
    <cellStyle name="Heading 3 7 10" xfId="7049" xr:uid="{F15408E5-4AB1-4FF2-A95B-146E3D762B3C}"/>
    <cellStyle name="Heading 3 7 10 2" xfId="7050" xr:uid="{4CCF3C4D-BEAE-4EDC-B042-16C136BE883D}"/>
    <cellStyle name="Heading 3 7 10 2 2" xfId="7051" xr:uid="{05B33992-3956-4146-BEA0-5D2A23B71C35}"/>
    <cellStyle name="Heading 3 7 10 3" xfId="7052" xr:uid="{4950D644-3E05-4423-AD8E-6E4B79F1741F}"/>
    <cellStyle name="Heading 3 7 10 3 2" xfId="7053" xr:uid="{B60C482E-90D8-4ACE-A4D7-5319B537619B}"/>
    <cellStyle name="Heading 3 7 10 4" xfId="7054" xr:uid="{D9376A2A-625D-4F81-BEC8-666F27EC1042}"/>
    <cellStyle name="Heading 3 7 10 4 2" xfId="7055" xr:uid="{1EC0C0AA-BC3B-4295-8FB8-EA757AE6DDD2}"/>
    <cellStyle name="Heading 3 7 11" xfId="7056" xr:uid="{5413AC62-8CC3-43BC-9E6E-35EA3495C402}"/>
    <cellStyle name="Heading 3 7 11 2" xfId="7057" xr:uid="{1356771D-ADB4-4FD5-A684-0D23F0B112BC}"/>
    <cellStyle name="Heading 3 7 11 2 2" xfId="7058" xr:uid="{11D7F1A3-8226-4B11-B2E7-931104CEB6D9}"/>
    <cellStyle name="Heading 3 7 11 3" xfId="7059" xr:uid="{C2579682-8C42-4C84-BCDF-C7766FE18EF4}"/>
    <cellStyle name="Heading 3 7 11 3 2" xfId="7060" xr:uid="{3D81044D-ED7B-4151-B2A1-B5DE3CB8CFF9}"/>
    <cellStyle name="Heading 3 7 11 4" xfId="7061" xr:uid="{60D9FB91-1BA2-4E0B-B3D5-F8AB078CA2C1}"/>
    <cellStyle name="Heading 3 7 11 4 2" xfId="7062" xr:uid="{B405FD8A-9330-48B8-A888-3BFF99A95A4E}"/>
    <cellStyle name="Heading 3 7 12" xfId="7063" xr:uid="{76CBAC87-6E26-43CC-AADC-51277A62FE52}"/>
    <cellStyle name="Heading 3 7 12 2" xfId="7064" xr:uid="{9BF1397A-96B9-4822-9B71-985B0261235E}"/>
    <cellStyle name="Heading 3 7 12 2 2" xfId="7065" xr:uid="{FFA7A2DC-A8FC-44F7-AE5C-A35438437383}"/>
    <cellStyle name="Heading 3 7 12 3" xfId="7066" xr:uid="{A46C6031-9718-4B1A-9FBA-487BB97C921F}"/>
    <cellStyle name="Heading 3 7 12 3 2" xfId="7067" xr:uid="{6F8C2328-9155-4432-B14C-3BFC69E6D25A}"/>
    <cellStyle name="Heading 3 7 12 4" xfId="7068" xr:uid="{3DA3BFD2-FAA6-435E-8D1F-8830F1704D7B}"/>
    <cellStyle name="Heading 3 7 12 4 2" xfId="7069" xr:uid="{E31F16BA-A108-4D75-9607-CF3B58C814E5}"/>
    <cellStyle name="Heading 3 7 13" xfId="7070" xr:uid="{C68FB485-EDFA-4065-84FC-09E8CBC5C1F2}"/>
    <cellStyle name="Heading 3 7 13 2" xfId="7071" xr:uid="{B41B4142-894B-4BBA-825E-865044A046FF}"/>
    <cellStyle name="Heading 3 7 13 2 2" xfId="7072" xr:uid="{3278B22D-495E-45DD-B260-3CA8A62E7A02}"/>
    <cellStyle name="Heading 3 7 13 3" xfId="7073" xr:uid="{D3039B1C-6446-4A73-8C78-197E75255C52}"/>
    <cellStyle name="Heading 3 7 13 3 2" xfId="7074" xr:uid="{DC6865FC-2A92-491A-94AC-AD76F5E40624}"/>
    <cellStyle name="Heading 3 7 13 4" xfId="7075" xr:uid="{1F0EDB8B-8DD5-4F01-8AB5-830D9ECC8E57}"/>
    <cellStyle name="Heading 3 7 13 4 2" xfId="7076" xr:uid="{F9A81E8F-00A4-4044-A9FF-136C42BEB30D}"/>
    <cellStyle name="Heading 3 7 14" xfId="7077" xr:uid="{3DEAACA4-1C1D-4354-BE21-B8CD8445777F}"/>
    <cellStyle name="Heading 3 7 14 2" xfId="7078" xr:uid="{AFB281EB-395F-4D55-A714-B0FD1125A4B7}"/>
    <cellStyle name="Heading 3 7 14 2 2" xfId="7079" xr:uid="{AA547408-3604-410E-811F-46ABA9B63314}"/>
    <cellStyle name="Heading 3 7 14 3" xfId="7080" xr:uid="{88152316-66A2-4FD9-A223-ACE9EA612C55}"/>
    <cellStyle name="Heading 3 7 14 3 2" xfId="7081" xr:uid="{63978468-8E7D-4A5E-9B0D-A8393B4EDD8B}"/>
    <cellStyle name="Heading 3 7 14 4" xfId="7082" xr:uid="{F5356232-3FFE-41BF-9DB4-D5DD37089023}"/>
    <cellStyle name="Heading 3 7 14 4 2" xfId="7083" xr:uid="{492A8F2F-5FF7-4DE6-8C8C-17B0F6BED851}"/>
    <cellStyle name="Heading 3 7 15" xfId="7084" xr:uid="{F6B24C57-7BB1-4B5C-AC10-1428C1D56FB5}"/>
    <cellStyle name="Heading 3 7 15 2" xfId="7085" xr:uid="{52AE6D8E-86DE-4E59-A2CE-6A7BADAB613F}"/>
    <cellStyle name="Heading 3 7 15 2 2" xfId="7086" xr:uid="{26141153-8AF9-4907-9328-FC382C429247}"/>
    <cellStyle name="Heading 3 7 15 3" xfId="7087" xr:uid="{8699C5E1-775D-4618-9E16-A14B5F88D5CB}"/>
    <cellStyle name="Heading 3 7 15 3 2" xfId="7088" xr:uid="{B5B40B47-68E7-43BC-8EBC-D9ED653D5E69}"/>
    <cellStyle name="Heading 3 7 15 4" xfId="7089" xr:uid="{0B8768D5-2602-4647-BF76-34FEC83E618D}"/>
    <cellStyle name="Heading 3 7 15 4 2" xfId="7090" xr:uid="{3D44F0BB-1C71-4AC6-A09F-E4BADB34820E}"/>
    <cellStyle name="Heading 3 7 16" xfId="7091" xr:uid="{C77DC568-3D2B-4282-B929-BD2BF7CB7A2A}"/>
    <cellStyle name="Heading 3 7 16 2" xfId="7092" xr:uid="{54BC16E9-0DD1-4EE6-B2F5-FD37ABE48BB2}"/>
    <cellStyle name="Heading 3 7 17" xfId="7093" xr:uid="{A0C66415-5240-465F-B9A1-431128626724}"/>
    <cellStyle name="Heading 3 7 17 2" xfId="7094" xr:uid="{CB51CA42-CD18-47AE-93F6-4C81BAA29FC6}"/>
    <cellStyle name="Heading 3 7 18" xfId="7095" xr:uid="{78152058-CB45-4D14-BE3A-81539F08250D}"/>
    <cellStyle name="Heading 3 7 18 2" xfId="7096" xr:uid="{8A710318-A0D9-4F79-AE6E-4F8285CFB4EF}"/>
    <cellStyle name="Heading 3 7 19" xfId="7097" xr:uid="{2603FCCD-761B-4599-9FE1-033747E3350F}"/>
    <cellStyle name="Heading 3 7 2" xfId="7098" xr:uid="{E7D6A6A3-544F-4538-8191-2340B67EBAB4}"/>
    <cellStyle name="Heading 3 7 2 2" xfId="7099" xr:uid="{26467C69-3814-4B61-B12C-472B6EC633D2}"/>
    <cellStyle name="Heading 3 7 2 2 2" xfId="7100" xr:uid="{2DA20E69-1120-4C83-B361-B2B70B655FD3}"/>
    <cellStyle name="Heading 3 7 2 3" xfId="7101" xr:uid="{11D2A2FB-B6A2-4013-8699-367434B3A16D}"/>
    <cellStyle name="Heading 3 7 2 3 2" xfId="7102" xr:uid="{791F1057-4FE6-4D81-9F66-6CEAD031BE97}"/>
    <cellStyle name="Heading 3 7 2 4" xfId="7103" xr:uid="{84EB5048-FEE4-4C0D-B80D-4F698895C82E}"/>
    <cellStyle name="Heading 3 7 2 4 2" xfId="7104" xr:uid="{F0C57E7C-69F7-421C-8065-4C76E773E80A}"/>
    <cellStyle name="Heading 3 7 20" xfId="7105" xr:uid="{3F88B626-AACA-4DC0-BD6E-9132DB0CAF43}"/>
    <cellStyle name="Heading 3 7 21" xfId="7106" xr:uid="{149724FC-C303-4849-9CB6-92BBEC26CF15}"/>
    <cellStyle name="Heading 3 7 22" xfId="7107" xr:uid="{AB48E1AF-A1FA-474E-89D3-E3369DA977FC}"/>
    <cellStyle name="Heading 3 7 23" xfId="7108" xr:uid="{E41A280D-132E-458F-880B-B04277058170}"/>
    <cellStyle name="Heading 3 7 24" xfId="7109" xr:uid="{20F0EBCF-98EF-4B64-931D-C1F9FB30BA9C}"/>
    <cellStyle name="Heading 3 7 25" xfId="7110" xr:uid="{88DE2E03-2626-498F-831C-FDCAB715187D}"/>
    <cellStyle name="Heading 3 7 3" xfId="7111" xr:uid="{0CFDD0EB-AA2B-441D-81F8-10EBDE184AF4}"/>
    <cellStyle name="Heading 3 7 3 2" xfId="7112" xr:uid="{4BB6B913-3D73-455E-8A90-AD94EABE6F1E}"/>
    <cellStyle name="Heading 3 7 3 2 2" xfId="7113" xr:uid="{92BF6192-DF60-4304-999B-9ED07B4C4638}"/>
    <cellStyle name="Heading 3 7 3 3" xfId="7114" xr:uid="{34F4B9F8-0F43-4CF2-BFD3-53D85443E86F}"/>
    <cellStyle name="Heading 3 7 3 3 2" xfId="7115" xr:uid="{A34B7725-A01B-4946-8D19-062922454C36}"/>
    <cellStyle name="Heading 3 7 3 4" xfId="7116" xr:uid="{0B49F8CD-1A1D-4FCB-A76A-2FE6A6184B3E}"/>
    <cellStyle name="Heading 3 7 3 4 2" xfId="7117" xr:uid="{2E8663BF-11B6-4672-83AF-72F5CF98E0FE}"/>
    <cellStyle name="Heading 3 7 4" xfId="7118" xr:uid="{0906CF8E-4B60-4943-9F53-3CBF5552A7E8}"/>
    <cellStyle name="Heading 3 7 4 2" xfId="7119" xr:uid="{413B3677-2C0A-4E9E-9331-381A5B15A68F}"/>
    <cellStyle name="Heading 3 7 4 2 2" xfId="7120" xr:uid="{7012C0BE-0B1A-457F-8E0E-31AA24357E2E}"/>
    <cellStyle name="Heading 3 7 4 3" xfId="7121" xr:uid="{41B5C2E9-0E03-4858-B7B9-3DB74FC5ED88}"/>
    <cellStyle name="Heading 3 7 4 3 2" xfId="7122" xr:uid="{57639C68-E6C0-42D5-AC0B-2401AA0F3191}"/>
    <cellStyle name="Heading 3 7 4 4" xfId="7123" xr:uid="{066D6AF7-5646-4E3A-9CF5-28A112F8FAC1}"/>
    <cellStyle name="Heading 3 7 4 4 2" xfId="7124" xr:uid="{463CB82B-57C9-476D-A369-766A71E4A5D5}"/>
    <cellStyle name="Heading 3 7 5" xfId="7125" xr:uid="{0EFEF2E5-823E-42AF-A575-9F2A300DBFD0}"/>
    <cellStyle name="Heading 3 7 5 2" xfId="7126" xr:uid="{16F9376F-80B6-4A16-AB0B-C282A8DA2FB9}"/>
    <cellStyle name="Heading 3 7 5 2 2" xfId="7127" xr:uid="{D463E053-7970-400E-BF2A-25F7D74E6945}"/>
    <cellStyle name="Heading 3 7 5 3" xfId="7128" xr:uid="{C6AD6E5A-1B61-4A1D-8D5E-330A2E577AD3}"/>
    <cellStyle name="Heading 3 7 5 3 2" xfId="7129" xr:uid="{DCBB4760-BF4E-4675-8A5B-9F3409F3DC58}"/>
    <cellStyle name="Heading 3 7 5 4" xfId="7130" xr:uid="{0916FADA-425D-4738-9C70-B08DD7DB3091}"/>
    <cellStyle name="Heading 3 7 5 4 2" xfId="7131" xr:uid="{7F888119-A386-4817-B114-CD4AAAF769F1}"/>
    <cellStyle name="Heading 3 7 6" xfId="7132" xr:uid="{104CC983-AF9E-47EC-BC00-53111D32415E}"/>
    <cellStyle name="Heading 3 7 6 2" xfId="7133" xr:uid="{38864484-0413-4994-B872-D892387312BA}"/>
    <cellStyle name="Heading 3 7 6 2 2" xfId="7134" xr:uid="{0F3B6877-D401-425F-9707-B0FB32CE22FB}"/>
    <cellStyle name="Heading 3 7 6 3" xfId="7135" xr:uid="{2B688946-5919-49D9-AD50-3E43AB7B4173}"/>
    <cellStyle name="Heading 3 7 6 3 2" xfId="7136" xr:uid="{82951CD9-6140-40CA-A70A-241BD7F58EC5}"/>
    <cellStyle name="Heading 3 7 6 4" xfId="7137" xr:uid="{DF8825B0-9ACF-4CDC-AFA4-4AA220A39358}"/>
    <cellStyle name="Heading 3 7 6 4 2" xfId="7138" xr:uid="{536F750B-5D06-47E4-BC21-FAE362021365}"/>
    <cellStyle name="Heading 3 7 7" xfId="7139" xr:uid="{05A4418F-058E-4B6D-BB18-DAAFED6C3349}"/>
    <cellStyle name="Heading 3 7 7 2" xfId="7140" xr:uid="{237BD7C7-1936-4EB5-AAC7-C425392FB4EE}"/>
    <cellStyle name="Heading 3 7 7 2 2" xfId="7141" xr:uid="{8FD77BDC-314C-463B-B2CE-80F62FEC2A5B}"/>
    <cellStyle name="Heading 3 7 7 3" xfId="7142" xr:uid="{C822D983-D151-4FC5-AFF0-28457BE4B302}"/>
    <cellStyle name="Heading 3 7 7 3 2" xfId="7143" xr:uid="{1F53F81E-E8D4-4AB1-ABE1-B69D0AC3ACD8}"/>
    <cellStyle name="Heading 3 7 7 4" xfId="7144" xr:uid="{ED8E0F90-6443-4B79-A7A6-F6B988761F69}"/>
    <cellStyle name="Heading 3 7 7 4 2" xfId="7145" xr:uid="{C46E6EC0-1BBB-481B-920F-0497FB4C0778}"/>
    <cellStyle name="Heading 3 7 8" xfId="7146" xr:uid="{0F277C7E-B7C6-4D9A-A14F-DBE45408E3F5}"/>
    <cellStyle name="Heading 3 7 8 2" xfId="7147" xr:uid="{29D89A02-3C71-4D09-9612-90152DBCA3AC}"/>
    <cellStyle name="Heading 3 7 8 2 2" xfId="7148" xr:uid="{F7BC92C6-C5E8-483E-B083-BF5F53338681}"/>
    <cellStyle name="Heading 3 7 8 3" xfId="7149" xr:uid="{9CFD3353-E0D5-4375-9DC8-7B60B445B812}"/>
    <cellStyle name="Heading 3 7 8 3 2" xfId="7150" xr:uid="{DED3E0F6-61DF-44C0-82B8-C38EB5212A8C}"/>
    <cellStyle name="Heading 3 7 8 4" xfId="7151" xr:uid="{6290C034-97CB-47F7-93A3-0165F4E09EA7}"/>
    <cellStyle name="Heading 3 7 8 4 2" xfId="7152" xr:uid="{88D351FA-9EBA-4818-8603-214B22BCC110}"/>
    <cellStyle name="Heading 3 7 9" xfId="7153" xr:uid="{2124FFFF-E64C-48AB-B16D-01483CE7F567}"/>
    <cellStyle name="Heading 3 7 9 2" xfId="7154" xr:uid="{475BDC33-CDCD-4463-AB30-EB920295B3CA}"/>
    <cellStyle name="Heading 3 7 9 2 2" xfId="7155" xr:uid="{FC178F2A-A8E6-4118-9469-8A6709FCC520}"/>
    <cellStyle name="Heading 3 7 9 3" xfId="7156" xr:uid="{2CC738CB-7420-4929-AD18-40E800DBD2A1}"/>
    <cellStyle name="Heading 3 7 9 3 2" xfId="7157" xr:uid="{F6E06979-BCA4-4AE7-9B5E-B77B27E06FA5}"/>
    <cellStyle name="Heading 3 7 9 4" xfId="7158" xr:uid="{4004B32D-073A-438E-BA12-14B5AEB4698D}"/>
    <cellStyle name="Heading 3 7 9 4 2" xfId="7159" xr:uid="{94269BA1-BD1D-44A4-BAD7-04E0C27C1B7C}"/>
    <cellStyle name="Heading 3 8" xfId="7160" xr:uid="{D648BA29-5987-475A-A000-3694717A0176}"/>
    <cellStyle name="Heading 3 8 10" xfId="7161" xr:uid="{E0C8A43C-5E87-4730-8291-0A1B9F2A465A}"/>
    <cellStyle name="Heading 3 8 10 2" xfId="7162" xr:uid="{F42610C1-C4CC-4C43-9E77-DF87AB9EF7A3}"/>
    <cellStyle name="Heading 3 8 10 2 2" xfId="7163" xr:uid="{64CF2EF2-2AFC-46CE-8BC9-026F601BE418}"/>
    <cellStyle name="Heading 3 8 10 3" xfId="7164" xr:uid="{F144F7F3-FCBE-47D3-BBE0-F051A22A99EE}"/>
    <cellStyle name="Heading 3 8 10 3 2" xfId="7165" xr:uid="{8221DD94-078F-45B5-8774-9BB827DCE32A}"/>
    <cellStyle name="Heading 3 8 10 4" xfId="7166" xr:uid="{FF2715DE-5A97-4144-ABF7-C7820036647A}"/>
    <cellStyle name="Heading 3 8 10 4 2" xfId="7167" xr:uid="{86EE0F9A-9F94-4B38-8CE9-E9CAD6DE9934}"/>
    <cellStyle name="Heading 3 8 11" xfId="7168" xr:uid="{5616E21D-6721-4F48-AA98-7BC489C8EA17}"/>
    <cellStyle name="Heading 3 8 11 2" xfId="7169" xr:uid="{BD00FE4E-8399-44DD-944C-6D9FB65A67B8}"/>
    <cellStyle name="Heading 3 8 11 2 2" xfId="7170" xr:uid="{DC161AEC-94CF-4F19-A2AA-26C7FA447EDC}"/>
    <cellStyle name="Heading 3 8 11 3" xfId="7171" xr:uid="{DF42087C-60B2-442E-B877-0124F66E6F8F}"/>
    <cellStyle name="Heading 3 8 11 3 2" xfId="7172" xr:uid="{6C97D5E9-A05F-4DA3-91C6-72D3B0D3C8BF}"/>
    <cellStyle name="Heading 3 8 11 4" xfId="7173" xr:uid="{C96B587A-58F3-45ED-904E-7C37388373C4}"/>
    <cellStyle name="Heading 3 8 11 4 2" xfId="7174" xr:uid="{8D49FC41-8A5B-41C0-914A-F119D7643846}"/>
    <cellStyle name="Heading 3 8 12" xfId="7175" xr:uid="{FA68AD3E-713C-4677-9A0A-8EC35BA1AA88}"/>
    <cellStyle name="Heading 3 8 12 2" xfId="7176" xr:uid="{3DC80F21-E7C1-4383-A92F-C7D346F5F663}"/>
    <cellStyle name="Heading 3 8 12 2 2" xfId="7177" xr:uid="{E9D8C596-32F2-4D27-981A-BD16B12F763A}"/>
    <cellStyle name="Heading 3 8 12 3" xfId="7178" xr:uid="{BA19CBF3-E9CC-4950-B823-DAC276165B16}"/>
    <cellStyle name="Heading 3 8 12 3 2" xfId="7179" xr:uid="{BF89B544-5FEF-47F8-A836-F702B241F516}"/>
    <cellStyle name="Heading 3 8 12 4" xfId="7180" xr:uid="{AD9AFD47-F8DE-40EB-BC3A-0D09B891F4FC}"/>
    <cellStyle name="Heading 3 8 12 4 2" xfId="7181" xr:uid="{517EDC31-2972-49F5-ADE1-8627F2203256}"/>
    <cellStyle name="Heading 3 8 13" xfId="7182" xr:uid="{60171732-2EE1-47D6-BD0C-C68FBCB80EC2}"/>
    <cellStyle name="Heading 3 8 13 2" xfId="7183" xr:uid="{6552332B-5188-475F-BA27-CE9CA0001F79}"/>
    <cellStyle name="Heading 3 8 13 2 2" xfId="7184" xr:uid="{03F947A9-A1F9-4523-B3CB-F91017235876}"/>
    <cellStyle name="Heading 3 8 13 3" xfId="7185" xr:uid="{E7ED25CE-51C0-4C22-83AB-FFE3C73A78E8}"/>
    <cellStyle name="Heading 3 8 13 3 2" xfId="7186" xr:uid="{B14DAE06-1949-4BB5-A758-D1EEDE70BE60}"/>
    <cellStyle name="Heading 3 8 13 4" xfId="7187" xr:uid="{62A79106-BE11-4D82-8D41-98ABB4BD9957}"/>
    <cellStyle name="Heading 3 8 13 4 2" xfId="7188" xr:uid="{D79E56BF-0368-424D-B4F4-470CBB32FD50}"/>
    <cellStyle name="Heading 3 8 14" xfId="7189" xr:uid="{079AB28D-23C0-4063-B0FE-058C950EF30D}"/>
    <cellStyle name="Heading 3 8 14 2" xfId="7190" xr:uid="{73115CB7-A600-4007-9F0F-738557627D44}"/>
    <cellStyle name="Heading 3 8 14 2 2" xfId="7191" xr:uid="{18CD8FB9-034A-4646-AF97-229E31A3B7E6}"/>
    <cellStyle name="Heading 3 8 14 3" xfId="7192" xr:uid="{54BB1116-2D0C-4FE4-A63C-2A5413A50E3D}"/>
    <cellStyle name="Heading 3 8 14 3 2" xfId="7193" xr:uid="{12D3E9ED-37BA-4B41-B32F-F84D51076B79}"/>
    <cellStyle name="Heading 3 8 14 4" xfId="7194" xr:uid="{B6431F17-D1A8-4268-8597-B1B8893D315A}"/>
    <cellStyle name="Heading 3 8 14 4 2" xfId="7195" xr:uid="{9079C87A-7C9B-4E53-8584-39D0C9BE032D}"/>
    <cellStyle name="Heading 3 8 15" xfId="7196" xr:uid="{7726EAB0-E339-478A-BBC5-6AC4219DE29F}"/>
    <cellStyle name="Heading 3 8 15 2" xfId="7197" xr:uid="{735A11AA-D3A9-4A04-984B-04E645CA38EF}"/>
    <cellStyle name="Heading 3 8 15 2 2" xfId="7198" xr:uid="{0C8EBB76-3F5F-43D1-A1A6-96991629A6E3}"/>
    <cellStyle name="Heading 3 8 15 3" xfId="7199" xr:uid="{787CF085-8660-4C68-9E88-0B3D88A13760}"/>
    <cellStyle name="Heading 3 8 15 3 2" xfId="7200" xr:uid="{08754DD1-1202-4E2B-B942-73151413BE22}"/>
    <cellStyle name="Heading 3 8 15 4" xfId="7201" xr:uid="{EAC1E67E-B270-4A5B-9569-F2AF9E545B95}"/>
    <cellStyle name="Heading 3 8 15 4 2" xfId="7202" xr:uid="{17866757-7BF8-4E3A-A509-F8C844CCAE2C}"/>
    <cellStyle name="Heading 3 8 16" xfId="7203" xr:uid="{B7970F56-F3BA-49E3-93EE-A36FA3792FC6}"/>
    <cellStyle name="Heading 3 8 16 2" xfId="7204" xr:uid="{ED60C5C5-2B56-411F-86AC-567A8729F15C}"/>
    <cellStyle name="Heading 3 8 17" xfId="7205" xr:uid="{8E660CB5-0225-422B-A50E-C4D54907AAB0}"/>
    <cellStyle name="Heading 3 8 17 2" xfId="7206" xr:uid="{E243D20D-6699-442F-ADBA-E383A9819326}"/>
    <cellStyle name="Heading 3 8 18" xfId="7207" xr:uid="{128D5C05-E03A-48A9-9B73-E056D30FC8A1}"/>
    <cellStyle name="Heading 3 8 18 2" xfId="7208" xr:uid="{E306DB79-06D8-4B2B-BC62-E1FF8B4020D5}"/>
    <cellStyle name="Heading 3 8 19" xfId="7209" xr:uid="{FC0F7020-D1A9-436E-9E38-8A677D4427D3}"/>
    <cellStyle name="Heading 3 8 2" xfId="7210" xr:uid="{C36BB2CA-2AD9-432D-ABA6-98D40544F9F0}"/>
    <cellStyle name="Heading 3 8 2 2" xfId="7211" xr:uid="{6A86C078-0941-4630-9542-39CFD8C60664}"/>
    <cellStyle name="Heading 3 8 2 2 2" xfId="7212" xr:uid="{D13A25F9-9D6B-422E-9A6D-F4DB1FAFF34C}"/>
    <cellStyle name="Heading 3 8 2 3" xfId="7213" xr:uid="{98CB0291-1DB3-4EF6-89E9-DD96658C7803}"/>
    <cellStyle name="Heading 3 8 2 3 2" xfId="7214" xr:uid="{75B24596-B0CD-464B-A2E1-84C9311C6B2C}"/>
    <cellStyle name="Heading 3 8 2 4" xfId="7215" xr:uid="{9D40A808-9E45-4A29-A83B-DF0B7F38E93C}"/>
    <cellStyle name="Heading 3 8 2 4 2" xfId="7216" xr:uid="{6C1DC852-3FE4-45BA-B428-4BD49BD7DA6A}"/>
    <cellStyle name="Heading 3 8 20" xfId="7217" xr:uid="{63AD793E-17CF-4E9C-84C1-B1C649D43CAF}"/>
    <cellStyle name="Heading 3 8 21" xfId="7218" xr:uid="{C6A77921-D517-4602-A1E7-3AAB6C0F6D6C}"/>
    <cellStyle name="Heading 3 8 22" xfId="7219" xr:uid="{AA5D3163-3D88-4F4E-ACC9-E00AACDD9BE2}"/>
    <cellStyle name="Heading 3 8 23" xfId="7220" xr:uid="{DB884A89-4103-460C-8FD0-E7BA42087A31}"/>
    <cellStyle name="Heading 3 8 24" xfId="7221" xr:uid="{C56AAE15-EECA-4761-B9FA-201C488826C8}"/>
    <cellStyle name="Heading 3 8 25" xfId="7222" xr:uid="{4BE15EC7-8D3F-495B-910A-3052D8638128}"/>
    <cellStyle name="Heading 3 8 3" xfId="7223" xr:uid="{C085B3BE-8310-411E-BB64-A62CA858F40A}"/>
    <cellStyle name="Heading 3 8 3 2" xfId="7224" xr:uid="{F1AD964C-8D5E-4256-B539-60EE103AE016}"/>
    <cellStyle name="Heading 3 8 3 2 2" xfId="7225" xr:uid="{54AA185B-6DB3-4D59-AD16-67C4E43D11B4}"/>
    <cellStyle name="Heading 3 8 3 3" xfId="7226" xr:uid="{57F8862A-E689-40C9-B98A-C5DDB0702759}"/>
    <cellStyle name="Heading 3 8 3 3 2" xfId="7227" xr:uid="{F11D65C7-F20F-4CD9-BE10-425AD9E6DE22}"/>
    <cellStyle name="Heading 3 8 3 4" xfId="7228" xr:uid="{2E262592-C72B-42D4-8E31-1E3F36A7EE4F}"/>
    <cellStyle name="Heading 3 8 3 4 2" xfId="7229" xr:uid="{DBF23C39-3BBC-4409-9721-6B5308E781FC}"/>
    <cellStyle name="Heading 3 8 4" xfId="7230" xr:uid="{47DF0BBB-C47F-4139-950C-3E7DA35E060F}"/>
    <cellStyle name="Heading 3 8 4 2" xfId="7231" xr:uid="{66BB869C-11D4-4C35-A5B0-51CB78197DE0}"/>
    <cellStyle name="Heading 3 8 4 2 2" xfId="7232" xr:uid="{75F1257D-44BD-479F-9D40-D15D002B3661}"/>
    <cellStyle name="Heading 3 8 4 3" xfId="7233" xr:uid="{AE3115B8-3E17-48A0-AC55-D9DE825BB676}"/>
    <cellStyle name="Heading 3 8 4 3 2" xfId="7234" xr:uid="{ECD91C00-322F-4D46-AF04-9388C31C770F}"/>
    <cellStyle name="Heading 3 8 4 4" xfId="7235" xr:uid="{F5A11CA0-1F84-497E-8454-3B7E3F2B4AED}"/>
    <cellStyle name="Heading 3 8 4 4 2" xfId="7236" xr:uid="{78FDB7A5-B3E9-46BA-BF88-2C7DC1C7C73A}"/>
    <cellStyle name="Heading 3 8 5" xfId="7237" xr:uid="{3760A9C8-2E9E-4285-935D-4FF6A152C451}"/>
    <cellStyle name="Heading 3 8 5 2" xfId="7238" xr:uid="{BD043450-8597-4EA7-8321-A25255A1C5C6}"/>
    <cellStyle name="Heading 3 8 5 2 2" xfId="7239" xr:uid="{03018491-4192-4641-90B9-0004705CBB81}"/>
    <cellStyle name="Heading 3 8 5 3" xfId="7240" xr:uid="{871554C1-D14E-4EE9-8A37-38B0D247CDC4}"/>
    <cellStyle name="Heading 3 8 5 3 2" xfId="7241" xr:uid="{7D60FDF7-EF6A-4C80-9262-1AB7913F463E}"/>
    <cellStyle name="Heading 3 8 5 4" xfId="7242" xr:uid="{090F1923-FCE1-4DF3-94BF-2066FA0927CE}"/>
    <cellStyle name="Heading 3 8 5 4 2" xfId="7243" xr:uid="{C9C12308-FFC6-497D-9AFC-BA301A8EBFB0}"/>
    <cellStyle name="Heading 3 8 6" xfId="7244" xr:uid="{DCC96CE2-B66C-4D32-84D5-1D5A2AA802DD}"/>
    <cellStyle name="Heading 3 8 6 2" xfId="7245" xr:uid="{992D5434-70F8-45C5-9E5E-2B4A4923D24C}"/>
    <cellStyle name="Heading 3 8 6 2 2" xfId="7246" xr:uid="{D0420DA9-B170-4BA2-AA15-CB46DFF510FA}"/>
    <cellStyle name="Heading 3 8 6 3" xfId="7247" xr:uid="{779354DB-33ED-47BA-BFEA-89A6F3428E05}"/>
    <cellStyle name="Heading 3 8 6 3 2" xfId="7248" xr:uid="{9F78A380-44FC-45F3-9D79-9F2BC4E49860}"/>
    <cellStyle name="Heading 3 8 6 4" xfId="7249" xr:uid="{E6BA5CD9-2A76-458C-BBBC-C0E989ED05F8}"/>
    <cellStyle name="Heading 3 8 6 4 2" xfId="7250" xr:uid="{78C2A3C5-3DA1-4437-AB76-9764F05CC7E1}"/>
    <cellStyle name="Heading 3 8 7" xfId="7251" xr:uid="{5CA17DE4-823B-409F-96D3-8306F2B8978A}"/>
    <cellStyle name="Heading 3 8 7 2" xfId="7252" xr:uid="{1870EF58-2D75-4AEC-8F7B-C7D5C5946E95}"/>
    <cellStyle name="Heading 3 8 7 2 2" xfId="7253" xr:uid="{517BE54C-70B8-470B-9E87-EEBF026A8249}"/>
    <cellStyle name="Heading 3 8 7 3" xfId="7254" xr:uid="{A14D3938-2BD2-40DB-96E1-730DD6E68E59}"/>
    <cellStyle name="Heading 3 8 7 3 2" xfId="7255" xr:uid="{A90FC80A-71E5-42B5-AEB9-C8B4F8A2A83B}"/>
    <cellStyle name="Heading 3 8 7 4" xfId="7256" xr:uid="{26327221-1901-4102-A96F-DD6DDDE099A1}"/>
    <cellStyle name="Heading 3 8 7 4 2" xfId="7257" xr:uid="{73386CBC-CE80-43AB-8126-6708F372C327}"/>
    <cellStyle name="Heading 3 8 8" xfId="7258" xr:uid="{86B84A6C-A2DB-43A8-9817-7FFACDD8B5F2}"/>
    <cellStyle name="Heading 3 8 8 2" xfId="7259" xr:uid="{9A92F20C-4F9F-4400-9E55-B3DFC84F5ABD}"/>
    <cellStyle name="Heading 3 8 8 2 2" xfId="7260" xr:uid="{07B0C39A-D520-4708-A12F-AE2C3221F044}"/>
    <cellStyle name="Heading 3 8 8 3" xfId="7261" xr:uid="{146CFC6E-4F96-48CC-8303-2ABE1D2175B3}"/>
    <cellStyle name="Heading 3 8 8 3 2" xfId="7262" xr:uid="{AD0C054B-2118-4274-B996-F8BB3E597ECF}"/>
    <cellStyle name="Heading 3 8 8 4" xfId="7263" xr:uid="{8E703277-F196-4515-B82F-465558DB07B3}"/>
    <cellStyle name="Heading 3 8 8 4 2" xfId="7264" xr:uid="{97BC66A2-D2E4-45FE-B8AC-A3D60A4B7769}"/>
    <cellStyle name="Heading 3 8 9" xfId="7265" xr:uid="{86EEFD53-6806-4051-9860-20602C59A4F2}"/>
    <cellStyle name="Heading 3 8 9 2" xfId="7266" xr:uid="{550E2C31-1ECC-4D0A-A666-EAA5BD0B88B6}"/>
    <cellStyle name="Heading 3 8 9 2 2" xfId="7267" xr:uid="{CADD1485-8D44-4815-A616-85CC9408CECD}"/>
    <cellStyle name="Heading 3 8 9 3" xfId="7268" xr:uid="{C257A1D3-C73C-43EB-AA78-3EA2BA72D0F2}"/>
    <cellStyle name="Heading 3 8 9 3 2" xfId="7269" xr:uid="{8941832B-C8FA-4576-94D2-A10A8AF48056}"/>
    <cellStyle name="Heading 3 8 9 4" xfId="7270" xr:uid="{D4BD4059-3701-40E2-91BB-8CC05DF0C3D7}"/>
    <cellStyle name="Heading 3 8 9 4 2" xfId="7271" xr:uid="{9F1D4D55-EA0A-441E-8F3E-CA9932BEB50C}"/>
    <cellStyle name="Heading 3 9" xfId="7272" xr:uid="{D27F687D-4CF9-45B2-B93B-79703CE5FED7}"/>
    <cellStyle name="Heading 3 9 10" xfId="7273" xr:uid="{F6D376AC-CB2F-4308-A261-B33680AAC6E4}"/>
    <cellStyle name="Heading 3 9 10 2" xfId="7274" xr:uid="{87C47F3E-9B89-4512-A495-A10F2F7978DC}"/>
    <cellStyle name="Heading 3 9 10 2 2" xfId="7275" xr:uid="{FE1B895A-C1A6-456B-A152-A0200EB3EA18}"/>
    <cellStyle name="Heading 3 9 10 3" xfId="7276" xr:uid="{304429CD-6A60-465E-9650-7E072FEB5022}"/>
    <cellStyle name="Heading 3 9 10 3 2" xfId="7277" xr:uid="{21C32F19-EC56-41FB-99EA-C1A2A3C2AF3B}"/>
    <cellStyle name="Heading 3 9 10 4" xfId="7278" xr:uid="{8AF2E854-7941-4AD2-8DD2-6FF7A5F7AB08}"/>
    <cellStyle name="Heading 3 9 10 4 2" xfId="7279" xr:uid="{A6278C1C-B73F-4D5D-B82B-82A9506ABE3A}"/>
    <cellStyle name="Heading 3 9 11" xfId="7280" xr:uid="{EF3CBE2D-952D-4D04-B1F1-A4C83EB6633E}"/>
    <cellStyle name="Heading 3 9 11 2" xfId="7281" xr:uid="{406D731E-5C44-4F91-8F8B-056E3BE0CF75}"/>
    <cellStyle name="Heading 3 9 11 2 2" xfId="7282" xr:uid="{4684B5F0-7896-4D0E-A238-E5C1FF1DAC81}"/>
    <cellStyle name="Heading 3 9 11 3" xfId="7283" xr:uid="{FCAECBB0-AC10-4BF9-84A9-0590FD6A5D00}"/>
    <cellStyle name="Heading 3 9 11 3 2" xfId="7284" xr:uid="{421EFF0B-3D93-44AB-8D3E-92E46D3F2CA5}"/>
    <cellStyle name="Heading 3 9 11 4" xfId="7285" xr:uid="{60D13DFA-D6E6-414E-989E-C1485B6107B1}"/>
    <cellStyle name="Heading 3 9 11 4 2" xfId="7286" xr:uid="{C91F4080-6A81-4ED6-A5B5-CA49188AEED1}"/>
    <cellStyle name="Heading 3 9 12" xfId="7287" xr:uid="{B1CE0F16-F7A6-471E-B79B-BE0237EB5D19}"/>
    <cellStyle name="Heading 3 9 12 2" xfId="7288" xr:uid="{4B8F49A6-B3CE-493A-80F8-E42D689182FB}"/>
    <cellStyle name="Heading 3 9 12 2 2" xfId="7289" xr:uid="{C7913D95-B3D6-4770-A0F6-25C1CCB90E8B}"/>
    <cellStyle name="Heading 3 9 12 3" xfId="7290" xr:uid="{A5B74B61-2824-4409-96A2-4751F9741748}"/>
    <cellStyle name="Heading 3 9 12 3 2" xfId="7291" xr:uid="{100A660E-6E02-4F74-A0E8-B92A55242208}"/>
    <cellStyle name="Heading 3 9 12 4" xfId="7292" xr:uid="{356826FF-AE3F-46AE-8013-2CA53A19B496}"/>
    <cellStyle name="Heading 3 9 12 4 2" xfId="7293" xr:uid="{DC28A6AE-D997-437A-9122-B8716CBBDFAA}"/>
    <cellStyle name="Heading 3 9 13" xfId="7294" xr:uid="{14785F8B-A4B4-4329-8C62-8C351F4F8204}"/>
    <cellStyle name="Heading 3 9 13 2" xfId="7295" xr:uid="{4BD8EC92-E18F-4547-B37F-9C5F9E8A95FD}"/>
    <cellStyle name="Heading 3 9 13 2 2" xfId="7296" xr:uid="{2A93E04A-50B6-43EC-BBA3-5CFB0415AA12}"/>
    <cellStyle name="Heading 3 9 13 3" xfId="7297" xr:uid="{494F6884-5E95-4573-8B32-56FBD0B04141}"/>
    <cellStyle name="Heading 3 9 13 3 2" xfId="7298" xr:uid="{E750602E-D05C-4CF2-8BE5-E2C4819351C4}"/>
    <cellStyle name="Heading 3 9 13 4" xfId="7299" xr:uid="{65DEDB5A-0E45-4277-B637-1A2533C92FE6}"/>
    <cellStyle name="Heading 3 9 13 4 2" xfId="7300" xr:uid="{8B9E6F8F-7843-4C86-ABA4-644E022E1A54}"/>
    <cellStyle name="Heading 3 9 14" xfId="7301" xr:uid="{E585B13A-FF8F-4EA2-B715-E7B3092F2ECF}"/>
    <cellStyle name="Heading 3 9 14 2" xfId="7302" xr:uid="{55ED85ED-0BF7-4F6A-9067-7778D9A322EE}"/>
    <cellStyle name="Heading 3 9 14 2 2" xfId="7303" xr:uid="{C8CE58C1-FEC9-4BAC-B4F4-B67515939853}"/>
    <cellStyle name="Heading 3 9 14 3" xfId="7304" xr:uid="{3AA90510-C1DE-43F1-977D-A6B15D152C1E}"/>
    <cellStyle name="Heading 3 9 14 3 2" xfId="7305" xr:uid="{B9138F0F-6D13-4313-A174-96273FB30A48}"/>
    <cellStyle name="Heading 3 9 14 4" xfId="7306" xr:uid="{E599235D-FD56-45BB-ACF4-F1F58F28425A}"/>
    <cellStyle name="Heading 3 9 14 4 2" xfId="7307" xr:uid="{97E35271-FC4B-4947-ACD5-E33EE1335552}"/>
    <cellStyle name="Heading 3 9 15" xfId="7308" xr:uid="{37095714-9AFA-4B6A-B931-FE09357EEABE}"/>
    <cellStyle name="Heading 3 9 15 2" xfId="7309" xr:uid="{C023771E-1657-4E76-ABDA-250D9AF81038}"/>
    <cellStyle name="Heading 3 9 15 2 2" xfId="7310" xr:uid="{250D359E-68B2-493D-A229-4C93B451C47D}"/>
    <cellStyle name="Heading 3 9 15 3" xfId="7311" xr:uid="{D77D722D-7C19-4E8D-AD5B-1939F95E6FDD}"/>
    <cellStyle name="Heading 3 9 15 3 2" xfId="7312" xr:uid="{9239AF68-053C-4633-A090-8DAB2C1AF97D}"/>
    <cellStyle name="Heading 3 9 15 4" xfId="7313" xr:uid="{7D386FA3-61EB-43D8-A14D-8018AE5BCF7F}"/>
    <cellStyle name="Heading 3 9 15 4 2" xfId="7314" xr:uid="{DD99FA9F-A0E6-47A6-B08B-3F6A6EF976C5}"/>
    <cellStyle name="Heading 3 9 16" xfId="7315" xr:uid="{DFB910D6-49C9-4338-B3A7-4B91DE69B4C5}"/>
    <cellStyle name="Heading 3 9 16 2" xfId="7316" xr:uid="{3AD819D1-E93F-4D74-883C-D065B776841B}"/>
    <cellStyle name="Heading 3 9 17" xfId="7317" xr:uid="{408CF212-2DBA-4D82-A400-C0C3EFC00D6E}"/>
    <cellStyle name="Heading 3 9 17 2" xfId="7318" xr:uid="{D78454D6-EE11-40AC-9A37-70306CB9700A}"/>
    <cellStyle name="Heading 3 9 18" xfId="7319" xr:uid="{B0A8E50A-B32E-4D8B-BFA6-015CFCF8FF60}"/>
    <cellStyle name="Heading 3 9 18 2" xfId="7320" xr:uid="{0D23C767-DBB4-4224-B698-E5E91900426F}"/>
    <cellStyle name="Heading 3 9 19" xfId="7321" xr:uid="{DA124C53-BCCF-4984-914B-E391197F2D58}"/>
    <cellStyle name="Heading 3 9 2" xfId="7322" xr:uid="{0AA05CF3-07FE-4E89-9DB3-B42823152134}"/>
    <cellStyle name="Heading 3 9 2 2" xfId="7323" xr:uid="{154AA2C8-1EEC-417D-8E6A-97B8D6989CD6}"/>
    <cellStyle name="Heading 3 9 2 2 2" xfId="7324" xr:uid="{B65538CF-801D-4CB0-AF7A-866A1B4679E3}"/>
    <cellStyle name="Heading 3 9 2 3" xfId="7325" xr:uid="{2E4C2E2D-6B75-413F-BBED-9A68E8A6DB6A}"/>
    <cellStyle name="Heading 3 9 2 3 2" xfId="7326" xr:uid="{F148ABB7-DC16-4C21-B67C-F6D09E6DFC07}"/>
    <cellStyle name="Heading 3 9 2 4" xfId="7327" xr:uid="{DA72C96A-EF94-44FF-98DF-81E032B04320}"/>
    <cellStyle name="Heading 3 9 2 4 2" xfId="7328" xr:uid="{63D7D4C4-0517-4E0A-ABB9-C1C8EB94FBCD}"/>
    <cellStyle name="Heading 3 9 20" xfId="7329" xr:uid="{BBC4E462-03A0-43C2-BC15-E71584E61FA1}"/>
    <cellStyle name="Heading 3 9 21" xfId="7330" xr:uid="{21F6B4E8-22E6-46C9-BFC4-6F79D606ED02}"/>
    <cellStyle name="Heading 3 9 22" xfId="7331" xr:uid="{1A555593-F7EE-4D6B-9277-D5A199162E64}"/>
    <cellStyle name="Heading 3 9 23" xfId="7332" xr:uid="{E49A5F3B-91CB-478E-9991-006FBD93DA6C}"/>
    <cellStyle name="Heading 3 9 24" xfId="7333" xr:uid="{4014BFCD-F302-47B5-AD03-A2C4A84F54CC}"/>
    <cellStyle name="Heading 3 9 25" xfId="7334" xr:uid="{0AFD3340-A771-48EA-860A-F8E45C109E3F}"/>
    <cellStyle name="Heading 3 9 3" xfId="7335" xr:uid="{B78852F5-A887-4361-9D88-8F578DDABA10}"/>
    <cellStyle name="Heading 3 9 3 2" xfId="7336" xr:uid="{385B973F-8A1F-420A-8F6A-CD0EA7679C49}"/>
    <cellStyle name="Heading 3 9 3 2 2" xfId="7337" xr:uid="{EFD96F9A-104F-4F60-9EE8-5755B6BB0DB5}"/>
    <cellStyle name="Heading 3 9 3 3" xfId="7338" xr:uid="{03596C76-3A1F-4425-9E13-9F265929A590}"/>
    <cellStyle name="Heading 3 9 3 3 2" xfId="7339" xr:uid="{9F337F6A-BEC6-4FF0-8930-45605680432D}"/>
    <cellStyle name="Heading 3 9 3 4" xfId="7340" xr:uid="{37365E88-11C7-443D-ABD1-C3291293C8B4}"/>
    <cellStyle name="Heading 3 9 3 4 2" xfId="7341" xr:uid="{D4E8D6CD-744A-4D37-9928-CC31B109E4FC}"/>
    <cellStyle name="Heading 3 9 4" xfId="7342" xr:uid="{C8892A8F-7415-423B-B3DE-2BE162B27F75}"/>
    <cellStyle name="Heading 3 9 4 2" xfId="7343" xr:uid="{C948F79D-D2D5-40D8-BD3C-1B760A44C1EE}"/>
    <cellStyle name="Heading 3 9 4 2 2" xfId="7344" xr:uid="{349E153C-0899-4517-8AE5-3F4A8790E5ED}"/>
    <cellStyle name="Heading 3 9 4 3" xfId="7345" xr:uid="{D0709F14-8E0E-401D-B9E7-2EB02E8B7713}"/>
    <cellStyle name="Heading 3 9 4 3 2" xfId="7346" xr:uid="{DA198EF4-D707-4D2B-92C5-44428E92BB6B}"/>
    <cellStyle name="Heading 3 9 4 4" xfId="7347" xr:uid="{11C61911-7175-4299-A6C2-1914419D7377}"/>
    <cellStyle name="Heading 3 9 4 4 2" xfId="7348" xr:uid="{30CAB8B7-91A9-40DE-B814-26FC5DF2A732}"/>
    <cellStyle name="Heading 3 9 5" xfId="7349" xr:uid="{74A09020-D269-480B-BE59-D83F4BF1FB65}"/>
    <cellStyle name="Heading 3 9 5 2" xfId="7350" xr:uid="{A29255B7-F7DE-44C8-B291-D1CC837027C2}"/>
    <cellStyle name="Heading 3 9 5 2 2" xfId="7351" xr:uid="{00E65D23-4C9B-468F-A5CE-BACACD29C1E8}"/>
    <cellStyle name="Heading 3 9 5 3" xfId="7352" xr:uid="{BC81B7EA-8461-434C-96F0-653F46ED02F3}"/>
    <cellStyle name="Heading 3 9 5 3 2" xfId="7353" xr:uid="{BB0E164E-8323-41AB-8D67-ADEA5B68CC7F}"/>
    <cellStyle name="Heading 3 9 5 4" xfId="7354" xr:uid="{F0408A68-69DD-42D3-BC44-5852DC0C7FFB}"/>
    <cellStyle name="Heading 3 9 5 4 2" xfId="7355" xr:uid="{C0B2D050-DE24-4043-827C-4251DCB58BD2}"/>
    <cellStyle name="Heading 3 9 6" xfId="7356" xr:uid="{C332F50A-015B-44BD-A3AC-532466E2FF77}"/>
    <cellStyle name="Heading 3 9 6 2" xfId="7357" xr:uid="{E3B23F5D-908F-4E2B-8DC1-01978858A136}"/>
    <cellStyle name="Heading 3 9 6 2 2" xfId="7358" xr:uid="{F928081C-8C95-4C8D-A3BE-FA71EB37C65C}"/>
    <cellStyle name="Heading 3 9 6 3" xfId="7359" xr:uid="{90971460-378A-44FD-B332-6BA3F229376D}"/>
    <cellStyle name="Heading 3 9 6 3 2" xfId="7360" xr:uid="{79D20A10-4092-4C91-BE53-80DE39B44985}"/>
    <cellStyle name="Heading 3 9 6 4" xfId="7361" xr:uid="{12B350F8-E061-4229-B932-4C32225DF820}"/>
    <cellStyle name="Heading 3 9 6 4 2" xfId="7362" xr:uid="{9EDD4FB5-2A7E-418A-AF46-16F22F5B2370}"/>
    <cellStyle name="Heading 3 9 7" xfId="7363" xr:uid="{7CDBB0D6-4FB7-475A-9A7A-A94EB4BA2CC2}"/>
    <cellStyle name="Heading 3 9 7 2" xfId="7364" xr:uid="{EB8EC57C-F831-42F7-BEBC-E7FD1C1CDB74}"/>
    <cellStyle name="Heading 3 9 7 2 2" xfId="7365" xr:uid="{D2F61E38-AE2B-406D-8420-87D0A2ACD942}"/>
    <cellStyle name="Heading 3 9 7 3" xfId="7366" xr:uid="{C5279BF5-3563-4C32-A07D-785790EF3984}"/>
    <cellStyle name="Heading 3 9 7 3 2" xfId="7367" xr:uid="{DF7200F3-C71C-4DFA-A4EC-6D8DC7579F15}"/>
    <cellStyle name="Heading 3 9 7 4" xfId="7368" xr:uid="{9F710582-B36C-435C-AE1C-A51A3848EC02}"/>
    <cellStyle name="Heading 3 9 7 4 2" xfId="7369" xr:uid="{24018FB5-B852-4DC7-A30E-165A09ED0412}"/>
    <cellStyle name="Heading 3 9 8" xfId="7370" xr:uid="{421E5E77-2559-4E17-A847-74DE076B1AAA}"/>
    <cellStyle name="Heading 3 9 8 2" xfId="7371" xr:uid="{31011FA7-CD0C-49EC-926D-D0237070FBB6}"/>
    <cellStyle name="Heading 3 9 8 2 2" xfId="7372" xr:uid="{DC489F88-1719-406C-BF4E-A4773B079EFC}"/>
    <cellStyle name="Heading 3 9 8 3" xfId="7373" xr:uid="{DF330643-6738-4667-9B2A-A651FD3CB22A}"/>
    <cellStyle name="Heading 3 9 8 3 2" xfId="7374" xr:uid="{6D3E3AE3-AE54-482C-8DF8-A87390FE804F}"/>
    <cellStyle name="Heading 3 9 8 4" xfId="7375" xr:uid="{A1FE3C82-6C76-4FCD-8064-1ECE90302B62}"/>
    <cellStyle name="Heading 3 9 8 4 2" xfId="7376" xr:uid="{CE23FD9E-6BEC-4751-A476-9A773F24EC69}"/>
    <cellStyle name="Heading 3 9 9" xfId="7377" xr:uid="{A9F35C61-F036-486E-9FCA-EFAB6C1C568B}"/>
    <cellStyle name="Heading 3 9 9 2" xfId="7378" xr:uid="{098B49B3-55B3-4348-9504-7CA696403E98}"/>
    <cellStyle name="Heading 3 9 9 2 2" xfId="7379" xr:uid="{CBAA9BC0-EC94-471A-9E3D-A8742E9C2267}"/>
    <cellStyle name="Heading 3 9 9 3" xfId="7380" xr:uid="{4239F7D8-557E-4D55-8CE9-176F87CE7872}"/>
    <cellStyle name="Heading 3 9 9 3 2" xfId="7381" xr:uid="{71A591B9-7BB2-4348-A599-FB8E02EA17C7}"/>
    <cellStyle name="Heading 3 9 9 4" xfId="7382" xr:uid="{8FEA490B-BAD1-492A-BFB1-E654C2247324}"/>
    <cellStyle name="Heading 3 9 9 4 2" xfId="7383" xr:uid="{F3A9DBF7-D182-496A-8B0B-7E811ED71987}"/>
    <cellStyle name="Heading 4 10" xfId="7384" xr:uid="{EC7E630C-E702-424A-B7A9-34A6B75C844D}"/>
    <cellStyle name="Heading 4 11" xfId="7385" xr:uid="{34D654DF-5DFC-447D-AC09-19556CA95744}"/>
    <cellStyle name="Heading 4 12" xfId="7386" xr:uid="{F1C9B7F7-25A0-4E6F-8823-3944CAF7F941}"/>
    <cellStyle name="Heading 4 13" xfId="7387" xr:uid="{E441A0DA-2D22-43C1-9C2F-E291EE0D3244}"/>
    <cellStyle name="Heading 4 14" xfId="7388" xr:uid="{DD62C7FF-6E0E-49D2-A16D-FCAA98613CA0}"/>
    <cellStyle name="Heading 4 15" xfId="7389" xr:uid="{72BBB316-016D-4C84-B3F3-80D863DCC57E}"/>
    <cellStyle name="Heading 4 16" xfId="7390" xr:uid="{626A493C-E759-4602-B069-F9B4328997AD}"/>
    <cellStyle name="Heading 4 17" xfId="7391" xr:uid="{28E36594-F285-4149-998A-D953DF035F73}"/>
    <cellStyle name="Heading 4 18" xfId="7392" xr:uid="{EFD9490E-7160-4E07-878C-02F4603D4DB1}"/>
    <cellStyle name="Heading 4 18 2" xfId="7393" xr:uid="{21591EFA-D88C-4CE0-9BAA-49F73C4AE5CE}"/>
    <cellStyle name="Heading 4 19" xfId="7394" xr:uid="{095EF329-FF24-46D9-87D5-9C02BCC26BA8}"/>
    <cellStyle name="Heading 4 19 2" xfId="7395" xr:uid="{5CD00050-477E-4C4A-9DB5-F2CD9DAADA9F}"/>
    <cellStyle name="Heading 4 2" xfId="7396" xr:uid="{C64454CA-587E-438D-9F8C-1FB84D254EDE}"/>
    <cellStyle name="Heading 4 2 2" xfId="7397" xr:uid="{FCDA9457-6650-467B-A189-F436250CEBFC}"/>
    <cellStyle name="Heading 4 3" xfId="7398" xr:uid="{1A93EAB3-BC4A-4687-A013-22A6064F6BED}"/>
    <cellStyle name="Heading 4 4" xfId="7399" xr:uid="{2C6CB2C4-3E71-466A-A78E-2FF20347D046}"/>
    <cellStyle name="Heading 4 5" xfId="7400" xr:uid="{183BFAB5-4DDD-4227-AA56-5A8CD53EC547}"/>
    <cellStyle name="Heading 4 6" xfId="7401" xr:uid="{AC92B4B1-DF7B-4F5D-A8FB-BF1C1E9BFC54}"/>
    <cellStyle name="Heading 4 7" xfId="7402" xr:uid="{D6DC16DC-323C-4AEE-9707-EFDDC9802F03}"/>
    <cellStyle name="Heading 4 8" xfId="7403" xr:uid="{1665AF39-372B-4335-B566-95F4492B4BCB}"/>
    <cellStyle name="Heading 4 9" xfId="7404" xr:uid="{3D6B3B26-0FF2-4920-A823-AAE59F4330E9}"/>
    <cellStyle name="Hyperlink 2" xfId="169" xr:uid="{8693B802-C505-4786-B97D-7C08F339C04D}"/>
    <cellStyle name="Hyperlink 2 2" xfId="1721" xr:uid="{694CA430-2901-4B7E-BFC6-42ABF9264B8E}"/>
    <cellStyle name="Hyperlink 2 3" xfId="1583" xr:uid="{C23A7EC5-94EC-425D-BE84-44F7004BE6FF}"/>
    <cellStyle name="Hyperlink 2 4" xfId="7405" xr:uid="{D07611B5-6A69-43D6-B932-61F23A0E9A95}"/>
    <cellStyle name="Hyperlink 3" xfId="286" xr:uid="{216520A7-3823-43D1-8337-095634DC9C79}"/>
    <cellStyle name="Hyperlink 3 2" xfId="7406" xr:uid="{8B7D09E6-7D66-49B1-9ECF-97111908C741}"/>
    <cellStyle name="Input 10" xfId="7407" xr:uid="{8F0CF7EC-9108-4EC4-8CB0-00AC1E9F4339}"/>
    <cellStyle name="Input 10 10" xfId="13434" xr:uid="{45E2FFA7-C472-463F-AE24-DE865A3E8B12}"/>
    <cellStyle name="Input 10 11" xfId="13369" xr:uid="{DE92882D-9762-4B15-A106-441BD7325D23}"/>
    <cellStyle name="Input 10 12" xfId="13453" xr:uid="{F4594576-EF91-44B3-96D1-BA2659609331}"/>
    <cellStyle name="Input 10 2" xfId="9067" xr:uid="{CF2D9ADD-23CB-47BF-9E24-DE7E8319C3D6}"/>
    <cellStyle name="Input 10 2 10" xfId="18344" xr:uid="{145523CB-B670-49E9-87CD-EF974307AA62}"/>
    <cellStyle name="Input 10 2 11" xfId="19216" xr:uid="{94603E5E-3D54-4314-BA30-0397B07185BC}"/>
    <cellStyle name="Input 10 2 2" xfId="9431" xr:uid="{ABBCF471-CC8B-4C62-AC15-97BB94E22206}"/>
    <cellStyle name="Input 10 2 2 10" xfId="17403" xr:uid="{7D18517D-0F9C-4B6B-BC9E-6F216D0B1132}"/>
    <cellStyle name="Input 10 2 2 2" xfId="10958" xr:uid="{FD7CB871-4F31-4DBE-89B2-ACA52B37C1DE}"/>
    <cellStyle name="Input 10 2 2 2 2" xfId="15578" xr:uid="{F842BC58-C0A5-4915-AA27-CF8CA06ED0A5}"/>
    <cellStyle name="Input 10 2 2 2 3" xfId="16582" xr:uid="{16DF6165-46A6-4F1A-B7A3-E6A73B1028AF}"/>
    <cellStyle name="Input 10 2 2 2 4" xfId="17540" xr:uid="{2AD0B974-6512-42C2-8EDD-96EA8B41C9A4}"/>
    <cellStyle name="Input 10 2 2 2 5" xfId="18465" xr:uid="{C8FCBD7B-2CFC-423C-BBB3-FC8D045313DC}"/>
    <cellStyle name="Input 10 2 2 2 6" xfId="19336" xr:uid="{68012013-981E-4F31-94D6-5ABB7160E309}"/>
    <cellStyle name="Input 10 2 2 2 7" xfId="20182" xr:uid="{24EF5408-8FB8-4567-A330-6772CB7E0DFA}"/>
    <cellStyle name="Input 10 2 2 2 8" xfId="20942" xr:uid="{0B595C72-0A29-4D1F-8752-27B1F56BB910}"/>
    <cellStyle name="Input 10 2 2 3" xfId="11769" xr:uid="{9CE83EED-37EB-49EE-995A-C36CF6055146}"/>
    <cellStyle name="Input 10 2 2 3 2" xfId="16173" xr:uid="{1E2F0DAF-09C9-492F-9430-B64A711AAC2E}"/>
    <cellStyle name="Input 10 2 2 3 3" xfId="17133" xr:uid="{DBC59BBD-A1E7-4998-8716-B30DD5F3FBB8}"/>
    <cellStyle name="Input 10 2 2 3 4" xfId="18085" xr:uid="{D0F300D6-ED93-43DA-8026-17A4A5FCE9C0}"/>
    <cellStyle name="Input 10 2 2 3 5" xfId="18959" xr:uid="{C8DEF5B3-5631-41D4-BC9F-0B1C07E157CC}"/>
    <cellStyle name="Input 10 2 2 3 6" xfId="19824" xr:uid="{4A893F6A-14DB-436F-917C-06C3BF6067BF}"/>
    <cellStyle name="Input 10 2 2 3 7" xfId="20600" xr:uid="{CE74D29E-69DA-4523-971D-E0645A43CAE6}"/>
    <cellStyle name="Input 10 2 2 3 8" xfId="21357" xr:uid="{6BE4ABBA-C8AC-4F89-BA11-139003816AF9}"/>
    <cellStyle name="Input 10 2 2 4" xfId="14550" xr:uid="{DF04EE69-3B1D-441D-80A1-135B16E987B6}"/>
    <cellStyle name="Input 10 2 2 5" xfId="12423" xr:uid="{A74B2C90-45C9-4B4E-9437-5B2FA92A1574}"/>
    <cellStyle name="Input 10 2 2 6" xfId="13778" xr:uid="{5E6609F5-8AB1-4E5D-B77D-CFBA1EAF8541}"/>
    <cellStyle name="Input 10 2 2 7" xfId="13101" xr:uid="{DA689381-BD32-47CE-8F76-7FE73118F7E5}"/>
    <cellStyle name="Input 10 2 2 8" xfId="15434" xr:uid="{8D2A7A53-71D1-49F5-843D-8269C3128832}"/>
    <cellStyle name="Input 10 2 2 9" xfId="16445" xr:uid="{9BC9BE4E-AA69-401C-BADA-6FDD38F3BC5C}"/>
    <cellStyle name="Input 10 2 3" xfId="10592" xr:uid="{FA1D2984-0033-43E3-9577-D077E8898D9D}"/>
    <cellStyle name="Input 10 2 3 2" xfId="15288" xr:uid="{ECD61A27-C3D8-49D4-8B1D-305D5952BA5E}"/>
    <cellStyle name="Input 10 2 3 3" xfId="16308" xr:uid="{450CA752-0DA7-4721-B404-6D76F7ABB874}"/>
    <cellStyle name="Input 10 2 3 4" xfId="17268" xr:uid="{845180A3-2F7B-4050-BDF7-5901A2C5BC01}"/>
    <cellStyle name="Input 10 2 3 5" xfId="18217" xr:uid="{B32AEB68-906A-41B1-8C1C-A11463B9D42E}"/>
    <cellStyle name="Input 10 2 3 6" xfId="19090" xr:uid="{BB631A1C-59AC-407B-A564-7B9CED32C957}"/>
    <cellStyle name="Input 10 2 3 7" xfId="19955" xr:uid="{116A9DB9-2E3A-4EF5-97C6-53D12165D36A}"/>
    <cellStyle name="Input 10 2 3 8" xfId="20731" xr:uid="{23050D3E-A807-40DE-A7EF-8940068448B9}"/>
    <cellStyle name="Input 10 2 4" xfId="11558" xr:uid="{A4645B1E-3612-4CDC-9872-192735842EE6}"/>
    <cellStyle name="Input 10 2 4 2" xfId="15962" xr:uid="{E50D9AF6-A921-4493-8EA9-B953292632DD}"/>
    <cellStyle name="Input 10 2 4 3" xfId="16922" xr:uid="{5E68E49D-4220-417D-B3DE-0020AC2094AD}"/>
    <cellStyle name="Input 10 2 4 4" xfId="17874" xr:uid="{45528957-C456-47C1-A0DD-D028B84F5514}"/>
    <cellStyle name="Input 10 2 4 5" xfId="18748" xr:uid="{D3F7071C-0D1B-4F2B-B8B5-B862F5404743}"/>
    <cellStyle name="Input 10 2 4 6" xfId="19613" xr:uid="{FE242FA8-25EF-409E-B8B3-77452D487406}"/>
    <cellStyle name="Input 10 2 4 7" xfId="20389" xr:uid="{F0B91A68-21B9-4B7B-B8EB-435248E8C7AC}"/>
    <cellStyle name="Input 10 2 4 8" xfId="21146" xr:uid="{6D20921C-55DC-4DDF-93C4-332188E845CC}"/>
    <cellStyle name="Input 10 2 5" xfId="14259" xr:uid="{F3C7D496-7DBA-454A-A6E9-703796ECAF1F}"/>
    <cellStyle name="Input 10 2 6" xfId="12698" xr:uid="{64B496E0-246C-41EC-BEEA-5757760BE184}"/>
    <cellStyle name="Input 10 2 7" xfId="15446" xr:uid="{26950416-E817-41F3-B75C-4A6AE9192803}"/>
    <cellStyle name="Input 10 2 8" xfId="16455" xr:uid="{C1974934-D691-477B-816E-06ED8AB14311}"/>
    <cellStyle name="Input 10 2 9" xfId="17413" xr:uid="{633A1CA4-C475-4AB9-96A9-D4A516735AA8}"/>
    <cellStyle name="Input 10 3" xfId="9203" xr:uid="{35BCC42C-4A64-47D6-AF62-9203D7E407BF}"/>
    <cellStyle name="Input 10 3 10" xfId="19381" xr:uid="{AD3BCD15-DEEE-4D2C-919E-878C18C59DFB}"/>
    <cellStyle name="Input 10 3 2" xfId="10727" xr:uid="{E7955B13-36F7-46D5-970E-B5DEE29F377B}"/>
    <cellStyle name="Input 10 3 2 2" xfId="15406" xr:uid="{8168F917-D12F-4A40-94EE-6AD27226C225}"/>
    <cellStyle name="Input 10 3 2 3" xfId="16420" xr:uid="{6330A246-8F36-4D94-9156-A1573C7626B6}"/>
    <cellStyle name="Input 10 3 2 4" xfId="17378" xr:uid="{EEA92B47-F3F6-4993-99F6-F353CC4FFE04}"/>
    <cellStyle name="Input 10 3 2 5" xfId="18322" xr:uid="{266DDEBF-701E-4D62-9F8C-09115FC55BB0}"/>
    <cellStyle name="Input 10 3 2 6" xfId="19195" xr:uid="{1A251868-416E-4EC2-84A5-A79C6469BEDB}"/>
    <cellStyle name="Input 10 3 2 7" xfId="20060" xr:uid="{E40E7C41-BDFA-44AC-B596-B28BFF7F7B74}"/>
    <cellStyle name="Input 10 3 2 8" xfId="20828" xr:uid="{018EDF85-8BD1-42AF-9E4D-BCFFE817292A}"/>
    <cellStyle name="Input 10 3 3" xfId="11655" xr:uid="{A9703878-ADA3-4C6E-B080-518E9E68BED5}"/>
    <cellStyle name="Input 10 3 3 2" xfId="16059" xr:uid="{46AE51E6-75DB-4E8D-8F6B-E6EB71B876F2}"/>
    <cellStyle name="Input 10 3 3 3" xfId="17019" xr:uid="{9E841E70-1D16-4D44-94C1-14AEF59DB28E}"/>
    <cellStyle name="Input 10 3 3 4" xfId="17971" xr:uid="{50FE81D0-9B41-42BD-8E25-3B3D4BAE8222}"/>
    <cellStyle name="Input 10 3 3 5" xfId="18845" xr:uid="{3E1373C4-745F-4B8A-B7CB-D7C598450E49}"/>
    <cellStyle name="Input 10 3 3 6" xfId="19710" xr:uid="{DF79FBDB-A2AE-4924-A431-0365B8CE2EA9}"/>
    <cellStyle name="Input 10 3 3 7" xfId="20486" xr:uid="{6FADDCC0-D547-40D3-968A-956A64B831FA}"/>
    <cellStyle name="Input 10 3 3 8" xfId="21243" xr:uid="{23683AFE-6A68-4204-93FC-44C4C87D6205}"/>
    <cellStyle name="Input 10 3 4" xfId="14377" xr:uid="{629C3DB3-4606-4C4B-B5A5-207B53AA8206}"/>
    <cellStyle name="Input 10 3 5" xfId="12585" xr:uid="{CAEFFBEB-53EB-439B-BE88-34E0E480C2E8}"/>
    <cellStyle name="Input 10 3 6" xfId="15682" xr:uid="{5F3F4DCC-54DF-4EC9-833B-27CBFCC78DE0}"/>
    <cellStyle name="Input 10 3 7" xfId="16660" xr:uid="{7C0F28F0-69C9-4BA4-9826-410EE883A312}"/>
    <cellStyle name="Input 10 3 8" xfId="17613" xr:uid="{B63A8059-1D7F-43EE-BC81-5D44677C9BFD}"/>
    <cellStyle name="Input 10 3 9" xfId="18512" xr:uid="{54D909A5-620C-4537-9651-A5D58A8AF352}"/>
    <cellStyle name="Input 10 4" xfId="9966" xr:uid="{338ED5B6-B826-41AE-9C34-ACA92F111CEE}"/>
    <cellStyle name="Input 10 4 2" xfId="14891" xr:uid="{3407C3CB-AB35-46F7-B04C-E768B1A7841B}"/>
    <cellStyle name="Input 10 4 3" xfId="14062" xr:uid="{84369711-CC27-4A60-B90D-F83C50E0A944}"/>
    <cellStyle name="Input 10 4 4" xfId="12863" xr:uid="{232A99E2-BB2E-4772-858B-4BEA94B79886}"/>
    <cellStyle name="Input 10 4 5" xfId="13649" xr:uid="{7530621A-9C1C-4D1B-9CA0-35F7ACAC2E71}"/>
    <cellStyle name="Input 10 4 6" xfId="13202" xr:uid="{6CADF563-37AF-4808-8095-81DB848A3D35}"/>
    <cellStyle name="Input 10 4 7" xfId="14593" xr:uid="{09C5D154-A910-4325-921C-2635A25DB295}"/>
    <cellStyle name="Input 10 4 8" xfId="12387" xr:uid="{9A54C199-7D00-4243-A8D8-206A1924957B}"/>
    <cellStyle name="Input 10 5" xfId="9965" xr:uid="{33CE1087-A55E-44DF-AE80-9F248B0A5997}"/>
    <cellStyle name="Input 10 5 2" xfId="14890" xr:uid="{944461EA-BEB1-44A9-8DBE-CF087C024D56}"/>
    <cellStyle name="Input 10 5 3" xfId="12176" xr:uid="{0A978B5F-43F5-46E5-ABA4-CAEC44814C6B}"/>
    <cellStyle name="Input 10 5 4" xfId="15738" xr:uid="{C632900C-9D88-432B-B7F9-0F6E10066F26}"/>
    <cellStyle name="Input 10 5 5" xfId="16706" xr:uid="{3EC414E1-D7C5-4E23-B1C9-593915152829}"/>
    <cellStyle name="Input 10 5 6" xfId="17658" xr:uid="{A91B9765-82AD-42C9-827C-FF5C227CE696}"/>
    <cellStyle name="Input 10 5 7" xfId="18543" xr:uid="{1CEFA6F5-F68E-4301-B960-F32CE27C8D02}"/>
    <cellStyle name="Input 10 5 8" xfId="19411" xr:uid="{DC848257-B34C-49D6-934D-EAAC2EBEEE33}"/>
    <cellStyle name="Input 10 6" xfId="13402" xr:uid="{262B6767-0B45-4D9B-B3AA-00B63483FAF4}"/>
    <cellStyle name="Input 10 7" xfId="13401" xr:uid="{0857ED2F-664A-46CD-AB89-33C969F27A43}"/>
    <cellStyle name="Input 10 8" xfId="13415" xr:uid="{BD1C8616-3FFD-4877-A408-73FDB8E399E2}"/>
    <cellStyle name="Input 10 9" xfId="13388" xr:uid="{7089F9EC-37A3-4359-A591-4514D2B3A4A8}"/>
    <cellStyle name="Input 11" xfId="7408" xr:uid="{3A291474-0D83-4039-99E0-0C02E2DFE901}"/>
    <cellStyle name="Input 11 10" xfId="13667" xr:uid="{4EDDE326-0DB0-474E-80DA-A4B79E8A7625}"/>
    <cellStyle name="Input 11 11" xfId="13184" xr:uid="{869D4A21-D847-4A42-8871-B07D8269AF68}"/>
    <cellStyle name="Input 11 12" xfId="14096" xr:uid="{647BE17F-5546-404B-9A9F-62ADB5EBACE3}"/>
    <cellStyle name="Input 11 2" xfId="9066" xr:uid="{A52722A0-992B-4779-9FEB-A10AC2AA1F2D}"/>
    <cellStyle name="Input 11 2 10" xfId="12793" xr:uid="{4D9AFAD9-D715-460B-B174-33BE5462CA37}"/>
    <cellStyle name="Input 11 2 11" xfId="14951" xr:uid="{135A4F0F-AA75-4462-A709-A87BB5D8A762}"/>
    <cellStyle name="Input 11 2 2" xfId="9432" xr:uid="{5BD0CD40-8E89-48CA-B930-FF44E00CF686}"/>
    <cellStyle name="Input 11 2 2 10" xfId="15070" xr:uid="{429FCC8B-18C4-41F9-BAD0-2D089815474F}"/>
    <cellStyle name="Input 11 2 2 2" xfId="10959" xr:uid="{FEC35644-EAE9-4279-8FB4-B455B40A5BAE}"/>
    <cellStyle name="Input 11 2 2 2 2" xfId="15579" xr:uid="{382252D3-AA23-43BE-B741-8FDAE0BBB97F}"/>
    <cellStyle name="Input 11 2 2 2 3" xfId="16583" xr:uid="{0002CC30-234A-4715-A9C4-E190B5E30214}"/>
    <cellStyle name="Input 11 2 2 2 4" xfId="17541" xr:uid="{43BD9E7C-2B85-492E-81D5-0A3C7BC4CCE1}"/>
    <cellStyle name="Input 11 2 2 2 5" xfId="18466" xr:uid="{DB286CFA-899E-46D0-91AC-F0F7033C5EE4}"/>
    <cellStyle name="Input 11 2 2 2 6" xfId="19337" xr:uid="{EED167DC-A9A0-4B3A-8C3E-2FB0B686DE8A}"/>
    <cellStyle name="Input 11 2 2 2 7" xfId="20183" xr:uid="{BAB219AB-F9DE-407D-9A3C-09AFB2FCD2BC}"/>
    <cellStyle name="Input 11 2 2 2 8" xfId="20943" xr:uid="{11890FF9-09CB-4E1D-BEDD-A431C8D95DF7}"/>
    <cellStyle name="Input 11 2 2 3" xfId="11770" xr:uid="{75CE4AC7-82A5-4082-A6FD-6851E7979C57}"/>
    <cellStyle name="Input 11 2 2 3 2" xfId="16174" xr:uid="{D9B0C6AA-6A8F-43AF-A65A-6C4AB84494DC}"/>
    <cellStyle name="Input 11 2 2 3 3" xfId="17134" xr:uid="{636389D4-B05F-457A-BFEC-3D7118CED269}"/>
    <cellStyle name="Input 11 2 2 3 4" xfId="18086" xr:uid="{608CF876-2F43-44A9-8E16-CAB07A52A8AC}"/>
    <cellStyle name="Input 11 2 2 3 5" xfId="18960" xr:uid="{25187185-0D98-4148-8579-72589335FE40}"/>
    <cellStyle name="Input 11 2 2 3 6" xfId="19825" xr:uid="{39F1D475-E1DD-4FFF-A642-85A47447517F}"/>
    <cellStyle name="Input 11 2 2 3 7" xfId="20601" xr:uid="{0E70B800-057C-4C3A-A485-18290093AD25}"/>
    <cellStyle name="Input 11 2 2 3 8" xfId="21358" xr:uid="{22CDA859-08BA-459C-A6DB-CF371E4E1D60}"/>
    <cellStyle name="Input 11 2 2 4" xfId="14551" xr:uid="{7D60B22F-1E8E-43BE-A9D2-96D9A2C4D753}"/>
    <cellStyle name="Input 11 2 2 5" xfId="12422" xr:uid="{E96D1E0E-6691-4192-BF0D-29D006BD3467}"/>
    <cellStyle name="Input 11 2 2 6" xfId="14163" xr:uid="{176F2AD8-3320-468E-BEBB-8031789B52F1}"/>
    <cellStyle name="Input 11 2 2 7" xfId="12781" xr:uid="{2C9E5812-AF1E-41BF-A468-C2DC26552140}"/>
    <cellStyle name="Input 11 2 2 8" xfId="13708" xr:uid="{6D274C1D-5201-458B-A7CA-4CFD95C61FEA}"/>
    <cellStyle name="Input 11 2 2 9" xfId="13163" xr:uid="{AC90B904-A679-449D-BCCF-3C3318F506AD}"/>
    <cellStyle name="Input 11 2 3" xfId="10591" xr:uid="{6BE9DCD9-3C53-4E1F-B8F8-E52FABF03E04}"/>
    <cellStyle name="Input 11 2 3 2" xfId="15287" xr:uid="{6CCDC480-8E86-4639-AE57-37CA5BD261A0}"/>
    <cellStyle name="Input 11 2 3 3" xfId="16307" xr:uid="{4640153F-3644-4C2B-992B-F39354E506D8}"/>
    <cellStyle name="Input 11 2 3 4" xfId="17267" xr:uid="{2BA25A75-CA09-4D3B-B66D-4D15046D7D66}"/>
    <cellStyle name="Input 11 2 3 5" xfId="18216" xr:uid="{E87D5670-7043-4094-A851-E1F0E136EFDA}"/>
    <cellStyle name="Input 11 2 3 6" xfId="19089" xr:uid="{370DF8A6-1135-43E2-9494-A46F938962A5}"/>
    <cellStyle name="Input 11 2 3 7" xfId="19954" xr:uid="{ACFC6D06-F082-4084-AECA-D59FF9E197B2}"/>
    <cellStyle name="Input 11 2 3 8" xfId="20730" xr:uid="{7268C464-9CB9-4A48-A06F-C672D41F1A16}"/>
    <cellStyle name="Input 11 2 4" xfId="11557" xr:uid="{6B3A1FB6-933C-4858-A540-AE968F5E5AA8}"/>
    <cellStyle name="Input 11 2 4 2" xfId="15961" xr:uid="{334D4404-4AFB-4695-BF24-398032556FBA}"/>
    <cellStyle name="Input 11 2 4 3" xfId="16921" xr:uid="{7F6059D2-FFB7-4C46-97C5-7EC530BFA683}"/>
    <cellStyle name="Input 11 2 4 4" xfId="17873" xr:uid="{0220DBA4-653F-4BB1-B8CC-A76E5D6A33CB}"/>
    <cellStyle name="Input 11 2 4 5" xfId="18747" xr:uid="{7151CA27-B492-4DA5-AFF3-1C3A2E1559D4}"/>
    <cellStyle name="Input 11 2 4 6" xfId="19612" xr:uid="{6585F848-036E-4CB1-88A6-D02579B5C9A5}"/>
    <cellStyle name="Input 11 2 4 7" xfId="20388" xr:uid="{A11F4635-FC23-480B-A9C2-989F1A278231}"/>
    <cellStyle name="Input 11 2 4 8" xfId="21145" xr:uid="{D388A5D9-2D3E-48DA-907F-FA53E367DB82}"/>
    <cellStyle name="Input 11 2 5" xfId="14258" xr:uid="{8B7CD2D4-9327-46AB-A772-1DE7F12844B6}"/>
    <cellStyle name="Input 11 2 6" xfId="12699" xr:uid="{A942063E-9AFF-452D-B5A0-4B629B3B7FFF}"/>
    <cellStyle name="Input 11 2 7" xfId="14413" xr:uid="{E630AB43-4A58-4746-B7D3-7CACE561E9CA}"/>
    <cellStyle name="Input 11 2 8" xfId="12553" xr:uid="{FA08E5BE-6ABB-4DE9-B7B7-2B0941B6E6A8}"/>
    <cellStyle name="Input 11 2 9" xfId="14151" xr:uid="{9D107825-FAE6-45DD-AF51-3E5BCB0A0381}"/>
    <cellStyle name="Input 11 3" xfId="9204" xr:uid="{27D3D628-B216-4E6E-ABAE-51642DE497C2}"/>
    <cellStyle name="Input 11 3 10" xfId="14633" xr:uid="{CA423712-AE3B-4E85-9FF2-CB9BE75D2793}"/>
    <cellStyle name="Input 11 3 2" xfId="10728" xr:uid="{CCB09903-66A3-4978-A206-0BD6BDCCA9A8}"/>
    <cellStyle name="Input 11 3 2 2" xfId="15407" xr:uid="{4498AA25-CBA2-4040-A899-CBEA4B83C638}"/>
    <cellStyle name="Input 11 3 2 3" xfId="16421" xr:uid="{4E81EAD9-1F7C-4893-B0D7-1F42F1FFDAAA}"/>
    <cellStyle name="Input 11 3 2 4" xfId="17379" xr:uid="{0B5345E8-AB5A-46FA-BEC3-5EA12434A5B3}"/>
    <cellStyle name="Input 11 3 2 5" xfId="18323" xr:uid="{8550000B-E71A-46A8-9AC0-BE6145243B20}"/>
    <cellStyle name="Input 11 3 2 6" xfId="19196" xr:uid="{8A28A40D-AEAA-416D-B176-3CFD1316B817}"/>
    <cellStyle name="Input 11 3 2 7" xfId="20061" xr:uid="{70DE0D21-A2C6-456F-BC39-E49ABAFA83D1}"/>
    <cellStyle name="Input 11 3 2 8" xfId="20829" xr:uid="{D8A3C42F-7F62-48D6-8BBD-C9F52082801F}"/>
    <cellStyle name="Input 11 3 3" xfId="11656" xr:uid="{0AEFB7D7-2E1D-4CB7-B15A-9A47963A60A9}"/>
    <cellStyle name="Input 11 3 3 2" xfId="16060" xr:uid="{4934ED64-E824-4179-9204-DFDAF18FEC85}"/>
    <cellStyle name="Input 11 3 3 3" xfId="17020" xr:uid="{80CA69BE-FD47-4081-8682-3102B7E88751}"/>
    <cellStyle name="Input 11 3 3 4" xfId="17972" xr:uid="{9661BBC9-D20F-4041-A078-B7088079B292}"/>
    <cellStyle name="Input 11 3 3 5" xfId="18846" xr:uid="{B0FACB1E-C982-49DB-AF48-9D35FAEE98C9}"/>
    <cellStyle name="Input 11 3 3 6" xfId="19711" xr:uid="{51A35230-A99A-45DB-B300-5AB2A088F0FC}"/>
    <cellStyle name="Input 11 3 3 7" xfId="20487" xr:uid="{F539F80A-B00B-4AA6-AEB6-7BC6903A32BF}"/>
    <cellStyle name="Input 11 3 3 8" xfId="21244" xr:uid="{9ADC39DC-0304-4FC4-84C0-D7E611FE32BA}"/>
    <cellStyle name="Input 11 3 4" xfId="14378" xr:uid="{F53FFDE9-C7BC-4FCC-8392-598FF52FFE44}"/>
    <cellStyle name="Input 11 3 5" xfId="12584" xr:uid="{FEDE552C-B904-43F0-9627-38B21506F499}"/>
    <cellStyle name="Input 11 3 6" xfId="15178" xr:uid="{71AB4F69-1AE7-4E57-B873-2D007E5835F9}"/>
    <cellStyle name="Input 11 3 7" xfId="11941" xr:uid="{D28F06A1-127E-4160-A859-89E8222134B4}"/>
    <cellStyle name="Input 11 3 8" xfId="14213" xr:uid="{C521AB28-B54F-465C-BBAA-CDB9EE8801AC}"/>
    <cellStyle name="Input 11 3 9" xfId="12742" xr:uid="{EFFC2782-BE8B-4074-B84B-05963A7D72DF}"/>
    <cellStyle name="Input 11 4" xfId="9967" xr:uid="{106C5162-B9F8-47C1-8C11-F86FDA77A28E}"/>
    <cellStyle name="Input 11 4 2" xfId="14892" xr:uid="{1CF18512-CD15-4B55-A98D-77DC22FD2606}"/>
    <cellStyle name="Input 11 4 3" xfId="12175" xr:uid="{B757D348-F85D-4386-BDA5-4CFB9E9B074D}"/>
    <cellStyle name="Input 11 4 4" xfId="15214" xr:uid="{8BA16176-CDC5-4B72-AB9E-2E6262DFA524}"/>
    <cellStyle name="Input 11 4 5" xfId="11913" xr:uid="{F5F77A63-5DB7-4E4A-8713-33A0A340F47C}"/>
    <cellStyle name="Input 11 4 6" xfId="15110" xr:uid="{64BFE1A0-EC6D-4CEE-A1E2-F751DFB241EE}"/>
    <cellStyle name="Input 11 4 7" xfId="11988" xr:uid="{D6E0FDEC-7651-4499-89F8-7FCA42775EE5}"/>
    <cellStyle name="Input 11 4 8" xfId="14750" xr:uid="{A4BFBEAD-9AD1-4A0F-A543-3C04DCDDE777}"/>
    <cellStyle name="Input 11 5" xfId="9964" xr:uid="{C1324102-0A1A-4D20-84CD-E6726185B1B1}"/>
    <cellStyle name="Input 11 5 2" xfId="14889" xr:uid="{823260DD-A21F-424B-8704-7A914CD59539}"/>
    <cellStyle name="Input 11 5 3" xfId="12177" xr:uid="{FD32EDB0-5349-4DB8-8BB5-C7DBD3B58A1F}"/>
    <cellStyle name="Input 11 5 4" xfId="14718" xr:uid="{19596B75-8796-4514-9478-3A159AAC173B}"/>
    <cellStyle name="Input 11 5 5" xfId="12291" xr:uid="{C83CDBA6-AD28-4EA0-B65C-6C09D561CE4D}"/>
    <cellStyle name="Input 11 5 6" xfId="14433" xr:uid="{DC12B537-1E88-4796-85F8-6F1ECA8E67AC}"/>
    <cellStyle name="Input 11 5 7" xfId="12536" xr:uid="{0B4B4CD7-4C11-4D11-8B97-5C1A64656406}"/>
    <cellStyle name="Input 11 5 8" xfId="13743" xr:uid="{D3696C40-40FB-4467-9F83-38D1818A982B}"/>
    <cellStyle name="Input 11 6" xfId="13403" xr:uid="{1A9C3387-B6B6-4913-B32C-AF6B90FA6D7F}"/>
    <cellStyle name="Input 11 7" xfId="13400" xr:uid="{8DD61A13-ACF5-4914-8E03-DF395980FCEA}"/>
    <cellStyle name="Input 11 8" xfId="14083" xr:uid="{9D52C31C-79C9-485B-9685-BA5FECD09B26}"/>
    <cellStyle name="Input 11 9" xfId="12843" xr:uid="{BF72D951-9C8F-4A23-BC07-48906C8F79AA}"/>
    <cellStyle name="Input 12" xfId="7409" xr:uid="{6EF17800-8CCF-4881-A5BB-2D7C78DD7BF5}"/>
    <cellStyle name="Input 12 10" xfId="13442" xr:uid="{2D20EC4B-D56B-4946-84E6-5E9888F3139B}"/>
    <cellStyle name="Input 12 11" xfId="13361" xr:uid="{2FD21A77-45F8-48ED-8FF3-98A3C610A965}"/>
    <cellStyle name="Input 12 12" xfId="13461" xr:uid="{70B44901-71C9-45FF-9906-2239BA5E8D21}"/>
    <cellStyle name="Input 12 2" xfId="9065" xr:uid="{1590F71A-5024-4DA1-B911-741C08313045}"/>
    <cellStyle name="Input 12 2 10" xfId="14068" xr:uid="{9CC95D9D-8079-41C7-9BA6-5166668242D9}"/>
    <cellStyle name="Input 12 2 11" xfId="12857" xr:uid="{B610D030-A7EF-428F-B0F5-428054DF061E}"/>
    <cellStyle name="Input 12 2 2" xfId="9433" xr:uid="{8C93B4FB-1CA7-4192-A689-1B2D2BC8B703}"/>
    <cellStyle name="Input 12 2 2 10" xfId="15436" xr:uid="{C60C73BA-9D1E-419E-866D-6B8B51A8E452}"/>
    <cellStyle name="Input 12 2 2 2" xfId="10960" xr:uid="{B1DD1B10-AF08-4878-90E8-EA49D37DB653}"/>
    <cellStyle name="Input 12 2 2 2 2" xfId="15580" xr:uid="{DC6319C5-6E90-41BD-9831-E42978394C2B}"/>
    <cellStyle name="Input 12 2 2 2 3" xfId="16584" xr:uid="{6E0B3C4B-0B3C-42A1-A5CD-7E3EF34F68BE}"/>
    <cellStyle name="Input 12 2 2 2 4" xfId="17542" xr:uid="{1FE0FA2B-6956-4095-9809-32D368A9C62B}"/>
    <cellStyle name="Input 12 2 2 2 5" xfId="18467" xr:uid="{FA6FEF6B-311B-4AF0-871E-13798985942B}"/>
    <cellStyle name="Input 12 2 2 2 6" xfId="19338" xr:uid="{E7DEF6C4-9CA1-48FF-8789-5819C5561F85}"/>
    <cellStyle name="Input 12 2 2 2 7" xfId="20184" xr:uid="{4C6235D7-3D90-48F0-B3D6-ADBFF1B6886D}"/>
    <cellStyle name="Input 12 2 2 2 8" xfId="20944" xr:uid="{C0A2FB94-F5B8-4985-8F26-C256A968CC02}"/>
    <cellStyle name="Input 12 2 2 3" xfId="11771" xr:uid="{0CA49552-60EC-4E95-B80D-5A7D7BC62EA1}"/>
    <cellStyle name="Input 12 2 2 3 2" xfId="16175" xr:uid="{7CD4DD65-941F-4AEF-85CC-F552E7553649}"/>
    <cellStyle name="Input 12 2 2 3 3" xfId="17135" xr:uid="{A36E7300-16D8-47F1-9305-1127B03E8D17}"/>
    <cellStyle name="Input 12 2 2 3 4" xfId="18087" xr:uid="{4C9DBC4B-D3F6-4E23-9FE9-C32009E12E97}"/>
    <cellStyle name="Input 12 2 2 3 5" xfId="18961" xr:uid="{F620B9FD-9CD2-4AF9-A7CA-D002564E749E}"/>
    <cellStyle name="Input 12 2 2 3 6" xfId="19826" xr:uid="{D6FC1BAC-0B1F-47B7-9232-BFE4B614B7F2}"/>
    <cellStyle name="Input 12 2 2 3 7" xfId="20602" xr:uid="{8B09CEEA-3B3E-414D-AF15-D62897CD9E1F}"/>
    <cellStyle name="Input 12 2 2 3 8" xfId="21359" xr:uid="{ADC74AAC-6CC8-48CC-BDAC-6E0E6982E6E3}"/>
    <cellStyle name="Input 12 2 2 4" xfId="14552" xr:uid="{D31309F6-C8FC-4109-828B-E484D8D93AB5}"/>
    <cellStyle name="Input 12 2 2 5" xfId="12421" xr:uid="{51A79375-A018-4CCD-A5F6-3088181272A0}"/>
    <cellStyle name="Input 12 2 2 6" xfId="14687" xr:uid="{5795206F-CA9C-4083-A000-B96F80740C34}"/>
    <cellStyle name="Input 12 2 2 7" xfId="12316" xr:uid="{6004C814-111C-4645-8C9E-DFC91A3A8818}"/>
    <cellStyle name="Input 12 2 2 8" xfId="13813" xr:uid="{0148A98E-C35F-4753-8684-8E30212B4047}"/>
    <cellStyle name="Input 12 2 2 9" xfId="13078" xr:uid="{0C0E5666-5D73-43BE-806A-28D31E3E34FE}"/>
    <cellStyle name="Input 12 2 3" xfId="10590" xr:uid="{72C9FB08-BBF6-4B26-9B1A-243DBAE39EF0}"/>
    <cellStyle name="Input 12 2 3 2" xfId="15286" xr:uid="{645C372D-7740-4808-B7AD-D21F9796A062}"/>
    <cellStyle name="Input 12 2 3 3" xfId="16306" xr:uid="{5E99FC93-4955-4796-827D-78E3B4636899}"/>
    <cellStyle name="Input 12 2 3 4" xfId="17266" xr:uid="{916D9804-BED7-4567-8324-809676DE9C3D}"/>
    <cellStyle name="Input 12 2 3 5" xfId="18215" xr:uid="{52D75BE9-B40A-4B70-B854-45B831D126DA}"/>
    <cellStyle name="Input 12 2 3 6" xfId="19088" xr:uid="{860C9224-9D8C-4095-9CEE-36B017010AF2}"/>
    <cellStyle name="Input 12 2 3 7" xfId="19953" xr:uid="{FF12913A-B0DC-45F2-A78D-601A4DFB6378}"/>
    <cellStyle name="Input 12 2 3 8" xfId="20729" xr:uid="{E3E1B4DE-F3DF-4B69-A2F9-CBB1F921A089}"/>
    <cellStyle name="Input 12 2 4" xfId="11556" xr:uid="{50553721-F8F0-40AB-AAA8-D34B11939642}"/>
    <cellStyle name="Input 12 2 4 2" xfId="15960" xr:uid="{DD8C8EE3-9FA6-4296-82EE-B61A500C0CBF}"/>
    <cellStyle name="Input 12 2 4 3" xfId="16920" xr:uid="{2F36BFEC-7F6F-49D8-B232-9D6D2D50FE93}"/>
    <cellStyle name="Input 12 2 4 4" xfId="17872" xr:uid="{5AB3F28C-070F-453F-8044-6CF58932336F}"/>
    <cellStyle name="Input 12 2 4 5" xfId="18746" xr:uid="{703C1703-CB5E-4F6F-AD24-DF9C819BC31F}"/>
    <cellStyle name="Input 12 2 4 6" xfId="19611" xr:uid="{01261CD4-AA43-42D2-9AF3-BE1C9C391B1C}"/>
    <cellStyle name="Input 12 2 4 7" xfId="20387" xr:uid="{7A03D6F8-11CF-444D-9ACD-DC281ED15183}"/>
    <cellStyle name="Input 12 2 4 8" xfId="21144" xr:uid="{9458F1D2-F076-4525-B44C-16AAEBBD016C}"/>
    <cellStyle name="Input 12 2 5" xfId="14257" xr:uid="{12D3DA5A-B7B8-466B-9EB7-1DAF22B317C0}"/>
    <cellStyle name="Input 12 2 6" xfId="12700" xr:uid="{9F83A97A-5F85-4E09-89F3-7AAA85D146A5}"/>
    <cellStyle name="Input 12 2 7" xfId="15078" xr:uid="{4B874334-992D-46E1-BD39-B472757C795C}"/>
    <cellStyle name="Input 12 2 8" xfId="12014" xr:uid="{BA238816-F7BC-4853-8599-96BDB04C766D}"/>
    <cellStyle name="Input 12 2 9" xfId="14743" xr:uid="{37A2B84A-4926-40B3-B912-A37352B349A9}"/>
    <cellStyle name="Input 12 3" xfId="9205" xr:uid="{DE3ECD91-685D-444D-8301-755871B7584D}"/>
    <cellStyle name="Input 12 3 10" xfId="17583" xr:uid="{B9504C33-419B-470B-B2FF-F0A5F5F81ECE}"/>
    <cellStyle name="Input 12 3 2" xfId="10729" xr:uid="{59C1A97E-499C-4E73-97C4-E6ABB7D623A8}"/>
    <cellStyle name="Input 12 3 2 2" xfId="15408" xr:uid="{2FE6E17C-45CA-49BC-8B42-E698755ACABC}"/>
    <cellStyle name="Input 12 3 2 3" xfId="16422" xr:uid="{FC40118F-4D75-4E7D-A16F-665D6843E843}"/>
    <cellStyle name="Input 12 3 2 4" xfId="17380" xr:uid="{6A4AC909-E602-46E1-8852-FBD71288E195}"/>
    <cellStyle name="Input 12 3 2 5" xfId="18324" xr:uid="{38E3B92B-5796-469A-827F-739748BBC73A}"/>
    <cellStyle name="Input 12 3 2 6" xfId="19197" xr:uid="{9F14F55A-29E8-427F-9CB8-F9F05306B207}"/>
    <cellStyle name="Input 12 3 2 7" xfId="20062" xr:uid="{BF7BD058-E327-43EA-A2B4-D874E5AC221B}"/>
    <cellStyle name="Input 12 3 2 8" xfId="20830" xr:uid="{313A712E-2A0B-482E-B852-2F93A71EB635}"/>
    <cellStyle name="Input 12 3 3" xfId="11657" xr:uid="{928A1BA0-B48B-47EA-80B1-2EAA3CC8EFAE}"/>
    <cellStyle name="Input 12 3 3 2" xfId="16061" xr:uid="{F2E0871B-8AAF-435C-892F-8C9FADE683C0}"/>
    <cellStyle name="Input 12 3 3 3" xfId="17021" xr:uid="{35F025F7-36D3-488C-957A-FFDE5A0E3782}"/>
    <cellStyle name="Input 12 3 3 4" xfId="17973" xr:uid="{9D89AD0E-F210-46A4-A043-FD76AA31FCCA}"/>
    <cellStyle name="Input 12 3 3 5" xfId="18847" xr:uid="{F4D79E03-14CD-4924-B786-A5E2267D8CAE}"/>
    <cellStyle name="Input 12 3 3 6" xfId="19712" xr:uid="{A036A998-AEC5-427D-B5CE-14C26BD71286}"/>
    <cellStyle name="Input 12 3 3 7" xfId="20488" xr:uid="{89EE96A3-91CE-4B42-B695-90895E344CFE}"/>
    <cellStyle name="Input 12 3 3 8" xfId="21245" xr:uid="{F27C46F9-105B-48E3-8DB6-0ADDE1D2219C}"/>
    <cellStyle name="Input 12 3 4" xfId="14379" xr:uid="{BD560340-28AD-415C-81BC-F3B80954A97E}"/>
    <cellStyle name="Input 12 3 5" xfId="12583" xr:uid="{397348F2-E04C-4E97-BD2A-9F7C1E9AC8A7}"/>
    <cellStyle name="Input 12 3 6" xfId="14147" xr:uid="{4C6845D9-F6FC-418C-A014-A1B272887722}"/>
    <cellStyle name="Input 12 3 7" xfId="12797" xr:uid="{3654291F-8F4B-4F48-AC3D-3342910F4359}"/>
    <cellStyle name="Input 12 3 8" xfId="15649" xr:uid="{22FD2BA6-3570-4CA4-AA96-C41F9DDE725A}"/>
    <cellStyle name="Input 12 3 9" xfId="16630" xr:uid="{371E45B8-B0E2-4049-A5D9-00578CC6BE2D}"/>
    <cellStyle name="Input 12 4" xfId="9968" xr:uid="{D93B6405-6EFD-4D9A-B998-0D76166D77A4}"/>
    <cellStyle name="Input 12 4 2" xfId="14893" xr:uid="{0400D8E7-683F-4BD2-9904-BC217A55D6B1}"/>
    <cellStyle name="Input 12 4 3" xfId="12174" xr:uid="{F1F49965-37ED-4DAE-976C-9F553518921A}"/>
    <cellStyle name="Input 12 4 4" xfId="14078" xr:uid="{F009A66D-6EB7-4A48-8370-62170508AEEC}"/>
    <cellStyle name="Input 12 4 5" xfId="12848" xr:uid="{8E38F29E-BBAE-423D-8902-F446CFF58B8A}"/>
    <cellStyle name="Input 12 4 6" xfId="13662" xr:uid="{68BE2596-458E-4851-8D9C-6610AA5EC6E2}"/>
    <cellStyle name="Input 12 4 7" xfId="13189" xr:uid="{3D898C54-5706-454A-AAA3-04D8179CB716}"/>
    <cellStyle name="Input 12 4 8" xfId="14917" xr:uid="{602C0A56-F05F-40E7-AD74-1B8A063FDF68}"/>
    <cellStyle name="Input 12 5" xfId="9963" xr:uid="{114830FA-0571-459A-AD2E-F27A4598ED9F}"/>
    <cellStyle name="Input 12 5 2" xfId="14888" xr:uid="{F2436085-8BC0-4F4D-B8CC-25C64A2018BF}"/>
    <cellStyle name="Input 12 5 3" xfId="12178" xr:uid="{0BA5138A-CEE0-474E-983A-EBC35EBA725E}"/>
    <cellStyle name="Input 12 5 4" xfId="14182" xr:uid="{E8C50970-4F8C-4D40-9D91-B721D5E41CBA}"/>
    <cellStyle name="Input 12 5 5" xfId="12765" xr:uid="{D896E478-6748-4645-9743-881B678C41FF}"/>
    <cellStyle name="Input 12 5 6" xfId="15653" xr:uid="{24707007-301E-41B5-B488-21F52106F365}"/>
    <cellStyle name="Input 12 5 7" xfId="16633" xr:uid="{C4974B48-86D9-4670-A410-20916DA438BC}"/>
    <cellStyle name="Input 12 5 8" xfId="17586" xr:uid="{972C6C0C-67A7-4C7D-9068-CA0AF032AB11}"/>
    <cellStyle name="Input 12 6" xfId="13404" xr:uid="{F75DA4D6-D66F-4236-8536-311FA93ABED8}"/>
    <cellStyle name="Input 12 7" xfId="13399" xr:uid="{F8EC10F0-79B6-4C5D-8653-63210603318D}"/>
    <cellStyle name="Input 12 8" xfId="13423" xr:uid="{3F17D886-6B80-43AB-AD98-191D188AB076}"/>
    <cellStyle name="Input 12 9" xfId="13380" xr:uid="{2352DEF9-EB63-4634-ACE6-D1A4DD44C0DD}"/>
    <cellStyle name="Input 13" xfId="7410" xr:uid="{F70240E3-0788-4E9B-9503-9BF642EBD33C}"/>
    <cellStyle name="Input 13 10" xfId="13443" xr:uid="{DFAC3726-F844-45FE-9F04-5F1B786E8524}"/>
    <cellStyle name="Input 13 11" xfId="13360" xr:uid="{B65B4F3F-2390-4E2B-BD92-ACC921E86EC0}"/>
    <cellStyle name="Input 13 12" xfId="13462" xr:uid="{72F4E3C8-1255-4584-9463-3AEECDDB7D0E}"/>
    <cellStyle name="Input 13 2" xfId="9064" xr:uid="{A4DBF7F7-D600-44C4-AF7B-D575639C56A3}"/>
    <cellStyle name="Input 13 2 10" xfId="18492" xr:uid="{2C2BDC93-18D1-4D43-9846-9F89272C5D2D}"/>
    <cellStyle name="Input 13 2 11" xfId="19363" xr:uid="{3BDDF180-BF2D-4AFE-9C93-B8B8F54BE18E}"/>
    <cellStyle name="Input 13 2 2" xfId="9434" xr:uid="{6A479827-43D7-414F-ADE5-7B555909293A}"/>
    <cellStyle name="Input 13 2 2 10" xfId="19398" xr:uid="{71D231BC-609A-411B-94B8-6501BF275195}"/>
    <cellStyle name="Input 13 2 2 2" xfId="10961" xr:uid="{7F7597C1-FDFE-4A40-A6DE-68C80EE98E02}"/>
    <cellStyle name="Input 13 2 2 2 2" xfId="15581" xr:uid="{0AF9DCD3-AB4F-4331-A14C-49867431C16D}"/>
    <cellStyle name="Input 13 2 2 2 3" xfId="16585" xr:uid="{CF722B30-92DB-4DA7-B887-3F4C25A8DB7D}"/>
    <cellStyle name="Input 13 2 2 2 4" xfId="17543" xr:uid="{89EA1E7B-69C0-4AAE-9099-DD84729714B3}"/>
    <cellStyle name="Input 13 2 2 2 5" xfId="18468" xr:uid="{176AAC30-D678-4BC9-9E93-9B2EA1D0FF33}"/>
    <cellStyle name="Input 13 2 2 2 6" xfId="19339" xr:uid="{B22174FB-D7A2-4BA4-9173-57FE540780DA}"/>
    <cellStyle name="Input 13 2 2 2 7" xfId="20185" xr:uid="{39960E1B-AAE0-48D7-86A7-3AD1CDD3C2BB}"/>
    <cellStyle name="Input 13 2 2 2 8" xfId="20945" xr:uid="{C49B3E4D-B0A8-463C-8310-336942453819}"/>
    <cellStyle name="Input 13 2 2 3" xfId="11772" xr:uid="{739085B4-CF1F-41A1-995B-B808757CE2EF}"/>
    <cellStyle name="Input 13 2 2 3 2" xfId="16176" xr:uid="{C556E521-9652-48D5-ABAC-C93B0CA7AD49}"/>
    <cellStyle name="Input 13 2 2 3 3" xfId="17136" xr:uid="{5696C9D6-2ED3-4574-A17F-53B3D5DF138E}"/>
    <cellStyle name="Input 13 2 2 3 4" xfId="18088" xr:uid="{F0BE893A-6F4C-4942-9F3B-957746C2CEB9}"/>
    <cellStyle name="Input 13 2 2 3 5" xfId="18962" xr:uid="{4DA8A91B-4C86-4020-8E7A-A1231A5A408D}"/>
    <cellStyle name="Input 13 2 2 3 6" xfId="19827" xr:uid="{9A0544CB-654D-4929-ACA1-E73CCED030B1}"/>
    <cellStyle name="Input 13 2 2 3 7" xfId="20603" xr:uid="{BCDCB4B6-DDD8-4611-BD2A-054692247C77}"/>
    <cellStyle name="Input 13 2 2 3 8" xfId="21360" xr:uid="{1F64B605-923C-433C-8716-CFBDBDD70B5B}"/>
    <cellStyle name="Input 13 2 2 4" xfId="14553" xr:uid="{107273A6-B9D2-4C0A-88FB-BDE751DC1129}"/>
    <cellStyle name="Input 13 2 2 5" xfId="12420" xr:uid="{42521D01-6E49-4336-B5BA-7FFA1F4ACDE4}"/>
    <cellStyle name="Input 13 2 2 6" xfId="15706" xr:uid="{29F53CDE-F7B6-44BF-9EF0-8A77918A1C28}"/>
    <cellStyle name="Input 13 2 2 7" xfId="16682" xr:uid="{32F1CC1A-5610-4B54-B581-14F0E1C677DA}"/>
    <cellStyle name="Input 13 2 2 8" xfId="17634" xr:uid="{FBBD16AB-F208-439F-A8A2-38AE3C99712A}"/>
    <cellStyle name="Input 13 2 2 9" xfId="18529" xr:uid="{63D2CF54-E484-4545-9B4A-26AA42F41A5B}"/>
    <cellStyle name="Input 13 2 3" xfId="10589" xr:uid="{25BBC924-EC08-45D0-B374-C235CA72E502}"/>
    <cellStyle name="Input 13 2 3 2" xfId="15285" xr:uid="{C501641C-5D23-4501-8E7D-3E9609F56D21}"/>
    <cellStyle name="Input 13 2 3 3" xfId="16305" xr:uid="{17295DEA-35F4-4DC9-98BE-379F5BF349C7}"/>
    <cellStyle name="Input 13 2 3 4" xfId="17265" xr:uid="{16CEF926-B61E-4D51-A2FC-1DE33D386ABD}"/>
    <cellStyle name="Input 13 2 3 5" xfId="18214" xr:uid="{064A1C56-8A92-47E2-8840-45A09FDD82FE}"/>
    <cellStyle name="Input 13 2 3 6" xfId="19087" xr:uid="{AC3EE07F-8506-4473-B60E-FF86CAA49A62}"/>
    <cellStyle name="Input 13 2 3 7" xfId="19952" xr:uid="{CC55AF6B-14CF-42B2-A423-C3F0728F6D52}"/>
    <cellStyle name="Input 13 2 3 8" xfId="20728" xr:uid="{680D07BD-0A8E-4509-BCDA-8D134F78FF7F}"/>
    <cellStyle name="Input 13 2 4" xfId="11555" xr:uid="{A248E337-69D8-47FA-BCEC-9B1C461F12DF}"/>
    <cellStyle name="Input 13 2 4 2" xfId="15959" xr:uid="{51BFEEAB-3468-4831-8026-79CEAAD1B1A9}"/>
    <cellStyle name="Input 13 2 4 3" xfId="16919" xr:uid="{893115A7-A182-4FAF-BB0B-A88969187D2B}"/>
    <cellStyle name="Input 13 2 4 4" xfId="17871" xr:uid="{E6E0D578-E155-4935-828B-81EA53E4C967}"/>
    <cellStyle name="Input 13 2 4 5" xfId="18745" xr:uid="{957DAFF7-C86B-4D39-AFAB-DCB4633DA523}"/>
    <cellStyle name="Input 13 2 4 6" xfId="19610" xr:uid="{4EE59B22-20C5-421B-8061-993BCF649BF7}"/>
    <cellStyle name="Input 13 2 4 7" xfId="20386" xr:uid="{1580A8C4-1067-4E2D-89FE-22036CA34FBE}"/>
    <cellStyle name="Input 13 2 4 8" xfId="21143" xr:uid="{1DA003EE-5E7B-45A5-883D-BEFFBE97D315}"/>
    <cellStyle name="Input 13 2 5" xfId="14256" xr:uid="{97FD416B-4E47-43FE-94E3-53C94A4C1448}"/>
    <cellStyle name="Input 13 2 6" xfId="12701" xr:uid="{9DF31C95-0252-4276-B32D-EA72D46112B5}"/>
    <cellStyle name="Input 13 2 7" xfId="15662" xr:uid="{3D305D10-B2B0-4B67-B315-AD1AE4A47F5F}"/>
    <cellStyle name="Input 13 2 8" xfId="16640" xr:uid="{620D77D3-B909-47FA-B129-A8E336F3DE27}"/>
    <cellStyle name="Input 13 2 9" xfId="17593" xr:uid="{7A8551CC-F2ED-4199-B6E6-B750BA0F0F3D}"/>
    <cellStyle name="Input 13 3" xfId="9206" xr:uid="{06B5105B-BA9F-43A0-84C0-6A58CD46F52D}"/>
    <cellStyle name="Input 13 3 10" xfId="17427" xr:uid="{3AD9EAD3-CA7D-4BE6-B551-53FEB87A9C21}"/>
    <cellStyle name="Input 13 3 2" xfId="10730" xr:uid="{1617E97E-F583-40E8-8CAC-A8EBFA68F9C3}"/>
    <cellStyle name="Input 13 3 2 2" xfId="15409" xr:uid="{67A1F003-FB49-469C-ABC8-164A3C5EA2C1}"/>
    <cellStyle name="Input 13 3 2 3" xfId="16423" xr:uid="{0D022692-F63E-4F24-BA4B-81932ECC4D77}"/>
    <cellStyle name="Input 13 3 2 4" xfId="17381" xr:uid="{39998757-B2CB-4929-A6AB-15AABDBC9B62}"/>
    <cellStyle name="Input 13 3 2 5" xfId="18325" xr:uid="{C9C90B2E-A9EF-4306-9B15-AF4A6C535983}"/>
    <cellStyle name="Input 13 3 2 6" xfId="19198" xr:uid="{4C6D2006-31E1-44D0-8A29-65EB555904E5}"/>
    <cellStyle name="Input 13 3 2 7" xfId="20063" xr:uid="{51B7A842-C572-4D0C-AE48-B0E2A18D3E6D}"/>
    <cellStyle name="Input 13 3 2 8" xfId="20831" xr:uid="{AD4D6FAF-42A4-4823-82E3-E3F8734A809C}"/>
    <cellStyle name="Input 13 3 3" xfId="11658" xr:uid="{AAD1E80E-4067-4A9A-B463-F652590D8230}"/>
    <cellStyle name="Input 13 3 3 2" xfId="16062" xr:uid="{5CA4B045-1DA2-463E-8292-8FED211ABDB1}"/>
    <cellStyle name="Input 13 3 3 3" xfId="17022" xr:uid="{0C695D0D-9107-4DEB-B2D9-ACEC0DAF148E}"/>
    <cellStyle name="Input 13 3 3 4" xfId="17974" xr:uid="{3757959E-9EC0-4A7E-BA79-483088C59F0A}"/>
    <cellStyle name="Input 13 3 3 5" xfId="18848" xr:uid="{8C381D15-5E29-4188-8C73-B674FEAA5567}"/>
    <cellStyle name="Input 13 3 3 6" xfId="19713" xr:uid="{525AF8CA-C125-477D-BB2C-42A950B88FB4}"/>
    <cellStyle name="Input 13 3 3 7" xfId="20489" xr:uid="{0594E78E-61BD-4798-9284-751C7FC92B16}"/>
    <cellStyle name="Input 13 3 3 8" xfId="21246" xr:uid="{05FC1FB2-1530-4A48-BC6B-166FFBFA7209}"/>
    <cellStyle name="Input 13 3 4" xfId="14380" xr:uid="{78BCA97B-A9D1-4691-8EBF-87D9A03ECC36}"/>
    <cellStyle name="Input 13 3 5" xfId="12582" xr:uid="{BDEB6BC1-3095-4D2B-97AE-62FEACEFFCFE}"/>
    <cellStyle name="Input 13 3 6" xfId="14662" xr:uid="{29A7F92B-D038-4700-948D-2543D0EFBD0C}"/>
    <cellStyle name="Input 13 3 7" xfId="12335" xr:uid="{B81BBC89-6270-4C07-BF72-9CB0ADDCF0E3}"/>
    <cellStyle name="Input 13 3 8" xfId="15461" xr:uid="{ECBF2872-A782-46AD-B2CB-0B60F62A6246}"/>
    <cellStyle name="Input 13 3 9" xfId="16469" xr:uid="{A75FEF2D-1DAD-47F5-A521-44AE7B3D506B}"/>
    <cellStyle name="Input 13 4" xfId="9969" xr:uid="{AF5F16A2-0502-4047-AB9D-53115FD53D04}"/>
    <cellStyle name="Input 13 4 2" xfId="14894" xr:uid="{33AD7D35-B727-462A-AFAA-79935B0CCFEA}"/>
    <cellStyle name="Input 13 4 3" xfId="12173" xr:uid="{0F7C3908-CFE1-4B4E-8B4B-83DCA9243115}"/>
    <cellStyle name="Input 13 4 4" xfId="14041" xr:uid="{D5EFE05C-AD13-49A2-B11F-DA22610A6DED}"/>
    <cellStyle name="Input 13 4 5" xfId="12880" xr:uid="{9B577DE1-743B-4897-9F94-6C723DD63EF2}"/>
    <cellStyle name="Input 13 4 6" xfId="13634" xr:uid="{B0BBD51A-6488-4A3C-8C55-63E65CC76AA6}"/>
    <cellStyle name="Input 13 4 7" xfId="13215" xr:uid="{0FBF777B-2593-4235-A838-6D89E4FD5D45}"/>
    <cellStyle name="Input 13 4 8" xfId="15067" xr:uid="{2F23D8BF-799E-42B6-9827-94CF961A184C}"/>
    <cellStyle name="Input 13 5" xfId="9962" xr:uid="{FC1F3F49-2B5A-4CFA-AD50-14AF113AA527}"/>
    <cellStyle name="Input 13 5 2" xfId="14887" xr:uid="{090A151B-6455-41D2-9956-2DC054856424}"/>
    <cellStyle name="Input 13 5 3" xfId="12179" xr:uid="{248F4476-9F7B-40F1-9F20-39F1E4D1E924}"/>
    <cellStyle name="Input 13 5 4" xfId="13993" xr:uid="{D7D1E23A-2C09-40E8-A92E-C1DC17D2D62D}"/>
    <cellStyle name="Input 13 5 5" xfId="12916" xr:uid="{AA1FA8D7-23E7-44CE-9773-C34CA255ABAC}"/>
    <cellStyle name="Input 13 5 6" xfId="13598" xr:uid="{2979ABBF-C71E-42DF-8546-7B73D1AF29A0}"/>
    <cellStyle name="Input 13 5 7" xfId="13233" xr:uid="{B19E4D67-5CF2-461E-B257-833745DBEA05}"/>
    <cellStyle name="Input 13 5 8" xfId="13474" xr:uid="{B67C0E79-8CC2-4C53-BD5B-80B34FA67F26}"/>
    <cellStyle name="Input 13 6" xfId="13405" xr:uid="{512DA0A8-128F-4B81-8EC2-CB45116CE1E6}"/>
    <cellStyle name="Input 13 7" xfId="13398" xr:uid="{DFA82F6C-D635-4090-8C56-28967C887193}"/>
    <cellStyle name="Input 13 8" xfId="13424" xr:uid="{BDF0C6FA-B6CA-4BF0-B5C1-59D723090D43}"/>
    <cellStyle name="Input 13 9" xfId="13379" xr:uid="{137234B5-43D5-482B-AAE0-AB9EDE55385B}"/>
    <cellStyle name="Input 14" xfId="7411" xr:uid="{A03B0DF7-FACB-4E6C-95C1-ABB230723A24}"/>
    <cellStyle name="Input 14 10" xfId="13444" xr:uid="{A179D55E-BF75-495E-AB41-C59FE510895C}"/>
    <cellStyle name="Input 14 11" xfId="13359" xr:uid="{4004D4CB-63E0-4D0E-B426-CF790FD6C64B}"/>
    <cellStyle name="Input 14 12" xfId="13463" xr:uid="{BBB34B73-FF5C-4A8C-949B-4EDE3E4AC082}"/>
    <cellStyle name="Input 14 2" xfId="9063" xr:uid="{C73144E8-0C92-419B-ABE0-93DB80FE9C7D}"/>
    <cellStyle name="Input 14 2 10" xfId="13091" xr:uid="{DAECC65E-52C8-40C0-9381-775EF8C4EADD}"/>
    <cellStyle name="Input 14 2 11" xfId="15073" xr:uid="{0121480B-8B0A-450F-BEA5-7EF54DFAB1A1}"/>
    <cellStyle name="Input 14 2 2" xfId="9435" xr:uid="{8DC61407-F198-44F7-B5BE-5621F6C26EEF}"/>
    <cellStyle name="Input 14 2 2 10" xfId="15155" xr:uid="{30988AAD-4E87-4735-B59B-D3307AF8AB43}"/>
    <cellStyle name="Input 14 2 2 2" xfId="10962" xr:uid="{B3038538-2518-485A-AEEA-39ED0ECC2508}"/>
    <cellStyle name="Input 14 2 2 2 2" xfId="15582" xr:uid="{C86C30BB-49F1-48D9-9A44-0C5540AFFFD1}"/>
    <cellStyle name="Input 14 2 2 2 3" xfId="16586" xr:uid="{7290BEFD-9813-458B-AD49-E2729C53A7A6}"/>
    <cellStyle name="Input 14 2 2 2 4" xfId="17544" xr:uid="{66C81208-D415-44AA-887F-AC0A07D930CF}"/>
    <cellStyle name="Input 14 2 2 2 5" xfId="18469" xr:uid="{C42D5584-5531-4B00-A82D-8B6C8B59CA26}"/>
    <cellStyle name="Input 14 2 2 2 6" xfId="19340" xr:uid="{229AA665-0846-4A8D-A846-8DD59EB54575}"/>
    <cellStyle name="Input 14 2 2 2 7" xfId="20186" xr:uid="{E1C3700D-F021-4930-B652-71132A2BE80F}"/>
    <cellStyle name="Input 14 2 2 2 8" xfId="20946" xr:uid="{FD742B10-1CC2-4D9A-A600-5D51DDC4269B}"/>
    <cellStyle name="Input 14 2 2 3" xfId="11773" xr:uid="{FEB0ADEA-722A-4996-9D16-4909564D9287}"/>
    <cellStyle name="Input 14 2 2 3 2" xfId="16177" xr:uid="{22020E88-95E6-4C59-8A78-66E2AE93EB1A}"/>
    <cellStyle name="Input 14 2 2 3 3" xfId="17137" xr:uid="{4EE9D5AE-3F64-4926-9CE7-C63220A600D5}"/>
    <cellStyle name="Input 14 2 2 3 4" xfId="18089" xr:uid="{61E63ADD-488D-4046-9E79-6AE4DE903319}"/>
    <cellStyle name="Input 14 2 2 3 5" xfId="18963" xr:uid="{9F0FF2AC-38A4-425D-A0C5-07C670603637}"/>
    <cellStyle name="Input 14 2 2 3 6" xfId="19828" xr:uid="{A65C4E47-26C7-419E-AAD9-31DBEDEE47A1}"/>
    <cellStyle name="Input 14 2 2 3 7" xfId="20604" xr:uid="{80483E27-6C73-4F78-84ED-260609988876}"/>
    <cellStyle name="Input 14 2 2 3 8" xfId="21361" xr:uid="{CE18EB5E-8516-4B21-9AC3-1C75D1F38E25}"/>
    <cellStyle name="Input 14 2 2 4" xfId="14554" xr:uid="{25D056ED-CB04-4627-AB17-D76D32EE0259}"/>
    <cellStyle name="Input 14 2 2 5" xfId="12419" xr:uid="{0FF8F298-DF0A-450E-85A7-A63A25A06896}"/>
    <cellStyle name="Input 14 2 2 6" xfId="15195" xr:uid="{7280B6EB-7BAF-44EA-B8D9-88F1787171C2}"/>
    <cellStyle name="Input 14 2 2 7" xfId="11927" xr:uid="{374D09AC-55D7-4CC7-91C4-B08BC600CE57}"/>
    <cellStyle name="Input 14 2 2 8" xfId="14215" xr:uid="{4A905A0B-4534-4657-877D-4E619103DFC8}"/>
    <cellStyle name="Input 14 2 2 9" xfId="12740" xr:uid="{9506431F-ABC2-4574-ABFB-60CBCADD4BB7}"/>
    <cellStyle name="Input 14 2 3" xfId="10588" xr:uid="{5015E3AE-516E-432B-9F25-310A6AAB834C}"/>
    <cellStyle name="Input 14 2 3 2" xfId="15284" xr:uid="{3310BFE4-D2D0-4234-B9D6-54182A388A43}"/>
    <cellStyle name="Input 14 2 3 3" xfId="16304" xr:uid="{CD3B88B8-C733-41F8-A926-8E7213202485}"/>
    <cellStyle name="Input 14 2 3 4" xfId="17264" xr:uid="{15523CAA-2ECD-4A9E-9922-823647E70982}"/>
    <cellStyle name="Input 14 2 3 5" xfId="18213" xr:uid="{ACFD8C9C-E7F9-4E1E-97C4-F1820450B22D}"/>
    <cellStyle name="Input 14 2 3 6" xfId="19086" xr:uid="{598DD785-4A80-44FD-9A33-5146BE8EA162}"/>
    <cellStyle name="Input 14 2 3 7" xfId="19951" xr:uid="{DCB6EAE0-BE4B-49B0-9E1B-8F7521CAA4CE}"/>
    <cellStyle name="Input 14 2 3 8" xfId="20727" xr:uid="{BF33BD45-8A98-4E73-AE33-AD61F7CD9DB7}"/>
    <cellStyle name="Input 14 2 4" xfId="11554" xr:uid="{540D591E-3514-408A-BE8F-7D70495E6E37}"/>
    <cellStyle name="Input 14 2 4 2" xfId="15958" xr:uid="{C4612492-CA1B-47B8-8D04-DC6203E40F20}"/>
    <cellStyle name="Input 14 2 4 3" xfId="16918" xr:uid="{6995422C-1135-4314-B84F-5A172E2D1B23}"/>
    <cellStyle name="Input 14 2 4 4" xfId="17870" xr:uid="{22BF79B4-5E39-4495-AF42-1BCF4B361B97}"/>
    <cellStyle name="Input 14 2 4 5" xfId="18744" xr:uid="{7FC9A0EC-CBF7-4C05-8344-32D19208E26F}"/>
    <cellStyle name="Input 14 2 4 6" xfId="19609" xr:uid="{D0B159BE-BE7C-424D-A24F-C94542DF3755}"/>
    <cellStyle name="Input 14 2 4 7" xfId="20385" xr:uid="{3B96E5FD-F51A-4908-AB04-F706ADE5825D}"/>
    <cellStyle name="Input 14 2 4 8" xfId="21142" xr:uid="{2FABA41D-060D-44B0-B24E-5D8F7AD8A9AE}"/>
    <cellStyle name="Input 14 2 5" xfId="14255" xr:uid="{0FCD1C36-6CDC-48C7-AD48-C820879E71C4}"/>
    <cellStyle name="Input 14 2 6" xfId="12702" xr:uid="{86C5291A-FB9F-4F21-8A1F-1F3CB55D4104}"/>
    <cellStyle name="Input 14 2 7" xfId="14640" xr:uid="{B60C4E63-8DCC-4E2B-AAAD-986DE6808389}"/>
    <cellStyle name="Input 14 2 8" xfId="12356" xr:uid="{044BD2A3-7D2B-42B5-A263-DCF44E03A1D0}"/>
    <cellStyle name="Input 14 2 9" xfId="13798" xr:uid="{14F79E0F-B662-406E-8AB3-8FA78F4ABA71}"/>
    <cellStyle name="Input 14 3" xfId="9207" xr:uid="{09DFB90F-D687-4918-8AA8-49646432BC4F}"/>
    <cellStyle name="Input 14 3 10" xfId="19382" xr:uid="{1507B5CA-C956-4D6E-8886-71A2245C0F83}"/>
    <cellStyle name="Input 14 3 2" xfId="10731" xr:uid="{9DE3636B-1553-45C3-AA20-F09FBCFA01E4}"/>
    <cellStyle name="Input 14 3 2 2" xfId="15410" xr:uid="{0A388262-B1E6-49FF-A65A-7625140D6E8C}"/>
    <cellStyle name="Input 14 3 2 3" xfId="16424" xr:uid="{C6453988-29CD-43A7-A4DE-44C6101FA171}"/>
    <cellStyle name="Input 14 3 2 4" xfId="17382" xr:uid="{88862413-97D9-4786-90B4-197EA080F648}"/>
    <cellStyle name="Input 14 3 2 5" xfId="18326" xr:uid="{336142E4-FF30-4C6D-A244-C185115E1171}"/>
    <cellStyle name="Input 14 3 2 6" xfId="19199" xr:uid="{3DA24E29-1793-4458-8E8D-B88B29690219}"/>
    <cellStyle name="Input 14 3 2 7" xfId="20064" xr:uid="{4CFA02AE-09F0-4E9B-8FAA-BD384004F3B8}"/>
    <cellStyle name="Input 14 3 2 8" xfId="20832" xr:uid="{0DFBD12B-8235-4BD4-958D-0047A52A494D}"/>
    <cellStyle name="Input 14 3 3" xfId="11659" xr:uid="{C166CDE0-07B7-4B82-B290-6A883C57AA59}"/>
    <cellStyle name="Input 14 3 3 2" xfId="16063" xr:uid="{B53047FD-B9DD-43DA-B81C-476988A1C330}"/>
    <cellStyle name="Input 14 3 3 3" xfId="17023" xr:uid="{8DBB3D1E-7FC4-454A-BFF0-72F4C72ABECB}"/>
    <cellStyle name="Input 14 3 3 4" xfId="17975" xr:uid="{68145F48-BFD2-4AB8-8A2B-5BCDC792FAD8}"/>
    <cellStyle name="Input 14 3 3 5" xfId="18849" xr:uid="{67DE1EFA-BEA8-45B5-9F83-17FAAFB057D6}"/>
    <cellStyle name="Input 14 3 3 6" xfId="19714" xr:uid="{8FF883C4-A06C-4ED5-A199-D109A641D079}"/>
    <cellStyle name="Input 14 3 3 7" xfId="20490" xr:uid="{181F7F4E-5815-4559-AF0F-0A5940805875}"/>
    <cellStyle name="Input 14 3 3 8" xfId="21247" xr:uid="{742C9773-08F3-4EE7-A0CD-A69155C0A2C5}"/>
    <cellStyle name="Input 14 3 4" xfId="14381" xr:uid="{E357A8C9-5D6E-4FE2-A9AB-BC58A4FE3AE4}"/>
    <cellStyle name="Input 14 3 5" xfId="12581" xr:uid="{8BF0A24D-A2B5-4AEF-AE73-F2EE72135708}"/>
    <cellStyle name="Input 14 3 6" xfId="15683" xr:uid="{30CA511F-765C-456E-9B1B-E6BBB41C1B34}"/>
    <cellStyle name="Input 14 3 7" xfId="16661" xr:uid="{4EED8F56-FB5F-4814-B528-B17606EC18B3}"/>
    <cellStyle name="Input 14 3 8" xfId="17614" xr:uid="{7B3C3CD3-6FB9-40A8-AA89-CA1C63424EF3}"/>
    <cellStyle name="Input 14 3 9" xfId="18513" xr:uid="{47FD3B35-8979-49AE-904B-2079E4C05248}"/>
    <cellStyle name="Input 14 4" xfId="9970" xr:uid="{52130BE1-8709-403A-A7D9-E3D5201690DC}"/>
    <cellStyle name="Input 14 4 2" xfId="14895" xr:uid="{38C45CED-ED61-4BA1-9127-10AE1CA2D346}"/>
    <cellStyle name="Input 14 4 3" xfId="12172" xr:uid="{0CD5548F-CE66-4A39-A6FE-FFCF8EBAA621}"/>
    <cellStyle name="Input 14 4 4" xfId="14719" xr:uid="{F6E0F5BA-A510-4A0C-A5A6-A5D9747597B3}"/>
    <cellStyle name="Input 14 4 5" xfId="12290" xr:uid="{E46631DA-EC42-44CF-973E-0FC683F8A062}"/>
    <cellStyle name="Input 14 4 6" xfId="15464" xr:uid="{162FF34E-CBF9-4906-9113-54C0CCE5FA84}"/>
    <cellStyle name="Input 14 4 7" xfId="16471" xr:uid="{FC97E0BD-816B-4884-89E0-F80D8E05816E}"/>
    <cellStyle name="Input 14 4 8" xfId="17429" xr:uid="{597E4E83-7FF9-4231-9977-F9682AD36598}"/>
    <cellStyle name="Input 14 5" xfId="9961" xr:uid="{083B2061-03D7-43BE-A28C-06D8F8999827}"/>
    <cellStyle name="Input 14 5 2" xfId="14886" xr:uid="{BD8B8E92-6532-4D84-8B11-DB8B9F43551B}"/>
    <cellStyle name="Input 14 5 3" xfId="12180" xr:uid="{8A7DBAFA-E70A-49A3-876D-510D234F5638}"/>
    <cellStyle name="Input 14 5 4" xfId="15213" xr:uid="{4378F86D-794A-4455-9C56-738FB6DD8D13}"/>
    <cellStyle name="Input 14 5 5" xfId="11914" xr:uid="{3CCD8F96-9497-453F-965E-8425E0BB1B3A}"/>
    <cellStyle name="Input 14 5 6" xfId="15550" xr:uid="{42908DC5-551E-40B1-991F-DBAEF7B79833}"/>
    <cellStyle name="Input 14 5 7" xfId="16556" xr:uid="{8D984FEB-4D16-4AA7-B129-3A3153A7529B}"/>
    <cellStyle name="Input 14 5 8" xfId="17514" xr:uid="{47DDE8D3-8F76-48D2-9D9D-BF866A48140D}"/>
    <cellStyle name="Input 14 6" xfId="13406" xr:uid="{921D7921-DA78-46B3-811A-F9081421B034}"/>
    <cellStyle name="Input 14 7" xfId="13397" xr:uid="{E295008B-48F7-4AE3-AA31-9A8372EF04DB}"/>
    <cellStyle name="Input 14 8" xfId="13425" xr:uid="{EE79E7CD-0D7F-48F9-B9B2-895211092D7B}"/>
    <cellStyle name="Input 14 9" xfId="13378" xr:uid="{F2ACF125-CE76-40ED-8053-C628756DE968}"/>
    <cellStyle name="Input 15" xfId="7412" xr:uid="{88224FC6-D375-4170-A195-BE0B9E34BCC3}"/>
    <cellStyle name="Input 15 10" xfId="13445" xr:uid="{303A8D04-9E71-4CF8-9FA7-9B651119E2B1}"/>
    <cellStyle name="Input 15 11" xfId="13358" xr:uid="{BD96E289-2F9E-487E-9A78-035B5CF969AA}"/>
    <cellStyle name="Input 15 12" xfId="13464" xr:uid="{F029AA72-04D0-456C-8735-42CF4D146CDF}"/>
    <cellStyle name="Input 15 2" xfId="9062" xr:uid="{064DEC75-A41D-4D0C-AD00-8E8E6B9DAE2A}"/>
    <cellStyle name="Input 15 2 10" xfId="13230" xr:uid="{8CC83B1E-6A19-4132-BC13-E4EC6B6424E4}"/>
    <cellStyle name="Input 15 2 11" xfId="15613" xr:uid="{87FF4C2A-6821-417B-A9D1-0E65E0BBCB8A}"/>
    <cellStyle name="Input 15 2 2" xfId="9436" xr:uid="{39C53DED-484C-4F91-934A-C8ADAB58EC5D}"/>
    <cellStyle name="Input 15 2 2 10" xfId="13685" xr:uid="{8FBDC40B-B75A-44F6-9F57-F9F07C9C6210}"/>
    <cellStyle name="Input 15 2 2 2" xfId="10963" xr:uid="{6A220B88-4215-426D-AA8E-F34AD8F6F01C}"/>
    <cellStyle name="Input 15 2 2 2 2" xfId="15583" xr:uid="{F88581E7-838E-475D-AB81-7CF5A06F3B32}"/>
    <cellStyle name="Input 15 2 2 2 3" xfId="16587" xr:uid="{591FA224-28F9-478A-A429-9B08164852F8}"/>
    <cellStyle name="Input 15 2 2 2 4" xfId="17545" xr:uid="{B0637C4E-7DF4-4377-99CC-76B649F9798E}"/>
    <cellStyle name="Input 15 2 2 2 5" xfId="18470" xr:uid="{3623644C-2360-4623-8E3C-BFEA7D8AD3AD}"/>
    <cellStyle name="Input 15 2 2 2 6" xfId="19341" xr:uid="{C5F117E5-D5AA-43BE-B01F-26470106F62A}"/>
    <cellStyle name="Input 15 2 2 2 7" xfId="20187" xr:uid="{8874AFE8-B278-43E0-B274-17D6C539D8A3}"/>
    <cellStyle name="Input 15 2 2 2 8" xfId="20947" xr:uid="{47AAE2BA-DEA9-4D6B-9C14-5C847FCF8722}"/>
    <cellStyle name="Input 15 2 2 3" xfId="11774" xr:uid="{68C90B55-9C8E-4E03-8157-6C1C8443292E}"/>
    <cellStyle name="Input 15 2 2 3 2" xfId="16178" xr:uid="{0E2387B0-94D8-4039-9DF6-B8DA81E8F5FF}"/>
    <cellStyle name="Input 15 2 2 3 3" xfId="17138" xr:uid="{20127B3D-56EB-48C9-974F-6D8111DD0FAB}"/>
    <cellStyle name="Input 15 2 2 3 4" xfId="18090" xr:uid="{ABF061F5-F4BB-49C7-BC13-6C4BA901951B}"/>
    <cellStyle name="Input 15 2 2 3 5" xfId="18964" xr:uid="{859566AC-E263-437B-8CA6-FA8777A185DC}"/>
    <cellStyle name="Input 15 2 2 3 6" xfId="19829" xr:uid="{692EF2A9-2418-4A96-9038-B91968ADE152}"/>
    <cellStyle name="Input 15 2 2 3 7" xfId="20605" xr:uid="{AE658768-C373-4F09-BB16-A9B077B6E2B1}"/>
    <cellStyle name="Input 15 2 2 3 8" xfId="21362" xr:uid="{EAAF806E-3E8B-4B36-B703-46E4E3C7EEDA}"/>
    <cellStyle name="Input 15 2 2 4" xfId="14555" xr:uid="{5197DE19-99FE-4AFF-AEA5-1EE4BC99B670}"/>
    <cellStyle name="Input 15 2 2 5" xfId="12418" xr:uid="{550665F9-2A0F-4C08-8BA9-071FE1E30655}"/>
    <cellStyle name="Input 15 2 2 6" xfId="14164" xr:uid="{CA055453-A29B-40D4-A4A7-1D4DE6E26BCF}"/>
    <cellStyle name="Input 15 2 2 7" xfId="12780" xr:uid="{7BF5546E-2C13-431E-A7F4-8182BE1C9A7D}"/>
    <cellStyle name="Input 15 2 2 8" xfId="14119" xr:uid="{313588BB-E1F3-4D87-B1F4-0A9977696235}"/>
    <cellStyle name="Input 15 2 2 9" xfId="12821" xr:uid="{A9026A8B-E301-4EAF-87FF-213D773EBF3C}"/>
    <cellStyle name="Input 15 2 3" xfId="10587" xr:uid="{A12FE0EC-A192-43B1-8458-17606EE4D217}"/>
    <cellStyle name="Input 15 2 3 2" xfId="15283" xr:uid="{1AD0AF7D-7E82-456D-AEF1-4B2CF32B8AD8}"/>
    <cellStyle name="Input 15 2 3 3" xfId="16303" xr:uid="{F418271D-F625-4234-BF6B-6F7AC5771C99}"/>
    <cellStyle name="Input 15 2 3 4" xfId="17263" xr:uid="{8BE86F7E-0068-464C-B721-B893B5480E57}"/>
    <cellStyle name="Input 15 2 3 5" xfId="18212" xr:uid="{03326330-3282-417E-AEB8-801766C1028A}"/>
    <cellStyle name="Input 15 2 3 6" xfId="19085" xr:uid="{1F7CBADE-2162-457B-B6B0-132466E2FF2E}"/>
    <cellStyle name="Input 15 2 3 7" xfId="19950" xr:uid="{B1375AD9-A467-4B7D-BCF8-BC1F9AF82EA3}"/>
    <cellStyle name="Input 15 2 3 8" xfId="20726" xr:uid="{E20B2DCE-DD1F-4718-921B-BB6B9DC42A0A}"/>
    <cellStyle name="Input 15 2 4" xfId="11553" xr:uid="{B5013591-491E-4E96-BA13-9275B2EA3D91}"/>
    <cellStyle name="Input 15 2 4 2" xfId="15957" xr:uid="{F7125B1C-FABD-4B30-AFCB-87B2030B02EB}"/>
    <cellStyle name="Input 15 2 4 3" xfId="16917" xr:uid="{8ACD005B-2494-47B0-B7CB-60CA561759EF}"/>
    <cellStyle name="Input 15 2 4 4" xfId="17869" xr:uid="{BB7DF66A-C652-4F85-B67D-09889384A7BB}"/>
    <cellStyle name="Input 15 2 4 5" xfId="18743" xr:uid="{13A1B5CD-D529-4727-BBBF-774D963E5DA1}"/>
    <cellStyle name="Input 15 2 4 6" xfId="19608" xr:uid="{1F2B0DB7-DB4D-4FA8-A130-C3AD2B8FC9ED}"/>
    <cellStyle name="Input 15 2 4 7" xfId="20384" xr:uid="{D9381861-7D98-4EF5-8D28-AF6D0B26D417}"/>
    <cellStyle name="Input 15 2 4 8" xfId="21141" xr:uid="{760572A0-5DB0-4B1A-92E1-AB589968065D}"/>
    <cellStyle name="Input 15 2 5" xfId="14254" xr:uid="{887A3D40-8251-4D28-8223-34EF6FD07706}"/>
    <cellStyle name="Input 15 2 6" xfId="12703" xr:uid="{F7D18BAC-2E88-4535-B8F0-205000350379}"/>
    <cellStyle name="Input 15 2 7" xfId="14019" xr:uid="{49751EE2-F70E-4745-94EE-F2F403B06383}"/>
    <cellStyle name="Input 15 2 8" xfId="12900" xr:uid="{40BD9EB5-7FFD-4916-BC7D-829039A97CE4}"/>
    <cellStyle name="Input 15 2 9" xfId="13614" xr:uid="{5D60D3E2-B71D-44C3-9BD1-CDBE273B14A5}"/>
    <cellStyle name="Input 15 3" xfId="9208" xr:uid="{76E0BC84-15B5-4860-B56A-FC1083AB1D3A}"/>
    <cellStyle name="Input 15 3 10" xfId="11980" xr:uid="{DD4ECB63-64C6-498B-8C72-9CB3C53E6970}"/>
    <cellStyle name="Input 15 3 2" xfId="10732" xr:uid="{B0484059-699B-4118-B82E-4FE4AEB69C2E}"/>
    <cellStyle name="Input 15 3 2 2" xfId="15411" xr:uid="{E60B06DB-0429-4625-B0D0-8E462769C3D6}"/>
    <cellStyle name="Input 15 3 2 3" xfId="16425" xr:uid="{D2BA9CA2-E3CC-4663-935B-3310C99B039F}"/>
    <cellStyle name="Input 15 3 2 4" xfId="17383" xr:uid="{F8C4C1E6-1ED9-487F-8347-5457AF62F955}"/>
    <cellStyle name="Input 15 3 2 5" xfId="18327" xr:uid="{D7ED8D81-F023-4DFC-A38C-09C884A5700E}"/>
    <cellStyle name="Input 15 3 2 6" xfId="19200" xr:uid="{5F9F917A-25EE-400C-ADF3-112BD03BC29C}"/>
    <cellStyle name="Input 15 3 2 7" xfId="20065" xr:uid="{B86DF423-7CD7-4D35-BACB-A57B81C11EAD}"/>
    <cellStyle name="Input 15 3 2 8" xfId="20833" xr:uid="{6FBE0987-5933-4ECA-8860-E1030ED45532}"/>
    <cellStyle name="Input 15 3 3" xfId="11660" xr:uid="{43894B37-80B5-4F8E-A102-0B56C10D3F90}"/>
    <cellStyle name="Input 15 3 3 2" xfId="16064" xr:uid="{DB2A1E19-0E89-490B-BC20-8DFA23ED5275}"/>
    <cellStyle name="Input 15 3 3 3" xfId="17024" xr:uid="{C687A83C-7613-490C-828C-77ED5F6A5129}"/>
    <cellStyle name="Input 15 3 3 4" xfId="17976" xr:uid="{987AA65E-22C8-4C1B-98A3-B4897AAB5D85}"/>
    <cellStyle name="Input 15 3 3 5" xfId="18850" xr:uid="{3EC11F05-6D6F-420D-A81E-B87F5EC4ECE4}"/>
    <cellStyle name="Input 15 3 3 6" xfId="19715" xr:uid="{7FC34E06-8218-44A8-80BD-F7ECBFA311E3}"/>
    <cellStyle name="Input 15 3 3 7" xfId="20491" xr:uid="{2F6C2C55-2A98-4443-BEB0-5EEC2A8F53FC}"/>
    <cellStyle name="Input 15 3 3 8" xfId="21248" xr:uid="{078740C5-826B-4310-BC9B-16FE30D50F1E}"/>
    <cellStyle name="Input 15 3 4" xfId="14382" xr:uid="{BB412279-43AD-420F-A17F-14B8E39A55C8}"/>
    <cellStyle name="Input 15 3 5" xfId="12580" xr:uid="{90BB7816-463E-4FF9-AC62-DAA7647F8256}"/>
    <cellStyle name="Input 15 3 6" xfId="15179" xr:uid="{4694B2C8-767B-47F6-ADD0-F30BF678F9FF}"/>
    <cellStyle name="Input 15 3 7" xfId="11940" xr:uid="{E872FBD0-3611-4E42-8696-64188F3B5AA8}"/>
    <cellStyle name="Input 15 3 8" xfId="14752" xr:uid="{AF7CCA6B-43A5-42B0-B40E-C9F10F745D49}"/>
    <cellStyle name="Input 15 3 9" xfId="15119" xr:uid="{D2A31652-B98C-4128-8F6B-93F8B33C4DB2}"/>
    <cellStyle name="Input 15 4" xfId="9971" xr:uid="{DBE8F6C8-D017-478B-8969-A5AFA1C12ADF}"/>
    <cellStyle name="Input 15 4 2" xfId="14896" xr:uid="{A1024B10-A60B-4FB7-9E16-79AF632C191B}"/>
    <cellStyle name="Input 15 4 3" xfId="12171" xr:uid="{0A176B7E-8286-4C3D-AA9D-698ECF493708}"/>
    <cellStyle name="Input 15 4 4" xfId="15739" xr:uid="{88D7F894-CD17-4355-8675-8023C3F5FEBF}"/>
    <cellStyle name="Input 15 4 5" xfId="16707" xr:uid="{28AE92E0-88B3-4E85-932E-0554D15E8C05}"/>
    <cellStyle name="Input 15 4 6" xfId="17659" xr:uid="{68CC34DF-6F51-435A-883F-F817BA5E3A83}"/>
    <cellStyle name="Input 15 4 7" xfId="18544" xr:uid="{0AE15A05-70FE-42CA-AED8-C3F393F947B8}"/>
    <cellStyle name="Input 15 4 8" xfId="19412" xr:uid="{3668F14B-2D1B-48D9-86E1-D27E2DD636E1}"/>
    <cellStyle name="Input 15 5" xfId="9960" xr:uid="{C913D877-D42C-4603-AEFA-B7AD0A25AE1E}"/>
    <cellStyle name="Input 15 5 2" xfId="14885" xr:uid="{1BBAB6B2-30D5-4D7E-BAA5-69BDD962A3D0}"/>
    <cellStyle name="Input 15 5 3" xfId="12181" xr:uid="{D60C8D59-71BF-40D6-8750-1EC7151D3C0A}"/>
    <cellStyle name="Input 15 5 4" xfId="15736" xr:uid="{231F0AF0-CE83-4E6A-853F-0C7D1E844748}"/>
    <cellStyle name="Input 15 5 5" xfId="16704" xr:uid="{7336FA87-2730-4E1A-BB92-BDC41142F814}"/>
    <cellStyle name="Input 15 5 6" xfId="17656" xr:uid="{B2EB0CF7-5D41-42AC-8BB8-695EBBC38A01}"/>
    <cellStyle name="Input 15 5 7" xfId="18541" xr:uid="{8C3341B3-8745-46C5-B6F6-8C0D2190D238}"/>
    <cellStyle name="Input 15 5 8" xfId="19409" xr:uid="{1B2A26B7-273E-43A9-8C11-E995A39FE1BF}"/>
    <cellStyle name="Input 15 6" xfId="13407" xr:uid="{3BE22A1B-B3D1-4747-88C2-54A07FA38A2D}"/>
    <cellStyle name="Input 15 7" xfId="13396" xr:uid="{EFD5B69F-0C11-4E58-AD97-5A48FE2EC8F0}"/>
    <cellStyle name="Input 15 8" xfId="13426" xr:uid="{EFF81C88-3A09-48C2-8159-2B7FD3FE4C95}"/>
    <cellStyle name="Input 15 9" xfId="13377" xr:uid="{A27BE0EA-15FD-4BF0-BA07-8BDF1DBA33B3}"/>
    <cellStyle name="Input 16" xfId="7413" xr:uid="{7A9F75C0-D8B0-4E3D-AB21-B8C88B4E3020}"/>
    <cellStyle name="Input 16 10" xfId="13446" xr:uid="{EFA506F2-547F-424F-9CEE-554416D8181C}"/>
    <cellStyle name="Input 16 11" xfId="13357" xr:uid="{224BF73E-F5CA-404A-B004-846B6F0F737F}"/>
    <cellStyle name="Input 16 12" xfId="11876" xr:uid="{7574F32F-97BB-4857-A997-CBBD403A8536}"/>
    <cellStyle name="Input 16 2" xfId="9061" xr:uid="{A4C21535-F8F7-41DE-97A2-E5053756926F}"/>
    <cellStyle name="Input 16 2 10" xfId="13021" xr:uid="{045EAC6C-8A47-4A89-B756-9D2EEFB3CBB6}"/>
    <cellStyle name="Input 16 2 11" xfId="14622" xr:uid="{F4975B0A-022A-467F-B428-C3914E70E189}"/>
    <cellStyle name="Input 16 2 2" xfId="9437" xr:uid="{68DB6E68-72E4-47E0-8F7D-6268F3855CE4}"/>
    <cellStyle name="Input 16 2 2 10" xfId="14410" xr:uid="{A02B21D2-DBD5-460A-BE06-11D492971D21}"/>
    <cellStyle name="Input 16 2 2 2" xfId="10964" xr:uid="{754C6EF4-BA92-4090-84E7-6BC4E074D4E4}"/>
    <cellStyle name="Input 16 2 2 2 2" xfId="15584" xr:uid="{693AE92B-84E2-4060-BF4B-8F808A8CA1EB}"/>
    <cellStyle name="Input 16 2 2 2 3" xfId="16588" xr:uid="{0C3ADBD4-8497-4371-9EBA-DC816A09748E}"/>
    <cellStyle name="Input 16 2 2 2 4" xfId="17546" xr:uid="{7A994ACB-96EE-4723-97C6-0B76912FB742}"/>
    <cellStyle name="Input 16 2 2 2 5" xfId="18471" xr:uid="{01CBC006-412A-43DD-A749-9334218E5BCF}"/>
    <cellStyle name="Input 16 2 2 2 6" xfId="19342" xr:uid="{EEE58393-4E3F-4202-8A4B-552D358213E9}"/>
    <cellStyle name="Input 16 2 2 2 7" xfId="20188" xr:uid="{3E631BF6-D5B4-4879-8C36-723808086D25}"/>
    <cellStyle name="Input 16 2 2 2 8" xfId="20948" xr:uid="{9B91095C-2B56-43FB-B6AC-0B14A960CCBA}"/>
    <cellStyle name="Input 16 2 2 3" xfId="11775" xr:uid="{C09E7D68-7780-49EC-8965-8E5C0B3335AE}"/>
    <cellStyle name="Input 16 2 2 3 2" xfId="16179" xr:uid="{4237D1C8-2AE0-44C5-B6A1-EC59A064557C}"/>
    <cellStyle name="Input 16 2 2 3 3" xfId="17139" xr:uid="{8F968C80-E66E-4EBB-A8B7-131089A32F21}"/>
    <cellStyle name="Input 16 2 2 3 4" xfId="18091" xr:uid="{7CBE5DB0-8BC0-43E2-86D1-AA0728072967}"/>
    <cellStyle name="Input 16 2 2 3 5" xfId="18965" xr:uid="{0838ED30-732A-4E38-AA3C-47DC77E8A656}"/>
    <cellStyle name="Input 16 2 2 3 6" xfId="19830" xr:uid="{518903B3-B3D7-4E50-B87F-A0897C40FB53}"/>
    <cellStyle name="Input 16 2 2 3 7" xfId="20606" xr:uid="{48735AC0-A38E-4DCA-91A3-D03382D1A5C6}"/>
    <cellStyle name="Input 16 2 2 3 8" xfId="21363" xr:uid="{D87A03EC-315E-49D7-87D3-315CF0BF5287}"/>
    <cellStyle name="Input 16 2 2 4" xfId="14556" xr:uid="{AE13028B-4FB4-4A7F-8DD3-A1A6C715D112}"/>
    <cellStyle name="Input 16 2 2 5" xfId="12417" xr:uid="{15D500EB-291A-4CEA-A468-8B0B78D0EF27}"/>
    <cellStyle name="Input 16 2 2 6" xfId="14688" xr:uid="{E07A7F3D-4789-4EE6-8711-7827399A6BB1}"/>
    <cellStyle name="Input 16 2 2 7" xfId="12315" xr:uid="{16E0A927-C2E2-4AD1-8926-4627F0657E4A}"/>
    <cellStyle name="Input 16 2 2 8" xfId="14173" xr:uid="{D883850A-E670-4B59-91F9-D94A47AF028D}"/>
    <cellStyle name="Input 16 2 2 9" xfId="12774" xr:uid="{1FFF1636-538A-4439-A9A7-8902ED3025A9}"/>
    <cellStyle name="Input 16 2 3" xfId="10586" xr:uid="{6CAA3330-088B-4E65-AED7-31483B028290}"/>
    <cellStyle name="Input 16 2 3 2" xfId="15282" xr:uid="{BE4964BA-3EA7-48A5-95D8-6E0F16F4C5FA}"/>
    <cellStyle name="Input 16 2 3 3" xfId="16302" xr:uid="{D46193F3-3F16-43EF-878F-410EA35962C3}"/>
    <cellStyle name="Input 16 2 3 4" xfId="17262" xr:uid="{0D3FA698-705D-4279-A2D5-0676228DE1F9}"/>
    <cellStyle name="Input 16 2 3 5" xfId="18211" xr:uid="{6D56C6B6-B365-433B-B364-47A54F469D7A}"/>
    <cellStyle name="Input 16 2 3 6" xfId="19084" xr:uid="{34CE7622-1ABD-4610-9BA2-1E93164FFE27}"/>
    <cellStyle name="Input 16 2 3 7" xfId="19949" xr:uid="{C6CD72D0-1124-40C8-B0F8-C331A574D554}"/>
    <cellStyle name="Input 16 2 3 8" xfId="20725" xr:uid="{8C8C6462-2FBA-411B-ADE6-153FBF8E19F3}"/>
    <cellStyle name="Input 16 2 4" xfId="11552" xr:uid="{2D1D4DAE-6D5B-46D6-8EF2-B0C01BB1CF3F}"/>
    <cellStyle name="Input 16 2 4 2" xfId="15956" xr:uid="{21F49739-0FDF-4737-9496-2D5F59FDCFCC}"/>
    <cellStyle name="Input 16 2 4 3" xfId="16916" xr:uid="{F844C80E-F1C5-46E2-B50C-46EC2F993EDB}"/>
    <cellStyle name="Input 16 2 4 4" xfId="17868" xr:uid="{E7E3F729-862C-4CD2-AFDA-11A3AAEF2E19}"/>
    <cellStyle name="Input 16 2 4 5" xfId="18742" xr:uid="{F459AF38-5AB1-4663-AA45-4455B7B908CA}"/>
    <cellStyle name="Input 16 2 4 6" xfId="19607" xr:uid="{782ADD6A-AD1A-4872-AC83-1D0C02678B21}"/>
    <cellStyle name="Input 16 2 4 7" xfId="20383" xr:uid="{C709EDE7-194F-4A8E-8B04-6D427425C04B}"/>
    <cellStyle name="Input 16 2 4 8" xfId="21140" xr:uid="{E5F5CC86-3BA4-4E68-83B2-6CFBCE93BE8E}"/>
    <cellStyle name="Input 16 2 5" xfId="14253" xr:uid="{F9145D29-FD2E-494D-BCCC-BD87CC36F481}"/>
    <cellStyle name="Input 16 2 6" xfId="12704" xr:uid="{4F0C3712-BC1F-43D6-AA78-79CAB661ECBD}"/>
    <cellStyle name="Input 16 2 7" xfId="15160" xr:uid="{0B4A4656-F89E-4D56-92D4-E234EEB2C5F7}"/>
    <cellStyle name="Input 16 2 8" xfId="11958" xr:uid="{611DEAC7-C9DB-4CB5-86DA-14AB4047A888}"/>
    <cellStyle name="Input 16 2 9" xfId="13883" xr:uid="{AC317D23-4171-415A-8479-F9D3313B2C5C}"/>
    <cellStyle name="Input 16 3" xfId="9209" xr:uid="{2740C7EB-2B9B-4B49-9544-27F49044236B}"/>
    <cellStyle name="Input 16 3 10" xfId="14914" xr:uid="{CB748EBF-E653-4CA6-94E8-CC1E1E6BAD32}"/>
    <cellStyle name="Input 16 3 2" xfId="10733" xr:uid="{BD88D6B5-AE30-4894-B1DF-6D3C626DCE53}"/>
    <cellStyle name="Input 16 3 2 2" xfId="15412" xr:uid="{DF609A81-15F1-43A8-A1CF-861DBBC0E8AC}"/>
    <cellStyle name="Input 16 3 2 3" xfId="16426" xr:uid="{B53B9D0F-8602-4FC2-A5D9-D906C3262182}"/>
    <cellStyle name="Input 16 3 2 4" xfId="17384" xr:uid="{BC924377-736D-4C3F-AF99-5C0DBAC259B4}"/>
    <cellStyle name="Input 16 3 2 5" xfId="18328" xr:uid="{DB11F9DA-EC9E-487C-9C5F-12D091F1973C}"/>
    <cellStyle name="Input 16 3 2 6" xfId="19201" xr:uid="{09FB608C-B162-464C-A7AB-CD3D084A500A}"/>
    <cellStyle name="Input 16 3 2 7" xfId="20066" xr:uid="{19478A75-78CA-4B35-A135-FBCC77019B9E}"/>
    <cellStyle name="Input 16 3 2 8" xfId="20834" xr:uid="{5D4BF055-3648-4BD5-86FC-14F09D30ED35}"/>
    <cellStyle name="Input 16 3 3" xfId="11661" xr:uid="{03B83036-CB63-42CA-A223-C05CC5D6511E}"/>
    <cellStyle name="Input 16 3 3 2" xfId="16065" xr:uid="{BC976DB1-A4CB-4CFC-ACF2-04104B7FAD43}"/>
    <cellStyle name="Input 16 3 3 3" xfId="17025" xr:uid="{B41BB756-8127-4D95-9BE5-D5DA2EEF251E}"/>
    <cellStyle name="Input 16 3 3 4" xfId="17977" xr:uid="{472EEA6C-1EE2-426B-9C86-F813A74AEBBE}"/>
    <cellStyle name="Input 16 3 3 5" xfId="18851" xr:uid="{59C66E0E-E7D0-4B2F-A605-154314237B60}"/>
    <cellStyle name="Input 16 3 3 6" xfId="19716" xr:uid="{1B8A6718-7C2F-4194-9B2A-D109D8B799BF}"/>
    <cellStyle name="Input 16 3 3 7" xfId="20492" xr:uid="{944C100A-AB53-4D03-912D-8EDC9F190554}"/>
    <cellStyle name="Input 16 3 3 8" xfId="21249" xr:uid="{C55CC396-F551-4769-8EA7-0912E7CB5205}"/>
    <cellStyle name="Input 16 3 4" xfId="14383" xr:uid="{B3B88833-274E-400E-A729-51622AD10C71}"/>
    <cellStyle name="Input 16 3 5" xfId="12579" xr:uid="{1196CADA-5B72-4998-88F0-E02126B1FBA4}"/>
    <cellStyle name="Input 16 3 6" xfId="14028" xr:uid="{36A7A076-DEFC-4E52-95F6-9E5F43515668}"/>
    <cellStyle name="Input 16 3 7" xfId="12892" xr:uid="{F0D1229B-D095-4235-BF46-25ECC63334B9}"/>
    <cellStyle name="Input 16 3 8" xfId="13622" xr:uid="{67B95D52-1D81-490C-AD61-9AA0584E5C22}"/>
    <cellStyle name="Input 16 3 9" xfId="13224" xr:uid="{D2C24E4F-9BCF-405F-AE0B-3E42DC9AB9B3}"/>
    <cellStyle name="Input 16 4" xfId="9972" xr:uid="{2FC50052-DD65-401C-9BA6-74BC2F301A90}"/>
    <cellStyle name="Input 16 4 2" xfId="14897" xr:uid="{0C44D859-43B4-463D-A8DF-CCF2DAF5E814}"/>
    <cellStyle name="Input 16 4 3" xfId="12170" xr:uid="{457A1CF3-99AD-4387-B905-8F34EC409A3E}"/>
    <cellStyle name="Input 16 4 4" xfId="15103" xr:uid="{1194DD3F-F664-4832-87A9-79F476DEFEF7}"/>
    <cellStyle name="Input 16 4 5" xfId="11992" xr:uid="{6611732D-1CEA-4F91-B05A-FD924B08090B}"/>
    <cellStyle name="Input 16 4 6" xfId="15242" xr:uid="{476BAD8C-8CAE-4B12-87F6-93FE0610705C}"/>
    <cellStyle name="Input 16 4 7" xfId="11891" xr:uid="{9A9EC3E6-B300-4DA4-9FB7-5AD1E33D6AD5}"/>
    <cellStyle name="Input 16 4 8" xfId="14483" xr:uid="{24DFD7FD-1637-40DF-848F-E5F8712CFE61}"/>
    <cellStyle name="Input 16 5" xfId="9959" xr:uid="{3450649C-4E4E-4F56-85F0-90CD65538F24}"/>
    <cellStyle name="Input 16 5 2" xfId="14884" xr:uid="{14AA0449-F6A2-4971-904D-747D877C9999}"/>
    <cellStyle name="Input 16 5 3" xfId="12182" xr:uid="{75A51460-29F6-404F-9219-879693313769}"/>
    <cellStyle name="Input 16 5 4" xfId="14716" xr:uid="{F8593C1D-F497-42FA-BD82-92A31B898CE6}"/>
    <cellStyle name="Input 16 5 5" xfId="12293" xr:uid="{2D08A09B-28B4-4E6E-BEAC-819C3156A90C}"/>
    <cellStyle name="Input 16 5 6" xfId="15723" xr:uid="{26C74139-A9D9-42C4-86D7-0C866EAA6113}"/>
    <cellStyle name="Input 16 5 7" xfId="16692" xr:uid="{52692E9B-70E6-4F5C-AC28-4F901FD03BEC}"/>
    <cellStyle name="Input 16 5 8" xfId="17644" xr:uid="{0A1E5EA3-0AD0-487E-91D4-C9BF9131726F}"/>
    <cellStyle name="Input 16 6" xfId="13408" xr:uid="{380ED2ED-E4C1-413E-8E11-21CB1D56F49F}"/>
    <cellStyle name="Input 16 7" xfId="13395" xr:uid="{EA775613-001D-4C6A-9B7A-529E0132F423}"/>
    <cellStyle name="Input 16 8" xfId="13427" xr:uid="{C0057BF6-42C0-4324-AE66-2FE363E9804F}"/>
    <cellStyle name="Input 16 9" xfId="13376" xr:uid="{7EDBFB62-6D50-468F-9458-BC0A0140690C}"/>
    <cellStyle name="Input 17" xfId="7414" xr:uid="{813B3A9F-31EB-45EA-BEEB-0704AD70077D}"/>
    <cellStyle name="Input 17 10" xfId="13447" xr:uid="{9E8036D3-A7FF-4973-9C0C-A0527586A179}"/>
    <cellStyle name="Input 17 11" xfId="13356" xr:uid="{80FCA752-0CEC-481F-8FAF-1CB76F536D36}"/>
    <cellStyle name="Input 17 12" xfId="11885" xr:uid="{39895BBF-0237-4EBF-A63C-09A4593999E0}"/>
    <cellStyle name="Input 17 2" xfId="9060" xr:uid="{96BB6280-4F81-4276-9127-DB885D61C379}"/>
    <cellStyle name="Input 17 2 10" xfId="18491" xr:uid="{4579EEC6-91D7-4D54-822E-1E70CC689724}"/>
    <cellStyle name="Input 17 2 11" xfId="19362" xr:uid="{1D3E74FD-E24D-41FE-BDBE-1F0CFB4F1B0A}"/>
    <cellStyle name="Input 17 2 2" xfId="9438" xr:uid="{3282D3AF-82CF-4C47-8BB7-4D673ED2CE56}"/>
    <cellStyle name="Input 17 2 2 10" xfId="19399" xr:uid="{BEEF90BD-3F48-45B6-AD97-A865C7A1E8B3}"/>
    <cellStyle name="Input 17 2 2 2" xfId="10965" xr:uid="{E07DC3AF-3513-4913-9D61-3015C0BB8E75}"/>
    <cellStyle name="Input 17 2 2 2 2" xfId="15585" xr:uid="{8E850DC2-B496-48C4-B1C4-95C2932D8696}"/>
    <cellStyle name="Input 17 2 2 2 3" xfId="16589" xr:uid="{8AE79343-5BC3-4B18-ACCA-981D39DEBD8A}"/>
    <cellStyle name="Input 17 2 2 2 4" xfId="17547" xr:uid="{4A46A92E-0C61-4BFD-95E4-F4D96839761E}"/>
    <cellStyle name="Input 17 2 2 2 5" xfId="18472" xr:uid="{AD34A8DB-4C9F-4B6B-9D7B-03AD2E39A0BE}"/>
    <cellStyle name="Input 17 2 2 2 6" xfId="19343" xr:uid="{9CF0815F-DE45-47E2-B10B-568D45015A87}"/>
    <cellStyle name="Input 17 2 2 2 7" xfId="20189" xr:uid="{E517D5B7-8351-43AE-866D-3F7E4EEE1D70}"/>
    <cellStyle name="Input 17 2 2 2 8" xfId="20949" xr:uid="{69796479-36D9-466F-95EF-94959714B090}"/>
    <cellStyle name="Input 17 2 2 3" xfId="11776" xr:uid="{99F90B9A-E29D-4E4A-80D7-B73D5D6A4005}"/>
    <cellStyle name="Input 17 2 2 3 2" xfId="16180" xr:uid="{D12B9B0B-B476-424E-A05D-7ADB67877D51}"/>
    <cellStyle name="Input 17 2 2 3 3" xfId="17140" xr:uid="{F5F9472D-1263-44C5-A605-53096655E91B}"/>
    <cellStyle name="Input 17 2 2 3 4" xfId="18092" xr:uid="{36CF7B47-C154-4587-A738-D6D22E4384D6}"/>
    <cellStyle name="Input 17 2 2 3 5" xfId="18966" xr:uid="{D52061F7-D824-4384-A7F5-DA5E8A4B726B}"/>
    <cellStyle name="Input 17 2 2 3 6" xfId="19831" xr:uid="{AABBFE8D-6CC4-4104-A725-6C198E7A66AE}"/>
    <cellStyle name="Input 17 2 2 3 7" xfId="20607" xr:uid="{26A04D3D-04D5-4205-82B0-AA2B7D64E45B}"/>
    <cellStyle name="Input 17 2 2 3 8" xfId="21364" xr:uid="{DA8C483F-51A0-427C-86E4-B6FEF0297DE2}"/>
    <cellStyle name="Input 17 2 2 4" xfId="14557" xr:uid="{60743280-CE0A-4FDA-84DD-7AC1CB7224AA}"/>
    <cellStyle name="Input 17 2 2 5" xfId="12416" xr:uid="{89D157B6-69C8-444F-960A-034EAE9D4CB4}"/>
    <cellStyle name="Input 17 2 2 6" xfId="15707" xr:uid="{4E22475A-7C60-4AE4-B344-8A947C75272F}"/>
    <cellStyle name="Input 17 2 2 7" xfId="16683" xr:uid="{CFCBA8B9-1401-40F4-8A46-249B35CCE7CD}"/>
    <cellStyle name="Input 17 2 2 8" xfId="17635" xr:uid="{64A18A4C-113C-40D7-804B-2E37BA13E01F}"/>
    <cellStyle name="Input 17 2 2 9" xfId="18530" xr:uid="{36429869-F58C-4DDE-9C23-E1BB8C0BC92D}"/>
    <cellStyle name="Input 17 2 3" xfId="10585" xr:uid="{01B0484F-695A-4C32-998D-43385B78471B}"/>
    <cellStyle name="Input 17 2 3 2" xfId="15281" xr:uid="{FD0702E8-0F36-483E-A2C0-AC52557C0129}"/>
    <cellStyle name="Input 17 2 3 3" xfId="16301" xr:uid="{B5A79BAF-982F-4DCD-8911-CC357FCB27BA}"/>
    <cellStyle name="Input 17 2 3 4" xfId="17261" xr:uid="{8B414CBB-B1A2-4907-8BA8-6C18367B4FF1}"/>
    <cellStyle name="Input 17 2 3 5" xfId="18210" xr:uid="{0E71C10F-C64C-4474-877F-E1F1E296AA34}"/>
    <cellStyle name="Input 17 2 3 6" xfId="19083" xr:uid="{2A1FCCD2-5E19-4507-AB47-02E0762AE755}"/>
    <cellStyle name="Input 17 2 3 7" xfId="19948" xr:uid="{A4660B7A-C23C-4258-A902-B8BE3107076B}"/>
    <cellStyle name="Input 17 2 3 8" xfId="20724" xr:uid="{5A0520DE-A2AF-4D69-AC96-0FEAE485E383}"/>
    <cellStyle name="Input 17 2 4" xfId="11551" xr:uid="{3518366B-D64E-4B89-978B-B1374B56CC8F}"/>
    <cellStyle name="Input 17 2 4 2" xfId="15955" xr:uid="{B6301FE9-887E-4860-8DBD-CF4CAF0ED712}"/>
    <cellStyle name="Input 17 2 4 3" xfId="16915" xr:uid="{B41717F1-0B11-4631-8D36-2B65FD93DBFC}"/>
    <cellStyle name="Input 17 2 4 4" xfId="17867" xr:uid="{3FECD25F-E460-45BC-9CFD-5E2D91B9BED4}"/>
    <cellStyle name="Input 17 2 4 5" xfId="18741" xr:uid="{0F51DE7E-766F-42C9-973B-E122ABC2FFC0}"/>
    <cellStyle name="Input 17 2 4 6" xfId="19606" xr:uid="{1F37B09B-271D-4EF5-BC6B-D56DA09BE913}"/>
    <cellStyle name="Input 17 2 4 7" xfId="20382" xr:uid="{D64E8B2E-8E70-429F-8884-90E784F41BE1}"/>
    <cellStyle name="Input 17 2 4 8" xfId="21139" xr:uid="{0D07668D-FA8D-45B2-9ECA-560F6D2BF85B}"/>
    <cellStyle name="Input 17 2 5" xfId="14252" xr:uid="{842F7A9B-6AA9-47A1-86E4-0A8B41C922E9}"/>
    <cellStyle name="Input 17 2 6" xfId="12705" xr:uid="{F156F91E-A255-4D5A-8319-948102443752}"/>
    <cellStyle name="Input 17 2 7" xfId="15661" xr:uid="{3CA5AADF-2304-4C38-B15F-1F38DCA8AF28}"/>
    <cellStyle name="Input 17 2 8" xfId="16639" xr:uid="{62F1368C-E86C-4958-A073-CFF014AFBC19}"/>
    <cellStyle name="Input 17 2 9" xfId="17592" xr:uid="{EACC9240-C3BA-471A-B8DB-6EEEE94DCCF7}"/>
    <cellStyle name="Input 17 3" xfId="9210" xr:uid="{34E36F3B-5DC0-4CCD-9C61-662D19A814A3}"/>
    <cellStyle name="Input 17 3 10" xfId="15750" xr:uid="{D9B9E33B-93E4-4627-9249-E88D2A7AD31D}"/>
    <cellStyle name="Input 17 3 2" xfId="10734" xr:uid="{B2D8A703-318C-442B-B0C9-6DE91E6004BE}"/>
    <cellStyle name="Input 17 3 2 2" xfId="15413" xr:uid="{60B787F9-E4A4-4255-B887-77A3D22B5829}"/>
    <cellStyle name="Input 17 3 2 3" xfId="16427" xr:uid="{BCB0E709-9764-485B-9783-7BE1024C8249}"/>
    <cellStyle name="Input 17 3 2 4" xfId="17385" xr:uid="{567B3DF9-B66A-4501-9FA7-00EFA50D123E}"/>
    <cellStyle name="Input 17 3 2 5" xfId="18329" xr:uid="{0BA6B6B3-1872-4724-9993-DFF624A8A634}"/>
    <cellStyle name="Input 17 3 2 6" xfId="19202" xr:uid="{858A36EE-9A04-4A19-9754-13356CD11605}"/>
    <cellStyle name="Input 17 3 2 7" xfId="20067" xr:uid="{A6BB72BA-1434-4431-8435-CF420A8E6BEF}"/>
    <cellStyle name="Input 17 3 2 8" xfId="20835" xr:uid="{AF6F546C-E5A6-4B4A-8229-5CF33D9A6E91}"/>
    <cellStyle name="Input 17 3 3" xfId="11662" xr:uid="{B5B68005-1F6D-45C5-9A62-0FBFC2B6780D}"/>
    <cellStyle name="Input 17 3 3 2" xfId="16066" xr:uid="{B85CEF47-072D-4E4C-9132-8C1453296D4C}"/>
    <cellStyle name="Input 17 3 3 3" xfId="17026" xr:uid="{32C20073-E399-4A8A-A4E5-0790DE83DDC3}"/>
    <cellStyle name="Input 17 3 3 4" xfId="17978" xr:uid="{E8FE5238-E7F7-4327-A9F0-C73E26523CD8}"/>
    <cellStyle name="Input 17 3 3 5" xfId="18852" xr:uid="{EF377E29-94E3-45AD-A381-B7BBC4DEDEBB}"/>
    <cellStyle name="Input 17 3 3 6" xfId="19717" xr:uid="{E64DE510-2F16-45C1-B710-2781DF9E4638}"/>
    <cellStyle name="Input 17 3 3 7" xfId="20493" xr:uid="{9C366010-2B44-4553-9C52-3F642D7A3B2F}"/>
    <cellStyle name="Input 17 3 3 8" xfId="21250" xr:uid="{237C1402-1978-40CF-96E6-331928ABDD36}"/>
    <cellStyle name="Input 17 3 4" xfId="14384" xr:uid="{79DDD7A9-0BD8-4A47-A05A-3E36175209D3}"/>
    <cellStyle name="Input 17 3 5" xfId="12578" xr:uid="{55931638-164B-4522-A292-D4978E7EDB0C}"/>
    <cellStyle name="Input 17 3 6" xfId="14663" xr:uid="{DF95141E-6492-401E-9B42-3E7E22D2B83B}"/>
    <cellStyle name="Input 17 3 7" xfId="12334" xr:uid="{9FEE6317-25CE-44A5-8933-7EA1667C099F}"/>
    <cellStyle name="Input 17 3 8" xfId="14972" xr:uid="{AD1A6E62-BF62-4F06-BE82-3E59D73DABA6}"/>
    <cellStyle name="Input 17 3 9" xfId="12105" xr:uid="{AB7CAD50-2AEC-4A56-8B67-D6A98262D3AA}"/>
    <cellStyle name="Input 17 4" xfId="9973" xr:uid="{7DBA5F6F-E883-40F9-BC22-B0A3419858A4}"/>
    <cellStyle name="Input 17 4 2" xfId="14898" xr:uid="{C99CBDD0-6B37-4B58-BF12-8246168DBB62}"/>
    <cellStyle name="Input 17 4 3" xfId="12169" xr:uid="{0DC19B10-9D89-40F8-9B65-24F5EE1977BE}"/>
    <cellStyle name="Input 17 4 4" xfId="14717" xr:uid="{66C86B4D-3D98-4E44-8D08-5B56C5F11442}"/>
    <cellStyle name="Input 17 4 5" xfId="12292" xr:uid="{7EDF8B78-A70A-47C1-8CB6-25305F63F451}"/>
    <cellStyle name="Input 17 4 6" xfId="15097" xr:uid="{37BA2AFD-430B-436D-AB8B-76A94D0108FE}"/>
    <cellStyle name="Input 17 4 7" xfId="11998" xr:uid="{50D17770-4AFE-4949-A917-C1A8A8178968}"/>
    <cellStyle name="Input 17 4 8" xfId="14210" xr:uid="{A177B210-AF3D-4715-8A32-88C1A77FE75C}"/>
    <cellStyle name="Input 17 5" xfId="9958" xr:uid="{5AB0F94C-86E0-4D56-A45C-9E57D70535FE}"/>
    <cellStyle name="Input 17 5 2" xfId="14883" xr:uid="{0D2ECC02-D137-4B3F-9B64-492552A03862}"/>
    <cellStyle name="Input 17 5 3" xfId="12183" xr:uid="{132DF971-5686-43C5-8FCE-C31762F2EFBC}"/>
    <cellStyle name="Input 17 5 4" xfId="14181" xr:uid="{B532E260-0430-4A95-A289-B3DE70671CCA}"/>
    <cellStyle name="Input 17 5 5" xfId="12766" xr:uid="{A39D5367-3479-459C-8641-CAB5BF00D3E9}"/>
    <cellStyle name="Input 17 5 6" xfId="14630" xr:uid="{1E267FBA-A0A9-44B6-9AC1-95DBD6F92710}"/>
    <cellStyle name="Input 17 5 7" xfId="12364" xr:uid="{A2C18957-CC3B-4713-987D-69A75B2DCB02}"/>
    <cellStyle name="Input 17 5 8" xfId="13791" xr:uid="{FE88BDF4-1C65-4ACE-B1C2-5E8AD87EAB1C}"/>
    <cellStyle name="Input 17 6" xfId="13409" xr:uid="{816E6CC1-1DEB-4831-BF01-371272D7D7F3}"/>
    <cellStyle name="Input 17 7" xfId="13394" xr:uid="{B978D828-7D22-4A9E-A8A8-A03FC56841D0}"/>
    <cellStyle name="Input 17 8" xfId="13428" xr:uid="{0F1CD229-2D44-4B5E-BF12-C2DE18FF9C58}"/>
    <cellStyle name="Input 17 9" xfId="13375" xr:uid="{543A4CA3-D5B1-4549-9436-D15FB2719705}"/>
    <cellStyle name="Input 18" xfId="7415" xr:uid="{7097ECB9-6E40-46B8-B85B-F6C947DAE125}"/>
    <cellStyle name="Input 18 10" xfId="13374" xr:uid="{3AEC52EC-4D2B-4E69-9EA0-B6C29C35726B}"/>
    <cellStyle name="Input 18 11" xfId="13448" xr:uid="{C53F2942-E790-492F-B993-09A3B677604B}"/>
    <cellStyle name="Input 18 12" xfId="13355" xr:uid="{DABD6888-7859-4F07-ADAD-DF8503F1665A}"/>
    <cellStyle name="Input 18 13" xfId="13465" xr:uid="{4C1BB53C-F857-4942-A3A1-B1FE2A79A487}"/>
    <cellStyle name="Input 18 2" xfId="7416" xr:uid="{EB6D0767-5EC2-4E92-9F92-7CC1AC46BAA5}"/>
    <cellStyle name="Input 18 2 10" xfId="13449" xr:uid="{F6FB402A-255B-4EF9-BE7A-29192E66D8A3}"/>
    <cellStyle name="Input 18 2 11" xfId="13354" xr:uid="{4DBC9BBA-6320-4D86-A935-DC7795C1597A}"/>
    <cellStyle name="Input 18 2 12" xfId="13466" xr:uid="{E470064D-D7EB-4983-9077-52DEBA91FA9A}"/>
    <cellStyle name="Input 18 2 2" xfId="9058" xr:uid="{48A46B57-8890-4C3E-85A5-24E0B6A03A17}"/>
    <cellStyle name="Input 18 2 2 10" xfId="13178" xr:uid="{FE846E7A-41C3-4453-8CF8-52A1C2FFE202}"/>
    <cellStyle name="Input 18 2 2 11" xfId="14596" xr:uid="{7769042B-8F57-4D09-91DD-2A59CBF2D06B}"/>
    <cellStyle name="Input 18 2 2 2" xfId="9439" xr:uid="{DCACB0C1-EFA5-4783-A135-D58317CE837F}"/>
    <cellStyle name="Input 18 2 2 2 10" xfId="16414" xr:uid="{DA1893DB-7A18-4445-83A3-EAA2A3B9CBC4}"/>
    <cellStyle name="Input 18 2 2 2 2" xfId="10966" xr:uid="{6C73A540-A937-461D-8FCD-C62DA276DFB0}"/>
    <cellStyle name="Input 18 2 2 2 2 2" xfId="15586" xr:uid="{07F9A8C2-E873-462A-8C82-7F92DB6CFD14}"/>
    <cellStyle name="Input 18 2 2 2 2 3" xfId="16590" xr:uid="{42862BDA-BEEE-432F-AF75-56172234254A}"/>
    <cellStyle name="Input 18 2 2 2 2 4" xfId="17548" xr:uid="{4CAF0EC7-832E-4B71-8787-5F5759F23A0E}"/>
    <cellStyle name="Input 18 2 2 2 2 5" xfId="18473" xr:uid="{72BAE56C-6B7D-49F0-B836-E23CF2092D37}"/>
    <cellStyle name="Input 18 2 2 2 2 6" xfId="19344" xr:uid="{5F79F5A2-8036-4826-8F8C-A1161DC7E6B3}"/>
    <cellStyle name="Input 18 2 2 2 2 7" xfId="20190" xr:uid="{67F435BD-DC07-4412-9F95-21E8E47E42F8}"/>
    <cellStyle name="Input 18 2 2 2 2 8" xfId="20950" xr:uid="{02F43CC5-A415-49B2-AB9B-723648EFC86B}"/>
    <cellStyle name="Input 18 2 2 2 3" xfId="11777" xr:uid="{BD6620C9-FF86-4C35-9146-CDF4FF559852}"/>
    <cellStyle name="Input 18 2 2 2 3 2" xfId="16181" xr:uid="{7B051536-6BD6-4413-9112-105A1509964D}"/>
    <cellStyle name="Input 18 2 2 2 3 3" xfId="17141" xr:uid="{4D45DB44-B407-4BDA-8D8C-56F7A4B31143}"/>
    <cellStyle name="Input 18 2 2 2 3 4" xfId="18093" xr:uid="{7084CFC9-ABBE-4D40-AA63-73112E6E8FD3}"/>
    <cellStyle name="Input 18 2 2 2 3 5" xfId="18967" xr:uid="{3FAFE33C-F482-4826-B755-D11768EBB05A}"/>
    <cellStyle name="Input 18 2 2 2 3 6" xfId="19832" xr:uid="{2A4F3B54-4C27-48E5-837E-28BD9C4666F8}"/>
    <cellStyle name="Input 18 2 2 2 3 7" xfId="20608" xr:uid="{761056F7-AB97-4A01-95B8-54ECD6B7550C}"/>
    <cellStyle name="Input 18 2 2 2 3 8" xfId="21365" xr:uid="{75C9715B-F4CC-4EB9-9138-8168EC08A31E}"/>
    <cellStyle name="Input 18 2 2 2 4" xfId="14558" xr:uid="{89CFBF23-333C-4F60-8CC9-8C701561F60D}"/>
    <cellStyle name="Input 18 2 2 2 5" xfId="12415" xr:uid="{327FB174-8311-44FD-B2EA-85C97195B7D6}"/>
    <cellStyle name="Input 18 2 2 2 6" xfId="15196" xr:uid="{A61249AE-9B57-48C0-916B-DD92E153F728}"/>
    <cellStyle name="Input 18 2 2 2 7" xfId="11926" xr:uid="{5171F1A0-31BE-4223-AF9E-D8D21CE1E485}"/>
    <cellStyle name="Input 18 2 2 2 8" xfId="14793" xr:uid="{4F5A5EB5-06EF-4794-9B6A-04A9F95986C7}"/>
    <cellStyle name="Input 18 2 2 2 9" xfId="15400" xr:uid="{7B7F0F0D-0458-477B-B10A-6DA006800CBE}"/>
    <cellStyle name="Input 18 2 2 3" xfId="10583" xr:uid="{D7873C84-C123-4906-8998-F3033F8992E3}"/>
    <cellStyle name="Input 18 2 2 3 2" xfId="15279" xr:uid="{AC178C9D-6CFB-4F94-8626-238354D85250}"/>
    <cellStyle name="Input 18 2 2 3 3" xfId="16299" xr:uid="{9B48EE39-AAE6-4126-A8FD-0D3464CF96A0}"/>
    <cellStyle name="Input 18 2 2 3 4" xfId="17259" xr:uid="{C6EB9202-29C6-4B76-A68B-9B2AF95B8E6D}"/>
    <cellStyle name="Input 18 2 2 3 5" xfId="18208" xr:uid="{E3E06B92-5135-4F3D-8C5D-6141EFBFFC1D}"/>
    <cellStyle name="Input 18 2 2 3 6" xfId="19081" xr:uid="{97F77BF4-1899-40BC-9DCA-4246142E8926}"/>
    <cellStyle name="Input 18 2 2 3 7" xfId="19946" xr:uid="{0B6F69F5-D9BA-4710-A75B-25925552BB54}"/>
    <cellStyle name="Input 18 2 2 3 8" xfId="20722" xr:uid="{031479F0-A910-4759-832B-EDB3C72FEF3E}"/>
    <cellStyle name="Input 18 2 2 4" xfId="11549" xr:uid="{9320C607-B7F8-42DB-99BE-71A04206FED8}"/>
    <cellStyle name="Input 18 2 2 4 2" xfId="15953" xr:uid="{38B76312-7A2E-45A7-909F-140FEA2AB423}"/>
    <cellStyle name="Input 18 2 2 4 3" xfId="16913" xr:uid="{B6C31404-0799-4EBF-AA03-129A9EB5637C}"/>
    <cellStyle name="Input 18 2 2 4 4" xfId="17865" xr:uid="{C047ECA8-BCAB-4E62-B463-2C22608A85D1}"/>
    <cellStyle name="Input 18 2 2 4 5" xfId="18739" xr:uid="{07D0059F-3D9E-4889-B7E3-971389508052}"/>
    <cellStyle name="Input 18 2 2 4 6" xfId="19604" xr:uid="{5C223634-C54C-402D-945C-0E9C4D4EE92B}"/>
    <cellStyle name="Input 18 2 2 4 7" xfId="20380" xr:uid="{064235E6-F434-4543-9EBC-94B4B6421BCC}"/>
    <cellStyle name="Input 18 2 2 4 8" xfId="21137" xr:uid="{95470D63-8295-4103-81FB-B89135AE7DC8}"/>
    <cellStyle name="Input 18 2 2 5" xfId="14250" xr:uid="{5B5026CB-1409-4248-BC0E-1D47DF9E3DFE}"/>
    <cellStyle name="Input 18 2 2 6" xfId="12707" xr:uid="{CC05E5C0-2E94-42BF-AE68-173CCF5FB157}"/>
    <cellStyle name="Input 18 2 2 7" xfId="14127" xr:uid="{D77F4A62-A0DB-474E-82FC-8B7FECB4B047}"/>
    <cellStyle name="Input 18 2 2 8" xfId="12815" xr:uid="{AF65A051-D3C1-443F-B34F-3ADCA5614EDE}"/>
    <cellStyle name="Input 18 2 2 9" xfId="13691" xr:uid="{AA309C7D-EBD2-40D9-A1D3-75F890778D93}"/>
    <cellStyle name="Input 18 2 3" xfId="9212" xr:uid="{BF5BEA8B-BB48-4A48-8084-BE15642A200C}"/>
    <cellStyle name="Input 18 2 3 10" xfId="14416" xr:uid="{2EA6432A-DD69-4A64-9E0D-50670B6B72CC}"/>
    <cellStyle name="Input 18 2 3 2" xfId="10736" xr:uid="{266AEC87-3ACF-4330-BBB9-A6E7C5420D5D}"/>
    <cellStyle name="Input 18 2 3 2 2" xfId="15415" xr:uid="{3F006F7F-2B0B-42F3-A905-F8B62C99A61C}"/>
    <cellStyle name="Input 18 2 3 2 3" xfId="16429" xr:uid="{3109CA1D-50BA-4C5D-9B59-985C36DEA609}"/>
    <cellStyle name="Input 18 2 3 2 4" xfId="17387" xr:uid="{3537E916-96FE-483B-8EC7-40AE070C57AE}"/>
    <cellStyle name="Input 18 2 3 2 5" xfId="18331" xr:uid="{E673721D-8C50-4BC1-9496-16A9A7F5DC70}"/>
    <cellStyle name="Input 18 2 3 2 6" xfId="19204" xr:uid="{2ACC1644-4E6F-4C15-8610-14A7C5D0B1A5}"/>
    <cellStyle name="Input 18 2 3 2 7" xfId="20069" xr:uid="{1EDCAC6C-C45D-4C85-A342-923B32B20D18}"/>
    <cellStyle name="Input 18 2 3 2 8" xfId="20837" xr:uid="{8013B393-3F19-4131-9595-ACB7EB3B577C}"/>
    <cellStyle name="Input 18 2 3 3" xfId="11664" xr:uid="{30EB662C-EEED-40A3-95C1-5E78457B14F1}"/>
    <cellStyle name="Input 18 2 3 3 2" xfId="16068" xr:uid="{A29E4B1B-8F4F-42DE-BC2E-00C42F8C92ED}"/>
    <cellStyle name="Input 18 2 3 3 3" xfId="17028" xr:uid="{3316B6B1-E2CC-491C-8BF3-90AA99CA2C4F}"/>
    <cellStyle name="Input 18 2 3 3 4" xfId="17980" xr:uid="{EA56859F-98E6-4A93-82C4-94B90EE98F43}"/>
    <cellStyle name="Input 18 2 3 3 5" xfId="18854" xr:uid="{40F70B39-FC97-4242-B7E8-A692E2746876}"/>
    <cellStyle name="Input 18 2 3 3 6" xfId="19719" xr:uid="{B7B582E7-32EA-466A-BCE7-AC73DFF6AD8E}"/>
    <cellStyle name="Input 18 2 3 3 7" xfId="20495" xr:uid="{F36D2F10-693E-4EF1-9C68-59980D77884C}"/>
    <cellStyle name="Input 18 2 3 3 8" xfId="21252" xr:uid="{68376D0B-7D85-407E-B01C-7A3DA0158F83}"/>
    <cellStyle name="Input 18 2 3 4" xfId="14386" xr:uid="{23D29A58-F63D-4384-A156-341DD2601730}"/>
    <cellStyle name="Input 18 2 3 5" xfId="12576" xr:uid="{FD20290A-A128-46E9-858B-DEFCF2DB1ACF}"/>
    <cellStyle name="Input 18 2 3 6" xfId="15085" xr:uid="{592D9C61-BD98-4AEC-A7F5-622BAC0777A5}"/>
    <cellStyle name="Input 18 2 3 7" xfId="12008" xr:uid="{5C05B45B-DFFB-4AB9-A8C3-FE08D26C3500}"/>
    <cellStyle name="Input 18 2 3 8" xfId="14441" xr:uid="{15248B72-E902-4FAC-808C-CEEE953BF12C}"/>
    <cellStyle name="Input 18 2 3 9" xfId="12529" xr:uid="{75D24ED3-7E53-488F-99EF-D2FFBCF79F5C}"/>
    <cellStyle name="Input 18 2 4" xfId="9975" xr:uid="{6D72488C-E907-4F1B-A1AF-6B3E0479F623}"/>
    <cellStyle name="Input 18 2 4 2" xfId="14900" xr:uid="{2B6D53C3-E468-42F5-A086-B7D13428F867}"/>
    <cellStyle name="Input 18 2 4 3" xfId="12167" xr:uid="{B7869CEC-2529-4F56-981B-D7423EABF054}"/>
    <cellStyle name="Input 18 2 4 4" xfId="15057" xr:uid="{4AF543B2-C4FF-451A-A902-A70AC4C4F25C}"/>
    <cellStyle name="Input 18 2 4 5" xfId="12027" xr:uid="{77EAC132-7FF6-44DA-B953-8A4338E964BD}"/>
    <cellStyle name="Input 18 2 4 6" xfId="13871" xr:uid="{B573FADD-B0B6-4F3A-851B-A6D7431E285D}"/>
    <cellStyle name="Input 18 2 4 7" xfId="13026" xr:uid="{F1099AB7-197E-41F5-8B81-AEA21D9FFBD7}"/>
    <cellStyle name="Input 18 2 4 8" xfId="14113" xr:uid="{44C7B9E0-FEF3-4B11-965E-A46ED21016F5}"/>
    <cellStyle name="Input 18 2 5" xfId="9956" xr:uid="{3E595910-DE1F-447C-8228-191DF087B4A6}"/>
    <cellStyle name="Input 18 2 5 2" xfId="14881" xr:uid="{647F75D1-94BE-49A0-903C-EC949D2013FA}"/>
    <cellStyle name="Input 18 2 5 3" xfId="12185" xr:uid="{7A7C83EB-AC1C-4960-860C-7865CC2695A1}"/>
    <cellStyle name="Input 18 2 5 4" xfId="15549" xr:uid="{AA1E401C-C8B0-459B-97DF-06A0165D3D3D}"/>
    <cellStyle name="Input 18 2 5 5" xfId="16555" xr:uid="{75421E33-AB97-497E-B32A-A64210BC8853}"/>
    <cellStyle name="Input 18 2 5 6" xfId="17513" xr:uid="{4C5BBA1E-8585-41AC-A961-5C51580E6A5B}"/>
    <cellStyle name="Input 18 2 5 7" xfId="18439" xr:uid="{0B6998D3-3245-474F-BEC2-1627BB8CAD43}"/>
    <cellStyle name="Input 18 2 5 8" xfId="19310" xr:uid="{E21A1E61-EF1C-4C24-A68C-B74F70D03260}"/>
    <cellStyle name="Input 18 2 6" xfId="13411" xr:uid="{24A40492-A704-4201-B2BE-544B741E7FA7}"/>
    <cellStyle name="Input 18 2 7" xfId="13392" xr:uid="{C1B742F3-F03F-4C40-A16E-6190A2ECD42B}"/>
    <cellStyle name="Input 18 2 8" xfId="13430" xr:uid="{01C47A30-4131-46CD-8193-CC1B9929C81A}"/>
    <cellStyle name="Input 18 2 9" xfId="13373" xr:uid="{98A25031-44C3-4DB2-96E5-3C792A14BDDA}"/>
    <cellStyle name="Input 18 3" xfId="9059" xr:uid="{C4726413-468E-41B9-B7A0-D1C5F6C889D4}"/>
    <cellStyle name="Input 18 3 10" xfId="13092" xr:uid="{A9438619-CE02-4147-9A8E-ECD9DFC3C029}"/>
    <cellStyle name="Input 18 3 11" xfId="15635" xr:uid="{32CE5C7A-B50D-47F0-8A37-1643B180DA2D}"/>
    <cellStyle name="Input 18 3 2" xfId="9440" xr:uid="{0A01384B-0116-4A52-A3D8-238724E8A608}"/>
    <cellStyle name="Input 18 3 2 10" xfId="15130" xr:uid="{250B9DB9-949E-4F4C-BDAC-64BD39225500}"/>
    <cellStyle name="Input 18 3 2 2" xfId="10967" xr:uid="{38867407-260F-4B6B-B22D-979532A6F5BD}"/>
    <cellStyle name="Input 18 3 2 2 2" xfId="15587" xr:uid="{64C63D9A-A5EB-433A-819D-9768461324A0}"/>
    <cellStyle name="Input 18 3 2 2 3" xfId="16591" xr:uid="{665ED9EE-0169-4C7C-A40D-FECDFDCFD13B}"/>
    <cellStyle name="Input 18 3 2 2 4" xfId="17549" xr:uid="{4324F6C3-004F-433A-966E-A8E895DD34EC}"/>
    <cellStyle name="Input 18 3 2 2 5" xfId="18474" xr:uid="{8488B005-D57B-462D-A3A3-A60819A0D30D}"/>
    <cellStyle name="Input 18 3 2 2 6" xfId="19345" xr:uid="{76BB6E67-5ABE-47D5-A69F-955AB198EC23}"/>
    <cellStyle name="Input 18 3 2 2 7" xfId="20191" xr:uid="{715B17B3-A6A8-49F0-B186-0BDE43FC59B7}"/>
    <cellStyle name="Input 18 3 2 2 8" xfId="20951" xr:uid="{341775C6-D36C-483B-91BA-6EDE85EBB024}"/>
    <cellStyle name="Input 18 3 2 3" xfId="11778" xr:uid="{4F624F47-7A3C-4862-AD44-1EE54DDFC1D9}"/>
    <cellStyle name="Input 18 3 2 3 2" xfId="16182" xr:uid="{FCF4CCD8-84EC-4A0B-BC84-AFF4F71A6B5D}"/>
    <cellStyle name="Input 18 3 2 3 3" xfId="17142" xr:uid="{B5995EC8-2A6F-4F2D-BB8C-853153CD9C0F}"/>
    <cellStyle name="Input 18 3 2 3 4" xfId="18094" xr:uid="{34BC18DF-FD81-4DEE-89DB-ADEC756B7F88}"/>
    <cellStyle name="Input 18 3 2 3 5" xfId="18968" xr:uid="{B282B6B8-EB1D-4A8C-AC49-9F3194D86762}"/>
    <cellStyle name="Input 18 3 2 3 6" xfId="19833" xr:uid="{ACDBCA4D-A4ED-4CA7-87E5-D0528B9B8673}"/>
    <cellStyle name="Input 18 3 2 3 7" xfId="20609" xr:uid="{EE13ACCC-C0BE-4E5E-BB3A-0DEAB8FBA029}"/>
    <cellStyle name="Input 18 3 2 3 8" xfId="21366" xr:uid="{04617FB5-206F-451F-8729-12F5F2541EE5}"/>
    <cellStyle name="Input 18 3 2 4" xfId="14559" xr:uid="{9C313760-5914-4F95-A7D2-14067A68E3A9}"/>
    <cellStyle name="Input 18 3 2 5" xfId="12414" xr:uid="{0AFE3CEC-E751-45EB-9D10-777C09624323}"/>
    <cellStyle name="Input 18 3 2 6" xfId="14035" xr:uid="{C8A3A61D-188D-4953-936F-A6FC638FC4DB}"/>
    <cellStyle name="Input 18 3 2 7" xfId="12886" xr:uid="{C868B815-F785-41FC-BF3D-27A92478D26D}"/>
    <cellStyle name="Input 18 3 2 8" xfId="13628" xr:uid="{4702A139-D71C-4051-83F6-003A96BF07AF}"/>
    <cellStyle name="Input 18 3 2 9" xfId="13218" xr:uid="{97C103F1-F759-4B1E-BD18-5C86495B6A0F}"/>
    <cellStyle name="Input 18 3 3" xfId="10584" xr:uid="{DD81446A-26A8-414C-A763-584B6B597038}"/>
    <cellStyle name="Input 18 3 3 2" xfId="15280" xr:uid="{8AB628E5-623A-4ECA-BDAB-983826FCCEF1}"/>
    <cellStyle name="Input 18 3 3 3" xfId="16300" xr:uid="{EE5F742A-71FA-4446-8E0C-70DBE478BED6}"/>
    <cellStyle name="Input 18 3 3 4" xfId="17260" xr:uid="{894621AF-D3BA-41A5-8A18-C1F5DEF589FE}"/>
    <cellStyle name="Input 18 3 3 5" xfId="18209" xr:uid="{E66A8C72-8FBF-4659-A052-874A69DCF29E}"/>
    <cellStyle name="Input 18 3 3 6" xfId="19082" xr:uid="{818D5006-78EA-4EEC-A6D3-4A63FC1DEB34}"/>
    <cellStyle name="Input 18 3 3 7" xfId="19947" xr:uid="{7D789A8A-049C-4B1F-A397-040BD6FE408E}"/>
    <cellStyle name="Input 18 3 3 8" xfId="20723" xr:uid="{0AAC6046-5783-4C1B-AA3F-FB79EBA04133}"/>
    <cellStyle name="Input 18 3 4" xfId="11550" xr:uid="{83BBD35D-5BE2-4A47-9E67-1893B49D5760}"/>
    <cellStyle name="Input 18 3 4 2" xfId="15954" xr:uid="{E76976B9-273C-407C-8FE0-94DD8C4FDB5E}"/>
    <cellStyle name="Input 18 3 4 3" xfId="16914" xr:uid="{4AFBCDBE-B4A9-4782-96EB-9BE082F99A29}"/>
    <cellStyle name="Input 18 3 4 4" xfId="17866" xr:uid="{000BDDDF-AEAE-4DB1-A37A-7AEE3E00F33C}"/>
    <cellStyle name="Input 18 3 4 5" xfId="18740" xr:uid="{48AB5AE7-C04C-494D-804B-8F9D5671B433}"/>
    <cellStyle name="Input 18 3 4 6" xfId="19605" xr:uid="{81380527-8FC1-48FF-8610-5A3E500931AB}"/>
    <cellStyle name="Input 18 3 4 7" xfId="20381" xr:uid="{C25E1B3D-09B1-4BEC-8967-33B8C4E6C468}"/>
    <cellStyle name="Input 18 3 4 8" xfId="21138" xr:uid="{F525BF9A-B125-44FF-ACD7-08FCF210CD7B}"/>
    <cellStyle name="Input 18 3 5" xfId="14251" xr:uid="{CBA7B6B7-0420-4225-B697-30D01197ECCF}"/>
    <cellStyle name="Input 18 3 6" xfId="12706" xr:uid="{B7C8116F-2573-4867-B31A-3E52EA0A7056}"/>
    <cellStyle name="Input 18 3 7" xfId="14639" xr:uid="{99B093C7-9E23-4E36-8EB3-EA30517E9C8E}"/>
    <cellStyle name="Input 18 3 8" xfId="12357" xr:uid="{CE4F6B11-C531-48A8-8874-18D06B212240}"/>
    <cellStyle name="Input 18 3 9" xfId="13797" xr:uid="{ED8228B1-829E-4AF7-9532-D58597738AF8}"/>
    <cellStyle name="Input 18 4" xfId="9211" xr:uid="{94D934B7-B916-4C5E-B756-91E18E573CFA}"/>
    <cellStyle name="Input 18 4 10" xfId="19383" xr:uid="{6F37BD92-3862-457B-A0C0-C7CA3B7E09C6}"/>
    <cellStyle name="Input 18 4 2" xfId="10735" xr:uid="{582CCB75-08E5-45DD-9B2B-9A902FE82E9D}"/>
    <cellStyle name="Input 18 4 2 2" xfId="15414" xr:uid="{6964ACB6-3D05-4FA8-9160-DA340617E5AE}"/>
    <cellStyle name="Input 18 4 2 3" xfId="16428" xr:uid="{7C0A2459-81FF-434C-95B4-CA2857A3114A}"/>
    <cellStyle name="Input 18 4 2 4" xfId="17386" xr:uid="{1585048D-551C-4F2D-B9DA-F78C90A0FDD5}"/>
    <cellStyle name="Input 18 4 2 5" xfId="18330" xr:uid="{927FADEB-A9C2-4E06-9910-DF78158490A4}"/>
    <cellStyle name="Input 18 4 2 6" xfId="19203" xr:uid="{9B2B068D-480B-4057-9D06-5F13D224F162}"/>
    <cellStyle name="Input 18 4 2 7" xfId="20068" xr:uid="{4289517C-D52D-4FFA-B257-6942F8716C6D}"/>
    <cellStyle name="Input 18 4 2 8" xfId="20836" xr:uid="{E3A4F6AB-7C2C-4309-8DD3-2AE891710241}"/>
    <cellStyle name="Input 18 4 3" xfId="11663" xr:uid="{F0A31B3F-7B3E-4569-B103-18F4CF34E814}"/>
    <cellStyle name="Input 18 4 3 2" xfId="16067" xr:uid="{5220303B-0598-4DDE-82C1-D3565FEA4409}"/>
    <cellStyle name="Input 18 4 3 3" xfId="17027" xr:uid="{D313862A-AE64-4AA6-834D-B7BBD7E01CC7}"/>
    <cellStyle name="Input 18 4 3 4" xfId="17979" xr:uid="{91E52597-3883-4983-8038-468A6DF1E7A7}"/>
    <cellStyle name="Input 18 4 3 5" xfId="18853" xr:uid="{6F005D1F-DD76-49AC-8B9A-66C18F88CEB7}"/>
    <cellStyle name="Input 18 4 3 6" xfId="19718" xr:uid="{61D2F54A-FAA0-4F07-8282-20483923D4A2}"/>
    <cellStyle name="Input 18 4 3 7" xfId="20494" xr:uid="{E3CDD950-06FC-47EF-B3C0-709E13F567FC}"/>
    <cellStyle name="Input 18 4 3 8" xfId="21251" xr:uid="{4F31410E-0F08-45EB-9504-D675AF74FE90}"/>
    <cellStyle name="Input 18 4 4" xfId="14385" xr:uid="{344D8ED2-43DC-43C8-909D-1F5245729AB2}"/>
    <cellStyle name="Input 18 4 5" xfId="12577" xr:uid="{F61FCBDA-5013-4B27-9CBD-28EAB6C641D9}"/>
    <cellStyle name="Input 18 4 6" xfId="15684" xr:uid="{314ED50A-B06B-4AC5-B2BC-7EE37B9516FC}"/>
    <cellStyle name="Input 18 4 7" xfId="16662" xr:uid="{B882B0D8-CEEA-43B8-978B-3B4F53F53F10}"/>
    <cellStyle name="Input 18 4 8" xfId="17615" xr:uid="{E3B63D23-A76D-47B6-BF60-9EB678FDBD81}"/>
    <cellStyle name="Input 18 4 9" xfId="18514" xr:uid="{9F1597B6-9E78-4170-817A-A2E7C156DA61}"/>
    <cellStyle name="Input 18 5" xfId="9974" xr:uid="{07D244F8-75AD-4EBD-B86D-8295168FF0BB}"/>
    <cellStyle name="Input 18 5 2" xfId="14899" xr:uid="{D70D37A6-1E11-427E-9AE2-7D76CA76C151}"/>
    <cellStyle name="Input 18 5 3" xfId="12168" xr:uid="{E37BFFF6-8EF7-47BC-8BCF-D41B23D9CDFC}"/>
    <cellStyle name="Input 18 5 4" xfId="15737" xr:uid="{707E0E50-F673-485E-8E87-F977BE2B5EB5}"/>
    <cellStyle name="Input 18 5 5" xfId="16705" xr:uid="{6EAA6D8C-C92C-4101-A7EF-FDD6839FD470}"/>
    <cellStyle name="Input 18 5 6" xfId="17657" xr:uid="{5065346E-01ED-4951-BBAC-141CD322B463}"/>
    <cellStyle name="Input 18 5 7" xfId="18542" xr:uid="{144673BD-2FBA-4CB0-9976-ECC520523A69}"/>
    <cellStyle name="Input 18 5 8" xfId="19410" xr:uid="{82D3E12D-194A-444B-A709-E22706A11097}"/>
    <cellStyle name="Input 18 6" xfId="9957" xr:uid="{C6B747A9-9A7B-41EE-B4ED-3C09CA906A23}"/>
    <cellStyle name="Input 18 6 2" xfId="14882" xr:uid="{6D0341C6-DB40-402C-B954-C06590DB037D}"/>
    <cellStyle name="Input 18 6 3" xfId="12184" xr:uid="{46A098E7-5277-4BDE-B9EE-355A55D0920A}"/>
    <cellStyle name="Input 18 6 4" xfId="15114" xr:uid="{0F7A65C1-EF76-4532-BE26-75064B932C5C}"/>
    <cellStyle name="Input 18 6 5" xfId="11984" xr:uid="{D6833C5C-58B3-4571-A5D6-AE0B68911B42}"/>
    <cellStyle name="Input 18 6 6" xfId="11875" xr:uid="{B81D99FE-2CCE-4DB9-8029-24DB18940E1F}"/>
    <cellStyle name="Input 18 6 7" xfId="13985" xr:uid="{F686FDBC-7849-443E-AD36-A420C6E39809}"/>
    <cellStyle name="Input 18 6 8" xfId="12924" xr:uid="{2D00EC40-905F-4D57-8C29-2592504D442F}"/>
    <cellStyle name="Input 18 7" xfId="13410" xr:uid="{5D110FA0-B186-43BD-BDEA-BED3CE6F943B}"/>
    <cellStyle name="Input 18 8" xfId="13393" xr:uid="{D23DF771-2083-49EC-A7E8-B95EDA04E371}"/>
    <cellStyle name="Input 18 9" xfId="13429" xr:uid="{0AB48AB1-97AE-46C6-8588-6CA427D0DB3B}"/>
    <cellStyle name="Input 19" xfId="7417" xr:uid="{111482BE-FE72-4AAE-B4D0-3E782A5D6E58}"/>
    <cellStyle name="Input 19 10" xfId="13372" xr:uid="{88C55856-030F-4746-80DD-DBDE45A09428}"/>
    <cellStyle name="Input 19 11" xfId="13450" xr:uid="{61461FF6-F89A-40D3-9FEB-DF5D2C406536}"/>
    <cellStyle name="Input 19 12" xfId="13353" xr:uid="{A24C99C3-7774-423A-A10D-1D9140C90985}"/>
    <cellStyle name="Input 19 13" xfId="13467" xr:uid="{692146AB-D12B-4090-9AC1-DBB36CF72149}"/>
    <cellStyle name="Input 19 2" xfId="7418" xr:uid="{048A59F5-DDB7-4E74-8222-5CC134CAAA34}"/>
    <cellStyle name="Input 19 2 10" xfId="13451" xr:uid="{BF07A5F7-F5EE-4115-B450-3838CAD76689}"/>
    <cellStyle name="Input 19 2 11" xfId="13352" xr:uid="{537B4351-72DB-4C43-A72B-C3CB3176A453}"/>
    <cellStyle name="Input 19 2 12" xfId="13468" xr:uid="{303B32EA-AF69-4AC4-B178-9E2E7962B2F6}"/>
    <cellStyle name="Input 19 2 2" xfId="9056" xr:uid="{EEF55CDE-A07A-49CB-9366-E891941AED79}"/>
    <cellStyle name="Input 19 2 2 10" xfId="18490" xr:uid="{73870B3B-07A3-4E18-96E1-CBDDDA8C073F}"/>
    <cellStyle name="Input 19 2 2 11" xfId="19361" xr:uid="{5DF9AEC6-0C8D-4E13-B928-74FDB015BFAA}"/>
    <cellStyle name="Input 19 2 2 2" xfId="9441" xr:uid="{68650904-A4FE-402F-B4AB-B52A9AFEDF64}"/>
    <cellStyle name="Input 19 2 2 2 10" xfId="14701" xr:uid="{AC6EA0C2-C6E6-4A62-9450-9C317071D16C}"/>
    <cellStyle name="Input 19 2 2 2 2" xfId="10968" xr:uid="{A69DB6C2-93A0-4EDA-859F-5C035260D75C}"/>
    <cellStyle name="Input 19 2 2 2 2 2" xfId="15588" xr:uid="{51F60C82-BB66-4A39-8683-4035A07EC1A0}"/>
    <cellStyle name="Input 19 2 2 2 2 3" xfId="16592" xr:uid="{BCD79C80-65F7-4D79-A851-622035F58BB8}"/>
    <cellStyle name="Input 19 2 2 2 2 4" xfId="17550" xr:uid="{29026643-DC60-4EB3-983A-4E844B2D82B7}"/>
    <cellStyle name="Input 19 2 2 2 2 5" xfId="18475" xr:uid="{BCDE7A00-2CC1-4B2C-8275-159C3DF4AC0B}"/>
    <cellStyle name="Input 19 2 2 2 2 6" xfId="19346" xr:uid="{1A6E8851-E0F4-458F-BAB6-A1701B9DE460}"/>
    <cellStyle name="Input 19 2 2 2 2 7" xfId="20192" xr:uid="{6893FD63-39F5-4610-9E86-6DC4146427F2}"/>
    <cellStyle name="Input 19 2 2 2 2 8" xfId="20952" xr:uid="{80870613-FE3C-44C4-92F8-2243939217B6}"/>
    <cellStyle name="Input 19 2 2 2 3" xfId="11779" xr:uid="{EB5BFDC2-134E-4C86-97FB-7DCFA8700689}"/>
    <cellStyle name="Input 19 2 2 2 3 2" xfId="16183" xr:uid="{5613A167-E6B8-4E9B-8FBD-0DEB423D64D8}"/>
    <cellStyle name="Input 19 2 2 2 3 3" xfId="17143" xr:uid="{270CA67B-0A7C-4625-BAB8-E9042787D808}"/>
    <cellStyle name="Input 19 2 2 2 3 4" xfId="18095" xr:uid="{F398738B-74A6-4794-AAA1-BD4D844ED562}"/>
    <cellStyle name="Input 19 2 2 2 3 5" xfId="18969" xr:uid="{2E6A9242-E075-4B73-A9E2-DF4ED4309DC9}"/>
    <cellStyle name="Input 19 2 2 2 3 6" xfId="19834" xr:uid="{DA2705A3-6ADA-418A-8DED-42B174A44558}"/>
    <cellStyle name="Input 19 2 2 2 3 7" xfId="20610" xr:uid="{03240B88-23FF-47CB-ABE0-F6626A20A3B0}"/>
    <cellStyle name="Input 19 2 2 2 3 8" xfId="21367" xr:uid="{FBEAC1CE-5F84-4382-89D8-B3DAE46233F9}"/>
    <cellStyle name="Input 19 2 2 2 4" xfId="14560" xr:uid="{D3519897-1B76-4543-89AD-30608DCAE6B4}"/>
    <cellStyle name="Input 19 2 2 2 5" xfId="12413" xr:uid="{815EA822-4951-491D-8EB5-CAC2C3FE7828}"/>
    <cellStyle name="Input 19 2 2 2 6" xfId="14689" xr:uid="{11EA63F4-79B0-4653-B065-DB916EA7F718}"/>
    <cellStyle name="Input 19 2 2 2 7" xfId="12314" xr:uid="{5A5BEEBC-8D93-43A4-A61C-6027F86720F3}"/>
    <cellStyle name="Input 19 2 2 2 8" xfId="14699" xr:uid="{E8B865F8-FD7C-4E93-B862-CD6FE135158E}"/>
    <cellStyle name="Input 19 2 2 2 9" xfId="12307" xr:uid="{79EFDD91-713A-4580-97D8-2FDC6AF47BE2}"/>
    <cellStyle name="Input 19 2 2 3" xfId="10581" xr:uid="{52737F6A-FC66-48E8-9B14-7165B4E2EF1B}"/>
    <cellStyle name="Input 19 2 2 3 2" xfId="15277" xr:uid="{2FB64CD9-CF85-4631-BDAA-42DF4865FD78}"/>
    <cellStyle name="Input 19 2 2 3 3" xfId="16297" xr:uid="{60539901-D87E-4409-86AD-7A4695660D89}"/>
    <cellStyle name="Input 19 2 2 3 4" xfId="17257" xr:uid="{902CF32B-DB73-4624-9755-1BB285969854}"/>
    <cellStyle name="Input 19 2 2 3 5" xfId="18206" xr:uid="{B377A55A-E1A2-4BD4-B33C-616548CE5895}"/>
    <cellStyle name="Input 19 2 2 3 6" xfId="19079" xr:uid="{C742278F-CDE2-4DA0-80BC-9DAFF7522357}"/>
    <cellStyle name="Input 19 2 2 3 7" xfId="19944" xr:uid="{0A20F67A-4224-43ED-9283-83BFA0DD7119}"/>
    <cellStyle name="Input 19 2 2 3 8" xfId="20720" xr:uid="{E6D9D196-6403-4910-8171-F59FE2EA2D67}"/>
    <cellStyle name="Input 19 2 2 4" xfId="11547" xr:uid="{34E3418C-2F00-46A7-A81A-E8F7DBBEB04B}"/>
    <cellStyle name="Input 19 2 2 4 2" xfId="15951" xr:uid="{0FFBCED1-76EF-4A9C-9E96-08DD2DD54B68}"/>
    <cellStyle name="Input 19 2 2 4 3" xfId="16911" xr:uid="{A1FD0EFF-48B2-4388-83AB-AD3177E712A4}"/>
    <cellStyle name="Input 19 2 2 4 4" xfId="17863" xr:uid="{73110E4F-A81B-4433-89E9-2573D614E044}"/>
    <cellStyle name="Input 19 2 2 4 5" xfId="18737" xr:uid="{51A2BB2B-A978-4C78-A64D-03B7AE456199}"/>
    <cellStyle name="Input 19 2 2 4 6" xfId="19602" xr:uid="{4575C817-41E5-4DE1-8693-57F0A809F7FA}"/>
    <cellStyle name="Input 19 2 2 4 7" xfId="20378" xr:uid="{C5C019A2-D7DA-490B-9EA4-9D18F9EE8C9A}"/>
    <cellStyle name="Input 19 2 2 4 8" xfId="21135" xr:uid="{A305AB60-3DEC-4F0C-B138-2D8B0F8F649E}"/>
    <cellStyle name="Input 19 2 2 5" xfId="14248" xr:uid="{B7E09A62-2E2F-4EB6-BB62-E669F45169DD}"/>
    <cellStyle name="Input 19 2 2 6" xfId="12709" xr:uid="{091FC382-0B0D-41D2-A20E-D914C59C5DED}"/>
    <cellStyle name="Input 19 2 2 7" xfId="15660" xr:uid="{B61FEBB4-58AA-4298-B17B-95B4BB4CBA07}"/>
    <cellStyle name="Input 19 2 2 8" xfId="16638" xr:uid="{F25F7AC5-14C3-490C-832C-FF6582BB78E7}"/>
    <cellStyle name="Input 19 2 2 9" xfId="17591" xr:uid="{967927D0-EB7F-4321-B392-A33AC8210424}"/>
    <cellStyle name="Input 19 2 3" xfId="9214" xr:uid="{7C9FBA13-13EE-461D-B7AD-921CA71488F9}"/>
    <cellStyle name="Input 19 2 3 10" xfId="19223" xr:uid="{31B6AB5E-2DC5-45FB-8B07-930E0D3C72AE}"/>
    <cellStyle name="Input 19 2 3 2" xfId="10738" xr:uid="{1F3952E2-A71C-4C10-9104-A974B2E407B9}"/>
    <cellStyle name="Input 19 2 3 2 2" xfId="15417" xr:uid="{5D418802-07D9-44D6-879A-FCA769D5F5B4}"/>
    <cellStyle name="Input 19 2 3 2 3" xfId="16431" xr:uid="{477E667C-D8D0-4468-BBA0-F9B50F460249}"/>
    <cellStyle name="Input 19 2 3 2 4" xfId="17389" xr:uid="{40B8EF21-9907-47E5-B031-7C41CF5D806F}"/>
    <cellStyle name="Input 19 2 3 2 5" xfId="18333" xr:uid="{E3B881C4-08A4-4DC7-97BE-3BF1E159FDAE}"/>
    <cellStyle name="Input 19 2 3 2 6" xfId="19206" xr:uid="{8FB2A1E9-475E-4FAE-B1B8-61501D5215D1}"/>
    <cellStyle name="Input 19 2 3 2 7" xfId="20071" xr:uid="{455CE1C7-7354-4B20-BF36-FFBACC4A65A3}"/>
    <cellStyle name="Input 19 2 3 2 8" xfId="20839" xr:uid="{27D6738B-3CEA-4E33-AE28-27ACE2FAEE62}"/>
    <cellStyle name="Input 19 2 3 3" xfId="11666" xr:uid="{9DEC05C2-CFC6-4361-8CD5-955B721B46C4}"/>
    <cellStyle name="Input 19 2 3 3 2" xfId="16070" xr:uid="{0A0071DD-E1FF-40DF-990B-DAA4C255939E}"/>
    <cellStyle name="Input 19 2 3 3 3" xfId="17030" xr:uid="{F2860E80-2BC2-4020-B874-EA5DBE963440}"/>
    <cellStyle name="Input 19 2 3 3 4" xfId="17982" xr:uid="{9D0CE3B1-D86A-402F-842C-9F606F31C76A}"/>
    <cellStyle name="Input 19 2 3 3 5" xfId="18856" xr:uid="{EB3D6AA3-103B-40CE-A0B8-B604C108B68F}"/>
    <cellStyle name="Input 19 2 3 3 6" xfId="19721" xr:uid="{E095CE4E-BC18-4902-A3E5-3E97B45A0F17}"/>
    <cellStyle name="Input 19 2 3 3 7" xfId="20497" xr:uid="{1895FA85-1DDB-4495-85CC-2B5F7F6EA56C}"/>
    <cellStyle name="Input 19 2 3 3 8" xfId="21254" xr:uid="{44AD2169-B071-44D2-A6D5-4C6713EBE458}"/>
    <cellStyle name="Input 19 2 3 4" xfId="14388" xr:uid="{D17FA57D-F4D1-467A-811A-2E83B1EE4574}"/>
    <cellStyle name="Input 19 2 3 5" xfId="12574" xr:uid="{DEC616AB-4271-4388-8D81-D0DA131C41E7}"/>
    <cellStyle name="Input 19 2 3 6" xfId="15453" xr:uid="{295C3DB3-5B7E-4911-9103-E060759B7EBB}"/>
    <cellStyle name="Input 19 2 3 7" xfId="16462" xr:uid="{64D28AD0-5AAA-41CD-AB77-1176D592D768}"/>
    <cellStyle name="Input 19 2 3 8" xfId="17420" xr:uid="{5C77DD2E-F719-4C0A-88EB-32ECBC2701CF}"/>
    <cellStyle name="Input 19 2 3 9" xfId="18351" xr:uid="{76D5CF49-23CD-42C3-82F6-1416E91490AD}"/>
    <cellStyle name="Input 19 2 4" xfId="9977" xr:uid="{67B5920A-AE8C-49E8-B0F4-06FD69DAFCBC}"/>
    <cellStyle name="Input 19 2 4 2" xfId="14902" xr:uid="{66FEAF6D-98C1-456D-88F9-333EB5C9A1A1}"/>
    <cellStyle name="Input 19 2 4 3" xfId="12165" xr:uid="{3E2079D6-C443-43C6-B4DB-09F7EEC16E7C}"/>
    <cellStyle name="Input 19 2 4 4" xfId="14075" xr:uid="{A3A4F7BC-5CD8-44B4-A238-FC6CFCD56B29}"/>
    <cellStyle name="Input 19 2 4 5" xfId="12851" xr:uid="{E11A0445-F481-4269-BFB0-AA5C00E01E56}"/>
    <cellStyle name="Input 19 2 4 6" xfId="13660" xr:uid="{3817CA96-9DB5-43A6-8857-200A6CD93D65}"/>
    <cellStyle name="Input 19 2 4 7" xfId="13191" xr:uid="{D36C6BAD-729D-4177-8E6C-E81AED5E095F}"/>
    <cellStyle name="Input 19 2 4 8" xfId="15132" xr:uid="{80FDF62A-3355-4B14-9E0B-55414A7590D2}"/>
    <cellStyle name="Input 19 2 5" xfId="9954" xr:uid="{39E5074A-AD03-4399-B1FA-66E6E3CDBD17}"/>
    <cellStyle name="Input 19 2 5 2" xfId="14879" xr:uid="{938BD056-05AB-4941-8B6D-A4189683600E}"/>
    <cellStyle name="Input 19 2 5 3" xfId="12187" xr:uid="{BD4520ED-BA1F-427B-A007-708E210ABE78}"/>
    <cellStyle name="Input 19 2 5 4" xfId="15212" xr:uid="{02B9093D-02AC-4508-9BD9-6A0B3EDA32F4}"/>
    <cellStyle name="Input 19 2 5 5" xfId="11915" xr:uid="{DD53BCB9-4B56-4DA1-8DFA-1C02CDB685F6}"/>
    <cellStyle name="Input 19 2 5 6" xfId="14523" xr:uid="{7E011A8B-EBD0-489B-B2C8-BD273C14A946}"/>
    <cellStyle name="Input 19 2 5 7" xfId="12449" xr:uid="{475EC1FF-F398-4F48-A287-95C61E54A3E8}"/>
    <cellStyle name="Input 19 2 5 8" xfId="14682" xr:uid="{A24423E2-FD02-4FC9-835A-7FDED1C644EF}"/>
    <cellStyle name="Input 19 2 6" xfId="13413" xr:uid="{EFBC6D25-BD7D-4C6C-840F-BBE6651253D7}"/>
    <cellStyle name="Input 19 2 7" xfId="13390" xr:uid="{0C1D5684-4104-4291-9BB6-588875C906C9}"/>
    <cellStyle name="Input 19 2 8" xfId="13432" xr:uid="{C98E0870-CA3F-414B-B890-FA1039F5C055}"/>
    <cellStyle name="Input 19 2 9" xfId="13371" xr:uid="{2EA84708-D0F6-40E0-A178-99BF8FAD17CB}"/>
    <cellStyle name="Input 19 3" xfId="9057" xr:uid="{7F6EAFD8-B723-4793-B898-3C4B5F34006B}"/>
    <cellStyle name="Input 19 3 10" xfId="13022" xr:uid="{AD5851A5-5DD0-4DE3-9A00-995E2186CDEC}"/>
    <cellStyle name="Input 19 3 11" xfId="14114" xr:uid="{C727A066-84E0-42BE-9E0B-009BB3C6A061}"/>
    <cellStyle name="Input 19 3 2" xfId="9442" xr:uid="{3FBF51D5-0369-461D-A06C-972894E9039A}"/>
    <cellStyle name="Input 19 3 2 10" xfId="19400" xr:uid="{662F0ACD-B9B2-475A-AF63-D81586FD1F9B}"/>
    <cellStyle name="Input 19 3 2 2" xfId="10969" xr:uid="{69F64BA2-8FD1-4590-BEF6-95306E45C139}"/>
    <cellStyle name="Input 19 3 2 2 2" xfId="15589" xr:uid="{4D95DE61-4C8E-4F37-9155-2E3E2E563EA9}"/>
    <cellStyle name="Input 19 3 2 2 3" xfId="16593" xr:uid="{9BFF3338-FE4E-42DB-9925-B0A685E82E1D}"/>
    <cellStyle name="Input 19 3 2 2 4" xfId="17551" xr:uid="{8AC4534B-1C47-4402-9821-1586FF36D2F0}"/>
    <cellStyle name="Input 19 3 2 2 5" xfId="18476" xr:uid="{2727762B-3150-4579-8FE3-5AE83F66F00D}"/>
    <cellStyle name="Input 19 3 2 2 6" xfId="19347" xr:uid="{91E165C4-45F6-4F44-8D60-33DA0AC387BE}"/>
    <cellStyle name="Input 19 3 2 2 7" xfId="20193" xr:uid="{3607FE89-4AB5-4D91-92C1-A4CEDF35A327}"/>
    <cellStyle name="Input 19 3 2 2 8" xfId="20953" xr:uid="{861A1549-2D7F-4843-BEF1-A977AD1DF81C}"/>
    <cellStyle name="Input 19 3 2 3" xfId="11780" xr:uid="{E95104CD-1AD1-4A32-997D-3C80BA5D1FA0}"/>
    <cellStyle name="Input 19 3 2 3 2" xfId="16184" xr:uid="{E79BA2F2-C7CE-4744-9FD7-B19852B39B62}"/>
    <cellStyle name="Input 19 3 2 3 3" xfId="17144" xr:uid="{9144CF32-830A-42ED-9FC9-B9200A7AEFDB}"/>
    <cellStyle name="Input 19 3 2 3 4" xfId="18096" xr:uid="{E41C96AA-5642-4D27-9830-77FB5C8A0FF9}"/>
    <cellStyle name="Input 19 3 2 3 5" xfId="18970" xr:uid="{D7283BD6-A597-40A5-B735-64134A8DC8BF}"/>
    <cellStyle name="Input 19 3 2 3 6" xfId="19835" xr:uid="{97461680-0D97-4B1E-A982-622831B126BB}"/>
    <cellStyle name="Input 19 3 2 3 7" xfId="20611" xr:uid="{33462C85-3274-4381-8676-CC5C2564932B}"/>
    <cellStyle name="Input 19 3 2 3 8" xfId="21368" xr:uid="{AED5B8CA-0498-4A49-8C37-D85E60DA9409}"/>
    <cellStyle name="Input 19 3 2 4" xfId="14561" xr:uid="{A805F934-70E9-43BA-90C9-1072A102BF53}"/>
    <cellStyle name="Input 19 3 2 5" xfId="12412" xr:uid="{3C3B0691-EEAF-4002-933A-9E052DAC2298}"/>
    <cellStyle name="Input 19 3 2 6" xfId="15708" xr:uid="{135DE2B8-308A-4F0E-A592-4D749ADF5DDE}"/>
    <cellStyle name="Input 19 3 2 7" xfId="16684" xr:uid="{868BA9F6-AC8D-4B9C-AC9D-87858BCEC105}"/>
    <cellStyle name="Input 19 3 2 8" xfId="17636" xr:uid="{69646976-4B33-4C40-BA50-982D863B5A6B}"/>
    <cellStyle name="Input 19 3 2 9" xfId="18531" xr:uid="{901DEA40-699F-43EF-8308-E9F8E9068493}"/>
    <cellStyle name="Input 19 3 3" xfId="10582" xr:uid="{7A0CC036-55A3-43F5-955B-F4D280C6B7AB}"/>
    <cellStyle name="Input 19 3 3 2" xfId="15278" xr:uid="{B7CDFABB-852C-4DE3-A41C-58102ED59245}"/>
    <cellStyle name="Input 19 3 3 3" xfId="16298" xr:uid="{815E551B-8FF2-47A5-A1E6-B5F6346B77C0}"/>
    <cellStyle name="Input 19 3 3 4" xfId="17258" xr:uid="{B9DD59C7-FE7B-4FD8-8033-7866CDDCE6A2}"/>
    <cellStyle name="Input 19 3 3 5" xfId="18207" xr:uid="{D276BD8C-0DDC-4315-B476-15B0A746253E}"/>
    <cellStyle name="Input 19 3 3 6" xfId="19080" xr:uid="{3BD38052-88AA-4149-A5E0-C4E45288B828}"/>
    <cellStyle name="Input 19 3 3 7" xfId="19945" xr:uid="{0324114B-6EBD-40E0-96F1-EDC562A6DBC5}"/>
    <cellStyle name="Input 19 3 3 8" xfId="20721" xr:uid="{679D2B20-7888-42A1-88AC-2FF3589DA46D}"/>
    <cellStyle name="Input 19 3 4" xfId="11548" xr:uid="{28324142-3168-4352-A665-8C67D0204802}"/>
    <cellStyle name="Input 19 3 4 2" xfId="15952" xr:uid="{8A4A7AB0-EBC7-4CF6-B5A4-BAF837F0A133}"/>
    <cellStyle name="Input 19 3 4 3" xfId="16912" xr:uid="{FE290561-D72B-4251-A76B-A169EECEF428}"/>
    <cellStyle name="Input 19 3 4 4" xfId="17864" xr:uid="{94BB5124-8C74-4A7A-9804-DBC0FD32AACD}"/>
    <cellStyle name="Input 19 3 4 5" xfId="18738" xr:uid="{23349162-7175-44EB-A25F-75425C7853A2}"/>
    <cellStyle name="Input 19 3 4 6" xfId="19603" xr:uid="{21C538E2-475C-4FAC-92E1-E3DB4DF56410}"/>
    <cellStyle name="Input 19 3 4 7" xfId="20379" xr:uid="{20E5484D-F425-491C-AB7F-CF0D52CE388C}"/>
    <cellStyle name="Input 19 3 4 8" xfId="21136" xr:uid="{BAF44A70-7922-4195-A5AE-C99FE34FEAE4}"/>
    <cellStyle name="Input 19 3 5" xfId="14249" xr:uid="{02A160C9-408E-4816-8BB8-63BC072E6738}"/>
    <cellStyle name="Input 19 3 6" xfId="12708" xr:uid="{72D1DD01-AC03-4B67-A4EA-351602C96A28}"/>
    <cellStyle name="Input 19 3 7" xfId="15159" xr:uid="{78DBFCD4-DA51-4497-A608-F6E1A9810448}"/>
    <cellStyle name="Input 19 3 8" xfId="11959" xr:uid="{5CB9CF0E-CBC7-40BC-82F5-85A9BD7635EB}"/>
    <cellStyle name="Input 19 3 9" xfId="13882" xr:uid="{13E06922-7552-4013-BE1A-E815E48899A9}"/>
    <cellStyle name="Input 19 4" xfId="9213" xr:uid="{B7AF96AD-DC4D-4D18-B871-D3A63865E43B}"/>
    <cellStyle name="Input 19 4 10" xfId="15689" xr:uid="{E4829274-E415-4A4E-9490-C54A195AEEB0}"/>
    <cellStyle name="Input 19 4 2" xfId="10737" xr:uid="{888BC9F0-6C53-42D2-8B59-2039B2C798A0}"/>
    <cellStyle name="Input 19 4 2 2" xfId="15416" xr:uid="{B82C1980-1714-4781-BD11-06731CEC4647}"/>
    <cellStyle name="Input 19 4 2 3" xfId="16430" xr:uid="{2A27FEF2-A750-423F-B6DB-F5742719F839}"/>
    <cellStyle name="Input 19 4 2 4" xfId="17388" xr:uid="{E1C0E805-D7AE-4434-ABB2-EFFDBA81A76C}"/>
    <cellStyle name="Input 19 4 2 5" xfId="18332" xr:uid="{26C9ACFD-48D1-4C99-9640-16815928DC8B}"/>
    <cellStyle name="Input 19 4 2 6" xfId="19205" xr:uid="{F6BE77D4-6A75-4E05-81DF-FC9C1B8FBD05}"/>
    <cellStyle name="Input 19 4 2 7" xfId="20070" xr:uid="{8EAD06A4-0901-43C4-8E50-C249D71E38FB}"/>
    <cellStyle name="Input 19 4 2 8" xfId="20838" xr:uid="{E1762A31-B744-43D6-B6A0-6AA9FC8F4BC1}"/>
    <cellStyle name="Input 19 4 3" xfId="11665" xr:uid="{CFA3E745-B0E8-487D-A1E5-BC6D295355D8}"/>
    <cellStyle name="Input 19 4 3 2" xfId="16069" xr:uid="{43652E35-CCAD-4425-8F93-A9DB6D278AAB}"/>
    <cellStyle name="Input 19 4 3 3" xfId="17029" xr:uid="{9AE66571-1664-4850-8D24-0374587827CD}"/>
    <cellStyle name="Input 19 4 3 4" xfId="17981" xr:uid="{A9709C32-E404-44D6-90B7-C68866C050B4}"/>
    <cellStyle name="Input 19 4 3 5" xfId="18855" xr:uid="{30B051FE-21C7-41F8-9FD8-1154FD47F7C9}"/>
    <cellStyle name="Input 19 4 3 6" xfId="19720" xr:uid="{B5827EFC-CFFD-4A30-925F-99BCDC79E596}"/>
    <cellStyle name="Input 19 4 3 7" xfId="20496" xr:uid="{BCB6DE0A-7C30-4BF0-8788-849E3CF25D14}"/>
    <cellStyle name="Input 19 4 3 8" xfId="21253" xr:uid="{7A8ECB78-310A-4DC6-A439-35116635D6AD}"/>
    <cellStyle name="Input 19 4 4" xfId="14387" xr:uid="{0E16F9A9-F04A-4697-9E3F-DF2AF11885E1}"/>
    <cellStyle name="Input 19 4 5" xfId="12575" xr:uid="{29F81A4A-AE86-43A4-BAC9-794F4C5DF100}"/>
    <cellStyle name="Input 19 4 6" xfId="14422" xr:uid="{2AC0CE9C-A248-48F4-B895-E265EEDB38CC}"/>
    <cellStyle name="Input 19 4 7" xfId="12545" xr:uid="{583AF2FC-C711-4219-AD91-17FFD3A4571B}"/>
    <cellStyle name="Input 19 4 8" xfId="14417" xr:uid="{DB19C909-CA8D-4E8E-8C8C-6D4F2AA3FB2E}"/>
    <cellStyle name="Input 19 4 9" xfId="12550" xr:uid="{71194493-4D4C-4F16-A94B-7E3D588912E3}"/>
    <cellStyle name="Input 19 5" xfId="9976" xr:uid="{31393A64-1B0B-474E-B456-8DDDFF9DB6D0}"/>
    <cellStyle name="Input 19 5 2" xfId="14901" xr:uid="{46FA48E0-B8D8-45F4-9073-F464ED18E7E6}"/>
    <cellStyle name="Input 19 5 3" xfId="12166" xr:uid="{AC102419-842D-418A-8D17-D46FB55BACAC}"/>
    <cellStyle name="Input 19 5 4" xfId="11881" xr:uid="{8391B0CF-C08E-4C11-968B-F6B6D0EF477A}"/>
    <cellStyle name="Input 19 5 5" xfId="13947" xr:uid="{0AC2BB54-954F-4C2E-968F-AE6C5AB5CD50}"/>
    <cellStyle name="Input 19 5 6" xfId="12962" xr:uid="{ACED2CD9-C204-4597-82E0-2B7AFE523C3B}"/>
    <cellStyle name="Input 19 5 7" xfId="13558" xr:uid="{C4530E71-90BC-41AE-AD5B-72739EA17DE8}"/>
    <cellStyle name="Input 19 5 8" xfId="13273" xr:uid="{F4F537A8-6054-4E65-8286-D0AB012956FB}"/>
    <cellStyle name="Input 19 6" xfId="9955" xr:uid="{F8CB20BC-D16C-4368-9063-80B16FAF8E5F}"/>
    <cellStyle name="Input 19 6 2" xfId="14880" xr:uid="{0E9E877A-9F8E-4543-807E-BB039DD74083}"/>
    <cellStyle name="Input 19 6 3" xfId="12186" xr:uid="{00AFF70B-4BCB-4649-95D5-41C1DB6D38A8}"/>
    <cellStyle name="Input 19 6 4" xfId="14521" xr:uid="{6D6B31AB-082E-4528-BA91-31009FC7B2FE}"/>
    <cellStyle name="Input 19 6 5" xfId="12451" xr:uid="{BB00EA3A-A8FD-43AE-BC86-28D099B8E983}"/>
    <cellStyle name="Input 19 6 6" xfId="13775" xr:uid="{9C27A38E-8087-4A9E-8229-810440812D4C}"/>
    <cellStyle name="Input 19 6 7" xfId="13103" xr:uid="{3161E1EA-D282-4BF4-A354-DAC7B0D5F609}"/>
    <cellStyle name="Input 19 6 8" xfId="15633" xr:uid="{DD0DD960-311F-4C34-9A64-9893B4E09DF5}"/>
    <cellStyle name="Input 19 7" xfId="13412" xr:uid="{E131D1F3-A06C-4960-B303-7C5EBA69E099}"/>
    <cellStyle name="Input 19 8" xfId="13391" xr:uid="{1BD26266-B741-4F6D-8E80-110BA1D6099F}"/>
    <cellStyle name="Input 19 9" xfId="13431" xr:uid="{E47EC11A-A6A1-4C74-8AF4-384ACC0BA2EC}"/>
    <cellStyle name="Input 2" xfId="7419" xr:uid="{F105598C-205B-46A3-BDBF-9206A4267C1E}"/>
    <cellStyle name="Input 2 10" xfId="13370" xr:uid="{382924F2-E57D-4485-96E3-A80A02C2A7FA}"/>
    <cellStyle name="Input 2 11" xfId="13452" xr:uid="{D378268C-EB24-43FD-9F52-28537A3B005F}"/>
    <cellStyle name="Input 2 12" xfId="13351" xr:uid="{47CB7E7B-CF91-4001-B232-C99F21FA9D8C}"/>
    <cellStyle name="Input 2 13" xfId="14084" xr:uid="{EA4F3A0D-636B-48F6-B638-1C7443CC9AFE}"/>
    <cellStyle name="Input 2 2" xfId="7420" xr:uid="{2BDA66B6-7EE5-4896-B6B2-C96F569463AA}"/>
    <cellStyle name="Input 2 3" xfId="9055" xr:uid="{43E35EDA-631A-49B5-AB17-2CAABB5B7A03}"/>
    <cellStyle name="Input 2 3 10" xfId="13093" xr:uid="{0B0C4746-B847-47F5-A6AF-3BEC31003D28}"/>
    <cellStyle name="Input 2 3 11" xfId="14609" xr:uid="{C2406197-A560-414F-8985-CE5432430FCF}"/>
    <cellStyle name="Input 2 3 2" xfId="9443" xr:uid="{9F8AFE0F-FA50-44C6-B61C-6BCE24D61663}"/>
    <cellStyle name="Input 2 3 2 10" xfId="15463" xr:uid="{EA7FA75C-ADA9-45EF-B7BA-D3CB5467FC32}"/>
    <cellStyle name="Input 2 3 2 2" xfId="10970" xr:uid="{66749020-3190-4386-A919-D6B3DE1681B2}"/>
    <cellStyle name="Input 2 3 2 2 2" xfId="15590" xr:uid="{AF2DA5D1-B3D9-463E-92F4-F5676395C44D}"/>
    <cellStyle name="Input 2 3 2 2 3" xfId="16594" xr:uid="{12DEC30D-C199-4CB0-B5EA-6724AF4FA300}"/>
    <cellStyle name="Input 2 3 2 2 4" xfId="17552" xr:uid="{7C2F4ED5-01C0-4E97-A52B-404AE113972F}"/>
    <cellStyle name="Input 2 3 2 2 5" xfId="18477" xr:uid="{44AABA7C-EF3B-41B3-876C-63E3BDDB311B}"/>
    <cellStyle name="Input 2 3 2 2 6" xfId="19348" xr:uid="{F17A0C95-1D93-444C-8ABB-658DAF374B32}"/>
    <cellStyle name="Input 2 3 2 2 7" xfId="20194" xr:uid="{4E0BE4F4-3083-42EB-BE58-1E5544D179B6}"/>
    <cellStyle name="Input 2 3 2 2 8" xfId="20954" xr:uid="{3C73881F-7A74-4C0D-A1EF-1C912D205FEA}"/>
    <cellStyle name="Input 2 3 2 3" xfId="11781" xr:uid="{D75BB45B-F32B-471A-A484-3889C0AB8CA6}"/>
    <cellStyle name="Input 2 3 2 3 2" xfId="16185" xr:uid="{0794503D-9B39-46CB-A0FD-5F5772A3561D}"/>
    <cellStyle name="Input 2 3 2 3 3" xfId="17145" xr:uid="{31A09714-D6A2-4C5C-B410-1ABE508ABA7A}"/>
    <cellStyle name="Input 2 3 2 3 4" xfId="18097" xr:uid="{D1A18EB4-CA13-4D88-8DB1-1D7B4885D322}"/>
    <cellStyle name="Input 2 3 2 3 5" xfId="18971" xr:uid="{3F53E38A-0348-44F6-BEA4-B1F92A19F574}"/>
    <cellStyle name="Input 2 3 2 3 6" xfId="19836" xr:uid="{A478A61A-C044-4F8C-84E3-EA80BA38BDE0}"/>
    <cellStyle name="Input 2 3 2 3 7" xfId="20612" xr:uid="{ABA0D0DB-D7A5-4068-8E21-A6176311166A}"/>
    <cellStyle name="Input 2 3 2 3 8" xfId="21369" xr:uid="{DE548631-E720-4524-AA94-5BD22D78489F}"/>
    <cellStyle name="Input 2 3 2 4" xfId="14562" xr:uid="{1C97A62F-CC01-4A8E-9456-3893D2FDD99F}"/>
    <cellStyle name="Input 2 3 2 5" xfId="12411" xr:uid="{A889CF06-040B-4210-A225-E0BD7C3EF9E0}"/>
    <cellStyle name="Input 2 3 2 6" xfId="15092" xr:uid="{F583A7F0-96EE-4216-AC1F-D6013639968E}"/>
    <cellStyle name="Input 2 3 2 7" xfId="12002" xr:uid="{558CAEB6-D923-4B9E-B29C-3D76B3624F6E}"/>
    <cellStyle name="Input 2 3 2 8" xfId="14746" xr:uid="{7A1B88E9-2449-495E-B9B9-E43863C8AFC5}"/>
    <cellStyle name="Input 2 3 2 9" xfId="12269" xr:uid="{F22C31B9-B4C7-4E0D-8D3E-4B3078396B56}"/>
    <cellStyle name="Input 2 3 3" xfId="10580" xr:uid="{FE638537-A7D6-4628-8E4B-CC6B502C825E}"/>
    <cellStyle name="Input 2 3 3 2" xfId="15276" xr:uid="{41593D71-1811-4992-8BD3-30660B060FA9}"/>
    <cellStyle name="Input 2 3 3 3" xfId="16296" xr:uid="{76752349-8F44-4921-8917-32412BDD74EE}"/>
    <cellStyle name="Input 2 3 3 4" xfId="17256" xr:uid="{5D9C8761-A4D7-4CB9-B3C5-A1A664263730}"/>
    <cellStyle name="Input 2 3 3 5" xfId="18205" xr:uid="{5CB5B9A5-1348-44D1-8F7B-5CF57F942D47}"/>
    <cellStyle name="Input 2 3 3 6" xfId="19078" xr:uid="{19D8977E-9A8F-417A-A9BD-0C347F705302}"/>
    <cellStyle name="Input 2 3 3 7" xfId="19943" xr:uid="{1FFC6520-8038-44D9-AD84-0D919D5DC8CE}"/>
    <cellStyle name="Input 2 3 3 8" xfId="20719" xr:uid="{E3E1D98D-CA33-4B88-9F95-EEA0E2D21320}"/>
    <cellStyle name="Input 2 3 4" xfId="11546" xr:uid="{81367578-B668-4246-A465-05FB21440060}"/>
    <cellStyle name="Input 2 3 4 2" xfId="15950" xr:uid="{79D2F004-AB54-4962-B684-6B45F6F465EE}"/>
    <cellStyle name="Input 2 3 4 3" xfId="16910" xr:uid="{8D678A0D-B905-4198-8A86-BAD837ACA966}"/>
    <cellStyle name="Input 2 3 4 4" xfId="17862" xr:uid="{3494AD0E-2987-44C2-8DD7-BDA87B8FD88D}"/>
    <cellStyle name="Input 2 3 4 5" xfId="18736" xr:uid="{066F8CCA-1153-4B6D-A413-3C99F151FEEB}"/>
    <cellStyle name="Input 2 3 4 6" xfId="19601" xr:uid="{FC35AD4E-C5A4-4443-86D3-B36C5501D1B2}"/>
    <cellStyle name="Input 2 3 4 7" xfId="20377" xr:uid="{AE659A81-33B1-4FAE-9C9D-3529C98D65EF}"/>
    <cellStyle name="Input 2 3 4 8" xfId="21134" xr:uid="{1D3D50E0-EAC8-4B54-96D9-107B368E8A8E}"/>
    <cellStyle name="Input 2 3 5" xfId="14247" xr:uid="{A259AC12-D6DF-4E30-B316-FD3A562F3BA7}"/>
    <cellStyle name="Input 2 3 6" xfId="12710" xr:uid="{421A66FF-BCA0-4E08-B749-7F113C0C4362}"/>
    <cellStyle name="Input 2 3 7" xfId="14638" xr:uid="{719F3BBD-5F73-47B4-ADC5-2969E3E5DCFF}"/>
    <cellStyle name="Input 2 3 8" xfId="12358" xr:uid="{A3A529E8-E10E-4A7B-807E-451D0638A951}"/>
    <cellStyle name="Input 2 3 9" xfId="13796" xr:uid="{22487643-3357-45BE-AFBB-107B431F1334}"/>
    <cellStyle name="Input 2 4" xfId="9215" xr:uid="{42C2588B-15A5-431A-8769-7D87940E2E78}"/>
    <cellStyle name="Input 2 4 10" xfId="15654" xr:uid="{EBC9245E-4D2E-4B67-841A-3B9648FE7ED5}"/>
    <cellStyle name="Input 2 4 2" xfId="10739" xr:uid="{E70DFB9A-DC97-407D-9634-CF61C398ACEB}"/>
    <cellStyle name="Input 2 4 2 2" xfId="15418" xr:uid="{E7887353-1EC9-4919-810A-F18390E1F5BF}"/>
    <cellStyle name="Input 2 4 2 3" xfId="16432" xr:uid="{163BAF06-769D-4478-B5EE-615711E3B4A5}"/>
    <cellStyle name="Input 2 4 2 4" xfId="17390" xr:uid="{735D1551-A4C4-4D82-BF07-8C36E47E6BA8}"/>
    <cellStyle name="Input 2 4 2 5" xfId="18334" xr:uid="{6CD86BBA-FAA5-417F-90D4-DDEDF080E4AB}"/>
    <cellStyle name="Input 2 4 2 6" xfId="19207" xr:uid="{012CE8F9-89C5-401D-818F-600C0EED4863}"/>
    <cellStyle name="Input 2 4 2 7" xfId="20072" xr:uid="{64F620A8-1D3A-4777-85B6-143F02DDE5D7}"/>
    <cellStyle name="Input 2 4 2 8" xfId="20840" xr:uid="{0D704AC5-FBFE-4D2A-84D3-93CC59C1EA6B}"/>
    <cellStyle name="Input 2 4 3" xfId="11667" xr:uid="{05EB3C57-D461-43C0-82D3-B7F0F0179454}"/>
    <cellStyle name="Input 2 4 3 2" xfId="16071" xr:uid="{C93B453C-8BF6-4670-97FF-B0F6013C313A}"/>
    <cellStyle name="Input 2 4 3 3" xfId="17031" xr:uid="{012B3AA1-3F8B-4782-8F23-94663495FE5C}"/>
    <cellStyle name="Input 2 4 3 4" xfId="17983" xr:uid="{01E93248-A784-4293-95FC-E0AD084484A2}"/>
    <cellStyle name="Input 2 4 3 5" xfId="18857" xr:uid="{53626764-06E9-41FD-90F9-FFA7C2760D3D}"/>
    <cellStyle name="Input 2 4 3 6" xfId="19722" xr:uid="{56D23AF9-C594-4B8F-B022-C45AE7D6A43B}"/>
    <cellStyle name="Input 2 4 3 7" xfId="20498" xr:uid="{FB255610-44FC-4503-956F-4A26E9D9076C}"/>
    <cellStyle name="Input 2 4 3 8" xfId="21255" xr:uid="{05D0B5C8-D163-442D-900F-322B6069ECB4}"/>
    <cellStyle name="Input 2 4 4" xfId="14389" xr:uid="{BF36FD48-62F0-4AE5-8517-0D0E17502CEE}"/>
    <cellStyle name="Input 2 4 5" xfId="12573" xr:uid="{F7FE02E9-8427-4294-8477-C5F5470DB270}"/>
    <cellStyle name="Input 2 4 6" xfId="14964" xr:uid="{2AD5ADCB-F589-40FC-94B5-F692BD0CBCA5}"/>
    <cellStyle name="Input 2 4 7" xfId="12112" xr:uid="{5225D337-0636-41D2-BB33-829D472468D4}"/>
    <cellStyle name="Input 2 4 8" xfId="14196" xr:uid="{4243D42F-F605-4514-97E2-323A96B33510}"/>
    <cellStyle name="Input 2 4 9" xfId="12755" xr:uid="{34128365-69DD-43C1-A50E-50BFB61CEDDD}"/>
    <cellStyle name="Input 2 5" xfId="9978" xr:uid="{BE36FFCB-E7D8-4E66-A47B-9EA79F04B61A}"/>
    <cellStyle name="Input 2 5 2" xfId="14903" xr:uid="{AD6023FB-740E-4A1A-971C-344FBE51E0C1}"/>
    <cellStyle name="Input 2 5 3" xfId="12164" xr:uid="{521B297C-3548-4576-9228-9EC7077AABFC}"/>
    <cellStyle name="Input 2 5 4" xfId="11882" xr:uid="{50BD1800-E074-4484-823A-7314A7524058}"/>
    <cellStyle name="Input 2 5 5" xfId="13946" xr:uid="{2B158C6C-1393-48D9-A74F-FB4D495ED84C}"/>
    <cellStyle name="Input 2 5 6" xfId="12963" xr:uid="{DAA868FC-E1B7-4B4D-A0D8-3CACDF840BC9}"/>
    <cellStyle name="Input 2 5 7" xfId="13557" xr:uid="{9B1D0234-9DAF-4B30-A19C-54B474DB6252}"/>
    <cellStyle name="Input 2 5 8" xfId="13274" xr:uid="{10CF66F2-A142-4298-AE14-B7BB4FC141D1}"/>
    <cellStyle name="Input 2 6" xfId="9953" xr:uid="{D6EC56A9-65B2-4C6A-B40E-28C93D1BF133}"/>
    <cellStyle name="Input 2 6 2" xfId="14878" xr:uid="{B6AD786F-4026-46CE-A544-C5164B3ECB62}"/>
    <cellStyle name="Input 2 6 3" xfId="12188" xr:uid="{4DAE4202-7CB9-4952-B518-7A718F4FE954}"/>
    <cellStyle name="Input 2 6 4" xfId="15735" xr:uid="{299D3A18-4057-4EA0-825E-6FC473A4C5F3}"/>
    <cellStyle name="Input 2 6 5" xfId="16703" xr:uid="{0EC28E1A-5FE5-451B-BC08-9139E2D8909B}"/>
    <cellStyle name="Input 2 6 6" xfId="17655" xr:uid="{84865E8D-2295-47CE-9048-6FE4D6580C01}"/>
    <cellStyle name="Input 2 6 7" xfId="18540" xr:uid="{5D62F4DB-8735-4CA2-BA59-54C8AB7C642A}"/>
    <cellStyle name="Input 2 6 8" xfId="19408" xr:uid="{6FE87BB9-0F13-46D0-92DB-567E7B50C370}"/>
    <cellStyle name="Input 2 7" xfId="13414" xr:uid="{F7EC51C3-307E-4D44-9257-B29ADEBF6214}"/>
    <cellStyle name="Input 2 8" xfId="13389" xr:uid="{82C5AED7-A373-4DED-BCFC-045DFCF2D103}"/>
    <cellStyle name="Input 2 9" xfId="13433" xr:uid="{F87C706A-BA92-4CB2-A3AA-D7DC3574B259}"/>
    <cellStyle name="Input 3" xfId="7421" xr:uid="{E1C385CB-E89A-4387-881E-768D715D91B7}"/>
    <cellStyle name="Input 3 10" xfId="13454" xr:uid="{F6153F4E-8148-4CE8-AEAC-1D766789627F}"/>
    <cellStyle name="Input 3 11" xfId="13350" xr:uid="{99EFF020-C9A0-4A79-A33E-3B630C9C9A05}"/>
    <cellStyle name="Input 3 12" xfId="15552" xr:uid="{7EC3D777-3E0C-4CD4-A58D-7A57618392B1}"/>
    <cellStyle name="Input 3 2" xfId="9054" xr:uid="{676CD9FE-AEE1-436C-85A7-666578A0CF2F}"/>
    <cellStyle name="Input 3 2 10" xfId="13179" xr:uid="{6B65DF3F-C56B-4D83-BC5C-D2AE86BA024E}"/>
    <cellStyle name="Input 3 2 11" xfId="14097" xr:uid="{0A46D25A-6184-49FC-B260-A116C0985145}"/>
    <cellStyle name="Input 3 2 2" xfId="9444" xr:uid="{17C3A0AD-181F-4FA9-8F1B-BDC73738BC51}"/>
    <cellStyle name="Input 3 2 2 10" xfId="11873" xr:uid="{59838279-04FF-4F57-A40B-2951FA7B9725}"/>
    <cellStyle name="Input 3 2 2 2" xfId="10971" xr:uid="{52E6C89F-3E0C-4570-BAFC-F18CDFED2B1D}"/>
    <cellStyle name="Input 3 2 2 2 2" xfId="15591" xr:uid="{D6B7DB79-CE9E-4FAD-9D96-183EC571D600}"/>
    <cellStyle name="Input 3 2 2 2 3" xfId="16595" xr:uid="{9DEAD399-BB68-4B5D-829C-3382F819BCD9}"/>
    <cellStyle name="Input 3 2 2 2 4" xfId="17553" xr:uid="{22763BF3-056D-4108-93F7-CC4DC0B092B7}"/>
    <cellStyle name="Input 3 2 2 2 5" xfId="18478" xr:uid="{BF6434BB-09AD-43A8-B867-184BB769BAD4}"/>
    <cellStyle name="Input 3 2 2 2 6" xfId="19349" xr:uid="{AC3940C2-B62E-4424-868D-B53C5977F8D7}"/>
    <cellStyle name="Input 3 2 2 2 7" xfId="20195" xr:uid="{1DC872F5-F9C3-4EAE-8FF3-9CD513D5D7CB}"/>
    <cellStyle name="Input 3 2 2 2 8" xfId="20955" xr:uid="{620DD4DE-559F-4991-AA64-F14761FE83A7}"/>
    <cellStyle name="Input 3 2 2 3" xfId="11782" xr:uid="{F2F4EC0C-FF94-4A91-9DCE-09C498A89A80}"/>
    <cellStyle name="Input 3 2 2 3 2" xfId="16186" xr:uid="{23B1D194-DBBA-485A-9F65-263FC48338B8}"/>
    <cellStyle name="Input 3 2 2 3 3" xfId="17146" xr:uid="{4ED627A5-607F-4AA1-B4A2-21B525D87CB6}"/>
    <cellStyle name="Input 3 2 2 3 4" xfId="18098" xr:uid="{E4373E00-2C0C-4692-A84C-0B9C309295F0}"/>
    <cellStyle name="Input 3 2 2 3 5" xfId="18972" xr:uid="{4FB5F704-0A74-462F-9B4A-A788F8A818B8}"/>
    <cellStyle name="Input 3 2 2 3 6" xfId="19837" xr:uid="{B104D5AE-3B4E-4931-9E82-C9EA84502281}"/>
    <cellStyle name="Input 3 2 2 3 7" xfId="20613" xr:uid="{91F4F7B8-A29E-4ABD-9346-FD5E37ABA804}"/>
    <cellStyle name="Input 3 2 2 3 8" xfId="21370" xr:uid="{927EADA7-030C-468E-95D4-E51EC773DD3B}"/>
    <cellStyle name="Input 3 2 2 4" xfId="14563" xr:uid="{C7DE48E2-A069-42DE-9C51-AC5F7386CEA6}"/>
    <cellStyle name="Input 3 2 2 5" xfId="12410" xr:uid="{7DDAE894-098B-421F-A2EC-BED472340B65}"/>
    <cellStyle name="Input 3 2 2 6" xfId="14428" xr:uid="{CB1D7757-BAEF-4FE9-9B89-F6F5B7CA90BE}"/>
    <cellStyle name="Input 3 2 2 7" xfId="12539" xr:uid="{030F56F2-6E61-420F-9D51-BFEC5CDC0CA2}"/>
    <cellStyle name="Input 3 2 2 8" xfId="15185" xr:uid="{B70F0CC4-B5EB-4BE3-B9F1-2C4D91E187F3}"/>
    <cellStyle name="Input 3 2 2 9" xfId="11937" xr:uid="{26991470-DCF3-46EB-ABEB-D919042BAD9B}"/>
    <cellStyle name="Input 3 2 3" xfId="10579" xr:uid="{9A743DFF-E8BB-4D2C-8276-3357CA09A305}"/>
    <cellStyle name="Input 3 2 3 2" xfId="15275" xr:uid="{61ECB8AE-A419-4018-AA08-222337C00E1E}"/>
    <cellStyle name="Input 3 2 3 3" xfId="16295" xr:uid="{C4AC0F74-9F32-4DE3-A21B-4C17F59F6BDF}"/>
    <cellStyle name="Input 3 2 3 4" xfId="17255" xr:uid="{034FEE85-539E-49EF-B724-99051BA1285C}"/>
    <cellStyle name="Input 3 2 3 5" xfId="18204" xr:uid="{1C229C52-846E-4517-BC41-10A6BA77C620}"/>
    <cellStyle name="Input 3 2 3 6" xfId="19077" xr:uid="{C34337A4-4B8E-4B49-858A-34EFB3B7615E}"/>
    <cellStyle name="Input 3 2 3 7" xfId="19942" xr:uid="{F0F8AFA2-59DC-48A0-AFC3-1F48FDDDAE26}"/>
    <cellStyle name="Input 3 2 3 8" xfId="20718" xr:uid="{B8F9DB96-FDDE-4A29-8495-533A1B4AB22F}"/>
    <cellStyle name="Input 3 2 4" xfId="11545" xr:uid="{EBA3F89C-2F4C-4A63-9BA6-24A7603E784A}"/>
    <cellStyle name="Input 3 2 4 2" xfId="15949" xr:uid="{F662B996-09FB-4451-899F-B5703A7F5B22}"/>
    <cellStyle name="Input 3 2 4 3" xfId="16909" xr:uid="{55E05C2C-9596-40AB-BAD5-1AC81783C4B9}"/>
    <cellStyle name="Input 3 2 4 4" xfId="17861" xr:uid="{7C331076-9267-4EAF-964C-671416F8F4FE}"/>
    <cellStyle name="Input 3 2 4 5" xfId="18735" xr:uid="{74056B12-4864-47B1-8EEF-7442E66E4FE2}"/>
    <cellStyle name="Input 3 2 4 6" xfId="19600" xr:uid="{45185CA9-2840-4419-9D75-8E9EB688CC18}"/>
    <cellStyle name="Input 3 2 4 7" xfId="20376" xr:uid="{E1CE2CD4-0D85-454D-BD64-972DEADB941F}"/>
    <cellStyle name="Input 3 2 4 8" xfId="21133" xr:uid="{A7205D79-EF59-4D8B-85C6-91A9DCF2649B}"/>
    <cellStyle name="Input 3 2 5" xfId="14246" xr:uid="{BE24F55C-B5A0-4F8C-9115-577362951234}"/>
    <cellStyle name="Input 3 2 6" xfId="12711" xr:uid="{B20483A4-F9BB-432D-A293-342C0507B60E}"/>
    <cellStyle name="Input 3 2 7" xfId="14126" xr:uid="{7A0772D9-5AF7-4061-8A00-DF7A14CBA467}"/>
    <cellStyle name="Input 3 2 8" xfId="12816" xr:uid="{195E0E79-4013-41B2-958A-003711306BFB}"/>
    <cellStyle name="Input 3 2 9" xfId="13690" xr:uid="{CA0B9187-0FAA-48D8-965E-50D61C3D1ACC}"/>
    <cellStyle name="Input 3 3" xfId="9216" xr:uid="{D7B8DE9B-CDC3-4128-8358-FD9A5C346785}"/>
    <cellStyle name="Input 3 3 10" xfId="15366" xr:uid="{3F75D115-38DF-4925-A850-A2A6A087AC32}"/>
    <cellStyle name="Input 3 3 2" xfId="10740" xr:uid="{C1DF21C6-33A7-443A-AC42-98A335292071}"/>
    <cellStyle name="Input 3 3 2 2" xfId="15419" xr:uid="{D3D04BA5-E30A-49A0-A90E-420C8D0F8422}"/>
    <cellStyle name="Input 3 3 2 3" xfId="16433" xr:uid="{71062162-C03E-4F92-8095-3D42B12E8D1C}"/>
    <cellStyle name="Input 3 3 2 4" xfId="17391" xr:uid="{DD167E6D-2869-4305-8938-1A9B930ACFED}"/>
    <cellStyle name="Input 3 3 2 5" xfId="18335" xr:uid="{25197B8F-707A-48E1-BBF1-6D1FF7ED210B}"/>
    <cellStyle name="Input 3 3 2 6" xfId="19208" xr:uid="{8676B427-0778-4AFA-B738-891C425DE710}"/>
    <cellStyle name="Input 3 3 2 7" xfId="20073" xr:uid="{9442CDBD-52D0-47D4-AC92-463B85F94B01}"/>
    <cellStyle name="Input 3 3 2 8" xfId="20841" xr:uid="{A99B032B-D51B-46BA-B1D5-A9A9F85F554F}"/>
    <cellStyle name="Input 3 3 3" xfId="11668" xr:uid="{CC998687-977A-45BA-B0A6-32A56CC558C9}"/>
    <cellStyle name="Input 3 3 3 2" xfId="16072" xr:uid="{CFF7BD95-1F8E-4BCF-9EDA-4BEA5F769128}"/>
    <cellStyle name="Input 3 3 3 3" xfId="17032" xr:uid="{A9818A79-7D96-47F1-AF6E-E3F8FF2C6969}"/>
    <cellStyle name="Input 3 3 3 4" xfId="17984" xr:uid="{A630702B-8B7A-458C-9286-2649239287BB}"/>
    <cellStyle name="Input 3 3 3 5" xfId="18858" xr:uid="{33A27CE4-0487-4286-8617-71794514563F}"/>
    <cellStyle name="Input 3 3 3 6" xfId="19723" xr:uid="{6B346A33-61F7-42DE-9993-CB910AFCB4AB}"/>
    <cellStyle name="Input 3 3 3 7" xfId="20499" xr:uid="{3D2976D6-4603-4936-92F7-FDEEE8DBF427}"/>
    <cellStyle name="Input 3 3 3 8" xfId="21256" xr:uid="{965EC8E3-CC0B-418E-B498-D561662D7CE8}"/>
    <cellStyle name="Input 3 3 4" xfId="14390" xr:uid="{A35D7EF0-653F-4FD8-B231-5CAC27EB3B0D}"/>
    <cellStyle name="Input 3 3 5" xfId="12572" xr:uid="{74F89CAD-5309-48CA-BAD9-DB124FEBA36B}"/>
    <cellStyle name="Input 3 3 6" xfId="14148" xr:uid="{5BC0814B-39AA-4953-AED8-E08E81904821}"/>
    <cellStyle name="Input 3 3 7" xfId="12796" xr:uid="{A9605E75-434B-4538-AEFC-5B41BA065807}"/>
    <cellStyle name="Input 3 3 8" xfId="15151" xr:uid="{47D8CF56-DDA8-4592-B7E6-1503A8F9D999}"/>
    <cellStyle name="Input 3 3 9" xfId="11964" xr:uid="{74C470E3-0966-4AE7-8532-5D314809785C}"/>
    <cellStyle name="Input 3 4" xfId="9979" xr:uid="{FD0F547D-0CC6-48AD-A325-31F9C2695B0E}"/>
    <cellStyle name="Input 3 4 2" xfId="14904" xr:uid="{2CF77202-24D6-4E6B-9868-CB10DB7D5339}"/>
    <cellStyle name="Input 3 4 3" xfId="12163" xr:uid="{AABC781A-514F-47D5-B65F-BB3ED451889B}"/>
    <cellStyle name="Input 3 4 4" xfId="14076" xr:uid="{E0E9D77B-5C2B-494E-BD92-AD21B2E54A6F}"/>
    <cellStyle name="Input 3 4 5" xfId="12850" xr:uid="{4A48DAB2-9EBB-4760-9A2F-1840A14B4D48}"/>
    <cellStyle name="Input 3 4 6" xfId="13661" xr:uid="{9994EF3A-CE5D-47CD-B397-15758CD6D460}"/>
    <cellStyle name="Input 3 4 7" xfId="13190" xr:uid="{88BA80CB-690E-4674-8CFE-C494AA1CF9E9}"/>
    <cellStyle name="Input 3 4 8" xfId="14008" xr:uid="{A0E3C3FC-34B6-40C7-A98E-F2CEFD32C6AC}"/>
    <cellStyle name="Input 3 5" xfId="9952" xr:uid="{A9CBD474-C272-4C83-9CC1-CB00366D5005}"/>
    <cellStyle name="Input 3 5 2" xfId="14877" xr:uid="{DE9BBB2C-B6D8-4666-BC53-8B493711B90F}"/>
    <cellStyle name="Input 3 5 3" xfId="12189" xr:uid="{C88E5935-D2DA-4CCF-8EF0-0EEF161F7017}"/>
    <cellStyle name="Input 3 5 4" xfId="14715" xr:uid="{4A867DCF-252B-4B07-AD94-F254F2695325}"/>
    <cellStyle name="Input 3 5 5" xfId="12294" xr:uid="{78968DFF-FE6C-4B4F-B486-BC248748B3CA}"/>
    <cellStyle name="Input 3 5 6" xfId="14704" xr:uid="{0D06458E-5B9F-479E-A48F-79A6B9D3754E}"/>
    <cellStyle name="Input 3 5 7" xfId="12304" xr:uid="{0CF1ADFA-98F7-4ED6-9059-245779A549A4}"/>
    <cellStyle name="Input 3 5 8" xfId="14431" xr:uid="{7B4155F8-0437-4AD6-99FB-CC943F7D00FA}"/>
    <cellStyle name="Input 3 6" xfId="13416" xr:uid="{3914BCD3-19BD-4138-BD92-3AA024F7CB04}"/>
    <cellStyle name="Input 3 7" xfId="13387" xr:uid="{F002A127-38B7-4DF0-B846-44FDD713274B}"/>
    <cellStyle name="Input 3 8" xfId="13435" xr:uid="{6722E108-773E-4CD7-ADCC-9F9AE04D0819}"/>
    <cellStyle name="Input 3 9" xfId="13368" xr:uid="{07842F7C-E69E-469A-B766-37339041AC9E}"/>
    <cellStyle name="Input 4" xfId="7422" xr:uid="{7742584A-2524-4B37-A043-D2A8786F9F13}"/>
    <cellStyle name="Input 4 10" xfId="13455" xr:uid="{D46A2DF5-4C08-40F3-8E52-287E6EEDBA03}"/>
    <cellStyle name="Input 4 11" xfId="13349" xr:uid="{65604487-FCCF-4CC0-B2BD-036DBB89D49C}"/>
    <cellStyle name="Input 4 12" xfId="15120" xr:uid="{82CC325B-08FB-4AEB-ABC2-EC4EAB5213B3}"/>
    <cellStyle name="Input 4 2" xfId="9053" xr:uid="{04DEDD31-A97C-4421-879D-7BA71F48C230}"/>
    <cellStyle name="Input 4 2 10" xfId="12152" xr:uid="{BEF9B3AE-4338-4D66-9C7D-C0940D74C742}"/>
    <cellStyle name="Input 4 2 11" xfId="14186" xr:uid="{4567A5DB-79B0-4BD5-B08D-1A83B3DF48DC}"/>
    <cellStyle name="Input 4 2 2" xfId="9445" xr:uid="{067ECC0C-3863-4599-B7A5-8E7AB7D4CE1A}"/>
    <cellStyle name="Input 4 2 2 10" xfId="19228" xr:uid="{20E5B9B4-A5AD-4C6D-B1C9-93E268D5A7CD}"/>
    <cellStyle name="Input 4 2 2 2" xfId="10972" xr:uid="{AEDD888E-9795-4B19-94FC-647A64521E38}"/>
    <cellStyle name="Input 4 2 2 2 2" xfId="15592" xr:uid="{78F99617-7D30-4C25-92F2-6EE015797B8D}"/>
    <cellStyle name="Input 4 2 2 2 3" xfId="16596" xr:uid="{62BC4443-50B6-424C-B4C5-9CDC652A857A}"/>
    <cellStyle name="Input 4 2 2 2 4" xfId="17554" xr:uid="{88E44420-6BD1-4CED-BD44-785E23D8AA17}"/>
    <cellStyle name="Input 4 2 2 2 5" xfId="18479" xr:uid="{277EF93C-E9A5-4F77-9606-644D0F699A46}"/>
    <cellStyle name="Input 4 2 2 2 6" xfId="19350" xr:uid="{A2818DA5-18CE-41A9-A796-8513B66D5680}"/>
    <cellStyle name="Input 4 2 2 2 7" xfId="20196" xr:uid="{5A9129A1-4DC4-4E54-B4DD-89B863F5EEB2}"/>
    <cellStyle name="Input 4 2 2 2 8" xfId="20956" xr:uid="{713CFFBB-2802-4CBD-B403-0197E2376677}"/>
    <cellStyle name="Input 4 2 2 3" xfId="11783" xr:uid="{FE61A7E9-EDE5-46EB-B90F-9922744024B0}"/>
    <cellStyle name="Input 4 2 2 3 2" xfId="16187" xr:uid="{4C8A8F58-CB2E-47C8-9ED6-FBA8F5951194}"/>
    <cellStyle name="Input 4 2 2 3 3" xfId="17147" xr:uid="{A41DC45D-C8F4-4B95-9CF9-008B7181737C}"/>
    <cellStyle name="Input 4 2 2 3 4" xfId="18099" xr:uid="{05D10E3C-D0DF-4C90-9322-3CF01E421ABD}"/>
    <cellStyle name="Input 4 2 2 3 5" xfId="18973" xr:uid="{64547004-53AD-4846-B1E8-8DFEAB120672}"/>
    <cellStyle name="Input 4 2 2 3 6" xfId="19838" xr:uid="{ED648E08-8941-418F-8FF7-2DEF41A867A5}"/>
    <cellStyle name="Input 4 2 2 3 7" xfId="20614" xr:uid="{DBA68F27-D712-43EF-8EA9-66F109F0C31E}"/>
    <cellStyle name="Input 4 2 2 3 8" xfId="21371" xr:uid="{FA7DFC70-07C4-45EB-8DDB-5080C9AB93DD}"/>
    <cellStyle name="Input 4 2 2 4" xfId="14564" xr:uid="{406B4E29-169E-477C-ADCC-E1E6C5AEA1EC}"/>
    <cellStyle name="Input 4 2 2 5" xfId="12409" xr:uid="{B5318427-7DDD-49EF-9F09-625A7C6A313C}"/>
    <cellStyle name="Input 4 2 2 6" xfId="15459" xr:uid="{E4DB29FE-21C0-47A4-A132-CFEA552CF008}"/>
    <cellStyle name="Input 4 2 2 7" xfId="16468" xr:uid="{7EA56157-57C0-42B4-A409-C2B7A2F7C689}"/>
    <cellStyle name="Input 4 2 2 8" xfId="17426" xr:uid="{19380CAC-A97F-47BA-83BA-987D3F8BA723}"/>
    <cellStyle name="Input 4 2 2 9" xfId="18357" xr:uid="{B771267E-2696-414E-8EFA-B2AA03A9008C}"/>
    <cellStyle name="Input 4 2 3" xfId="10578" xr:uid="{E328AAD6-E8F3-4FB3-ADB6-8779EE368BE3}"/>
    <cellStyle name="Input 4 2 3 2" xfId="15274" xr:uid="{17615627-65A1-46FD-B679-31B72A18CF33}"/>
    <cellStyle name="Input 4 2 3 3" xfId="16294" xr:uid="{9C5EBBAA-BE31-43CD-924F-CB2F35A16107}"/>
    <cellStyle name="Input 4 2 3 4" xfId="17254" xr:uid="{417A3ACB-9A22-47B4-9DA6-B2FB52BEFF0B}"/>
    <cellStyle name="Input 4 2 3 5" xfId="18203" xr:uid="{410F5BD7-7694-47FE-8BF1-586567BAFC4D}"/>
    <cellStyle name="Input 4 2 3 6" xfId="19076" xr:uid="{B308BBE6-AA0C-412B-83F7-6DD6F8CAFF47}"/>
    <cellStyle name="Input 4 2 3 7" xfId="19941" xr:uid="{72500396-6267-4E2B-923E-6F61C5AC6C4D}"/>
    <cellStyle name="Input 4 2 3 8" xfId="20717" xr:uid="{C76554CD-4111-40E8-A397-E2F140A7B8A9}"/>
    <cellStyle name="Input 4 2 4" xfId="11544" xr:uid="{C59EF40A-AE22-439E-9DA1-05A830F7E658}"/>
    <cellStyle name="Input 4 2 4 2" xfId="15948" xr:uid="{4ACD924D-BF9C-4F40-9CEF-0E13165DA3E6}"/>
    <cellStyle name="Input 4 2 4 3" xfId="16908" xr:uid="{06FB8517-7946-4F25-A019-BEFB62FF8FA3}"/>
    <cellStyle name="Input 4 2 4 4" xfId="17860" xr:uid="{A036E99A-B582-494D-BC74-257135A5F408}"/>
    <cellStyle name="Input 4 2 4 5" xfId="18734" xr:uid="{9B8DDA64-3874-47F9-A960-0FA17A37F20B}"/>
    <cellStyle name="Input 4 2 4 6" xfId="19599" xr:uid="{695248C7-BCF9-48A9-98CD-F7DE211DF5BD}"/>
    <cellStyle name="Input 4 2 4 7" xfId="20375" xr:uid="{DE30532F-043B-46A0-9E89-DC8A196B65DE}"/>
    <cellStyle name="Input 4 2 4 8" xfId="21132" xr:uid="{2CB4B5EF-764E-415F-8CC8-098BD4B58066}"/>
    <cellStyle name="Input 4 2 5" xfId="14245" xr:uid="{8051E6F0-F8D1-4929-BA39-F171F7D7D910}"/>
    <cellStyle name="Input 4 2 6" xfId="12712" xr:uid="{25A80B90-3FBE-4E90-915C-46124AEFD947}"/>
    <cellStyle name="Input 4 2 7" xfId="13720" xr:uid="{B2B2C09E-B1FF-44AD-8027-F1744EF3C44A}"/>
    <cellStyle name="Input 4 2 8" xfId="13153" xr:uid="{0080AEDB-DE67-4B58-A77D-B4525D87A860}"/>
    <cellStyle name="Input 4 2 9" xfId="14919" xr:uid="{283BFC71-2CC0-4004-BC41-7E18F16FA615}"/>
    <cellStyle name="Input 4 3" xfId="9217" xr:uid="{6DEA9B76-29C7-4FCC-9EAF-4D25F6099A7A}"/>
    <cellStyle name="Input 4 3 10" xfId="13683" xr:uid="{E003CFDF-70D9-4A21-99C6-C30CD9141B82}"/>
    <cellStyle name="Input 4 3 2" xfId="10741" xr:uid="{FA6F88D3-8BB3-4D93-B7BE-D508621B4D60}"/>
    <cellStyle name="Input 4 3 2 2" xfId="15420" xr:uid="{840EACBE-A0F7-46E7-9137-52AB9BC12872}"/>
    <cellStyle name="Input 4 3 2 3" xfId="16434" xr:uid="{15F0CDD7-BBD1-4B98-86A4-8BDD850109EB}"/>
    <cellStyle name="Input 4 3 2 4" xfId="17392" xr:uid="{48A70DA4-96D6-4A82-A75E-8C1701ACD8E2}"/>
    <cellStyle name="Input 4 3 2 5" xfId="18336" xr:uid="{D22BCD8B-F9B2-4EFC-8B44-23B494BD9A8E}"/>
    <cellStyle name="Input 4 3 2 6" xfId="19209" xr:uid="{7128D46E-05DF-4F53-8B75-B6A8877CDBFE}"/>
    <cellStyle name="Input 4 3 2 7" xfId="20074" xr:uid="{90C4C69C-2868-4119-B317-A414B40E5F42}"/>
    <cellStyle name="Input 4 3 2 8" xfId="20842" xr:uid="{C41675A8-6BA4-4979-A012-C0CCC66A5D5C}"/>
    <cellStyle name="Input 4 3 3" xfId="11669" xr:uid="{F31F9783-9D2E-4462-A34A-8750149C7927}"/>
    <cellStyle name="Input 4 3 3 2" xfId="16073" xr:uid="{697BFBD4-3597-45E4-AA2F-ED5138B3A8BA}"/>
    <cellStyle name="Input 4 3 3 3" xfId="17033" xr:uid="{F8E16002-3AAF-4F97-901D-F835502B9EB2}"/>
    <cellStyle name="Input 4 3 3 4" xfId="17985" xr:uid="{CF593A45-D462-4F23-8AD2-D7E4C5BE5329}"/>
    <cellStyle name="Input 4 3 3 5" xfId="18859" xr:uid="{71BFC7A2-C6D4-4F1F-A935-FC1F10CF0A92}"/>
    <cellStyle name="Input 4 3 3 6" xfId="19724" xr:uid="{77EB8103-667F-4B9C-941C-AACD9EE356E0}"/>
    <cellStyle name="Input 4 3 3 7" xfId="20500" xr:uid="{6C6A29AA-A7AB-4797-A6D6-BA82FF7FCB3A}"/>
    <cellStyle name="Input 4 3 3 8" xfId="21257" xr:uid="{6B3F714C-EC21-4A11-9219-582F5ABF8006}"/>
    <cellStyle name="Input 4 3 4" xfId="14391" xr:uid="{E391BB9E-C3CD-4B0C-8AC6-42A216E4F439}"/>
    <cellStyle name="Input 4 3 5" xfId="12571" xr:uid="{E8FBFD35-D97E-40E1-8558-A1A9C411A525}"/>
    <cellStyle name="Input 4 3 6" xfId="14149" xr:uid="{267A1CCE-D9E5-48D3-A4B0-2B8916396CD3}"/>
    <cellStyle name="Input 4 3 7" xfId="12795" xr:uid="{CFBFA493-94B1-4E5B-A540-CEA7EB1E1BB5}"/>
    <cellStyle name="Input 4 3 8" xfId="14117" xr:uid="{E52CF687-DB42-46D9-ABB5-BED736511144}"/>
    <cellStyle name="Input 4 3 9" xfId="12823" xr:uid="{91B58554-AE4A-4988-9C58-8634CA6E1BF6}"/>
    <cellStyle name="Input 4 4" xfId="9980" xr:uid="{EFB5451E-E001-413B-A425-3747B9CD1D9A}"/>
    <cellStyle name="Input 4 4 2" xfId="14905" xr:uid="{6022F6C6-EF5B-43D2-8C2D-E25CE4B28778}"/>
    <cellStyle name="Input 4 4 3" xfId="12162" xr:uid="{0361C76F-F1D6-464F-B650-6FBEE4311F22}"/>
    <cellStyle name="Input 4 4 4" xfId="13845" xr:uid="{4AE38CC2-F6BB-41DB-97B1-D0A214AAE6F4}"/>
    <cellStyle name="Input 4 4 5" xfId="13051" xr:uid="{7BB1C4C5-291B-4F8F-88AD-626F6840395E}"/>
    <cellStyle name="Input 4 4 6" xfId="14617" xr:uid="{8D807E81-F1B7-4AE1-9B03-2E70B4C72BBD}"/>
    <cellStyle name="Input 4 4 7" xfId="12374" xr:uid="{71603F2C-CFD1-4C17-A824-18F735A492A8}"/>
    <cellStyle name="Input 4 4 8" xfId="13784" xr:uid="{2CF703C1-95FB-479A-B7FC-FDBFB3545BE6}"/>
    <cellStyle name="Input 4 5" xfId="9951" xr:uid="{0EED5A84-AB37-4DA0-AE8E-50386F8476CE}"/>
    <cellStyle name="Input 4 5 2" xfId="14876" xr:uid="{214C48D2-08E2-43E3-94C9-EA2E68570908}"/>
    <cellStyle name="Input 4 5 3" xfId="12190" xr:uid="{32934199-D33D-46D1-A4CD-5D56E2437B27}"/>
    <cellStyle name="Input 4 5 4" xfId="14180" xr:uid="{BE20939E-505F-4AD8-BD5D-15325BBEEB17}"/>
    <cellStyle name="Input 4 5 5" xfId="12767" xr:uid="{7E30A703-A254-4132-A3B2-99C2622770DA}"/>
    <cellStyle name="Input 4 5 6" xfId="14120" xr:uid="{A00CFD81-45EB-4C32-A16D-B2ABD26D36C1}"/>
    <cellStyle name="Input 4 5 7" xfId="12820" xr:uid="{29B060A3-35F4-44AD-B2F8-1ED0484924E8}"/>
    <cellStyle name="Input 4 5 8" xfId="13686" xr:uid="{2C7CADCF-01AF-4665-87E5-52C3E935C3CC}"/>
    <cellStyle name="Input 4 6" xfId="13417" xr:uid="{83A122B5-7CC2-4920-8677-B1C8235D3AFE}"/>
    <cellStyle name="Input 4 7" xfId="13386" xr:uid="{ECE63106-79C4-434D-9C50-D1B286E64840}"/>
    <cellStyle name="Input 4 8" xfId="13436" xr:uid="{D133FE2E-54B7-4C9A-A128-7F0661AAEAC7}"/>
    <cellStyle name="Input 4 9" xfId="13367" xr:uid="{F9F09E37-C302-49A1-9693-64DA02BEA4FE}"/>
    <cellStyle name="Input 5" xfId="7423" xr:uid="{5ABEFF8E-5909-480B-B026-B8B8798785EC}"/>
    <cellStyle name="Input 5 10" xfId="13456" xr:uid="{192678EB-5660-4DCF-BE32-6D19F6568775}"/>
    <cellStyle name="Input 5 11" xfId="13348" xr:uid="{A6BB33FF-3503-499C-A58B-B5A5E443B44A}"/>
    <cellStyle name="Input 5 12" xfId="14085" xr:uid="{E74E0774-52C7-4C9C-954A-05092FEA7C39}"/>
    <cellStyle name="Input 5 2" xfId="9052" xr:uid="{0D564302-3734-42A2-AE52-B64C7DE5427B}"/>
    <cellStyle name="Input 5 2 10" xfId="12284" xr:uid="{71344226-9518-4AA2-9EFE-926A45FFDF6E}"/>
    <cellStyle name="Input 5 2 11" xfId="14976" xr:uid="{9D5816DC-55D0-4E16-B6B4-59B316AEDDB3}"/>
    <cellStyle name="Input 5 2 2" xfId="9446" xr:uid="{30D9DD95-C075-41BE-B799-8C942163681B}"/>
    <cellStyle name="Input 5 2 2 10" xfId="14123" xr:uid="{3CDE6976-DC1D-4FED-85EB-3DED3173A31A}"/>
    <cellStyle name="Input 5 2 2 2" xfId="10973" xr:uid="{C14CD716-FAF4-4894-A0D2-776E68775408}"/>
    <cellStyle name="Input 5 2 2 2 2" xfId="15593" xr:uid="{7FFCF183-A75F-4C96-8098-43CCD74ED735}"/>
    <cellStyle name="Input 5 2 2 2 3" xfId="16597" xr:uid="{EAB6E000-8DDF-43A4-936F-7926C777A8EA}"/>
    <cellStyle name="Input 5 2 2 2 4" xfId="17555" xr:uid="{931B1530-41B2-420A-B202-EFFB14858982}"/>
    <cellStyle name="Input 5 2 2 2 5" xfId="18480" xr:uid="{FEDD02C9-85EF-41A1-9F55-5C45AD4AD148}"/>
    <cellStyle name="Input 5 2 2 2 6" xfId="19351" xr:uid="{D09523E0-B63C-46A3-AD09-2762CA63E472}"/>
    <cellStyle name="Input 5 2 2 2 7" xfId="20197" xr:uid="{4B664432-92E2-4DC1-A82A-BD06183E53AC}"/>
    <cellStyle name="Input 5 2 2 2 8" xfId="20957" xr:uid="{0C92D104-70BE-460E-B2FA-4964CDA5CF00}"/>
    <cellStyle name="Input 5 2 2 3" xfId="11784" xr:uid="{244EB551-3E19-4176-9B27-9774D422D81C}"/>
    <cellStyle name="Input 5 2 2 3 2" xfId="16188" xr:uid="{8B9B022F-58ED-4BBD-B524-61A908181062}"/>
    <cellStyle name="Input 5 2 2 3 3" xfId="17148" xr:uid="{53406F7F-F75A-4505-948A-69372C3C15C4}"/>
    <cellStyle name="Input 5 2 2 3 4" xfId="18100" xr:uid="{900F3419-3738-4F92-909B-9E83A7923D7F}"/>
    <cellStyle name="Input 5 2 2 3 5" xfId="18974" xr:uid="{069CFABB-2963-49FB-9135-396DB77D8854}"/>
    <cellStyle name="Input 5 2 2 3 6" xfId="19839" xr:uid="{30C9759D-F41A-4522-AAC5-D5BAF46A6463}"/>
    <cellStyle name="Input 5 2 2 3 7" xfId="20615" xr:uid="{23F15C09-758E-42C0-86AD-14B4C38B9192}"/>
    <cellStyle name="Input 5 2 2 3 8" xfId="21372" xr:uid="{74A932AF-BED8-4580-8EB3-5E401396F49B}"/>
    <cellStyle name="Input 5 2 2 4" xfId="14565" xr:uid="{73DB2122-2CFE-4525-8BBE-AAEC290383E5}"/>
    <cellStyle name="Input 5 2 2 5" xfId="12408" xr:uid="{D371419D-467F-4C1F-9D24-FD513F98C51E}"/>
    <cellStyle name="Input 5 2 2 6" xfId="14970" xr:uid="{F88E2ABD-8625-4D79-B70C-FFCBD44560B4}"/>
    <cellStyle name="Input 5 2 2 7" xfId="12106" xr:uid="{23881AFC-5D37-4C84-AA6D-67000AF5F554}"/>
    <cellStyle name="Input 5 2 2 8" xfId="14197" xr:uid="{165C76A9-12BC-400F-94FF-81FE771D1884}"/>
    <cellStyle name="Input 5 2 2 9" xfId="12754" xr:uid="{E8E6C95B-BC03-432E-BF5D-EDFFF9FE7AB0}"/>
    <cellStyle name="Input 5 2 3" xfId="10577" xr:uid="{699D20E3-9785-4FF4-80EA-DF619B3477C1}"/>
    <cellStyle name="Input 5 2 3 2" xfId="15273" xr:uid="{80BFEC1E-C256-495D-93EA-ED481ACFD33A}"/>
    <cellStyle name="Input 5 2 3 3" xfId="16293" xr:uid="{C6CBE041-AD52-4A79-9EB7-E47B86F537C3}"/>
    <cellStyle name="Input 5 2 3 4" xfId="17253" xr:uid="{F1D57354-88D0-40EE-AE96-29116091F46F}"/>
    <cellStyle name="Input 5 2 3 5" xfId="18202" xr:uid="{287D80D6-38A8-463C-8BE3-81323E3B3AEB}"/>
    <cellStyle name="Input 5 2 3 6" xfId="19075" xr:uid="{AA2EBB1B-1A47-4CB5-B5E9-6643DAE6B388}"/>
    <cellStyle name="Input 5 2 3 7" xfId="19940" xr:uid="{59EF77F3-8B0E-44FD-9600-36F1F5510B0E}"/>
    <cellStyle name="Input 5 2 3 8" xfId="20716" xr:uid="{D19A1424-5449-4FFF-84B8-55ED74817CF7}"/>
    <cellStyle name="Input 5 2 4" xfId="11543" xr:uid="{A63E8A3E-BAFC-40A6-ACFD-5AFDEC4516A7}"/>
    <cellStyle name="Input 5 2 4 2" xfId="15947" xr:uid="{330ADF8E-5D3D-43B9-B07A-2C9F8F363550}"/>
    <cellStyle name="Input 5 2 4 3" xfId="16907" xr:uid="{CB919E9D-5520-45F6-B9C8-DDC7DB33AAC6}"/>
    <cellStyle name="Input 5 2 4 4" xfId="17859" xr:uid="{4D4C33A1-7B53-4A11-B29D-CBEB452E65F7}"/>
    <cellStyle name="Input 5 2 4 5" xfId="18733" xr:uid="{91FCC54A-375B-4DF0-B420-6EB69319F5B2}"/>
    <cellStyle name="Input 5 2 4 6" xfId="19598" xr:uid="{0AFF0B07-D9F9-4E55-B808-BF59DCA9A0B6}"/>
    <cellStyle name="Input 5 2 4 7" xfId="20374" xr:uid="{6167D170-D0BA-4144-A57D-BE4754BCA8FC}"/>
    <cellStyle name="Input 5 2 4 8" xfId="21131" xr:uid="{3D049F48-2ADB-48D7-82F5-39A7C2612719}"/>
    <cellStyle name="Input 5 2 5" xfId="14244" xr:uid="{237869D7-BB04-4A9F-ACBB-B78AE6481664}"/>
    <cellStyle name="Input 5 2 6" xfId="12713" xr:uid="{74064884-C205-44C3-A60E-C25207F0872A}"/>
    <cellStyle name="Input 5 2 7" xfId="14959" xr:uid="{11BE1BE3-1E5F-44CC-8C13-D01D9A659243}"/>
    <cellStyle name="Input 5 2 8" xfId="12117" xr:uid="{F2A2B167-4F91-40F7-94B7-EDFA64D57CB1}"/>
    <cellStyle name="Input 5 2 9" xfId="14729" xr:uid="{FF131B11-EB6D-4BCA-BFDE-C46F58FF8BFB}"/>
    <cellStyle name="Input 5 3" xfId="9218" xr:uid="{D3814785-D521-4413-9C48-AD884522015A}"/>
    <cellStyle name="Input 5 3 10" xfId="14018" xr:uid="{A0A816A5-AEAD-48AC-8E62-81BF0BD51FE3}"/>
    <cellStyle name="Input 5 3 2" xfId="10742" xr:uid="{AF0B48BC-9A6B-40AE-8109-0ACDBF14CA40}"/>
    <cellStyle name="Input 5 3 2 2" xfId="15421" xr:uid="{6A740E70-4B29-4B13-8DE6-5F47EA3A24B1}"/>
    <cellStyle name="Input 5 3 2 3" xfId="16435" xr:uid="{78A8BCB3-7552-4341-A728-23E4934F4BC4}"/>
    <cellStyle name="Input 5 3 2 4" xfId="17393" xr:uid="{B47322DB-7EC9-44D2-B22B-2C2A3676E726}"/>
    <cellStyle name="Input 5 3 2 5" xfId="18337" xr:uid="{B20B93CE-1724-41BB-8AD7-82A9A7050B43}"/>
    <cellStyle name="Input 5 3 2 6" xfId="19210" xr:uid="{177B5AFC-9CFB-4301-8C2A-9D89FB9F33BB}"/>
    <cellStyle name="Input 5 3 2 7" xfId="20075" xr:uid="{913D3E0F-5F3F-437D-B342-9AF97CBE5112}"/>
    <cellStyle name="Input 5 3 2 8" xfId="20843" xr:uid="{4264A4D4-F32F-4824-B1A4-9E0D07F71584}"/>
    <cellStyle name="Input 5 3 3" xfId="11670" xr:uid="{6EA356E2-4B02-40D5-BA94-7AA0751D37BD}"/>
    <cellStyle name="Input 5 3 3 2" xfId="16074" xr:uid="{AF494780-0787-4D63-BDB0-6D31D63321CB}"/>
    <cellStyle name="Input 5 3 3 3" xfId="17034" xr:uid="{25928EF0-28BC-40F3-BB8E-CB42F4206D58}"/>
    <cellStyle name="Input 5 3 3 4" xfId="17986" xr:uid="{04BD574F-D1AB-43E2-9C3E-7FA555DC6C7D}"/>
    <cellStyle name="Input 5 3 3 5" xfId="18860" xr:uid="{B795D438-7D24-40FC-B962-5CFDD629E664}"/>
    <cellStyle name="Input 5 3 3 6" xfId="19725" xr:uid="{62ECB7AA-18D1-4B39-B284-354E3CF785DD}"/>
    <cellStyle name="Input 5 3 3 7" xfId="20501" xr:uid="{BE4583BF-127C-4E09-AFC3-761DE6F2CFFE}"/>
    <cellStyle name="Input 5 3 3 8" xfId="21258" xr:uid="{8AF3C2E8-FCC8-403F-B7EC-DAD66CE01815}"/>
    <cellStyle name="Input 5 3 4" xfId="14392" xr:uid="{C7C36320-C0C8-4CA4-9905-7156CA991A85}"/>
    <cellStyle name="Input 5 3 5" xfId="12570" xr:uid="{DA393554-2F14-48E7-9ADC-3F77C2698E0D}"/>
    <cellStyle name="Input 5 3 6" xfId="14664" xr:uid="{F9E9D61B-CDE2-4D75-B5DE-21CDD7BA7D08}"/>
    <cellStyle name="Input 5 3 7" xfId="12333" xr:uid="{1A2E81F4-2881-4BFE-8818-22FBE77067A9}"/>
    <cellStyle name="Input 5 3 8" xfId="14170" xr:uid="{6458744C-B965-40FD-9178-48B0A1410E66}"/>
    <cellStyle name="Input 5 3 9" xfId="12777" xr:uid="{C06AFD84-03EA-4336-A7D0-FC58EE90969C}"/>
    <cellStyle name="Input 5 4" xfId="9981" xr:uid="{BC5AEFF0-6F9E-4106-A8D7-37742AE8572C}"/>
    <cellStyle name="Input 5 4 2" xfId="14906" xr:uid="{A872F88B-3A21-4E06-BC09-113356BCB449}"/>
    <cellStyle name="Input 5 4 3" xfId="12161" xr:uid="{94ABF2E4-FA4D-479A-9F16-ADE7C178D649}"/>
    <cellStyle name="Input 5 4 4" xfId="14183" xr:uid="{DB086BDC-2E3E-406F-BA06-19D3EA748327}"/>
    <cellStyle name="Input 5 4 5" xfId="12764" xr:uid="{7456B910-6E0A-4D7A-ABE6-C6C64819B16A}"/>
    <cellStyle name="Input 5 4 6" xfId="15154" xr:uid="{817B264D-D49C-422A-892D-A71E3E06763B}"/>
    <cellStyle name="Input 5 4 7" xfId="11961" xr:uid="{F6982281-4FA5-4C83-9AB0-690F1C6980A0}"/>
    <cellStyle name="Input 5 4 8" xfId="15367" xr:uid="{3D6C4F33-89E3-4D4D-810D-58787AC8220B}"/>
    <cellStyle name="Input 5 5" xfId="9950" xr:uid="{2B924B98-F414-4ABC-BC59-DDDFDEA247C8}"/>
    <cellStyle name="Input 5 5 2" xfId="14875" xr:uid="{A9257CFA-35B0-4FC2-8985-4A46B07554DC}"/>
    <cellStyle name="Input 5 5 3" xfId="12191" xr:uid="{5EF8879E-DDBF-4231-904C-6E37A4DAA6F9}"/>
    <cellStyle name="Input 5 5 4" xfId="14074" xr:uid="{D6360BB8-36EC-4DCC-BAD9-BDA15E8EA555}"/>
    <cellStyle name="Input 5 5 5" xfId="12852" xr:uid="{FA8CF63A-6027-473C-B347-1B9A5DB6056E}"/>
    <cellStyle name="Input 5 5 6" xfId="13659" xr:uid="{BE5D61CE-F050-407B-8B3A-1622BF92AC44}"/>
    <cellStyle name="Input 5 5 7" xfId="13192" xr:uid="{10EBAE55-9388-41C1-8640-E8B51B6E5B35}"/>
    <cellStyle name="Input 5 5 8" xfId="15620" xr:uid="{34D6321A-AC93-46F0-836E-35063BFFB6AC}"/>
    <cellStyle name="Input 5 6" xfId="13418" xr:uid="{08C8B624-D5DC-4C60-9802-F9B13D652EE2}"/>
    <cellStyle name="Input 5 7" xfId="13385" xr:uid="{373DC3CD-3316-4271-B796-7B34B9C2C517}"/>
    <cellStyle name="Input 5 8" xfId="13437" xr:uid="{1484896B-FAE0-4BFB-952B-261297A6FB5D}"/>
    <cellStyle name="Input 5 9" xfId="13366" xr:uid="{14FCA5FE-878D-4569-AE74-27BDF5A245E6}"/>
    <cellStyle name="Input 6" xfId="7424" xr:uid="{AB207C24-1C0A-4951-832B-7C206B30A86A}"/>
    <cellStyle name="Input 6 10" xfId="13457" xr:uid="{0FA81C0D-46E5-4478-AB3A-71D04BE6C65F}"/>
    <cellStyle name="Input 6 11" xfId="13347" xr:uid="{91518FEC-F149-465A-AA4E-AC48BE2BBEEC}"/>
    <cellStyle name="Input 6 12" xfId="14570" xr:uid="{EF98C156-7DC7-437B-B1AF-47ACDBBCBB17}"/>
    <cellStyle name="Input 6 2" xfId="9051" xr:uid="{4B74EE73-0B91-486F-88FC-2C31B3B29748}"/>
    <cellStyle name="Input 6 2 10" xfId="18346" xr:uid="{E83BB58E-AED4-4354-B0FD-6F3BA2731504}"/>
    <cellStyle name="Input 6 2 11" xfId="19218" xr:uid="{D834D038-EC80-4665-A440-72DBCE036101}"/>
    <cellStyle name="Input 6 2 2" xfId="9447" xr:uid="{633722DA-4BEC-4753-9AB1-0ED09C26DC37}"/>
    <cellStyle name="Input 6 2 2 10" xfId="14042" xr:uid="{7DABC5E3-3ED1-4907-9378-13DF83C28740}"/>
    <cellStyle name="Input 6 2 2 2" xfId="10974" xr:uid="{3E2AF682-3EDA-4037-80B4-D2AA3F25966E}"/>
    <cellStyle name="Input 6 2 2 2 2" xfId="15594" xr:uid="{00F0C3FC-52D2-4A3F-B59E-3BAC88CC5940}"/>
    <cellStyle name="Input 6 2 2 2 3" xfId="16598" xr:uid="{71161CB7-F8FE-4059-9039-96E3E98CE68C}"/>
    <cellStyle name="Input 6 2 2 2 4" xfId="17556" xr:uid="{D47515DA-811B-4D5A-AE66-666AF30A463F}"/>
    <cellStyle name="Input 6 2 2 2 5" xfId="18481" xr:uid="{DB8E8257-19B6-41EC-B372-C138FBEB9916}"/>
    <cellStyle name="Input 6 2 2 2 6" xfId="19352" xr:uid="{6C068212-0C3E-4277-9536-612D7B7FDEDF}"/>
    <cellStyle name="Input 6 2 2 2 7" xfId="20198" xr:uid="{ED7FDDC1-281D-472B-BB76-CA5F94AF4FC6}"/>
    <cellStyle name="Input 6 2 2 2 8" xfId="20958" xr:uid="{F6305B7C-598F-49FC-9D41-DA34A52C6CF8}"/>
    <cellStyle name="Input 6 2 2 3" xfId="11785" xr:uid="{3C997E29-6481-4A15-BF62-2ECDA5FE1CE4}"/>
    <cellStyle name="Input 6 2 2 3 2" xfId="16189" xr:uid="{0F5518A6-14EE-4C26-991B-7E352CB7D6BC}"/>
    <cellStyle name="Input 6 2 2 3 3" xfId="17149" xr:uid="{10C54E33-CBD2-4A0C-BD3D-06336230A8EC}"/>
    <cellStyle name="Input 6 2 2 3 4" xfId="18101" xr:uid="{5192D991-A0EF-44B0-8023-55166B5CE214}"/>
    <cellStyle name="Input 6 2 2 3 5" xfId="18975" xr:uid="{0E849E8A-9432-4548-9A27-1B45C8A893AD}"/>
    <cellStyle name="Input 6 2 2 3 6" xfId="19840" xr:uid="{17DB01D4-FAB9-44F2-807E-A55E3B1B0B41}"/>
    <cellStyle name="Input 6 2 2 3 7" xfId="20616" xr:uid="{522F9B84-1F7B-4FDE-ADBF-A59E0983232A}"/>
    <cellStyle name="Input 6 2 2 3 8" xfId="21373" xr:uid="{47A8179E-C933-4344-8FEB-97800DB83180}"/>
    <cellStyle name="Input 6 2 2 4" xfId="14566" xr:uid="{7D169301-2669-4AE6-B554-94194BA52773}"/>
    <cellStyle name="Input 6 2 2 5" xfId="12407" xr:uid="{EC2C1DFE-C786-4314-A49B-DA79264D8B4C}"/>
    <cellStyle name="Input 6 2 2 6" xfId="13779" xr:uid="{52081BD4-92DB-4E54-A2F7-7084733EF735}"/>
    <cellStyle name="Input 6 2 2 7" xfId="13100" xr:uid="{1253C998-5BA3-436D-A18A-CF0CCF0D2D8D}"/>
    <cellStyle name="Input 6 2 2 8" xfId="14922" xr:uid="{09C66B70-8ABE-4360-A383-1E1D43946051}"/>
    <cellStyle name="Input 6 2 2 9" xfId="12149" xr:uid="{23DC096D-45BD-46A0-83BA-E87510B3BA7F}"/>
    <cellStyle name="Input 6 2 3" xfId="10576" xr:uid="{948BD4B0-B235-43A1-ABCA-B1CA160E62D5}"/>
    <cellStyle name="Input 6 2 3 2" xfId="15272" xr:uid="{D713CE0B-1FD0-4C8F-B52A-880395BED409}"/>
    <cellStyle name="Input 6 2 3 3" xfId="16292" xr:uid="{BD7B070B-26D0-4523-AABD-28DB98DCAA0A}"/>
    <cellStyle name="Input 6 2 3 4" xfId="17252" xr:uid="{ECF04DD9-50E1-41D2-8992-9F62C8C71330}"/>
    <cellStyle name="Input 6 2 3 5" xfId="18201" xr:uid="{5DED5303-27F5-4EA0-8924-5F7C37DFE4BA}"/>
    <cellStyle name="Input 6 2 3 6" xfId="19074" xr:uid="{926EF9E6-7C49-4CFB-B19E-A758E6A2712B}"/>
    <cellStyle name="Input 6 2 3 7" xfId="19939" xr:uid="{0AD31777-44C0-4917-AAC5-5A9FDD52152F}"/>
    <cellStyle name="Input 6 2 3 8" xfId="20715" xr:uid="{9ABD4D04-CB23-46C2-9C05-BC0AB315C7DD}"/>
    <cellStyle name="Input 6 2 4" xfId="11542" xr:uid="{7C33BA8D-C02B-471D-9BB5-B2A37F3CFDB1}"/>
    <cellStyle name="Input 6 2 4 2" xfId="15946" xr:uid="{45B1EE4A-CEB9-43A1-B2BC-2EDD6700FF1B}"/>
    <cellStyle name="Input 6 2 4 3" xfId="16906" xr:uid="{0D7C47C4-2CAF-4EA2-AD63-A88F8A770D19}"/>
    <cellStyle name="Input 6 2 4 4" xfId="17858" xr:uid="{9B760635-0391-445B-8866-9F461018593B}"/>
    <cellStyle name="Input 6 2 4 5" xfId="18732" xr:uid="{DDD97EE7-F2EC-466B-9B2C-73D56C5D82E6}"/>
    <cellStyle name="Input 6 2 4 6" xfId="19597" xr:uid="{F1E0E1F4-3601-4E33-9F93-4E0D564E4FFD}"/>
    <cellStyle name="Input 6 2 4 7" xfId="20373" xr:uid="{21EE0402-DF98-400F-8F3E-2150B1DD5595}"/>
    <cellStyle name="Input 6 2 4 8" xfId="21130" xr:uid="{50F8AACC-95B5-41F6-A558-532C98F837FD}"/>
    <cellStyle name="Input 6 2 5" xfId="14243" xr:uid="{FA8DABB7-1EBB-42C7-A836-91CF50C136E4}"/>
    <cellStyle name="Input 6 2 6" xfId="12714" xr:uid="{4103E83A-D70B-43B8-803A-D0F075D309E6}"/>
    <cellStyle name="Input 6 2 7" xfId="15448" xr:uid="{FD83F620-8801-4283-A719-04DA6D50D6ED}"/>
    <cellStyle name="Input 6 2 8" xfId="16457" xr:uid="{22F0E310-25AB-4205-AAEF-CAC28B4F24EB}"/>
    <cellStyle name="Input 6 2 9" xfId="17415" xr:uid="{522A85B3-D60B-440A-80B1-8F983F061B92}"/>
    <cellStyle name="Input 6 3" xfId="9219" xr:uid="{76888B92-BD52-40D3-8D0E-D01A1CE51FF3}"/>
    <cellStyle name="Input 6 3 10" xfId="19384" xr:uid="{CDC1DD37-CCDB-4842-8635-2E0D8DEB2AF3}"/>
    <cellStyle name="Input 6 3 2" xfId="10743" xr:uid="{20D9A10F-72E0-4D63-9F99-30E25B767083}"/>
    <cellStyle name="Input 6 3 2 2" xfId="15422" xr:uid="{173B375D-D870-4A99-AF78-E002A81E6B61}"/>
    <cellStyle name="Input 6 3 2 3" xfId="16436" xr:uid="{0E76DD75-3E53-401E-83E2-0840BA59569C}"/>
    <cellStyle name="Input 6 3 2 4" xfId="17394" xr:uid="{50F6A0FE-08BD-4B94-9723-FF0CAF34B3A6}"/>
    <cellStyle name="Input 6 3 2 5" xfId="18338" xr:uid="{BA6850B0-B165-4386-8D3B-215E2D6AF37D}"/>
    <cellStyle name="Input 6 3 2 6" xfId="19211" xr:uid="{42F22730-98A4-4207-BFFA-26A22C407759}"/>
    <cellStyle name="Input 6 3 2 7" xfId="20076" xr:uid="{A838411F-A4DF-4D04-96A9-274B37A882B5}"/>
    <cellStyle name="Input 6 3 2 8" xfId="20844" xr:uid="{257D5EFD-322C-44EF-BD09-732ED9E6422D}"/>
    <cellStyle name="Input 6 3 3" xfId="11671" xr:uid="{EF01847C-B1DC-4F5B-BE10-512BD33C33BF}"/>
    <cellStyle name="Input 6 3 3 2" xfId="16075" xr:uid="{614296D3-996B-48C3-9A22-CBF4874C9251}"/>
    <cellStyle name="Input 6 3 3 3" xfId="17035" xr:uid="{0EEA8A95-069F-48F5-A100-2CE5BECE61AE}"/>
    <cellStyle name="Input 6 3 3 4" xfId="17987" xr:uid="{84961B94-0DF9-4E05-81A8-1FE32D3C3F32}"/>
    <cellStyle name="Input 6 3 3 5" xfId="18861" xr:uid="{C8115A50-AE1E-4896-9A32-20269FC943AC}"/>
    <cellStyle name="Input 6 3 3 6" xfId="19726" xr:uid="{059122F7-16DE-4F3B-8BC8-D172B887970B}"/>
    <cellStyle name="Input 6 3 3 7" xfId="20502" xr:uid="{416386E4-CB43-4AB8-8D0A-65F71AF72375}"/>
    <cellStyle name="Input 6 3 3 8" xfId="21259" xr:uid="{8A286EB8-85CD-4E80-93B0-C733706063F1}"/>
    <cellStyle name="Input 6 3 4" xfId="14393" xr:uid="{597ABF2A-3724-4AD1-9FFA-D0CDAEEEF7D5}"/>
    <cellStyle name="Input 6 3 5" xfId="12569" xr:uid="{40085C1E-4A79-4BE8-AEB4-1536887930ED}"/>
    <cellStyle name="Input 6 3 6" xfId="15685" xr:uid="{8ED134FB-D761-4860-92BA-4A8ED7C82301}"/>
    <cellStyle name="Input 6 3 7" xfId="16663" xr:uid="{E51AF9BE-C506-4672-86A0-007CE74C6786}"/>
    <cellStyle name="Input 6 3 8" xfId="17616" xr:uid="{EB5F3852-3418-4061-A0B7-BB3F5DC30001}"/>
    <cellStyle name="Input 6 3 9" xfId="18515" xr:uid="{02016A68-132B-4716-B9F3-5101B8219F65}"/>
    <cellStyle name="Input 6 4" xfId="9982" xr:uid="{30C74838-ADF2-4240-A06C-C48ABCB4B163}"/>
    <cellStyle name="Input 6 4 2" xfId="14907" xr:uid="{949D09A6-619A-4300-9291-9BFBB6FB219A}"/>
    <cellStyle name="Input 6 4 3" xfId="12160" xr:uid="{C268E6FF-34AF-4277-88D6-86E8FA854ACD}"/>
    <cellStyle name="Input 6 4 4" xfId="14720" xr:uid="{72F3A0CA-8BB1-4544-8BBD-7656F4873041}"/>
    <cellStyle name="Input 6 4 5" xfId="12289" xr:uid="{22423DF6-4AA7-4DC8-BA60-91CA849BB011}"/>
    <cellStyle name="Input 6 4 6" xfId="14975" xr:uid="{B25081EF-268E-4C97-A931-60FDA76B6E0B}"/>
    <cellStyle name="Input 6 4 7" xfId="12103" xr:uid="{CD9CDE86-B909-4575-8C11-9F06F8CF9AE4}"/>
    <cellStyle name="Input 6 4 8" xfId="14198" xr:uid="{461DF836-44F5-4401-8332-AC54AE635BE3}"/>
    <cellStyle name="Input 6 5" xfId="9949" xr:uid="{41C38AB4-B479-4070-8630-7291C1C6D327}"/>
    <cellStyle name="Input 6 5 2" xfId="14874" xr:uid="{8070D877-A2B4-4DF4-9BDE-95C3DBBF19FD}"/>
    <cellStyle name="Input 6 5 3" xfId="12192" xr:uid="{334F7579-C15D-4D20-8AAE-6A4D211886CE}"/>
    <cellStyle name="Input 6 5 4" xfId="14050" xr:uid="{617EA5F8-F3B2-4015-A7DD-FC3DF3E4EEA1}"/>
    <cellStyle name="Input 6 5 5" xfId="12874" xr:uid="{85E53ECE-1A67-4F81-8FD5-C4196843E817}"/>
    <cellStyle name="Input 6 5 6" xfId="13640" xr:uid="{F1EC91D6-5B91-47C4-9878-C6D8A2640615}"/>
    <cellStyle name="Input 6 5 7" xfId="13210" xr:uid="{C16D760C-97F1-42B2-97D3-3DDE22AAB018}"/>
    <cellStyle name="Input 6 5 8" xfId="14590" xr:uid="{796BDDA5-9C06-4E85-88C4-CDCF5166CDBC}"/>
    <cellStyle name="Input 6 6" xfId="13419" xr:uid="{EE9E311E-1E71-4158-B766-7433B49F3517}"/>
    <cellStyle name="Input 6 7" xfId="13384" xr:uid="{0BDAECEE-8BCC-4392-B4EA-F89BFA3C5895}"/>
    <cellStyle name="Input 6 8" xfId="13438" xr:uid="{5B4D5674-B6E7-4721-AC74-D683714D4116}"/>
    <cellStyle name="Input 6 9" xfId="13365" xr:uid="{2EFBB840-89CD-4C08-AB01-3DB2D10F5A1F}"/>
    <cellStyle name="Input 7" xfId="7425" xr:uid="{2A6420AC-09AB-4B46-BF5D-18BA4F34BC1A}"/>
    <cellStyle name="Input 7 10" xfId="13458" xr:uid="{3DB862FE-6004-4465-8C89-00202B4C6735}"/>
    <cellStyle name="Input 7 11" xfId="13346" xr:uid="{B329E5E7-B0A5-4AAD-9AC8-1A39BD215EB3}"/>
    <cellStyle name="Input 7 12" xfId="15598" xr:uid="{6F89088F-235F-4FB9-829B-0F2E39EEC13A}"/>
    <cellStyle name="Input 7 2" xfId="9050" xr:uid="{B7E49BE7-CB74-44E0-8859-789AA432D814}"/>
    <cellStyle name="Input 7 2 10" xfId="12792" xr:uid="{0A360DC8-325C-4EB1-AA5F-51CFE38714E7}"/>
    <cellStyle name="Input 7 2 11" xfId="13707" xr:uid="{66EEC6CF-30F7-48FF-8D25-F9AC53917110}"/>
    <cellStyle name="Input 7 2 2" xfId="9448" xr:uid="{50BE4A99-CE47-4702-800F-46552687F8FD}"/>
    <cellStyle name="Input 7 2 2 10" xfId="14002" xr:uid="{888835F4-9D0E-46E5-B8DA-DB61CCE8242E}"/>
    <cellStyle name="Input 7 2 2 2" xfId="10975" xr:uid="{04FBC6FC-57AF-452D-A2F1-302A925D8FEC}"/>
    <cellStyle name="Input 7 2 2 2 2" xfId="15595" xr:uid="{3E0BAD37-86FA-4B1F-9D0A-ED05F35E8917}"/>
    <cellStyle name="Input 7 2 2 2 3" xfId="16599" xr:uid="{8481489D-499C-49C1-9368-4AD4221EF327}"/>
    <cellStyle name="Input 7 2 2 2 4" xfId="17557" xr:uid="{BCC24320-19D8-493C-9453-BDB777888D8E}"/>
    <cellStyle name="Input 7 2 2 2 5" xfId="18482" xr:uid="{8CA99331-FFC4-41F4-97C7-9C022E8465B1}"/>
    <cellStyle name="Input 7 2 2 2 6" xfId="19353" xr:uid="{EE081D08-5F78-4461-9A40-352E73B5DCD2}"/>
    <cellStyle name="Input 7 2 2 2 7" xfId="20199" xr:uid="{F5E7C7A5-0B31-4848-86AD-9C659DA7298C}"/>
    <cellStyle name="Input 7 2 2 2 8" xfId="20959" xr:uid="{7D0D9C0C-07B7-40EA-ADFA-AC5917E559B8}"/>
    <cellStyle name="Input 7 2 2 3" xfId="11786" xr:uid="{E529B63C-C2A2-4536-9579-101A74622694}"/>
    <cellStyle name="Input 7 2 2 3 2" xfId="16190" xr:uid="{A3FE257E-AC3E-4E5E-A1AB-ECCFEB54B86E}"/>
    <cellStyle name="Input 7 2 2 3 3" xfId="17150" xr:uid="{7029B65B-79BC-4D67-8BFE-3AEBB7550CA6}"/>
    <cellStyle name="Input 7 2 2 3 4" xfId="18102" xr:uid="{794024BE-C876-4016-AB94-B2835DDBB8E7}"/>
    <cellStyle name="Input 7 2 2 3 5" xfId="18976" xr:uid="{30003B6D-F65A-473D-996F-29BF69B303FB}"/>
    <cellStyle name="Input 7 2 2 3 6" xfId="19841" xr:uid="{8E1CDAD1-FCA6-44E0-9267-E8DE314F8C34}"/>
    <cellStyle name="Input 7 2 2 3 7" xfId="20617" xr:uid="{90CD2C62-877E-49DB-B4B0-8D7A5009C0D8}"/>
    <cellStyle name="Input 7 2 2 3 8" xfId="21374" xr:uid="{2CCC5D18-8F60-4230-B942-E14D05855628}"/>
    <cellStyle name="Input 7 2 2 4" xfId="14567" xr:uid="{87738093-826B-4713-B472-6075915C1742}"/>
    <cellStyle name="Input 7 2 2 5" xfId="12406" xr:uid="{1C3B2C61-0B62-4EF7-857E-FFA6B27AE8A4}"/>
    <cellStyle name="Input 7 2 2 6" xfId="13780" xr:uid="{DDBE08B1-D4A7-485C-B883-D6212CDC8350}"/>
    <cellStyle name="Input 7 2 2 7" xfId="13099" xr:uid="{6BDA2584-0E16-4B14-9A10-1E4F4DF344AA}"/>
    <cellStyle name="Input 7 2 2 8" xfId="13499" xr:uid="{76AC812F-6B64-49DD-BA09-C44774AFAE62}"/>
    <cellStyle name="Input 7 2 2 9" xfId="13321" xr:uid="{6AD86152-57ED-488A-A506-1D181A80FB39}"/>
    <cellStyle name="Input 7 2 3" xfId="10575" xr:uid="{5F9E0843-7B2C-4923-8A53-90B59C6BDE10}"/>
    <cellStyle name="Input 7 2 3 2" xfId="15271" xr:uid="{F297FA8A-E23D-4D21-B256-37AD413BD736}"/>
    <cellStyle name="Input 7 2 3 3" xfId="16291" xr:uid="{B12676CF-E151-41B9-BC29-64545DFDA549}"/>
    <cellStyle name="Input 7 2 3 4" xfId="17251" xr:uid="{F65ACF20-D735-4E80-A59E-9011C4C1CB10}"/>
    <cellStyle name="Input 7 2 3 5" xfId="18200" xr:uid="{5A1CD309-3B2D-4D36-A49D-96786A285C01}"/>
    <cellStyle name="Input 7 2 3 6" xfId="19073" xr:uid="{5C0E8586-3034-41F6-883E-D5DF782715AA}"/>
    <cellStyle name="Input 7 2 3 7" xfId="19938" xr:uid="{A0983AC8-FCF1-49BD-8547-8073419F5CB6}"/>
    <cellStyle name="Input 7 2 3 8" xfId="20714" xr:uid="{25E26C54-8F19-47F6-AE03-F472DD4F1A6B}"/>
    <cellStyle name="Input 7 2 4" xfId="11541" xr:uid="{CBE5D458-4C08-4E67-A0F2-0E777B9E8DA1}"/>
    <cellStyle name="Input 7 2 4 2" xfId="15945" xr:uid="{59EC830B-27F9-4B45-8473-969BCA08599F}"/>
    <cellStyle name="Input 7 2 4 3" xfId="16905" xr:uid="{5271D895-E25A-4C79-AD19-7F87C10BBA6E}"/>
    <cellStyle name="Input 7 2 4 4" xfId="17857" xr:uid="{7613B26E-1E7B-45AF-A1C8-720E3C7031D2}"/>
    <cellStyle name="Input 7 2 4 5" xfId="18731" xr:uid="{B0D33805-45D7-4C05-8E18-9CBF721B6B47}"/>
    <cellStyle name="Input 7 2 4 6" xfId="19596" xr:uid="{556A4DA9-221E-4331-A90B-9D780ADE9B1D}"/>
    <cellStyle name="Input 7 2 4 7" xfId="20372" xr:uid="{CF13BDD1-776D-426B-8DCB-AE781D34C33B}"/>
    <cellStyle name="Input 7 2 4 8" xfId="21129" xr:uid="{87696E40-F56A-46AB-9A0F-80BEAFC9E1B6}"/>
    <cellStyle name="Input 7 2 5" xfId="14242" xr:uid="{D6F864E9-3DCA-4708-8C72-EC448F66BA35}"/>
    <cellStyle name="Input 7 2 6" xfId="12715" xr:uid="{ADEC7405-4E89-4C75-A43C-A26C1209E8DC}"/>
    <cellStyle name="Input 7 2 7" xfId="14415" xr:uid="{DD3BE20B-32C1-45E7-8831-9A3073A30DF9}"/>
    <cellStyle name="Input 7 2 8" xfId="12551" xr:uid="{B83C546E-4EA8-45B0-8183-EFFE6F970721}"/>
    <cellStyle name="Input 7 2 9" xfId="14152" xr:uid="{F601953A-9A01-4608-931F-5EDBCD0D429B}"/>
    <cellStyle name="Input 7 3" xfId="9220" xr:uid="{7AFD9D8D-5D3B-4F18-9013-A3EE59B98A64}"/>
    <cellStyle name="Input 7 3 10" xfId="13942" xr:uid="{5E664446-BA9D-4CB1-B7C8-29B644F9D966}"/>
    <cellStyle name="Input 7 3 2" xfId="10744" xr:uid="{7C94DEC7-5E20-489B-B7FA-DD971DF60ECB}"/>
    <cellStyle name="Input 7 3 2 2" xfId="15423" xr:uid="{A6CB7B1B-D62A-46AD-8FB4-FEF86C2084A4}"/>
    <cellStyle name="Input 7 3 2 3" xfId="16437" xr:uid="{6B73BDD3-B082-4A07-B4FB-C4FBC9AF3D56}"/>
    <cellStyle name="Input 7 3 2 4" xfId="17395" xr:uid="{D6CF6A34-6089-4B19-8AB4-165470C03653}"/>
    <cellStyle name="Input 7 3 2 5" xfId="18339" xr:uid="{2B22F615-0D36-43A0-8DF7-4AA1063200E9}"/>
    <cellStyle name="Input 7 3 2 6" xfId="19212" xr:uid="{C4156859-841E-401F-9E7A-6710F9D1E91C}"/>
    <cellStyle name="Input 7 3 2 7" xfId="20077" xr:uid="{E9C9F952-2820-4D35-8600-764304A86EED}"/>
    <cellStyle name="Input 7 3 2 8" xfId="20845" xr:uid="{5E0AE2EC-C21F-46BB-B372-A1B7E8625E70}"/>
    <cellStyle name="Input 7 3 3" xfId="11672" xr:uid="{2C85F279-887F-4758-B909-51C5C51F5242}"/>
    <cellStyle name="Input 7 3 3 2" xfId="16076" xr:uid="{67B7C69B-A921-423E-8A32-C061C90E3FDB}"/>
    <cellStyle name="Input 7 3 3 3" xfId="17036" xr:uid="{1E6A6F90-DA7D-443D-AF14-6B0023F184C1}"/>
    <cellStyle name="Input 7 3 3 4" xfId="17988" xr:uid="{349F4298-94FB-4A2C-8EF2-BA40ADA7F7DE}"/>
    <cellStyle name="Input 7 3 3 5" xfId="18862" xr:uid="{969439A7-C3FA-4A45-BC41-D5C7F9E9E27A}"/>
    <cellStyle name="Input 7 3 3 6" xfId="19727" xr:uid="{1E319CD0-B518-4623-A8E7-6176E9AA3F91}"/>
    <cellStyle name="Input 7 3 3 7" xfId="20503" xr:uid="{DE1B306F-9184-45D1-B624-62434E5FD7ED}"/>
    <cellStyle name="Input 7 3 3 8" xfId="21260" xr:uid="{8D2F2558-6047-471C-B9A4-09C306043F9C}"/>
    <cellStyle name="Input 7 3 4" xfId="14394" xr:uid="{77903670-1E82-4491-8B06-D0C4985D4468}"/>
    <cellStyle name="Input 7 3 5" xfId="12568" xr:uid="{A039DBF6-7254-457E-9B66-8A915975B54C}"/>
    <cellStyle name="Input 7 3 6" xfId="15180" xr:uid="{B92474F6-BAA5-4973-AA2B-0353BFC4ED62}"/>
    <cellStyle name="Input 7 3 7" xfId="11939" xr:uid="{4BD430A6-3B19-4B37-A1E7-A23EFACFD6ED}"/>
    <cellStyle name="Input 7 3 8" xfId="15246" xr:uid="{4E3B9EBD-6A4E-49B8-A319-C0113B140C76}"/>
    <cellStyle name="Input 7 3 9" xfId="11888" xr:uid="{A78AD58B-3FEF-43CA-A4FF-F1A6052CE6CE}"/>
    <cellStyle name="Input 7 4" xfId="9983" xr:uid="{3EFE9BBB-F5DD-4740-8496-77D1712D3117}"/>
    <cellStyle name="Input 7 4 2" xfId="14908" xr:uid="{BC1FB1BC-8DC4-4763-83B4-5AFAB5182B80}"/>
    <cellStyle name="Input 7 4 3" xfId="12159" xr:uid="{FCC0DAC5-335D-47FB-ACE3-3D5B5F8E5967}"/>
    <cellStyle name="Input 7 4 4" xfId="15740" xr:uid="{DEC394F3-6BBC-49F8-A8EA-E74BA32AB5DE}"/>
    <cellStyle name="Input 7 4 5" xfId="16708" xr:uid="{47E7226B-594A-4D88-BEED-66CC282091E7}"/>
    <cellStyle name="Input 7 4 6" xfId="17660" xr:uid="{8E380DF4-2010-4C65-AF67-7B865866A7D9}"/>
    <cellStyle name="Input 7 4 7" xfId="18545" xr:uid="{0CAD120C-4AD1-400B-AA79-E2C278E5B3EA}"/>
    <cellStyle name="Input 7 4 8" xfId="19413" xr:uid="{08174479-1FD8-40B7-8CC4-0BDF3268F0BC}"/>
    <cellStyle name="Input 7 5" xfId="9948" xr:uid="{9AF7A5D4-0724-421C-9EAE-48A1645745FB}"/>
    <cellStyle name="Input 7 5 2" xfId="14873" xr:uid="{B06A256A-C04E-4221-BA64-733C9300E8BB}"/>
    <cellStyle name="Input 7 5 3" xfId="12193" xr:uid="{CB2F3E84-8BCF-46B1-84B3-45EC952E8808}"/>
    <cellStyle name="Input 7 5 4" xfId="13844" xr:uid="{D004CF95-993D-4974-8589-DDEC18582959}"/>
    <cellStyle name="Input 7 5 5" xfId="13052" xr:uid="{6B1952CA-6F2C-4D37-863C-9E273EF82D06}"/>
    <cellStyle name="Input 7 5 6" xfId="14015" xr:uid="{3E32E8CB-5453-4E95-8037-F1CFBF517D15}"/>
    <cellStyle name="Input 7 5 7" xfId="12903" xr:uid="{EE1D19AB-D9FD-469E-B9B9-81E3CB4B4A17}"/>
    <cellStyle name="Input 7 5 8" xfId="13611" xr:uid="{EE404B2B-24FE-4614-8795-E09993A33CDA}"/>
    <cellStyle name="Input 7 6" xfId="13420" xr:uid="{85161D6B-5E70-4F32-8209-8B70AB10BF6F}"/>
    <cellStyle name="Input 7 7" xfId="13383" xr:uid="{6F5F5C71-5E09-4C54-BA91-F7C739833452}"/>
    <cellStyle name="Input 7 8" xfId="13439" xr:uid="{5FBA52B8-BC4B-4E2C-8C0C-0B0814FF7DED}"/>
    <cellStyle name="Input 7 9" xfId="13364" xr:uid="{8C6BAA5C-244D-4F65-8C62-2B42269A91AB}"/>
    <cellStyle name="Input 8" xfId="7426" xr:uid="{9D7BB8B0-F488-4AC7-A534-526AE3819420}"/>
    <cellStyle name="Input 8 10" xfId="13459" xr:uid="{E9FC6467-F119-424F-834C-5902EAFD2759}"/>
    <cellStyle name="Input 8 11" xfId="13345" xr:uid="{2BFA78B0-35FA-4623-86EB-9F5F28993FD0}"/>
    <cellStyle name="Input 8 12" xfId="15121" xr:uid="{E45CF502-16A7-44A0-BB42-38DAA1C61D46}"/>
    <cellStyle name="Input 8 2" xfId="9049" xr:uid="{4CDF3971-7CBF-4E62-9BDC-03B71176A316}"/>
    <cellStyle name="Input 8 2 10" xfId="12271" xr:uid="{5FE8233C-F64C-4501-949F-FB965E0CD266}"/>
    <cellStyle name="Input 8 2 11" xfId="15727" xr:uid="{9EDE246A-DEE2-486B-BF0F-3AC32F583BC8}"/>
    <cellStyle name="Input 8 2 2" xfId="9449" xr:uid="{9A6F12AF-3D4B-44BD-83A9-2F5AD060EAE7}"/>
    <cellStyle name="Input 8 2 2 10" xfId="13790" xr:uid="{FAD5DCB8-751A-4172-B3FA-E305C9C69FC4}"/>
    <cellStyle name="Input 8 2 2 2" xfId="10976" xr:uid="{C9EAFCD0-67A7-4DC2-AC0D-DDBCCAA5E866}"/>
    <cellStyle name="Input 8 2 2 2 2" xfId="15596" xr:uid="{60F23335-432A-456B-8F15-7A3E711B271E}"/>
    <cellStyle name="Input 8 2 2 2 3" xfId="16600" xr:uid="{16DE8BFC-006C-4FFE-8254-1DF2022CC448}"/>
    <cellStyle name="Input 8 2 2 2 4" xfId="17558" xr:uid="{7DF5D075-834D-41A4-8A05-A8D92A54FC1D}"/>
    <cellStyle name="Input 8 2 2 2 5" xfId="18483" xr:uid="{548821D6-34C3-4530-86DE-5F7A17A583F2}"/>
    <cellStyle name="Input 8 2 2 2 6" xfId="19354" xr:uid="{4D51D43B-22D4-4505-981F-097897DEECA3}"/>
    <cellStyle name="Input 8 2 2 2 7" xfId="20200" xr:uid="{2D6A72D9-82F3-456A-9ACE-B94A7629C7C7}"/>
    <cellStyle name="Input 8 2 2 2 8" xfId="20960" xr:uid="{9298360D-0C1E-4793-A383-241CAD8CFB73}"/>
    <cellStyle name="Input 8 2 2 3" xfId="11787" xr:uid="{30664A2A-F3DE-434C-B0DB-097D21359555}"/>
    <cellStyle name="Input 8 2 2 3 2" xfId="16191" xr:uid="{87447997-18FD-471B-9876-22FFF510753B}"/>
    <cellStyle name="Input 8 2 2 3 3" xfId="17151" xr:uid="{1CF3BEE2-B4A1-48AA-B250-7D8A35A89485}"/>
    <cellStyle name="Input 8 2 2 3 4" xfId="18103" xr:uid="{6CD0F0A0-59BC-4AE1-B970-8B0B7844F193}"/>
    <cellStyle name="Input 8 2 2 3 5" xfId="18977" xr:uid="{195CA3F9-7667-4B9C-8A9F-46B43AC6E383}"/>
    <cellStyle name="Input 8 2 2 3 6" xfId="19842" xr:uid="{BFE92549-9075-4930-BBB1-806F5F26AA45}"/>
    <cellStyle name="Input 8 2 2 3 7" xfId="20618" xr:uid="{B2F4A3F8-7A58-43FC-B53B-6360275CAEE9}"/>
    <cellStyle name="Input 8 2 2 3 8" xfId="21375" xr:uid="{383D2035-2B7D-424A-8E41-276B20BF0C52}"/>
    <cellStyle name="Input 8 2 2 4" xfId="14568" xr:uid="{7BB993F9-D78C-431E-8323-789E448EA02D}"/>
    <cellStyle name="Input 8 2 2 5" xfId="12405" xr:uid="{7413A3CC-742F-4D83-B183-CA9E916B7956}"/>
    <cellStyle name="Input 8 2 2 6" xfId="14165" xr:uid="{EC666177-FA8B-4E2C-B9DB-9F7E6B881B76}"/>
    <cellStyle name="Input 8 2 2 7" xfId="12779" xr:uid="{DDD4784F-AD0D-4D72-81DE-DA69FA51529B}"/>
    <cellStyle name="Input 8 2 2 8" xfId="14628" xr:uid="{E576AE06-1DC6-438F-B515-D9FDCF42CA3A}"/>
    <cellStyle name="Input 8 2 2 9" xfId="12365" xr:uid="{4FB5589B-91F1-4C0A-8CA0-8DC548C2846B}"/>
    <cellStyle name="Input 8 2 3" xfId="10574" xr:uid="{ECE539F5-D986-4A38-B733-6F6893AB7078}"/>
    <cellStyle name="Input 8 2 3 2" xfId="15270" xr:uid="{33667EAB-1677-4440-87BF-E037F981C8C9}"/>
    <cellStyle name="Input 8 2 3 3" xfId="16290" xr:uid="{445B5EAD-96CF-48E2-8F16-8CED9C8D8390}"/>
    <cellStyle name="Input 8 2 3 4" xfId="17250" xr:uid="{7753F490-D2B3-48C3-9F84-B7CB56967CA5}"/>
    <cellStyle name="Input 8 2 3 5" xfId="18199" xr:uid="{7223E0DA-A209-4F05-BD9F-9C63EBA4B067}"/>
    <cellStyle name="Input 8 2 3 6" xfId="19072" xr:uid="{88FABE87-31B9-4E4A-9334-6BB99FB1015C}"/>
    <cellStyle name="Input 8 2 3 7" xfId="19937" xr:uid="{044DAB1F-6DA7-41E1-80BB-852DCDBA3EDE}"/>
    <cellStyle name="Input 8 2 3 8" xfId="20713" xr:uid="{A9BF2141-5304-4C4F-83AA-6B8810F06DD5}"/>
    <cellStyle name="Input 8 2 4" xfId="11540" xr:uid="{0CE54069-D53A-42D1-A7EC-B110F4FFCFB7}"/>
    <cellStyle name="Input 8 2 4 2" xfId="15944" xr:uid="{147D2BB6-F9EB-4B82-8B71-31A25B9A3DF4}"/>
    <cellStyle name="Input 8 2 4 3" xfId="16904" xr:uid="{6FD36BF5-982A-4CAF-B1B8-47767F5F2255}"/>
    <cellStyle name="Input 8 2 4 4" xfId="17856" xr:uid="{50234092-CACC-448B-8C93-FA6DC416F4C6}"/>
    <cellStyle name="Input 8 2 4 5" xfId="18730" xr:uid="{9BA8F09E-10A2-4C6D-BD6F-E20C0F61F6D2}"/>
    <cellStyle name="Input 8 2 4 6" xfId="19595" xr:uid="{3F628C3A-64C5-4BE4-908F-560024B239A6}"/>
    <cellStyle name="Input 8 2 4 7" xfId="20371" xr:uid="{509003C6-1C97-4BE4-88FB-1D6419C4E8BD}"/>
    <cellStyle name="Input 8 2 4 8" xfId="21128" xr:uid="{E5B39801-9D0B-42BA-8C89-0B00B971B698}"/>
    <cellStyle name="Input 8 2 5" xfId="14241" xr:uid="{70B73E2E-E6CC-4697-B624-7082C4D77316}"/>
    <cellStyle name="Input 8 2 6" xfId="12716" xr:uid="{C8CD9BC6-A996-49EB-979E-4AB20131850A}"/>
    <cellStyle name="Input 8 2 7" xfId="15080" xr:uid="{EF3AD767-172D-40FF-9825-24F39CD4FF72}"/>
    <cellStyle name="Input 8 2 8" xfId="12012" xr:uid="{8BB14DD8-BD12-4814-A198-CAEF2DD0590F}"/>
    <cellStyle name="Input 8 2 9" xfId="14744" xr:uid="{10ECFC28-D9D9-406A-B20A-EBF93C026896}"/>
    <cellStyle name="Input 8 3" xfId="9221" xr:uid="{95F311AF-950D-477E-8A70-F36DB9B191D8}"/>
    <cellStyle name="Input 8 3 10" xfId="15116" xr:uid="{16CEC16D-D271-4EB4-8C9B-6A0C4CE92752}"/>
    <cellStyle name="Input 8 3 2" xfId="10745" xr:uid="{36E2E8B9-9F54-4BB6-91E1-21A07F7B6C42}"/>
    <cellStyle name="Input 8 3 2 2" xfId="15424" xr:uid="{912A62D8-9952-490E-82AE-CF3D8DE57768}"/>
    <cellStyle name="Input 8 3 2 3" xfId="16438" xr:uid="{D584F453-FD23-43CC-A5FE-1AED74C8D0CF}"/>
    <cellStyle name="Input 8 3 2 4" xfId="17396" xr:uid="{04ED04F5-D585-45B1-86BF-968A7C449081}"/>
    <cellStyle name="Input 8 3 2 5" xfId="18340" xr:uid="{04A609E6-6B3C-4BEC-A965-71BC44F7C9FC}"/>
    <cellStyle name="Input 8 3 2 6" xfId="19213" xr:uid="{CD3D858E-A63E-4853-95DD-06933437FFB2}"/>
    <cellStyle name="Input 8 3 2 7" xfId="20078" xr:uid="{0B30267C-F95F-47CE-88D6-91797FF6FF66}"/>
    <cellStyle name="Input 8 3 2 8" xfId="20846" xr:uid="{DFB24017-1841-43A6-AA7F-B703A58A0DFF}"/>
    <cellStyle name="Input 8 3 3" xfId="11673" xr:uid="{8C524D58-46BA-46D7-91B4-5F5D79C8F7F7}"/>
    <cellStyle name="Input 8 3 3 2" xfId="16077" xr:uid="{DCB61A1C-B4FC-435C-B088-39A22EC95254}"/>
    <cellStyle name="Input 8 3 3 3" xfId="17037" xr:uid="{6599312E-CE45-430D-A7C8-C0674B22703E}"/>
    <cellStyle name="Input 8 3 3 4" xfId="17989" xr:uid="{8A7D6071-6127-4787-AD87-5B3C6429EEF5}"/>
    <cellStyle name="Input 8 3 3 5" xfId="18863" xr:uid="{71384909-23F3-4640-9FDB-BD4E16E3098F}"/>
    <cellStyle name="Input 8 3 3 6" xfId="19728" xr:uid="{AEA8C745-551B-4F34-9A31-D040CDCE180E}"/>
    <cellStyle name="Input 8 3 3 7" xfId="20504" xr:uid="{791A61D6-3335-48BC-943A-F07380DFF18A}"/>
    <cellStyle name="Input 8 3 3 8" xfId="21261" xr:uid="{39C4C56C-56EA-4930-B9ED-01A512A31655}"/>
    <cellStyle name="Input 8 3 4" xfId="14395" xr:uid="{880A02A8-26FC-4020-A0D6-321652E9AF90}"/>
    <cellStyle name="Input 8 3 5" xfId="12567" xr:uid="{13B95D87-9BDB-4094-AC34-0F38FADD1949}"/>
    <cellStyle name="Input 8 3 6" xfId="14150" xr:uid="{425252E1-4869-4030-A9CA-14721460FB0E}"/>
    <cellStyle name="Input 8 3 7" xfId="12794" xr:uid="{EEA2BCC5-4C9E-4391-B9F0-1F366AA1DEA0}"/>
    <cellStyle name="Input 8 3 8" xfId="14625" xr:uid="{1B57C816-3BAC-4159-B8B7-73EFFFABF60A}"/>
    <cellStyle name="Input 8 3 9" xfId="12368" xr:uid="{9A68F20A-44B3-45A8-8E78-91426EA65F85}"/>
    <cellStyle name="Input 8 4" xfId="9984" xr:uid="{430C6F19-5039-41A5-AD01-B1F4B01139E4}"/>
    <cellStyle name="Input 8 4 2" xfId="14909" xr:uid="{63381FCF-5F85-409D-ADF8-BA48DF4B5F34}"/>
    <cellStyle name="Input 8 4 3" xfId="12158" xr:uid="{C74ECEE8-A65E-4B72-BF42-897A482930E8}"/>
    <cellStyle name="Input 8 4 4" xfId="15215" xr:uid="{6DC6231A-71A6-4F0F-BD28-57C6EF9F1FF6}"/>
    <cellStyle name="Input 8 4 5" xfId="11912" xr:uid="{E049F855-006E-482D-B08E-FD7C65BE737D}"/>
    <cellStyle name="Input 8 4 6" xfId="14219" xr:uid="{32DBDBD1-E7F2-4D04-9968-F56E8C4D7447}"/>
    <cellStyle name="Input 8 4 7" xfId="12738" xr:uid="{D4A1710F-2BFC-44AE-B373-585E968112BC}"/>
    <cellStyle name="Input 8 4 8" xfId="13717" xr:uid="{417EA0C5-D444-4F2C-85CE-E70B439B2C0A}"/>
    <cellStyle name="Input 8 5" xfId="9947" xr:uid="{1AE9F95C-D715-445A-9585-DC4E713AE079}"/>
    <cellStyle name="Input 8 5 2" xfId="14872" xr:uid="{69C71929-1645-4065-8C5B-02234724ED99}"/>
    <cellStyle name="Input 8 5 3" xfId="12194" xr:uid="{796F403C-B317-4F30-B3B2-F7E2BB5E4C38}"/>
    <cellStyle name="Input 8 5 4" xfId="14073" xr:uid="{3DD3BA7A-F7DD-4A8D-974F-C7E944F39096}"/>
    <cellStyle name="Input 8 5 5" xfId="12853" xr:uid="{82CBE941-C058-4FCF-B4CD-C4813775A975}"/>
    <cellStyle name="Input 8 5 6" xfId="13658" xr:uid="{CD855A64-0E9B-41F0-8B1A-F6F4EDEB4F64}"/>
    <cellStyle name="Input 8 5 7" xfId="13193" xr:uid="{B63188B6-0FF7-4788-8C53-76F6C589EBB1}"/>
    <cellStyle name="Input 8 5 8" xfId="14595" xr:uid="{72C80612-DEF1-4BD4-8C69-28592BE97EB1}"/>
    <cellStyle name="Input 8 6" xfId="13421" xr:uid="{970BC5D2-8D9C-4C8A-8D60-0585C8107417}"/>
    <cellStyle name="Input 8 7" xfId="13382" xr:uid="{6A193B54-B551-4692-9E81-6C886AD15178}"/>
    <cellStyle name="Input 8 8" xfId="13440" xr:uid="{CE515ADD-185A-48F5-9560-A06278B83351}"/>
    <cellStyle name="Input 8 9" xfId="13363" xr:uid="{BCE57A5A-4D55-4EB3-B3B0-BA22DF19088C}"/>
    <cellStyle name="Input 9" xfId="7427" xr:uid="{887928A0-E2D3-4A73-ABA2-B4128E97CD18}"/>
    <cellStyle name="Input 9 10" xfId="13460" xr:uid="{EDC9F47B-3A13-4BFF-B374-A1116A25942F}"/>
    <cellStyle name="Input 9 11" xfId="13344" xr:uid="{FE495675-3585-46F8-B81F-806E050C9E26}"/>
    <cellStyle name="Input 9 12" xfId="14000" xr:uid="{F1368EFC-0D14-435A-AE29-AD284DDF5938}"/>
    <cellStyle name="Input 9 2" xfId="9048" xr:uid="{98DA2DE3-0F32-48A3-9E27-A7EE507450D6}"/>
    <cellStyle name="Input 9 2 10" xfId="18489" xr:uid="{EB143D58-A15D-43C6-BE0D-BEC59F590E36}"/>
    <cellStyle name="Input 9 2 11" xfId="19360" xr:uid="{A3F4E224-86DB-47B3-96B5-9A50AB68F6A1}"/>
    <cellStyle name="Input 9 2 2" xfId="9450" xr:uid="{D960A52A-FBE6-4355-A97C-DA903A4D00FB}"/>
    <cellStyle name="Input 9 2 2 10" xfId="17641" xr:uid="{803D940C-3C28-4064-B3AE-1CABD8C299C7}"/>
    <cellStyle name="Input 9 2 2 2" xfId="10977" xr:uid="{5B951DD1-DC05-482E-94A3-516F229276A9}"/>
    <cellStyle name="Input 9 2 2 2 2" xfId="15597" xr:uid="{BDE54BBF-829B-4454-9E45-AC618C07BC48}"/>
    <cellStyle name="Input 9 2 2 2 3" xfId="16601" xr:uid="{1C2C8372-C5AD-457D-AAC7-4F3FDD5D1135}"/>
    <cellStyle name="Input 9 2 2 2 4" xfId="17559" xr:uid="{B7AC9C54-C4C6-4F61-B7CA-9FF7AA66A14D}"/>
    <cellStyle name="Input 9 2 2 2 5" xfId="18484" xr:uid="{BAB33D2B-9FFE-4BB1-9D1F-9F6FB0BB5751}"/>
    <cellStyle name="Input 9 2 2 2 6" xfId="19355" xr:uid="{B54F513E-7586-4A15-896D-53CA23B34CCA}"/>
    <cellStyle name="Input 9 2 2 2 7" xfId="20201" xr:uid="{E8C6BAFC-53CC-4BC1-9D8E-10E0C4411538}"/>
    <cellStyle name="Input 9 2 2 2 8" xfId="20961" xr:uid="{7253B3A0-598C-43F1-B07A-1F6126270350}"/>
    <cellStyle name="Input 9 2 2 3" xfId="11788" xr:uid="{C2BA1825-3F4B-442A-A3B7-81069AC192D9}"/>
    <cellStyle name="Input 9 2 2 3 2" xfId="16192" xr:uid="{AB7CD2F8-3088-48DF-BAD4-7F0BAE8DDDC1}"/>
    <cellStyle name="Input 9 2 2 3 3" xfId="17152" xr:uid="{BD9113EC-7D83-47D3-A36A-80CA99AFE979}"/>
    <cellStyle name="Input 9 2 2 3 4" xfId="18104" xr:uid="{2614F95A-6FE7-496D-AF43-4D5B7D97C74C}"/>
    <cellStyle name="Input 9 2 2 3 5" xfId="18978" xr:uid="{E64DBAA6-528B-46C5-AB69-9B90C8F1D086}"/>
    <cellStyle name="Input 9 2 2 3 6" xfId="19843" xr:uid="{6E1A49CA-9D17-43C2-8161-AC0E75E4D22B}"/>
    <cellStyle name="Input 9 2 2 3 7" xfId="20619" xr:uid="{8273E3C5-00EB-49EC-9679-D2D9524D0C9F}"/>
    <cellStyle name="Input 9 2 2 3 8" xfId="21376" xr:uid="{012D2DC2-C5F1-4538-AC72-9C6E2E6A98AD}"/>
    <cellStyle name="Input 9 2 2 4" xfId="14569" xr:uid="{C1870DE7-0D3A-437B-80CD-099C6552802F}"/>
    <cellStyle name="Input 9 2 2 5" xfId="12404" xr:uid="{CC7F34A6-49AD-48F8-A97C-E825420E83C9}"/>
    <cellStyle name="Input 9 2 2 6" xfId="14690" xr:uid="{015D7E25-D5E7-4004-85E1-BB2B3761AFC2}"/>
    <cellStyle name="Input 9 2 2 7" xfId="12313" xr:uid="{73194C34-B234-4587-A15F-B77EFE7B8D3D}"/>
    <cellStyle name="Input 9 2 2 8" xfId="15718" xr:uid="{883AB8AC-16D9-4371-AA1D-F6C64880601F}"/>
    <cellStyle name="Input 9 2 2 9" xfId="16689" xr:uid="{98C69651-3F56-470F-8AB9-1A1EECA2507A}"/>
    <cellStyle name="Input 9 2 3" xfId="10573" xr:uid="{6985325C-AB23-4164-A888-FDBD31F77A2C}"/>
    <cellStyle name="Input 9 2 3 2" xfId="15269" xr:uid="{3E00C589-11CF-4962-B275-2D262778D9E8}"/>
    <cellStyle name="Input 9 2 3 3" xfId="16289" xr:uid="{B3F41601-D669-4AEC-B4A8-8CBF4F074186}"/>
    <cellStyle name="Input 9 2 3 4" xfId="17249" xr:uid="{79AAA057-DC89-4C40-A89B-A9CE5BB3EE21}"/>
    <cellStyle name="Input 9 2 3 5" xfId="18198" xr:uid="{3ABF9294-3955-4A46-A9F9-F84B9A10E920}"/>
    <cellStyle name="Input 9 2 3 6" xfId="19071" xr:uid="{D95BE578-59C2-48EC-82AA-F70AC589A793}"/>
    <cellStyle name="Input 9 2 3 7" xfId="19936" xr:uid="{46B2CC80-FE59-439E-B294-7C4526245505}"/>
    <cellStyle name="Input 9 2 3 8" xfId="20712" xr:uid="{28F901E6-086F-46FB-9C76-2C3AED2A9805}"/>
    <cellStyle name="Input 9 2 4" xfId="11539" xr:uid="{5E21F5CA-2A4B-42A3-B165-FB75A79D896A}"/>
    <cellStyle name="Input 9 2 4 2" xfId="15943" xr:uid="{3580F161-5C31-4104-9FFD-2FA71FD5DD25}"/>
    <cellStyle name="Input 9 2 4 3" xfId="16903" xr:uid="{F2F9EF62-E2A3-4417-8FE4-FD093BBFEAFA}"/>
    <cellStyle name="Input 9 2 4 4" xfId="17855" xr:uid="{F0470FE0-9E01-49A0-985F-AAE14735B234}"/>
    <cellStyle name="Input 9 2 4 5" xfId="18729" xr:uid="{81FF1221-0B1B-4994-9A10-695287A5AB74}"/>
    <cellStyle name="Input 9 2 4 6" xfId="19594" xr:uid="{26197A42-3DB3-4DBB-8901-F60F510ECC98}"/>
    <cellStyle name="Input 9 2 4 7" xfId="20370" xr:uid="{2242AD4A-7AB0-432A-B276-85DBD8AC11EF}"/>
    <cellStyle name="Input 9 2 4 8" xfId="21127" xr:uid="{31ED39E6-2ABE-4963-A4A4-C165EE0A90E3}"/>
    <cellStyle name="Input 9 2 5" xfId="14240" xr:uid="{1F7FD9B5-3FB9-420E-ACB2-30EA993B30D8}"/>
    <cellStyle name="Input 9 2 6" xfId="12717" xr:uid="{D813FC28-3619-4146-999D-3AB3E1E22FA0}"/>
    <cellStyle name="Input 9 2 7" xfId="15659" xr:uid="{2CAFC4BE-C2D1-4B52-873A-1D89A322672A}"/>
    <cellStyle name="Input 9 2 8" xfId="16637" xr:uid="{57ECF363-D2CD-44F7-BD25-2EC618CCCC8C}"/>
    <cellStyle name="Input 9 2 9" xfId="17590" xr:uid="{645AE94C-675C-45D4-BC34-352E9F959CF2}"/>
    <cellStyle name="Input 9 3" xfId="9222" xr:uid="{5B0C441C-79B4-4D12-98E1-B762A4A979DA}"/>
    <cellStyle name="Input 9 3 10" xfId="15095" xr:uid="{4E2D4523-CFF4-4975-9DF9-0E311735B184}"/>
    <cellStyle name="Input 9 3 2" xfId="10746" xr:uid="{F8EB3A50-54F4-4754-8237-04E2243EE8FA}"/>
    <cellStyle name="Input 9 3 2 2" xfId="15425" xr:uid="{29ADDEA5-AEF3-439B-979B-BF6344A10B3E}"/>
    <cellStyle name="Input 9 3 2 3" xfId="16439" xr:uid="{23D60C3B-DEFB-4C63-8553-46120BE60DC1}"/>
    <cellStyle name="Input 9 3 2 4" xfId="17397" xr:uid="{02D90A41-8233-468C-8845-25EDBCCDC0FB}"/>
    <cellStyle name="Input 9 3 2 5" xfId="18341" xr:uid="{C86728E7-5D9A-42D3-843F-E6EB941141BD}"/>
    <cellStyle name="Input 9 3 2 6" xfId="19214" xr:uid="{A227ED99-E90D-46B9-AEA9-0D1665F04FEF}"/>
    <cellStyle name="Input 9 3 2 7" xfId="20079" xr:uid="{2DF1E2EF-1D4B-44AA-A761-651822D7FA3C}"/>
    <cellStyle name="Input 9 3 2 8" xfId="20847" xr:uid="{52A79C65-6DEB-4241-9346-AB2886E1B272}"/>
    <cellStyle name="Input 9 3 3" xfId="11674" xr:uid="{6BC890A0-69E6-4E5D-81B8-65BF3966BB23}"/>
    <cellStyle name="Input 9 3 3 2" xfId="16078" xr:uid="{F301C7CC-50C7-4026-A9D3-934F601549CD}"/>
    <cellStyle name="Input 9 3 3 3" xfId="17038" xr:uid="{4EC6EE2E-B572-4796-B8A8-89E2690EBD05}"/>
    <cellStyle name="Input 9 3 3 4" xfId="17990" xr:uid="{A8883C5F-59C8-4B79-8455-317BBEBF48EA}"/>
    <cellStyle name="Input 9 3 3 5" xfId="18864" xr:uid="{84729F3C-CE89-42F2-8149-FBACEEC60CCB}"/>
    <cellStyle name="Input 9 3 3 6" xfId="19729" xr:uid="{8A193561-9430-4368-9FDD-558E12F64728}"/>
    <cellStyle name="Input 9 3 3 7" xfId="20505" xr:uid="{72578FF5-7157-4D85-ACF3-315D0F3680C1}"/>
    <cellStyle name="Input 9 3 3 8" xfId="21262" xr:uid="{C55272A3-E727-4332-B315-4D8EE52FD35E}"/>
    <cellStyle name="Input 9 3 4" xfId="14396" xr:uid="{DFB63320-EE21-4AB7-B89B-9CE5072BC19F}"/>
    <cellStyle name="Input 9 3 5" xfId="12566" xr:uid="{77C027A7-DF24-46BC-BBDF-2CA6E8C10DC4}"/>
    <cellStyle name="Input 9 3 6" xfId="14665" xr:uid="{7B387878-AAE6-4FF0-BA45-17AA34E8FF75}"/>
    <cellStyle name="Input 9 3 7" xfId="12332" xr:uid="{755275AB-697B-4998-85AE-9AC3B12FDD0E}"/>
    <cellStyle name="Input 9 3 8" xfId="14697" xr:uid="{AEB35C86-C53E-4480-9201-18574BAA1E14}"/>
    <cellStyle name="Input 9 3 9" xfId="12309" xr:uid="{B0220074-9348-439A-AC82-20761B110221}"/>
    <cellStyle name="Input 9 4" xfId="9985" xr:uid="{FE1A8188-C8C1-4C48-8AA6-E499D50ADF17}"/>
    <cellStyle name="Input 9 4 2" xfId="14910" xr:uid="{5F702529-BF73-4723-92A3-8985780174C7}"/>
    <cellStyle name="Input 9 4 3" xfId="12157" xr:uid="{CF29EF61-FD49-438F-B4D6-433302FF99FC}"/>
    <cellStyle name="Input 9 4 4" xfId="14184" xr:uid="{EFFACEC3-C08C-4C87-BF01-8605166F163B}"/>
    <cellStyle name="Input 9 4 5" xfId="12763" xr:uid="{995F316B-0E74-4AA0-8314-A16260C773FE}"/>
    <cellStyle name="Input 9 4 6" xfId="14121" xr:uid="{1CA18A82-FEA8-46CA-BEAD-DCD800C32FE5}"/>
    <cellStyle name="Input 9 4 7" xfId="12819" xr:uid="{CCBC0C1B-8253-4C18-9DE6-DCB7C0AE188E}"/>
    <cellStyle name="Input 9 4 8" xfId="13687" xr:uid="{3013D234-A499-4D87-8B19-89932BC15001}"/>
    <cellStyle name="Input 9 5" xfId="9946" xr:uid="{AF75F65A-B392-4FF9-A8A1-D7B81FD6DEC4}"/>
    <cellStyle name="Input 9 5 2" xfId="14871" xr:uid="{DB38DD48-3851-4A56-BFF0-B9F9F14353BF}"/>
    <cellStyle name="Input 9 5 3" xfId="12195" xr:uid="{488D48A6-B744-47A0-A311-D9C1C75AB112}"/>
    <cellStyle name="Input 9 5 4" xfId="11880" xr:uid="{7EF5E0E3-400E-48AE-BC1E-3CC00A3B1935}"/>
    <cellStyle name="Input 9 5 5" xfId="13948" xr:uid="{4CB62267-A676-4352-A71B-B4ADC7C513BA}"/>
    <cellStyle name="Input 9 5 6" xfId="12961" xr:uid="{5B70A95E-88CE-4CF4-BA05-6548F0C25E33}"/>
    <cellStyle name="Input 9 5 7" xfId="13559" xr:uid="{F2CB1419-3370-4837-B6C6-D0E514304CFC}"/>
    <cellStyle name="Input 9 5 8" xfId="13272" xr:uid="{43CDB29A-A903-45F4-B5A2-A87D6F797835}"/>
    <cellStyle name="Input 9 6" xfId="13422" xr:uid="{FF89CBCE-BF80-4FAD-A7CC-B88B5797F415}"/>
    <cellStyle name="Input 9 7" xfId="13381" xr:uid="{F7DD84FC-21A5-4C7E-8CF3-2CF1D24106B9}"/>
    <cellStyle name="Input 9 8" xfId="13441" xr:uid="{26E053DA-9FF3-4B47-9A38-6D1388808EDE}"/>
    <cellStyle name="Input 9 9" xfId="13362" xr:uid="{5CFDDC07-6E54-4C9B-BC03-B9BB9D817E16}"/>
    <cellStyle name="Koefic." xfId="8769" xr:uid="{04C3BD6C-2692-49E1-9E1F-CE2FB2BF8164}"/>
    <cellStyle name="Linked Cell 10" xfId="7428" xr:uid="{9C205D7B-594C-4B94-B4B0-3785DC8C70EA}"/>
    <cellStyle name="Linked Cell 11" xfId="7429" xr:uid="{102285BE-E515-4B80-95F5-E756B7ABB266}"/>
    <cellStyle name="Linked Cell 12" xfId="7430" xr:uid="{FD16DEA5-47D9-45DA-8754-59B5D58949B2}"/>
    <cellStyle name="Linked Cell 13" xfId="7431" xr:uid="{D1EA0518-9487-4467-9CAC-DA796335B3B1}"/>
    <cellStyle name="Linked Cell 14" xfId="7432" xr:uid="{DE8C4F34-A040-4CFA-A5FD-36E7BFBDBBBA}"/>
    <cellStyle name="Linked Cell 15" xfId="7433" xr:uid="{88C8FDEC-CC2E-43A3-869B-77DFCDECF87B}"/>
    <cellStyle name="Linked Cell 16" xfId="7434" xr:uid="{118A55D3-4889-47AF-8A6E-0157B0C9C7A2}"/>
    <cellStyle name="Linked Cell 17" xfId="7435" xr:uid="{03A2C8BE-E587-408A-81E6-426F798BCFA2}"/>
    <cellStyle name="Linked Cell 18" xfId="7436" xr:uid="{835BDC05-05C3-474A-B4BF-09DCA2B5651E}"/>
    <cellStyle name="Linked Cell 18 2" xfId="7437" xr:uid="{C4497F3C-0AB6-4D29-A984-8C3C3D7243EE}"/>
    <cellStyle name="Linked Cell 19" xfId="7438" xr:uid="{E1DB4133-2C41-42FF-9226-1F8A69309DF8}"/>
    <cellStyle name="Linked Cell 19 2" xfId="7439" xr:uid="{552994FA-40F1-454F-979D-23A195279105}"/>
    <cellStyle name="Linked Cell 2" xfId="7440" xr:uid="{A1EF580D-46CD-4363-922B-56B3966578CD}"/>
    <cellStyle name="Linked Cell 2 2" xfId="7441" xr:uid="{6E8F6654-3E3A-4FF3-BBCA-5049CA4CBDBD}"/>
    <cellStyle name="Linked Cell 3" xfId="7442" xr:uid="{3F1A54C1-83A7-40C3-B8C4-633962E07FD7}"/>
    <cellStyle name="Linked Cell 4" xfId="7443" xr:uid="{C18C8E94-EC3E-4559-8B08-76249C0046C1}"/>
    <cellStyle name="Linked Cell 5" xfId="7444" xr:uid="{2EB92E5C-983F-4581-82E3-FFC9325866E9}"/>
    <cellStyle name="Linked Cell 6" xfId="7445" xr:uid="{71C2021E-5715-4A24-BC01-2017D95F8500}"/>
    <cellStyle name="Linked Cell 7" xfId="7446" xr:uid="{754D00B1-A9CD-4087-8B5D-9EB1734F0D24}"/>
    <cellStyle name="Linked Cell 8" xfId="7447" xr:uid="{78165894-68E1-4139-AFE5-CB7A2ECF71BD}"/>
    <cellStyle name="Linked Cell 9" xfId="7448" xr:uid="{0A604E1D-73C3-4657-8857-029F3868A429}"/>
    <cellStyle name="Neutral 10" xfId="7449" xr:uid="{1A6A3D91-EC6D-4218-BF62-7CF4A34742BE}"/>
    <cellStyle name="Neutral 11" xfId="7450" xr:uid="{F3ED9351-26A8-4A98-A4D2-4907046B6BB2}"/>
    <cellStyle name="Neutral 12" xfId="7451" xr:uid="{1AF34A13-1308-465A-ABD8-4363755F51DB}"/>
    <cellStyle name="Neutral 13" xfId="7452" xr:uid="{D06EB0D4-1AF7-4E05-8DFA-10F624662E5B}"/>
    <cellStyle name="Neutral 14" xfId="7453" xr:uid="{FC7021C4-4914-4EA2-ABFE-14D10B40A22E}"/>
    <cellStyle name="Neutral 15" xfId="7454" xr:uid="{51D3B750-8FFE-4230-BB17-C54C06E2799B}"/>
    <cellStyle name="Neutral 16" xfId="7455" xr:uid="{311763EE-2AE4-4D7A-9AC4-823CD2132277}"/>
    <cellStyle name="Neutral 17" xfId="7456" xr:uid="{F546050D-89BC-4E76-A7DE-21B33FE5B917}"/>
    <cellStyle name="Neutral 18" xfId="7457" xr:uid="{6F2ADF96-EE78-4C1F-8546-14357EEB310E}"/>
    <cellStyle name="Neutral 18 2" xfId="7458" xr:uid="{F3DA3FA0-2C25-4DFC-AB5F-00DE54987AB5}"/>
    <cellStyle name="Neutral 19" xfId="7459" xr:uid="{C4D621B6-F3C7-4AF8-B369-AB8D9B305956}"/>
    <cellStyle name="Neutral 19 2" xfId="7460" xr:uid="{3FFBE5F7-95D2-4B0B-A1CE-9F79063C1D3C}"/>
    <cellStyle name="Neutral 2" xfId="61" xr:uid="{D816FC06-0EA7-4D39-9571-97E5F0FF8737}"/>
    <cellStyle name="Neutral 2 2" xfId="7462" xr:uid="{E02B2189-9196-4C2D-8A02-225CADE91BD5}"/>
    <cellStyle name="Neutral 2 3" xfId="7461" xr:uid="{973A25E8-03EF-422D-92C7-A25CD4A31C7E}"/>
    <cellStyle name="Neutral 3" xfId="7463" xr:uid="{902C381F-AD6D-49F2-B189-4F3C255C5BF7}"/>
    <cellStyle name="Neutral 4" xfId="7464" xr:uid="{C34C9D8C-DB5B-4650-B3D3-6455839C2728}"/>
    <cellStyle name="Neutral 5" xfId="7465" xr:uid="{9FA58C36-5032-4FA1-B114-C45F92C0CF8C}"/>
    <cellStyle name="Neutral 6" xfId="7466" xr:uid="{2C4A05AE-9268-49D5-8A15-CB5D2DE3AD96}"/>
    <cellStyle name="Neutral 7" xfId="7467" xr:uid="{0F615DF4-2D80-4288-ACFA-6BC07CD0FC18}"/>
    <cellStyle name="Neutral 8" xfId="7468" xr:uid="{8A89D881-4A64-49F1-9E11-CBEAC9CCCB57}"/>
    <cellStyle name="Neutral 9" xfId="7469" xr:uid="{B295885F-BBE5-4CD8-93BA-8704299AD02B}"/>
    <cellStyle name="Normal" xfId="0" builtinId="0"/>
    <cellStyle name="Normal 10" xfId="791" xr:uid="{05404669-D63A-48DB-BD09-76C4449A6B1D}"/>
    <cellStyle name="Normal 10 2" xfId="16" xr:uid="{2AD53499-1B53-40CB-8B94-600494E88808}"/>
    <cellStyle name="Normal 10 2 2" xfId="32" xr:uid="{68E0C0D6-2CF4-4AC2-AA64-B20670846E83}"/>
    <cellStyle name="Normal 10 3" xfId="1556" xr:uid="{A433B8EB-9D1D-42AB-8B50-452D411830AF}"/>
    <cellStyle name="Normal 10 3 2" xfId="7470" xr:uid="{7656DD10-73CF-4A07-9184-509A00B298AD}"/>
    <cellStyle name="Normal 10 4" xfId="7471" xr:uid="{122AAD68-70AF-4300-B702-8A963DE50C92}"/>
    <cellStyle name="Normal 10 5" xfId="7472" xr:uid="{B3B8F9BA-6EBA-4D27-9A3B-34AEC3017ED8}"/>
    <cellStyle name="Normal 10 5 2" xfId="8770" xr:uid="{8C6DCB20-344F-4AB9-B875-222E1F394BFC}"/>
    <cellStyle name="Normal 10 5 2 2" xfId="9404" xr:uid="{462DE7FF-8F1B-48B1-91DC-8CA771AF3A29}"/>
    <cellStyle name="Normal 10 5 2 2 2" xfId="10931" xr:uid="{CD9B6E78-F9C6-44FE-A5E6-F103CAE1FB28}"/>
    <cellStyle name="Normal 10 5 2 3" xfId="10301" xr:uid="{F049DE5B-9221-4A97-80DA-DBE12989D44E}"/>
    <cellStyle name="Normal 10 5 3" xfId="8771" xr:uid="{BF68FA18-8DDA-4DB4-AA90-B92F78D08369}"/>
    <cellStyle name="Normal 10 5 3 2" xfId="9451" xr:uid="{6A989783-71E5-4A6E-BC8F-FEB81F757909}"/>
    <cellStyle name="Normal 10 5 3 2 2" xfId="10978" xr:uid="{735F6973-BDA2-4CE2-AD2D-66BD7C749CD1}"/>
    <cellStyle name="Normal 10 5 3 3" xfId="10302" xr:uid="{0CEE2A5E-EE52-4D88-8572-E5B2FCE115E5}"/>
    <cellStyle name="Normal 10 5 4" xfId="8601" xr:uid="{A842D56C-9628-425E-959A-C2CF5A235C5A}"/>
    <cellStyle name="Normal 10 5 4 2" xfId="9452" xr:uid="{6F8A3C6E-A8BD-4AA6-A107-5EF86C074321}"/>
    <cellStyle name="Normal 10 5 4 2 2" xfId="10979" xr:uid="{406B0A04-183F-48B2-A503-E724EF9F6DE4}"/>
    <cellStyle name="Normal 10 5 4 3" xfId="10186" xr:uid="{68B8752B-32BB-4C1E-934D-B7D0846A791C}"/>
    <cellStyle name="Normal 10 5 5" xfId="9223" xr:uid="{32E43625-1CEF-4EA1-92A4-2D7EA640944B}"/>
    <cellStyle name="Normal 10 5 5 2" xfId="10747" xr:uid="{7E9B8979-3237-4866-96EF-EB64641E1367}"/>
    <cellStyle name="Normal 10 5 6" xfId="9986" xr:uid="{2B4B6B85-9C20-4EA6-83D8-6B8A7EB49FDE}"/>
    <cellStyle name="Normal 10 5 7" xfId="788" xr:uid="{FD798460-B19F-4B55-A898-264ABDCD0196}"/>
    <cellStyle name="Normal 10 5 7 2" xfId="1554" xr:uid="{DB3133E0-6030-42BC-AB68-9BC679A06E58}"/>
    <cellStyle name="Normal 10 6" xfId="7473" xr:uid="{7635DDB9-3A10-4A83-A746-6431BDF25346}"/>
    <cellStyle name="Normal 10 7" xfId="284" xr:uid="{9463D711-45A4-4C57-92DA-198A4FE42E40}"/>
    <cellStyle name="Normal 10 7 2" xfId="1831" xr:uid="{DDB54361-7A33-46DF-95E3-2C0E58218094}"/>
    <cellStyle name="Normal 10 7 2 2" xfId="21756" xr:uid="{CF201881-02C6-428F-8A3E-C63112937093}"/>
    <cellStyle name="Normal 10 7 2 3" xfId="21767" xr:uid="{4FA089B7-EF96-4E7B-8F4E-49049BA2E365}"/>
    <cellStyle name="Normal 10 7 3" xfId="21750" xr:uid="{560EC4AA-141A-4841-83B3-85CDDEEA4D87}"/>
    <cellStyle name="Normal 10 7 4" xfId="21762" xr:uid="{BCF2671A-D73A-494C-AE37-73DD9879CE36}"/>
    <cellStyle name="Normal 10_1_solis_MK Nr 595 " xfId="7474" xr:uid="{0E94E832-3027-4C09-AE7B-2A990455CBF6}"/>
    <cellStyle name="Normal 11" xfId="792" xr:uid="{00F3A951-6489-4F5D-BD9B-CEF6463D4847}"/>
    <cellStyle name="Normal 11 2" xfId="18" xr:uid="{8867E1F4-319E-471F-A5B6-5F5751736826}"/>
    <cellStyle name="Normal 11 3" xfId="1557" xr:uid="{8C61DFB0-C730-448A-8546-D1E3AF013581}"/>
    <cellStyle name="Normal 11 3 2" xfId="9396" xr:uid="{80B88327-734D-4403-B8CB-9F7D11E070AE}"/>
    <cellStyle name="Normal 11 3 2 2" xfId="10923" xr:uid="{84EC1B26-53B1-4FC6-8EED-51B55C49E3DC}"/>
    <cellStyle name="Normal 11 3 3" xfId="10293" xr:uid="{9B1E2D72-22BD-4E20-B763-85A705E265A4}"/>
    <cellStyle name="Normal 11 4" xfId="8772" xr:uid="{06C09D94-FC8A-41DF-80E1-E2312DE34A0C}"/>
    <cellStyle name="Normal 11 4 2" xfId="9453" xr:uid="{CB753B1A-EC1F-4CFA-A441-039F031D3982}"/>
    <cellStyle name="Normal 11 4 2 2" xfId="10980" xr:uid="{4921174B-B23C-4A16-A9D0-6042CC8C98AD}"/>
    <cellStyle name="Normal 11 4 3" xfId="10303" xr:uid="{0A488E39-D384-4D0D-96F8-0E87FDF0219B}"/>
    <cellStyle name="Normal 11 5" xfId="2399" xr:uid="{BC5FA64A-829E-4C9D-944E-5E2296331F51}"/>
    <cellStyle name="Normal 11_1_solis_MK Nr 595 " xfId="7475" xr:uid="{5F4136C6-CE25-43A7-BC05-4390DC1179A4}"/>
    <cellStyle name="Normal 12" xfId="21" xr:uid="{3BAA4EE1-BCC2-4B27-864A-AB13EFA483FC}"/>
    <cellStyle name="Normal 12 10" xfId="7476" xr:uid="{CA67933C-7403-484C-9301-25D115A162A3}"/>
    <cellStyle name="Normal 12 11" xfId="7477" xr:uid="{F62BD32D-6216-4477-8218-3FE4B162913A}"/>
    <cellStyle name="Normal 12 12" xfId="7478" xr:uid="{50512908-5030-4C27-9DFB-4546B945E59F}"/>
    <cellStyle name="Normal 12 13" xfId="7479" xr:uid="{73FD934A-DC45-42B2-8569-E64D35632DEB}"/>
    <cellStyle name="Normal 12 14" xfId="7480" xr:uid="{9389DB89-6A04-4D10-BB89-0F1187FF6833}"/>
    <cellStyle name="Normal 12 15" xfId="7481" xr:uid="{5A27250B-0EE9-45B9-B047-B9A64470533A}"/>
    <cellStyle name="Normal 12 16" xfId="7482" xr:uid="{C207C973-5DEF-46A2-97B6-505699A8A359}"/>
    <cellStyle name="Normal 12 17" xfId="7483" xr:uid="{B6496004-CF9D-429B-9E11-8B1A1E4F2604}"/>
    <cellStyle name="Normal 12 18" xfId="7484" xr:uid="{26A84F48-CE52-4A41-88DE-E16AC8E6EE39}"/>
    <cellStyle name="Normal 12 19" xfId="7485" xr:uid="{94F636E9-2581-47EB-90A4-A3919B3D2154}"/>
    <cellStyle name="Normal 12 2" xfId="7486" xr:uid="{2CF04963-2238-4376-8651-C5FEFA4796A6}"/>
    <cellStyle name="Normal 12 20" xfId="7487" xr:uid="{63D3CEC0-EC8D-4DE9-8B8F-D025FDCBD8A5}"/>
    <cellStyle name="Normal 12 21" xfId="7488" xr:uid="{ABCF4CEA-10B1-43CD-8F3A-2E5D2F92A60A}"/>
    <cellStyle name="Normal 12 22" xfId="7489" xr:uid="{8FD13F88-BA46-4EE0-9D01-6CF0B694D8AC}"/>
    <cellStyle name="Normal 12 23" xfId="7490" xr:uid="{B8623006-718B-4924-982F-9ADF053CCC8F}"/>
    <cellStyle name="Normal 12 24" xfId="7491" xr:uid="{2B1EA1FD-CE56-4197-B3A5-A71FCF83FE24}"/>
    <cellStyle name="Normal 12 25" xfId="7492" xr:uid="{4C1D562A-05EF-4376-A55C-AA76F4648799}"/>
    <cellStyle name="Normal 12 26" xfId="7493" xr:uid="{C60409F9-707A-400E-8A20-8B84F4DE9CD2}"/>
    <cellStyle name="Normal 12 27" xfId="7494" xr:uid="{2841C44D-C96D-4D3D-ACF9-B8712026D110}"/>
    <cellStyle name="Normal 12 28" xfId="7495" xr:uid="{02DCC526-4B0F-4FCD-9042-070C85798A73}"/>
    <cellStyle name="Normal 12 29" xfId="7496" xr:uid="{A01BB161-6AE4-4FDB-BE64-75BB9BF02E35}"/>
    <cellStyle name="Normal 12 3" xfId="7497" xr:uid="{10546001-E96F-43C0-9830-C6EED929537D}"/>
    <cellStyle name="Normal 12 30" xfId="7498" xr:uid="{A89540DA-3521-46BD-B11D-810599875891}"/>
    <cellStyle name="Normal 12 31" xfId="7499" xr:uid="{BBF5F580-7E7E-41CB-80BD-F9CF8C906051}"/>
    <cellStyle name="Normal 12 32" xfId="7500" xr:uid="{151E24C2-1FE9-4556-8F24-F82A96ED63DD}"/>
    <cellStyle name="Normal 12 33" xfId="7501" xr:uid="{DBE665BE-6531-415F-8FE6-BAA677661DFE}"/>
    <cellStyle name="Normal 12 34" xfId="7502" xr:uid="{20305F9B-D67F-41F9-9225-E87C69817AA5}"/>
    <cellStyle name="Normal 12 35" xfId="7503" xr:uid="{98334DC4-0C3B-4E27-8464-EE374A0E498E}"/>
    <cellStyle name="Normal 12 36" xfId="7504" xr:uid="{DF4DEF40-77EB-473C-9FAA-829EC742263A}"/>
    <cellStyle name="Normal 12 37" xfId="7505" xr:uid="{E58803B0-E718-4066-814A-25326D015661}"/>
    <cellStyle name="Normal 12 38" xfId="7506" xr:uid="{A2E29A13-E19A-4C0E-8661-B3F005791B8A}"/>
    <cellStyle name="Normal 12 39" xfId="7507" xr:uid="{FFC27B4D-26E7-4D7C-ACD3-7524AFB82E7B}"/>
    <cellStyle name="Normal 12 4" xfId="7508" xr:uid="{4762774E-F053-4FFB-8311-837923049578}"/>
    <cellStyle name="Normal 12 40" xfId="7509" xr:uid="{73892DDB-38FF-41FC-85C3-0A144384A95A}"/>
    <cellStyle name="Normal 12 41" xfId="7510" xr:uid="{68348294-4A7F-4DE6-98AE-70CBC8AE2B9D}"/>
    <cellStyle name="Normal 12 42" xfId="7511" xr:uid="{835A0FF3-2CD6-4A49-9ED7-2B849FE7F4D0}"/>
    <cellStyle name="Normal 12 43" xfId="7512" xr:uid="{355AE59B-D011-4E57-8AB2-3CD311778801}"/>
    <cellStyle name="Normal 12 44" xfId="7513" xr:uid="{FFCFB859-CDA4-4BA2-9BB1-867CC4ED3125}"/>
    <cellStyle name="Normal 12 45" xfId="7514" xr:uid="{DFB51680-CCC4-491B-AEFF-94A65F5CADED}"/>
    <cellStyle name="Normal 12 46" xfId="7515" xr:uid="{AB895403-B2BD-43A9-A9DB-2BD8939F8638}"/>
    <cellStyle name="Normal 12 47" xfId="7516" xr:uid="{1A71F0FA-FFAC-42EA-9CC7-9F48960B3854}"/>
    <cellStyle name="Normal 12 48" xfId="7517" xr:uid="{79F8D6EB-976C-4C78-936F-FD4FAC4CF042}"/>
    <cellStyle name="Normal 12 49" xfId="7518" xr:uid="{25701E31-2D13-4916-92C3-BCD19ED0A9A9}"/>
    <cellStyle name="Normal 12 5" xfId="7519" xr:uid="{44DCC7F9-54C1-4E60-89C1-439004ED323E}"/>
    <cellStyle name="Normal 12 50" xfId="8773" xr:uid="{AD42B8E6-7E49-4FC6-B63F-5FD9375C7279}"/>
    <cellStyle name="Normal 12 6" xfId="7520" xr:uid="{F3ABB9A2-914F-4C1D-9AE8-6B6C0D408B1B}"/>
    <cellStyle name="Normal 12 7" xfId="7521" xr:uid="{D4B96353-C5AA-4334-9FA1-A44C7877058B}"/>
    <cellStyle name="Normal 12 8" xfId="7522" xr:uid="{5B77F6A2-794F-4A8E-AD29-B25F663702F8}"/>
    <cellStyle name="Normal 12 9" xfId="7523" xr:uid="{1102FB97-729D-435C-B0C1-26E88EC5BBE4}"/>
    <cellStyle name="Normal 13" xfId="34" xr:uid="{273BE59F-9121-4F20-815D-233A455A072E}"/>
    <cellStyle name="Normal 13 10" xfId="7524" xr:uid="{1E7F8C29-483E-41D6-825D-4E03FA7C79AE}"/>
    <cellStyle name="Normal 13 11" xfId="7525" xr:uid="{6B358306-7457-4A0F-B9C9-E9960A759CC1}"/>
    <cellStyle name="Normal 13 12" xfId="7526" xr:uid="{CA028278-FA52-4E05-9798-AF09EA81E629}"/>
    <cellStyle name="Normal 13 13" xfId="7527" xr:uid="{3FA13FD4-5A27-4391-8979-910BB59F9DB4}"/>
    <cellStyle name="Normal 13 14" xfId="7528" xr:uid="{3C9475BE-B0DE-4010-AE67-C521D2F7C948}"/>
    <cellStyle name="Normal 13 15" xfId="7529" xr:uid="{144CFAEB-7EE6-4AD5-A90F-76D148DCB1FE}"/>
    <cellStyle name="Normal 13 16" xfId="7530" xr:uid="{625F42B0-EA02-4FA8-80EE-F554CD90E18A}"/>
    <cellStyle name="Normal 13 17" xfId="7531" xr:uid="{3058F1F9-B6CF-44A1-8E9F-EB7609DB0F79}"/>
    <cellStyle name="Normal 13 18" xfId="7532" xr:uid="{2F9E3DA4-F2A8-409E-A5AE-E4339C502222}"/>
    <cellStyle name="Normal 13 19" xfId="7533" xr:uid="{FE342974-E655-4FD2-8EEA-705449D3EA1D}"/>
    <cellStyle name="Normal 13 2" xfId="7534" xr:uid="{0BECD9D8-EA8D-489D-9FAB-BD2E11BC8BA7}"/>
    <cellStyle name="Normal 13 20" xfId="7535" xr:uid="{395AC93B-92C3-41DE-8122-3390E058A61C}"/>
    <cellStyle name="Normal 13 21" xfId="7536" xr:uid="{E8667FC6-6842-460D-A66D-0E97F3E46E35}"/>
    <cellStyle name="Normal 13 22" xfId="7537" xr:uid="{8731E398-1EF9-451E-89D1-D7870DFCCD31}"/>
    <cellStyle name="Normal 13 23" xfId="7538" xr:uid="{8159D213-A28C-422B-80E1-67557650FF6A}"/>
    <cellStyle name="Normal 13 24" xfId="7539" xr:uid="{FF48D97B-9622-49D0-8193-53035619645B}"/>
    <cellStyle name="Normal 13 25" xfId="7540" xr:uid="{A9049DA0-0465-421A-9AB6-E33007294004}"/>
    <cellStyle name="Normal 13 26" xfId="7541" xr:uid="{B28C1E01-E63A-4866-906E-C24BD43E598F}"/>
    <cellStyle name="Normal 13 27" xfId="7542" xr:uid="{DF1A5E49-E507-44EF-AA30-514DDA6EAA95}"/>
    <cellStyle name="Normal 13 28" xfId="7543" xr:uid="{05454812-2160-4E4F-B87D-38F1E30AC79B}"/>
    <cellStyle name="Normal 13 29" xfId="7544" xr:uid="{725376EC-D974-4698-BD94-10F091D56E18}"/>
    <cellStyle name="Normal 13 3" xfId="7545" xr:uid="{596BF62C-51AD-49B5-9A4B-06A418040AD5}"/>
    <cellStyle name="Normal 13 30" xfId="7546" xr:uid="{DB36382E-0EFE-42F9-9260-7B4483C9A7E6}"/>
    <cellStyle name="Normal 13 31" xfId="7547" xr:uid="{267A6355-56FD-43B4-9F5A-7DDA8B43DC76}"/>
    <cellStyle name="Normal 13 32" xfId="7548" xr:uid="{CC9486FF-6035-4594-B18B-4F761C1CB3C8}"/>
    <cellStyle name="Normal 13 33" xfId="7549" xr:uid="{C53BA6D6-F8FC-4EC0-A9DC-8D51489DF295}"/>
    <cellStyle name="Normal 13 34" xfId="7550" xr:uid="{244EE848-4C6D-4B37-BBFE-04B592C455CD}"/>
    <cellStyle name="Normal 13 35" xfId="7551" xr:uid="{3D6D5545-1B97-4A39-8C51-07EDC4AFEAF2}"/>
    <cellStyle name="Normal 13 36" xfId="7552" xr:uid="{C8944BA0-D843-44DF-AB69-E85F258D3D13}"/>
    <cellStyle name="Normal 13 37" xfId="7553" xr:uid="{45B7A707-DC86-4C8D-8609-6BA6D2781769}"/>
    <cellStyle name="Normal 13 38" xfId="7554" xr:uid="{08F0D27D-BBC9-457B-A047-96D681400B9B}"/>
    <cellStyle name="Normal 13 39" xfId="7555" xr:uid="{A28EFA6F-4178-44D0-8B03-3F914E62FF1B}"/>
    <cellStyle name="Normal 13 4" xfId="7556" xr:uid="{9009FD81-CE50-4DE4-8263-0E4F57D58849}"/>
    <cellStyle name="Normal 13 40" xfId="7557" xr:uid="{F600F211-FEF2-4835-828B-983A33D32392}"/>
    <cellStyle name="Normal 13 41" xfId="7558" xr:uid="{7AE91D13-B305-48AA-BEDE-74FF187043F0}"/>
    <cellStyle name="Normal 13 42" xfId="7559" xr:uid="{03C65135-ED59-4ED5-82C1-E7D4394CFED0}"/>
    <cellStyle name="Normal 13 43" xfId="7560" xr:uid="{53F9CE56-700B-4715-ABE3-1E6812BE05BC}"/>
    <cellStyle name="Normal 13 44" xfId="7561" xr:uid="{1683A112-3DF8-4465-A13B-7CE2CF5BE96D}"/>
    <cellStyle name="Normal 13 45" xfId="7562" xr:uid="{BA6E96C7-FCAB-43E6-8928-D50BBB8EF8CD}"/>
    <cellStyle name="Normal 13 46" xfId="7563" xr:uid="{E729A788-C879-4C2C-BFB3-25F3D36DE905}"/>
    <cellStyle name="Normal 13 47" xfId="7564" xr:uid="{44E7836C-D77A-4D95-BDA7-352C0C52CC63}"/>
    <cellStyle name="Normal 13 48" xfId="7565" xr:uid="{38595D18-9E31-49D7-8513-86175C68DA6B}"/>
    <cellStyle name="Normal 13 49" xfId="7566" xr:uid="{9B618067-B09F-4A22-96C5-564AC3AE0C4D}"/>
    <cellStyle name="Normal 13 5" xfId="7567" xr:uid="{3397D5D1-718B-447D-9F24-833FFCC0B3BD}"/>
    <cellStyle name="Normal 13 50" xfId="8745" xr:uid="{26F2DD21-DC19-44C3-87BE-B353A8B2BEEC}"/>
    <cellStyle name="Normal 13 50 2" xfId="9397" xr:uid="{1C25FBE8-22B0-40CB-827C-EB46FCBC7F94}"/>
    <cellStyle name="Normal 13 50 2 2" xfId="10924" xr:uid="{D9EEE0F5-BD80-4574-8864-4F1D064E48F6}"/>
    <cellStyle name="Normal 13 50 3" xfId="10294" xr:uid="{71CC1AD7-6C67-45EA-A265-341DB41EC4DD}"/>
    <cellStyle name="Normal 13 51" xfId="8774" xr:uid="{C1B41A0E-60C9-4E9F-AEFF-BC2812E38001}"/>
    <cellStyle name="Normal 13 51 2" xfId="9454" xr:uid="{EFF1EF76-8F34-4AFA-B200-1917231C0BAC}"/>
    <cellStyle name="Normal 13 51 2 2" xfId="10981" xr:uid="{9696FB38-EBA4-41FC-BC4B-FDB49FD51894}"/>
    <cellStyle name="Normal 13 51 3" xfId="10304" xr:uid="{187197B8-56B8-40B3-A628-C36597192FDA}"/>
    <cellStyle name="Normal 13 6" xfId="7568" xr:uid="{881008BD-DC42-460E-8F78-3FF938FC4E2A}"/>
    <cellStyle name="Normal 13 7" xfId="7569" xr:uid="{9169F6FF-EC3C-4960-B320-8AF261656F79}"/>
    <cellStyle name="Normal 13 8" xfId="7570" xr:uid="{C50DAF45-B693-44AC-8B0B-5C9A382FF0D5}"/>
    <cellStyle name="Normal 13 9" xfId="7571" xr:uid="{A786AE0F-DBC0-4A4E-AC4B-50DC41DED63C}"/>
    <cellStyle name="Normal 13_1_solis_MK Nr 595 " xfId="7572" xr:uid="{EA68AE4B-C8D1-48F1-BAE2-9A1C22CC0E7F}"/>
    <cellStyle name="Normal 14" xfId="795" xr:uid="{6BD4FCED-5666-462E-96CB-20DF8F016CDE}"/>
    <cellStyle name="Normal 14 2" xfId="17" xr:uid="{27ED0C01-9781-409D-806C-3A432E631B7E}"/>
    <cellStyle name="Normal 14 3" xfId="1559" xr:uid="{2ECDE5BB-0CF0-434F-81C8-4262BB6B029E}"/>
    <cellStyle name="Normal 14 3 2" xfId="9398" xr:uid="{FED13FD9-32B4-4CA0-A4B4-704DBF7834CA}"/>
    <cellStyle name="Normal 14 3 2 2" xfId="10925" xr:uid="{BA8AB858-51FA-4A1C-AE49-607707E5EFD0}"/>
    <cellStyle name="Normal 14 3 3" xfId="10295" xr:uid="{AD3013EB-1C83-42C3-AB6B-A3B5320CEB36}"/>
    <cellStyle name="Normal 14 4" xfId="8775" xr:uid="{C6D37A3D-7EFA-4D3C-AEFD-2B2BBCCE8B58}"/>
    <cellStyle name="Normal 14 4 2" xfId="9455" xr:uid="{5D0C20A2-5918-4D54-9E2C-905355DFD137}"/>
    <cellStyle name="Normal 14 4 2 2" xfId="10982" xr:uid="{F8FFDAF1-DB61-4FCA-B060-DBAD80D1348E}"/>
    <cellStyle name="Normal 14 4 3" xfId="10305" xr:uid="{67B93B04-5902-4EA6-A186-091B22E8E91D}"/>
    <cellStyle name="Normal 14 5" xfId="2389" xr:uid="{38D7CCCD-30BD-4A6D-8677-E030472E728C}"/>
    <cellStyle name="Normal 14_1_solis_MK Nr 595 " xfId="7573" xr:uid="{2117156A-0638-4887-88D8-D35696735D8C}"/>
    <cellStyle name="Normal 15" xfId="798" xr:uid="{4F9B3C20-C90E-466A-B920-8874711A7248}"/>
    <cellStyle name="Normal 15 2" xfId="1561" xr:uid="{6DCEAF78-347B-4D00-9848-9F9FD755F398}"/>
    <cellStyle name="Normal 15 2 2" xfId="7574" xr:uid="{5053F1A5-27E5-406C-AF99-F9D2FCE3A2E9}"/>
    <cellStyle name="Normal 15 2 2 2" xfId="8747" xr:uid="{3A73CC79-E75A-4FB1-83D2-B81BC764AC5A}"/>
    <cellStyle name="Normal 15 2 2 3" xfId="8603" xr:uid="{5F10ADC6-B807-4BF7-B442-0040E72B47E5}"/>
    <cellStyle name="Normal 15 2 2 3 2" xfId="9456" xr:uid="{9BD420EA-AF0D-48F6-8BBD-D59334895873}"/>
    <cellStyle name="Normal 15 2 2 3 2 2" xfId="10983" xr:uid="{4B8AE229-AEC2-4CE6-83AB-1CEBB68A714F}"/>
    <cellStyle name="Normal 15 2 2 3 3" xfId="10188" xr:uid="{182E9C8D-48E5-4AFC-848F-2FDE2AF97923}"/>
    <cellStyle name="Normal 15 2 2 4" xfId="9225" xr:uid="{D3DD1A79-15C4-4422-93B5-05015691907F}"/>
    <cellStyle name="Normal 15 2 2 4 2" xfId="10749" xr:uid="{883CB2B0-3649-46C9-BD2D-7070C14FE5B9}"/>
    <cellStyle name="Normal 15 2 2 5" xfId="9988" xr:uid="{E5E69192-B2E2-44BB-A658-C3FF989CC4E2}"/>
    <cellStyle name="Normal 15 2 3" xfId="8776" xr:uid="{647F4CFE-613A-4BA0-A2AF-4565F21DF7DB}"/>
    <cellStyle name="Normal 15 2 3 2" xfId="9457" xr:uid="{B88D61C2-A616-4CC2-A00E-A562390DD103}"/>
    <cellStyle name="Normal 15 2 3 2 2" xfId="10984" xr:uid="{9DBB980D-3B1C-4B93-86A3-7AC0AA6CF108}"/>
    <cellStyle name="Normal 15 2 3 3" xfId="10306" xr:uid="{0799A9C9-AEBC-44F8-9A06-9A0C960E13F6}"/>
    <cellStyle name="Normal 15 2 4" xfId="8777" xr:uid="{B767CE5B-AF03-44AB-9A69-C8E55417F71A}"/>
    <cellStyle name="Normal 15 2 4 2" xfId="9458" xr:uid="{C473D725-7058-448D-A709-6E1E7A48AD95}"/>
    <cellStyle name="Normal 15 2 4 2 2" xfId="10985" xr:uid="{E43E7883-2C4B-4597-B040-82D87D3B27BE}"/>
    <cellStyle name="Normal 15 2 4 3" xfId="10307" xr:uid="{DA37642A-78EB-4AAB-BB36-FA0EB4D90633}"/>
    <cellStyle name="Normal 15 2 5" xfId="8602" xr:uid="{923A6D21-2D28-4154-A3A8-17B6881DEB2F}"/>
    <cellStyle name="Normal 15 2 5 2" xfId="9459" xr:uid="{ED3EC86A-B104-4D48-BB3E-5D7FBDE0D0AF}"/>
    <cellStyle name="Normal 15 2 5 2 2" xfId="10986" xr:uid="{7C711D39-6429-4CE4-A3A2-CB99A809B59E}"/>
    <cellStyle name="Normal 15 2 5 3" xfId="10187" xr:uid="{36937EE8-7E35-4FB2-B92C-113FD54713A4}"/>
    <cellStyle name="Normal 15 2 6" xfId="9224" xr:uid="{524FF7E8-4B66-4D35-B8D5-647D1A3875D9}"/>
    <cellStyle name="Normal 15 2 6 2" xfId="10748" xr:uid="{E860CA92-3C2B-4B82-B2FD-718542C3E067}"/>
    <cellStyle name="Normal 15 2 7" xfId="9987" xr:uid="{BFFFF17F-3C51-4CAD-A7B2-77CA6E936F83}"/>
    <cellStyle name="Normal 15 2_1_solis_MK Nr 595 " xfId="7575" xr:uid="{D6B6A1CC-ABD2-4BBD-92AC-AD8A845C4BB1}"/>
    <cellStyle name="Normal 15 3" xfId="8746" xr:uid="{5D8C833E-798F-4657-BA4A-C0C3DB73970C}"/>
    <cellStyle name="Normal 15 4" xfId="2374" xr:uid="{FC7EF776-3855-4130-A3FB-2C58E68AD882}"/>
    <cellStyle name="Normal 16" xfId="1566" xr:uid="{9E469DF4-F570-43F9-9BCD-3743F4964B8E}"/>
    <cellStyle name="Normal 16 2" xfId="7576" xr:uid="{C53C4855-90EF-4087-AA08-B3D0ACAB043D}"/>
    <cellStyle name="Normal 16 2 2" xfId="8778" xr:uid="{B4DE544F-1C9F-4EE9-B791-225478A5B231}"/>
    <cellStyle name="Normal 16 2 2 2" xfId="9460" xr:uid="{B392E317-A372-49A4-A9E7-BB187561C90E}"/>
    <cellStyle name="Normal 16 2 2 2 2" xfId="10987" xr:uid="{E2840379-A065-47CF-8EC1-374D7CA51031}"/>
    <cellStyle name="Normal 16 2 2 3" xfId="10308" xr:uid="{809D57AE-6054-4030-87E1-A80A6C4DD83C}"/>
    <cellStyle name="Normal 16 2 3" xfId="8779" xr:uid="{21267FA1-6BF5-42EA-B6DD-38D787524C5D}"/>
    <cellStyle name="Normal 16 2 3 2" xfId="9461" xr:uid="{F3F5155D-1123-460A-A7B7-AB4EC853C4B5}"/>
    <cellStyle name="Normal 16 2 3 2 2" xfId="10988" xr:uid="{ADAF3898-7AA3-49AE-B41F-FE5EC350191B}"/>
    <cellStyle name="Normal 16 2 3 3" xfId="10309" xr:uid="{52FB1FAA-83BC-437F-BD69-C641A115B9E8}"/>
    <cellStyle name="Normal 16 2 4" xfId="8604" xr:uid="{8005A476-1CFD-49DF-B42E-2AA0CD01BC57}"/>
    <cellStyle name="Normal 16 2 4 2" xfId="9462" xr:uid="{A1FF16FF-21AF-4E58-ABF5-A2526FDD246A}"/>
    <cellStyle name="Normal 16 2 4 2 2" xfId="10989" xr:uid="{A18A36A3-EF63-4D56-B3C6-B621FE643E2C}"/>
    <cellStyle name="Normal 16 2 4 3" xfId="10189" xr:uid="{A626E00F-2949-47C9-8AE8-D68A4F6AF8A4}"/>
    <cellStyle name="Normal 16 2 5" xfId="9226" xr:uid="{85B2E695-2879-40E3-B71F-B2FD0DB22362}"/>
    <cellStyle name="Normal 16 2 5 2" xfId="10750" xr:uid="{F5063F29-1EC6-4A84-854B-A435E2E5159B}"/>
    <cellStyle name="Normal 16 2 6" xfId="9989" xr:uid="{92F6FD28-EFDF-47BA-AA4A-A4E4534F39F3}"/>
    <cellStyle name="Normal 16 3" xfId="8748" xr:uid="{AA21A199-E11A-4121-A05D-B10165E334C3}"/>
    <cellStyle name="Normal 16 4" xfId="2415" xr:uid="{09F77510-0BCA-4BDE-9594-81597D769057}"/>
    <cellStyle name="Normal 17" xfId="1" xr:uid="{7749F256-FFA9-449F-9E7D-D7FBF467E168}"/>
    <cellStyle name="Normal 17 2" xfId="8749" xr:uid="{636E52C1-5E3A-4D54-A6B7-6FD1399112AF}"/>
    <cellStyle name="Normal 17 3" xfId="2373" xr:uid="{3127972A-9402-4E98-AA36-B5F8E8EC015B}"/>
    <cellStyle name="Normal 18" xfId="283" xr:uid="{1091DA88-771C-422A-A66B-A7FC020378F7}"/>
    <cellStyle name="Normal 18 10" xfId="9166" xr:uid="{CA8C6F56-DCCE-486B-A895-C7B373715673}"/>
    <cellStyle name="Normal 18 10 2" xfId="10689" xr:uid="{DDEA5DAA-3CDD-4FF2-BB51-7586DCBE1353}"/>
    <cellStyle name="Normal 18 11" xfId="9910" xr:uid="{592FC6D2-F371-4C36-BD45-E470D7E73DFF}"/>
    <cellStyle name="Normal 18 2" xfId="781" xr:uid="{7EC14922-7023-40B4-A130-A10C4AC9BC74}"/>
    <cellStyle name="Normal 18 2 2" xfId="1547" xr:uid="{5CDB0825-4F9B-44AA-82A8-408398EE5F43}"/>
    <cellStyle name="Normal 18 2 2 2" xfId="8751" xr:uid="{E0D68036-DF46-4E5C-A654-B71F72995A7B}"/>
    <cellStyle name="Normal 18 2 2 2 2" xfId="9150" xr:uid="{3074459E-DB6A-46C6-BB24-A8D9EC34092D}"/>
    <cellStyle name="Normal 18 2 2 2 2 2" xfId="9163" xr:uid="{5583460A-B514-47F0-9BFB-0073A0A5D280}"/>
    <cellStyle name="Normal 18 2 2 2 2 3" xfId="10674" xr:uid="{82728CEA-9BF2-44DC-BBD8-9CE18613B384}"/>
    <cellStyle name="Normal 18 2 2 2 3" xfId="9403" xr:uid="{C1A30368-9591-4AF4-A8BC-C1520B9E544C}"/>
    <cellStyle name="Normal 18 2 2 2 3 2" xfId="10930" xr:uid="{1391B9F7-655E-4956-9E15-11E72765DD95}"/>
    <cellStyle name="Normal 18 2 2 3" xfId="8606" xr:uid="{990A6C03-F776-4C58-9F0F-68F032298FAE}"/>
    <cellStyle name="Normal 18 2 2 3 2" xfId="9463" xr:uid="{17AB7888-9AD5-4144-A0B1-4DC99389D84E}"/>
    <cellStyle name="Normal 18 2 2 3 2 2" xfId="10990" xr:uid="{96A78E6B-9E1E-4E3D-97D1-4C9C25812B7E}"/>
    <cellStyle name="Normal 18 2 2 3 3" xfId="10191" xr:uid="{29E87E27-D721-487D-9B5C-D4C75EDEDC2B}"/>
    <cellStyle name="Normal 18 2 2 4" xfId="9161" xr:uid="{54D01240-4177-4FC3-9D1D-BE66FD5281B7}"/>
    <cellStyle name="Normal 18 2 2 4 2" xfId="9896" xr:uid="{B78FA95D-6F30-4333-B785-D96BB43B985D}"/>
    <cellStyle name="Normal 18 2 2 4 2 2" xfId="11434" xr:uid="{F8515CFE-9C1E-4611-938A-DD4E584EED79}"/>
    <cellStyle name="Normal 18 2 2 4 3" xfId="9906" xr:uid="{6AD36BE7-B1B2-48CF-AC85-BFA9A3B0F6B8}"/>
    <cellStyle name="Normal 18 2 2 4 3 2" xfId="11444" xr:uid="{21AACBA9-05C5-4D86-A96C-E1361A9707BC}"/>
    <cellStyle name="Normal 18 2 2 4 4" xfId="10685" xr:uid="{98EC70E8-D5ED-4444-AC33-AFFA76706A18}"/>
    <cellStyle name="Normal 18 2 2 5" xfId="10178" xr:uid="{BE09DE4A-259F-4DA8-9C69-B1CD55926E67}"/>
    <cellStyle name="Normal 18 2 3" xfId="2327" xr:uid="{60C13802-812A-42F4-9178-05A6DC7783CC}"/>
    <cellStyle name="Normal 18 2 3 2" xfId="8607" xr:uid="{25ACC01B-6EAF-4AF4-BD43-884FEF3877B1}"/>
    <cellStyle name="Normal 18 2 3 2 2" xfId="9464" xr:uid="{BE87A77F-AD20-405D-9516-20E76E32C883}"/>
    <cellStyle name="Normal 18 2 3 2 2 2" xfId="10991" xr:uid="{B182FB67-96C0-4CBF-BF6B-BE6CF0151F56}"/>
    <cellStyle name="Normal 18 2 3 2 3" xfId="10192" xr:uid="{EE20C337-EBD0-4848-9302-4D29DE79336A}"/>
    <cellStyle name="Normal 18 2 3 3" xfId="9402" xr:uid="{FA468D26-3366-4B95-B1B6-BF110B854047}"/>
    <cellStyle name="Normal 18 2 3 3 2" xfId="10929" xr:uid="{D76252F6-BB01-46ED-84E0-2B0FDF086FB6}"/>
    <cellStyle name="Normal 18 2 3 4" xfId="10179" xr:uid="{414F08B2-98D3-4AD5-A61C-F2E92B7D2AB9}"/>
    <cellStyle name="Normal 18 2 4" xfId="8605" xr:uid="{406732CB-D1A0-4C0B-ACFA-920A521F30F1}"/>
    <cellStyle name="Normal 18 2 4 2" xfId="9465" xr:uid="{C8BA78EC-C429-4835-A0BA-CD95E0FCA6F2}"/>
    <cellStyle name="Normal 18 2 4 2 2" xfId="10992" xr:uid="{B43AB1A1-3C08-4477-ACAF-F2F47889E805}"/>
    <cellStyle name="Normal 18 2 4 3" xfId="10190" xr:uid="{3D901E43-C4EA-4A7B-9EA3-420668B49DE1}"/>
    <cellStyle name="Normal 18 2 5" xfId="9170" xr:uid="{208E810E-56CE-49F1-AA47-F45E6D65DC51}"/>
    <cellStyle name="Normal 18 2 5 2" xfId="10693" xr:uid="{93650A0B-8815-4C21-B94A-4478B4D5BB33}"/>
    <cellStyle name="Normal 18 2 6" xfId="9912" xr:uid="{EED7DF71-CE7E-4CD1-A599-8B842CA3DE0A}"/>
    <cellStyle name="Normal 18 3" xfId="533" xr:uid="{DF4F03B8-888E-4D29-8EC9-400325D76C7B}"/>
    <cellStyle name="Normal 18 3 2" xfId="1299" xr:uid="{B6CEAFD6-1CBE-4CD6-9FDE-8A7A677DCFBC}"/>
    <cellStyle name="Normal 18 3 2 2" xfId="9466" xr:uid="{ECC4911F-890D-4699-9EF5-762925F4BCDB}"/>
    <cellStyle name="Normal 18 3 2 2 2" xfId="10993" xr:uid="{8A4AF755-9329-4CC2-8698-B7CF1090DAB0}"/>
    <cellStyle name="Normal 18 3 2 3" xfId="9903" xr:uid="{68407EA1-EB4B-4D82-A152-9FB55F01511D}"/>
    <cellStyle name="Normal 18 3 2 3 2" xfId="11441" xr:uid="{0BAA3AB7-5A12-469A-BD54-D3C6EB8A94BE}"/>
    <cellStyle name="Normal 18 3 2 4" xfId="10310" xr:uid="{46A35739-A66F-44A6-BFB9-23B00546B927}"/>
    <cellStyle name="Normal 18 3 3" xfId="2079" xr:uid="{24EC0EA7-0A06-4822-8778-74E47F6C349A}"/>
    <cellStyle name="Normal 18 3 3 2" xfId="9467" xr:uid="{97143482-FDA7-4115-A668-FE755BE6A698}"/>
    <cellStyle name="Normal 18 3 3 2 2" xfId="10994" xr:uid="{75C5F891-CB02-433E-BD57-491C41644757}"/>
    <cellStyle name="Normal 18 3 3 3" xfId="10311" xr:uid="{3DA74261-A8CE-413F-AD7D-89BE6FC362DC}"/>
    <cellStyle name="Normal 18 3 4" xfId="8608" xr:uid="{27A7E007-BEF8-453D-9B85-E869611BFC77}"/>
    <cellStyle name="Normal 18 3 4 2" xfId="9468" xr:uid="{38192B89-3664-4748-81C7-94729C58401B}"/>
    <cellStyle name="Normal 18 3 4 2 2" xfId="10995" xr:uid="{8FC9E232-190C-4E2E-91CB-4F50575D2BD0}"/>
    <cellStyle name="Normal 18 3 4 3" xfId="10193" xr:uid="{B525CE36-AD49-484F-AC06-8A19CD10711F}"/>
    <cellStyle name="Normal 18 3 5" xfId="9158" xr:uid="{941B06FB-5704-4188-8DB0-8BFF130D468D}"/>
    <cellStyle name="Normal 18 3 5 2" xfId="9162" xr:uid="{5A15F711-0343-419A-BCA0-4CD7D7B90379}"/>
    <cellStyle name="Normal 18 3 5 2 2" xfId="9907" xr:uid="{FB9918CC-F6B2-47D9-9260-E2200D6BF6DD}"/>
    <cellStyle name="Normal 18 3 5 2 2 2" xfId="11445" xr:uid="{24A9DAE7-FFE6-4023-99A4-6B74F7471974}"/>
    <cellStyle name="Normal 18 3 5 2 3" xfId="10686" xr:uid="{6433C00F-0047-4220-8173-59DB671C7897}"/>
    <cellStyle name="Normal 18 3 5 3" xfId="9900" xr:uid="{03684E97-D8CD-40C3-9214-84FB8DCDD91E}"/>
    <cellStyle name="Normal 18 3 5 3 2" xfId="11438" xr:uid="{BFF2A369-D985-4BB9-B48F-1CCDB76E8A7D}"/>
    <cellStyle name="Normal 18 3 5 4" xfId="10682" xr:uid="{67C79224-2A7B-4F31-B4A6-7A5141EACA2E}"/>
    <cellStyle name="Normal 18 3 6" xfId="9227" xr:uid="{66FFE98C-DFAD-4924-969E-E8DA49BE10B2}"/>
    <cellStyle name="Normal 18 3 6 2" xfId="10751" xr:uid="{D1554374-2B2B-4646-8BB7-C7157ACFA03F}"/>
    <cellStyle name="Normal 18 3 7" xfId="9990" xr:uid="{2FB3D988-77CD-4761-AD99-10EC04CFF3CF}"/>
    <cellStyle name="Normal 18 4" xfId="1051" xr:uid="{B0233D75-F299-4523-B0D2-6FF533487348}"/>
    <cellStyle name="Normal 18 4 2" xfId="8780" xr:uid="{F889C5D1-1EA5-4008-9748-7FFF955BB7E4}"/>
    <cellStyle name="Normal 18 4 2 2" xfId="9469" xr:uid="{FADC9669-C082-4911-92EA-85FAC7E5D9AD}"/>
    <cellStyle name="Normal 18 4 2 2 2" xfId="10996" xr:uid="{E3487A47-7DBF-4194-A503-B99936EB9ACE}"/>
    <cellStyle name="Normal 18 4 2 3" xfId="10312" xr:uid="{9284BA6D-6D07-4E63-BADE-BA66E3F59EF6}"/>
    <cellStyle name="Normal 18 4 3" xfId="8609" xr:uid="{341A8BDA-729F-46FF-9BF6-475579D20C7E}"/>
    <cellStyle name="Normal 18 4 3 2" xfId="9470" xr:uid="{B287E103-338B-493C-A889-D05C93E5E9CE}"/>
    <cellStyle name="Normal 18 4 3 2 2" xfId="10997" xr:uid="{927400F8-7AE9-43F0-9CA6-791BE007414A}"/>
    <cellStyle name="Normal 18 4 3 3" xfId="10194" xr:uid="{898C68F2-420F-492F-B430-6B5BF678F613}"/>
    <cellStyle name="Normal 18 4 4" xfId="9228" xr:uid="{CB945B7D-0B9E-48D1-A4B8-DDBB1236DB5D}"/>
    <cellStyle name="Normal 18 4 4 2" xfId="10752" xr:uid="{C96364EF-7972-43F2-AD2B-974A7E3ACB3C}"/>
    <cellStyle name="Normal 18 4 5" xfId="9991" xr:uid="{4E8BC633-47D7-46AD-A8D0-16DC74F80B20}"/>
    <cellStyle name="Normal 18 5" xfId="1830" xr:uid="{A32234AE-E913-4DE5-89D2-D3D9645BE7EC}"/>
    <cellStyle name="Normal 18 5 2" xfId="8781" xr:uid="{8AE69CC3-451F-4F41-AE87-99DA9B7717E7}"/>
    <cellStyle name="Normal 18 5 2 2" xfId="9471" xr:uid="{F1C4DF03-BD34-4816-98E7-B5C4900BE55C}"/>
    <cellStyle name="Normal 18 5 2 2 2" xfId="10998" xr:uid="{7226A9B7-945D-48E3-A7C5-4795937C7F2E}"/>
    <cellStyle name="Normal 18 5 2 3" xfId="10313" xr:uid="{05A28757-B8F2-4A76-A50A-354BA4392A7A}"/>
    <cellStyle name="Normal 18 5 3" xfId="8610" xr:uid="{1E508EA6-4996-4DDA-A959-302BA83E3DCF}"/>
    <cellStyle name="Normal 18 5 3 2" xfId="9472" xr:uid="{3D554610-3849-4564-BCAB-BCA9201BB4A9}"/>
    <cellStyle name="Normal 18 5 3 2 2" xfId="10999" xr:uid="{319E90E3-A901-4A5B-B75A-80BE428DDB1E}"/>
    <cellStyle name="Normal 18 5 3 3" xfId="10195" xr:uid="{541EE1A4-314B-4C57-9BE7-C8977868EA7E}"/>
    <cellStyle name="Normal 18 5 4" xfId="9229" xr:uid="{2267BFAE-CB74-4F9B-8CC8-777FFD45D5D3}"/>
    <cellStyle name="Normal 18 5 4 2" xfId="10753" xr:uid="{F650C874-06B5-4CA1-BE8E-EB79BB5674EC}"/>
    <cellStyle name="Normal 18 5 5" xfId="9992" xr:uid="{9B01A0F9-4120-44AF-93D4-A52A68206DCE}"/>
    <cellStyle name="Normal 18 6" xfId="7577" xr:uid="{D950B555-BCE2-4626-9190-AB204A8BA954}"/>
    <cellStyle name="Normal 18 6 2" xfId="8782" xr:uid="{A4E2EDC8-B7FD-4145-B2F8-0E7EA3324FDA}"/>
    <cellStyle name="Normal 18 6 2 2" xfId="9473" xr:uid="{C659C60A-0F96-4D73-8927-1A214C8F1080}"/>
    <cellStyle name="Normal 18 6 2 2 2" xfId="11000" xr:uid="{918BEDEE-DBD7-4622-BB81-C86FB45AFB17}"/>
    <cellStyle name="Normal 18 6 2 3" xfId="10314" xr:uid="{79504626-8E6C-456C-AFEB-CA82AFC56C18}"/>
    <cellStyle name="Normal 18 6 3" xfId="8611" xr:uid="{34DD847E-E15E-4627-8B44-B4014F560A00}"/>
    <cellStyle name="Normal 18 6 3 2" xfId="9474" xr:uid="{D2BBC43A-417C-4180-BD14-F6C2397F65F3}"/>
    <cellStyle name="Normal 18 6 3 2 2" xfId="11001" xr:uid="{3CCB1B27-1BBB-492B-850C-ABD2C80B4D9F}"/>
    <cellStyle name="Normal 18 6 3 3" xfId="10196" xr:uid="{7CD9F0F2-BD5B-472C-BA77-FF97DD151387}"/>
    <cellStyle name="Normal 18 6 4" xfId="9230" xr:uid="{9A2E5553-71CB-43B2-98A0-170A865C4842}"/>
    <cellStyle name="Normal 18 6 4 2" xfId="10754" xr:uid="{92B6C541-F095-4FB0-BB20-09FBC02BAB8D}"/>
    <cellStyle name="Normal 18 6 5" xfId="9993" xr:uid="{34706724-0747-44BA-A195-E8EE6CF6AA46}"/>
    <cellStyle name="Normal 18 7" xfId="8750" xr:uid="{2E52253C-CAC3-479C-8165-4F918A8E42A7}"/>
    <cellStyle name="Normal 18 8" xfId="8596" xr:uid="{B82B4810-1EBC-421B-A1B0-4FF0BA01BD20}"/>
    <cellStyle name="Normal 18 8 2" xfId="9475" xr:uid="{BCCBAD07-21BD-4B52-A03F-2B12BFA053B8}"/>
    <cellStyle name="Normal 18 8 2 2" xfId="11002" xr:uid="{1E038D59-A90D-4F40-80A9-86954BF9B720}"/>
    <cellStyle name="Normal 18 8 3" xfId="10181" xr:uid="{32C72185-B057-4D9D-BAE6-C98B41E8C1B1}"/>
    <cellStyle name="Normal 18 9" xfId="9146" xr:uid="{0641433D-76DE-4D4B-88A4-C46C5B52D1C3}"/>
    <cellStyle name="Normal 18 9 2" xfId="10670" xr:uid="{32AA31A9-5365-4750-B03E-28646C40E050}"/>
    <cellStyle name="Normal 18_1_solis_MK Nr 595 " xfId="7578" xr:uid="{D469157D-5A88-4C20-B87E-FE0BB4C7A990}"/>
    <cellStyle name="Normal 19" xfId="199" xr:uid="{1AAD403E-53AE-46EE-9A81-C6F5532E4218}"/>
    <cellStyle name="Normal 19 10" xfId="8599" xr:uid="{99AF4174-AD8A-47B3-9713-838D88EC836F}"/>
    <cellStyle name="Normal 19 10 2" xfId="9476" xr:uid="{09255BD4-F224-48B7-BE3C-3CEEDA79770F}"/>
    <cellStyle name="Normal 19 10 2 2" xfId="11003" xr:uid="{5272BE37-7F34-4D61-9B3F-62527B138E4F}"/>
    <cellStyle name="Normal 19 10 3" xfId="10184" xr:uid="{8189AB30-7619-4667-8EE4-0A3935B1867B}"/>
    <cellStyle name="Normal 19 11" xfId="9231" xr:uid="{428C5D50-4841-4F42-AE64-BE2073F82F40}"/>
    <cellStyle name="Normal 19 11 2" xfId="10755" xr:uid="{B9BC5D2A-4965-4DC2-9DB7-3F70738F46EA}"/>
    <cellStyle name="Normal 19 12" xfId="9994" xr:uid="{BF7AD46D-5E80-4BB3-9D77-7C4DA15709E4}"/>
    <cellStyle name="Normal 19 13" xfId="7579" xr:uid="{93CFC672-CE41-48CF-A765-116E42E2EBFD}"/>
    <cellStyle name="Normal 19 2" xfId="7580" xr:uid="{11A8FFDC-BA14-4D53-9A15-4F1555868DF9}"/>
    <cellStyle name="Normal 19 2 2" xfId="7581" xr:uid="{A52FA5A6-853E-42DF-86F7-9C4C6E40F891}"/>
    <cellStyle name="Normal 19 2 3" xfId="7582" xr:uid="{48ABE873-57DC-4FBD-9746-F2D8510F5544}"/>
    <cellStyle name="Normal 19 2_1_solis_MK Nr 595 " xfId="7583" xr:uid="{693AE6F4-B817-496C-8750-610488E85DBE}"/>
    <cellStyle name="Normal 19 3" xfId="7584" xr:uid="{AF14E200-0BB6-4ECA-B3E7-57A414E92A6D}"/>
    <cellStyle name="Normal 19 4" xfId="7585" xr:uid="{A6159060-E409-46E1-A20E-2B0B69E9EBC6}"/>
    <cellStyle name="Normal 19 5" xfId="8783" xr:uid="{025A4D56-AE63-44BA-AED4-66822AB8F655}"/>
    <cellStyle name="Normal 19 5 2" xfId="9477" xr:uid="{20FE328D-19B6-4862-87AF-2B24D0BB5E98}"/>
    <cellStyle name="Normal 19 5 2 2" xfId="11004" xr:uid="{16846B2F-1637-4D03-A416-5058C8F3151D}"/>
    <cellStyle name="Normal 19 5 3" xfId="10315" xr:uid="{AD76F1F3-9FE6-47D5-A2DA-E6873BC18BEC}"/>
    <cellStyle name="Normal 19 6" xfId="8784" xr:uid="{9E066703-511A-472A-A987-8C991060992D}"/>
    <cellStyle name="Normal 19 6 2" xfId="9478" xr:uid="{536D3AD6-F24C-4574-A800-E8F86AE762D4}"/>
    <cellStyle name="Normal 19 6 2 2" xfId="11005" xr:uid="{7A2BFF2A-FEC8-46E1-8485-05E9754606F6}"/>
    <cellStyle name="Normal 19 6 3" xfId="10316" xr:uid="{D7E50DD7-E2F6-4DAE-95A4-2E30839ABA3C}"/>
    <cellStyle name="Normal 19 7" xfId="8612" xr:uid="{798D0A40-13FA-4FA3-B612-F7E6D8E74EF6}"/>
    <cellStyle name="Normal 19 7 2" xfId="9479" xr:uid="{6729C016-3C08-4804-9AE9-B7172CCC98F4}"/>
    <cellStyle name="Normal 19 7 2 2" xfId="11006" xr:uid="{B302C088-EA83-420D-A8EA-814B8B5568DC}"/>
    <cellStyle name="Normal 19 7 3" xfId="10197" xr:uid="{C1AC8540-2B1C-48A9-8657-9B476D6F309A}"/>
    <cellStyle name="Normal 19 8" xfId="8598" xr:uid="{6C86D54A-3731-42A9-9935-2728B8691B46}"/>
    <cellStyle name="Normal 19 8 2" xfId="9480" xr:uid="{FAF0B2B3-BF8D-46F9-8A31-6BD32F0755AD}"/>
    <cellStyle name="Normal 19 8 2 2" xfId="11007" xr:uid="{CBA30F3B-6216-452B-8FFA-8A390F62D59B}"/>
    <cellStyle name="Normal 19 8 3" xfId="10183" xr:uid="{2BB04284-D90B-4459-A244-D8BC80CB6F3B}"/>
    <cellStyle name="Normal 19 9" xfId="8600" xr:uid="{03E50F41-5D04-4CB9-BA31-02FFC863C40E}"/>
    <cellStyle name="Normal 19 9 2" xfId="9481" xr:uid="{455E90C1-3587-4B55-A5B1-362B2B33A8C1}"/>
    <cellStyle name="Normal 19 9 2 2" xfId="11008" xr:uid="{24CEC93A-AC8A-43AC-A34B-B5B70EF6D1B3}"/>
    <cellStyle name="Normal 19 9 3" xfId="10185" xr:uid="{93CB10EF-2B39-49C4-AE0C-A918EBC04ACD}"/>
    <cellStyle name="Normal 19_1_solis_MK Nr 595 " xfId="7586" xr:uid="{4A077212-46E9-4ED0-9196-6F7E5CAA1AA5}"/>
    <cellStyle name="Normal 2" xfId="2" xr:uid="{C79EB2A4-0376-47D6-87D9-006639A71738}"/>
    <cellStyle name="Normal 2 10" xfId="808" xr:uid="{387601D2-E512-434C-9146-57F7B8385EE8}"/>
    <cellStyle name="Normal 2 10 2" xfId="8785" xr:uid="{8DFE9903-AD06-4CFF-97A4-B06CA20BDC9D}"/>
    <cellStyle name="Normal 2 10 2 2" xfId="9482" xr:uid="{F760C18F-D718-4D7F-9A61-C95781E38C36}"/>
    <cellStyle name="Normal 2 10 2 2 2" xfId="11009" xr:uid="{9CA3B7D3-6DDF-4522-8F54-0493E5CC35A6}"/>
    <cellStyle name="Normal 2 10 2 3" xfId="10317" xr:uid="{48C49A51-FE0D-4E2E-B9ED-7CFC4DBA18E5}"/>
    <cellStyle name="Normal 2 10 3" xfId="8786" xr:uid="{B7114B49-ADC3-40C0-A360-23CB8937467D}"/>
    <cellStyle name="Normal 2 10 3 2" xfId="9483" xr:uid="{6C0F581A-FC3D-4D2B-B731-6DA69A7B1F66}"/>
    <cellStyle name="Normal 2 10 3 2 2" xfId="11010" xr:uid="{3797E8B0-A04C-45CB-92FC-E859E010AD86}"/>
    <cellStyle name="Normal 2 10 3 3" xfId="10318" xr:uid="{B29A62AA-43B1-409B-A672-902B950D00DC}"/>
    <cellStyle name="Normal 2 10 4" xfId="8613" xr:uid="{ED90160B-522B-42F2-86E9-922D09DEF58A}"/>
    <cellStyle name="Normal 2 10 4 2" xfId="9484" xr:uid="{15DF7D34-D997-4C4B-9B09-00D37C397F42}"/>
    <cellStyle name="Normal 2 10 4 2 2" xfId="11011" xr:uid="{2AD2A1A9-5FFF-446E-A57F-E04740CA89F5}"/>
    <cellStyle name="Normal 2 10 4 3" xfId="10198" xr:uid="{4BE3E8A3-8926-4F5F-9126-74A61EF92285}"/>
    <cellStyle name="Normal 2 10 5" xfId="9232" xr:uid="{BE4E9720-9364-468D-A506-401E45C09ED6}"/>
    <cellStyle name="Normal 2 10 5 2" xfId="10756" xr:uid="{C31AC3FE-B3AD-4ACA-A0F9-FD04C12A6334}"/>
    <cellStyle name="Normal 2 10 6" xfId="9995" xr:uid="{DD6A5EB5-15FE-4F58-B9F0-2F32804B0CED}"/>
    <cellStyle name="Normal 2 11" xfId="7587" xr:uid="{1E554825-45E5-4894-A3CC-881DD078A9CB}"/>
    <cellStyle name="Normal 2 11 2" xfId="8787" xr:uid="{C946ACF6-6B6C-4DB5-82D9-C863338BEF1A}"/>
    <cellStyle name="Normal 2 11 2 2" xfId="9485" xr:uid="{69F85388-9074-45C7-8062-21384BEF559B}"/>
    <cellStyle name="Normal 2 11 2 2 2" xfId="11012" xr:uid="{CB230026-F4FA-45ED-92A3-1FAB921E45BD}"/>
    <cellStyle name="Normal 2 11 2 3" xfId="10319" xr:uid="{37297599-01EE-4E92-A09B-6B8F569BD15D}"/>
    <cellStyle name="Normal 2 11 3" xfId="8788" xr:uid="{04500E67-5270-4FC7-90B5-EC42A8BE40E7}"/>
    <cellStyle name="Normal 2 11 3 2" xfId="9486" xr:uid="{72A8BD10-4412-4693-9495-D2B8D38E18DB}"/>
    <cellStyle name="Normal 2 11 3 2 2" xfId="11013" xr:uid="{A89DD098-6BB9-4B98-B56D-800ABE707CE0}"/>
    <cellStyle name="Normal 2 11 3 3" xfId="10320" xr:uid="{C2B39A69-E153-4558-A9E9-3A6602A12CF3}"/>
    <cellStyle name="Normal 2 11 4" xfId="8614" xr:uid="{80E2328D-DB16-4738-AA78-DC1607983EB7}"/>
    <cellStyle name="Normal 2 11 4 2" xfId="9487" xr:uid="{137330E9-B0B3-4926-9D46-75A90F09FC07}"/>
    <cellStyle name="Normal 2 11 4 2 2" xfId="11014" xr:uid="{27A13746-C0DE-413A-9701-022EC42C5CDF}"/>
    <cellStyle name="Normal 2 11 4 3" xfId="10199" xr:uid="{14955A9A-FC76-4FBC-ABF0-D7E00CEE50AD}"/>
    <cellStyle name="Normal 2 11 5" xfId="9233" xr:uid="{264013C3-42D8-4567-B38E-D64CB7C11FBE}"/>
    <cellStyle name="Normal 2 11 5 2" xfId="10757" xr:uid="{0AB589B3-E34E-42A6-8874-B114031D3FC2}"/>
    <cellStyle name="Normal 2 11 6" xfId="9996" xr:uid="{065BBB00-2E50-4C37-8654-8CBC34A38F9E}"/>
    <cellStyle name="Normal 2 12" xfId="805" xr:uid="{D2B8D63B-2622-4155-AE4A-73E3AF7FE59F}"/>
    <cellStyle name="Normal 2 12 2" xfId="21751" xr:uid="{5DE631CD-CF3A-4A46-BEB7-65B2E4D4F88E}"/>
    <cellStyle name="Normal 2 12 3" xfId="21763" xr:uid="{BBE26FB5-832C-4AD0-A59E-F30E25497C57}"/>
    <cellStyle name="Normal 2 13" xfId="7588" xr:uid="{D4AC63A6-F9BF-42D9-AA84-1AC8C326C293}"/>
    <cellStyle name="Normal 2 13 10" xfId="7589" xr:uid="{DBFE5080-7850-4792-A5FD-98EEA8089AC3}"/>
    <cellStyle name="Normal 2 13 11" xfId="7590" xr:uid="{8254B760-20F2-43FC-96F3-DA248681A7A8}"/>
    <cellStyle name="Normal 2 13 12" xfId="7591" xr:uid="{32132660-F876-49EB-9C99-5114EF76636A}"/>
    <cellStyle name="Normal 2 13 13" xfId="7592" xr:uid="{DAF4811C-3E4D-406F-B982-A4F3048EAEEB}"/>
    <cellStyle name="Normal 2 13 2" xfId="7593" xr:uid="{B6499D61-9438-4776-9122-944B79886BE8}"/>
    <cellStyle name="Normal 2 13 2 10" xfId="7594" xr:uid="{17B7C413-7525-42C1-8797-235F76DB3A98}"/>
    <cellStyle name="Normal 2 13 2 11" xfId="7595" xr:uid="{7E4AB4A5-A33A-49DF-97E1-27738AB9487B}"/>
    <cellStyle name="Normal 2 13 2 12" xfId="7596" xr:uid="{85B564A9-9662-4ABC-B3E6-7442CDCFB52E}"/>
    <cellStyle name="Normal 2 13 2 13" xfId="7597" xr:uid="{F15921C6-EF6F-4BE8-A7E5-CA184F6B279C}"/>
    <cellStyle name="Normal 2 13 2 2" xfId="7598" xr:uid="{17F95C31-CB2D-4B0A-AC52-4A37FF9112DE}"/>
    <cellStyle name="Normal 2 13 2 3" xfId="7599" xr:uid="{365E6224-E29E-4C8F-88C9-CFE2B8BC7F4C}"/>
    <cellStyle name="Normal 2 13 2 4" xfId="7600" xr:uid="{D023BD33-5DB4-4C02-A2FC-7CBCCA90948B}"/>
    <cellStyle name="Normal 2 13 2 5" xfId="7601" xr:uid="{B98AE3A4-7A1D-430C-9534-D9DE065ED6F5}"/>
    <cellStyle name="Normal 2 13 2 6" xfId="7602" xr:uid="{2CE0379A-B4DB-47A9-9A9B-5C87810FF4BD}"/>
    <cellStyle name="Normal 2 13 2 7" xfId="7603" xr:uid="{1B6BC124-BE4A-4E3C-951A-BA3C2B7B5C31}"/>
    <cellStyle name="Normal 2 13 2 8" xfId="7604" xr:uid="{5D5405A3-D776-4E89-A03D-361ED040F28B}"/>
    <cellStyle name="Normal 2 13 2 9" xfId="7605" xr:uid="{DA7E48A6-8670-420E-A3DF-97E1E72F58FE}"/>
    <cellStyle name="Normal 2 13 3" xfId="7606" xr:uid="{C862B637-42A2-4A96-A25B-8BF5ED51261D}"/>
    <cellStyle name="Normal 2 13 4" xfId="7607" xr:uid="{32604268-B905-463E-9729-FB618B2E898A}"/>
    <cellStyle name="Normal 2 13 5" xfId="7608" xr:uid="{4FD357CE-C53C-4B9E-8612-AA33A506734B}"/>
    <cellStyle name="Normal 2 13 6" xfId="7609" xr:uid="{1D641EA7-AC43-4AB0-B196-BFC09E761060}"/>
    <cellStyle name="Normal 2 13 7" xfId="7610" xr:uid="{8260DF3C-4C31-481F-A646-01778AEF02CE}"/>
    <cellStyle name="Normal 2 13 8" xfId="7611" xr:uid="{14275872-5F6D-453E-990F-A49CC94DFBBC}"/>
    <cellStyle name="Normal 2 13 9" xfId="7612" xr:uid="{344A8838-6044-4CD3-AAE4-7CE3DFA996A9}"/>
    <cellStyle name="Normal 2 14" xfId="7613" xr:uid="{D63AC574-5FF5-43ED-9451-26E1BAAEE5E4}"/>
    <cellStyle name="Normal 2 15" xfId="7614" xr:uid="{E447C0D0-5B0D-45D1-B956-124B5CA2AFEA}"/>
    <cellStyle name="Normal 2 16" xfId="7615" xr:uid="{92B24FED-7282-4338-AB5A-D93CA4F4520B}"/>
    <cellStyle name="Normal 2 17" xfId="7616" xr:uid="{D5A0642D-E06C-4CFA-92E0-DFD629BE7852}"/>
    <cellStyle name="Normal 2 18" xfId="7617" xr:uid="{B3441822-9E63-4EF7-9219-58C5B3C97A2A}"/>
    <cellStyle name="Normal 2 19" xfId="7618" xr:uid="{B595C1EE-A1CE-4C33-A181-D95F295893DB}"/>
    <cellStyle name="Normal 2 2" xfId="37" xr:uid="{52ACE03E-FD1F-4C35-9F7D-B584B56DE29A}"/>
    <cellStyle name="Normal 2 2 10" xfId="7620" xr:uid="{D709C0AD-B699-43DB-86BC-2AB501DC538A}"/>
    <cellStyle name="Normal 2 2 10 2" xfId="8789" xr:uid="{DB095849-7FE0-4DFA-AC3D-5C801B9BFB54}"/>
    <cellStyle name="Normal 2 2 10 2 2" xfId="9488" xr:uid="{D13B593E-C415-4B84-9E7A-72719B981458}"/>
    <cellStyle name="Normal 2 2 10 2 2 2" xfId="11015" xr:uid="{B7CFD633-C41A-45C4-86AC-136FAD39E096}"/>
    <cellStyle name="Normal 2 2 10 2 3" xfId="10321" xr:uid="{B2F43198-07E2-4CA5-A7A3-BAD543832770}"/>
    <cellStyle name="Normal 2 2 10 3" xfId="8790" xr:uid="{F06D8ECD-989A-4320-A607-C18307800AF5}"/>
    <cellStyle name="Normal 2 2 10 3 2" xfId="9489" xr:uid="{7BE6D738-3CE1-4D9D-B71A-6FCDC171ADE0}"/>
    <cellStyle name="Normal 2 2 10 3 2 2" xfId="11016" xr:uid="{D3C5144D-B9AE-4D14-B0D8-33F2C84940C3}"/>
    <cellStyle name="Normal 2 2 10 3 3" xfId="10322" xr:uid="{3BEF7193-648B-490D-AC7A-D3B718519E65}"/>
    <cellStyle name="Normal 2 2 10 4" xfId="8615" xr:uid="{4FF26EA8-22BB-4158-9B02-39025CB7F302}"/>
    <cellStyle name="Normal 2 2 10 4 2" xfId="9490" xr:uid="{4F9767D3-142C-482D-8F1A-4F9B506D348D}"/>
    <cellStyle name="Normal 2 2 10 4 2 2" xfId="11017" xr:uid="{4688EFD2-8998-46B4-9BE8-5662247DDBED}"/>
    <cellStyle name="Normal 2 2 10 4 3" xfId="10200" xr:uid="{FF87A20E-6D3A-4E8B-8859-83F3B9463935}"/>
    <cellStyle name="Normal 2 2 10 5" xfId="9234" xr:uid="{4392C40C-7FD5-446A-A828-25C81AF0D9EA}"/>
    <cellStyle name="Normal 2 2 10 5 2" xfId="10758" xr:uid="{592D195E-0034-4B5D-B4C8-8EDEE62E1C4D}"/>
    <cellStyle name="Normal 2 2 10 6" xfId="9997" xr:uid="{25A7F36E-A977-4A7A-B8CF-889739F6C9B1}"/>
    <cellStyle name="Normal 2 2 11" xfId="7621" xr:uid="{71F51F8A-28E5-4291-8D86-8914BD3BA34C}"/>
    <cellStyle name="Normal 2 2 11 2" xfId="8791" xr:uid="{0A2D2CA0-903D-4868-82EF-9375961BCB5C}"/>
    <cellStyle name="Normal 2 2 11 2 2" xfId="9491" xr:uid="{0EE1A223-7039-4882-8AE1-9C3FBCF204EE}"/>
    <cellStyle name="Normal 2 2 11 2 2 2" xfId="11018" xr:uid="{72FD2466-F868-456E-97E2-320EFE52E605}"/>
    <cellStyle name="Normal 2 2 11 2 3" xfId="10323" xr:uid="{ECEA385F-59CE-4B15-91E9-FF8AD3CF5BA8}"/>
    <cellStyle name="Normal 2 2 11 3" xfId="8792" xr:uid="{87A577AF-2214-41FF-9139-74439BC01D25}"/>
    <cellStyle name="Normal 2 2 11 3 2" xfId="9492" xr:uid="{2519E510-3F3B-4AC5-AF46-1385DF66ADF7}"/>
    <cellStyle name="Normal 2 2 11 3 2 2" xfId="11019" xr:uid="{FE169495-3660-4752-BA48-AD0E4FD54B78}"/>
    <cellStyle name="Normal 2 2 11 3 3" xfId="10324" xr:uid="{23BFF565-2FF5-454F-9D28-640AA8772073}"/>
    <cellStyle name="Normal 2 2 11 4" xfId="8616" xr:uid="{F09198BC-6BC1-42F5-8106-853C17A96D4F}"/>
    <cellStyle name="Normal 2 2 11 4 2" xfId="9493" xr:uid="{CC54F72E-31B4-433C-ABA4-0FCF9ED8DE7B}"/>
    <cellStyle name="Normal 2 2 11 4 2 2" xfId="11020" xr:uid="{0836A6D3-38B7-4570-BF83-7CA70DAC9F42}"/>
    <cellStyle name="Normal 2 2 11 4 3" xfId="10201" xr:uid="{25BC6C63-693A-4BA9-8268-323C5A71F963}"/>
    <cellStyle name="Normal 2 2 11 5" xfId="9235" xr:uid="{2F277886-A8B2-44AD-895E-7DC57AC5FB8F}"/>
    <cellStyle name="Normal 2 2 11 5 2" xfId="10759" xr:uid="{DCD3776B-400A-4EBA-9251-A7A3AF0161F3}"/>
    <cellStyle name="Normal 2 2 11 6" xfId="9998" xr:uid="{A71FDF8C-CE06-4876-924E-4A1CDB950E94}"/>
    <cellStyle name="Normal 2 2 12" xfId="7622" xr:uid="{AEF4820E-6402-4069-93F3-CDF6FEF96E9D}"/>
    <cellStyle name="Normal 2 2 12 2" xfId="8793" xr:uid="{B5CA1C38-F113-4581-9855-547C564795E8}"/>
    <cellStyle name="Normal 2 2 12 2 2" xfId="9494" xr:uid="{3D5AC429-E8E2-4370-B638-6FCB52D40D3B}"/>
    <cellStyle name="Normal 2 2 12 2 2 2" xfId="11021" xr:uid="{AA7C7559-AB30-4E31-A081-3998ED7F48AE}"/>
    <cellStyle name="Normal 2 2 12 2 3" xfId="10325" xr:uid="{36947A6F-119D-4308-8A7D-0A6E83D564B7}"/>
    <cellStyle name="Normal 2 2 12 3" xfId="8794" xr:uid="{6281430C-23A3-4142-9FBB-4F008701F0DF}"/>
    <cellStyle name="Normal 2 2 12 3 2" xfId="9495" xr:uid="{665C241D-6405-4484-AA2A-7FF4BCA01EAD}"/>
    <cellStyle name="Normal 2 2 12 3 2 2" xfId="11022" xr:uid="{6BD7A2F9-C864-42BB-857C-5B0146E6A381}"/>
    <cellStyle name="Normal 2 2 12 3 3" xfId="10326" xr:uid="{E13B5716-8FF1-4CA4-891C-6CC70C0BE5A9}"/>
    <cellStyle name="Normal 2 2 12 4" xfId="8617" xr:uid="{17ACF88D-3C82-471E-B25B-010B9F8ECBD4}"/>
    <cellStyle name="Normal 2 2 12 4 2" xfId="9496" xr:uid="{60E89CEE-4A82-4FAB-8E2D-A10BCAEFC6DF}"/>
    <cellStyle name="Normal 2 2 12 4 2 2" xfId="11023" xr:uid="{209E253E-39A5-490C-B775-34F4CA17ACCB}"/>
    <cellStyle name="Normal 2 2 12 4 3" xfId="10202" xr:uid="{E426378E-A337-4686-B1C8-614CA8F36ACA}"/>
    <cellStyle name="Normal 2 2 12 5" xfId="9236" xr:uid="{041F7163-CA3F-4E59-B72C-43B571EE2C8A}"/>
    <cellStyle name="Normal 2 2 12 5 2" xfId="10760" xr:uid="{4A19CA7E-358C-4225-834E-8CE2E361F529}"/>
    <cellStyle name="Normal 2 2 12 6" xfId="9999" xr:uid="{AFF3A35A-01D2-487D-960D-1C12E5D1F1C9}"/>
    <cellStyle name="Normal 2 2 13" xfId="7623" xr:uid="{B5A91BDF-19F2-4BD5-BB1A-CBD4E5648602}"/>
    <cellStyle name="Normal 2 2 13 2" xfId="8795" xr:uid="{743DC29A-5CC9-48CE-9459-004681FF2895}"/>
    <cellStyle name="Normal 2 2 13 2 2" xfId="9497" xr:uid="{5891CE05-C699-46D5-87F2-1E08B0ADA032}"/>
    <cellStyle name="Normal 2 2 13 2 2 2" xfId="11024" xr:uid="{F86C7DF7-BAA6-4F13-88EC-FBDAFCA85CFE}"/>
    <cellStyle name="Normal 2 2 13 2 3" xfId="10327" xr:uid="{F384E189-3B44-4F4E-B9B0-5CCBCA83734B}"/>
    <cellStyle name="Normal 2 2 13 3" xfId="8796" xr:uid="{4877A2D0-8821-48F6-AF35-3A8934D3590F}"/>
    <cellStyle name="Normal 2 2 13 3 2" xfId="9498" xr:uid="{A59BF191-4C40-4704-AB67-C9C464BAC4E2}"/>
    <cellStyle name="Normal 2 2 13 3 2 2" xfId="11025" xr:uid="{C6D040C8-4B9A-4FC3-9305-E1C789BF2AC5}"/>
    <cellStyle name="Normal 2 2 13 3 3" xfId="10328" xr:uid="{F1D55D62-14D5-42A6-BD2C-893C67C21542}"/>
    <cellStyle name="Normal 2 2 13 4" xfId="8618" xr:uid="{D349C910-D38B-4BED-A287-3C28C112FB2F}"/>
    <cellStyle name="Normal 2 2 13 4 2" xfId="9499" xr:uid="{77881917-9F60-4C91-BC20-D73370CF2E63}"/>
    <cellStyle name="Normal 2 2 13 4 2 2" xfId="11026" xr:uid="{CECD3F29-2263-4445-8B0F-BFC5E5BF6F14}"/>
    <cellStyle name="Normal 2 2 13 4 3" xfId="10203" xr:uid="{06A8BC63-2FFB-4F97-BC31-5EF2EC322F0C}"/>
    <cellStyle name="Normal 2 2 13 5" xfId="9237" xr:uid="{D0BB7921-4A9A-4E96-B404-CECF374D2D56}"/>
    <cellStyle name="Normal 2 2 13 5 2" xfId="10761" xr:uid="{BEAC90D0-9ACA-4146-B90B-B19034C164B7}"/>
    <cellStyle name="Normal 2 2 13 6" xfId="10000" xr:uid="{CD8EABC7-77D3-4C83-A3EE-DB2949C07BB9}"/>
    <cellStyle name="Normal 2 2 14" xfId="7624" xr:uid="{7364C9BC-9668-4D96-8423-C41FA3A7AA96}"/>
    <cellStyle name="Normal 2 2 14 2" xfId="8797" xr:uid="{9ACE8F8E-35EF-4856-B133-E4F5D3AEA303}"/>
    <cellStyle name="Normal 2 2 14 2 2" xfId="9500" xr:uid="{0F0BF53A-841F-4FFD-9E43-55257773597F}"/>
    <cellStyle name="Normal 2 2 14 2 2 2" xfId="11027" xr:uid="{0FD85AEC-F9A8-468D-9B52-F6EEC050BE85}"/>
    <cellStyle name="Normal 2 2 14 2 3" xfId="10329" xr:uid="{1F10D26F-06CA-4223-AF2F-C53DA2F64F03}"/>
    <cellStyle name="Normal 2 2 14 3" xfId="8798" xr:uid="{44C4A12A-3B42-4430-BE83-701AE2A832CD}"/>
    <cellStyle name="Normal 2 2 14 3 2" xfId="9501" xr:uid="{7A99FAA4-8976-4867-8938-620833B8A494}"/>
    <cellStyle name="Normal 2 2 14 3 2 2" xfId="11028" xr:uid="{9B4B5646-AF6F-4BA4-8083-9ADF271DFBDB}"/>
    <cellStyle name="Normal 2 2 14 3 3" xfId="10330" xr:uid="{82D55CB3-D860-43FB-87F6-B0D28F01CF11}"/>
    <cellStyle name="Normal 2 2 14 4" xfId="8619" xr:uid="{FDF2541A-AF24-4CEA-8B77-401C39E95659}"/>
    <cellStyle name="Normal 2 2 14 4 2" xfId="9502" xr:uid="{F2F5ACEE-9C58-430B-8AB2-E1C6EC0484F6}"/>
    <cellStyle name="Normal 2 2 14 4 2 2" xfId="11029" xr:uid="{BD7DC3F0-3F91-4EDF-89D1-97D7D7A24B83}"/>
    <cellStyle name="Normal 2 2 14 4 3" xfId="10204" xr:uid="{E3493682-D432-4E68-8939-AE7B5C5FF634}"/>
    <cellStyle name="Normal 2 2 14 5" xfId="9238" xr:uid="{104C09AE-B3CE-4B60-9E12-37802C0925C9}"/>
    <cellStyle name="Normal 2 2 14 5 2" xfId="10762" xr:uid="{033DB61F-F9BA-47C3-8557-A343471607FA}"/>
    <cellStyle name="Normal 2 2 14 6" xfId="10001" xr:uid="{D9CD1F44-AFBF-4D50-9803-3F7FF76B5270}"/>
    <cellStyle name="Normal 2 2 15" xfId="7625" xr:uid="{16532285-3CE5-410E-9996-DAE2DAC2595B}"/>
    <cellStyle name="Normal 2 2 15 2" xfId="8799" xr:uid="{B9A439EB-4261-445E-B2D2-71BF7F39F16D}"/>
    <cellStyle name="Normal 2 2 15 2 2" xfId="9503" xr:uid="{0E69C9F3-B8CB-4C83-92C3-B0574A5DA7EC}"/>
    <cellStyle name="Normal 2 2 15 2 2 2" xfId="11030" xr:uid="{91D1E9C0-5AD0-4043-9DFD-3009CC923206}"/>
    <cellStyle name="Normal 2 2 15 2 3" xfId="10331" xr:uid="{D677D001-D576-4476-AD59-A91BF117C212}"/>
    <cellStyle name="Normal 2 2 15 3" xfId="8800" xr:uid="{4451C23D-EB20-46FF-9706-E4C97B80640D}"/>
    <cellStyle name="Normal 2 2 15 3 2" xfId="9504" xr:uid="{309BC6D7-4587-4752-8FFA-B6EFAD1F7D16}"/>
    <cellStyle name="Normal 2 2 15 3 2 2" xfId="11031" xr:uid="{06CD485E-30B7-4C4D-8746-7646319201B4}"/>
    <cellStyle name="Normal 2 2 15 3 3" xfId="10332" xr:uid="{10ED1F44-3A97-4651-BBE7-610EC9AD21A5}"/>
    <cellStyle name="Normal 2 2 15 4" xfId="8620" xr:uid="{F51DB870-CCC9-4E8F-89BE-A06251E0C866}"/>
    <cellStyle name="Normal 2 2 15 4 2" xfId="9505" xr:uid="{BAEF101F-B516-411C-92F3-027739E3FD03}"/>
    <cellStyle name="Normal 2 2 15 4 2 2" xfId="11032" xr:uid="{5B8045B0-D30D-4F56-8B36-9EA0A8EB3D4E}"/>
    <cellStyle name="Normal 2 2 15 4 3" xfId="10205" xr:uid="{0BA7907C-CD19-41E0-9D44-2CF6F4FE7AA0}"/>
    <cellStyle name="Normal 2 2 15 5" xfId="9239" xr:uid="{3034CFE2-5188-429E-8DAC-9EE59CC8EA86}"/>
    <cellStyle name="Normal 2 2 15 5 2" xfId="10763" xr:uid="{FEF3E031-3DD9-4649-8CBD-DAF851C39129}"/>
    <cellStyle name="Normal 2 2 15 6" xfId="10002" xr:uid="{29E4CFDA-90BA-4F19-B585-876BDF4B9710}"/>
    <cellStyle name="Normal 2 2 16" xfId="7626" xr:uid="{508E3B22-8418-4E13-BFA3-D2E818327D33}"/>
    <cellStyle name="Normal 2 2 16 2" xfId="8801" xr:uid="{0D841DB0-4EB1-493B-81A7-DED84118A559}"/>
    <cellStyle name="Normal 2 2 16 2 2" xfId="9506" xr:uid="{E8BBD9EF-2A10-47F1-9E01-81AA52B5C686}"/>
    <cellStyle name="Normal 2 2 16 2 2 2" xfId="11033" xr:uid="{198B12B9-982C-4272-8BD1-A056AC5A7070}"/>
    <cellStyle name="Normal 2 2 16 2 3" xfId="10333" xr:uid="{63D2AA4A-1CAD-44BB-B145-0071619FE954}"/>
    <cellStyle name="Normal 2 2 16 3" xfId="8802" xr:uid="{75AA7519-3CB6-4731-BD99-B9A902847375}"/>
    <cellStyle name="Normal 2 2 16 3 2" xfId="9507" xr:uid="{695C1B4A-60C6-4D76-88B5-47C5BE267025}"/>
    <cellStyle name="Normal 2 2 16 3 2 2" xfId="11034" xr:uid="{6CFEA043-4C85-49C0-A1A1-3FB0F194834F}"/>
    <cellStyle name="Normal 2 2 16 3 3" xfId="10334" xr:uid="{47932BF4-62A1-4D55-8166-618DA73E32E4}"/>
    <cellStyle name="Normal 2 2 16 4" xfId="8621" xr:uid="{DAE7C1B8-BE1A-43CD-B6BA-D1B3E9523AFE}"/>
    <cellStyle name="Normal 2 2 16 4 2" xfId="9508" xr:uid="{D12F662F-3184-4492-B4FD-66298B1D1623}"/>
    <cellStyle name="Normal 2 2 16 4 2 2" xfId="11035" xr:uid="{2F55FC4C-923F-471B-8DDA-B930D6D79CA9}"/>
    <cellStyle name="Normal 2 2 16 4 3" xfId="10206" xr:uid="{127A8499-2286-41A5-ADE0-892D929BCFB2}"/>
    <cellStyle name="Normal 2 2 16 5" xfId="9240" xr:uid="{BF39D5BF-3AC3-4C62-8054-184B447A62B3}"/>
    <cellStyle name="Normal 2 2 16 5 2" xfId="10764" xr:uid="{43EC1D16-7A03-44FF-BA62-8A57820849C3}"/>
    <cellStyle name="Normal 2 2 16 6" xfId="10003" xr:uid="{160CECBF-0CA9-4446-A27D-FF111D139E7B}"/>
    <cellStyle name="Normal 2 2 17" xfId="7627" xr:uid="{11FE21A2-70B7-453B-A9E6-2815281F59BE}"/>
    <cellStyle name="Normal 2 2 17 2" xfId="8803" xr:uid="{398791DA-C5BC-491C-821C-69DAAB1849D2}"/>
    <cellStyle name="Normal 2 2 17 2 2" xfId="9509" xr:uid="{7083BF3B-6781-46E3-A995-4633576C1F05}"/>
    <cellStyle name="Normal 2 2 17 2 2 2" xfId="11036" xr:uid="{6E1D9E93-FB66-4482-95A3-3436FFC1A8C3}"/>
    <cellStyle name="Normal 2 2 17 2 3" xfId="10335" xr:uid="{8313502B-28A9-41F5-ACF8-778E2E88C3CA}"/>
    <cellStyle name="Normal 2 2 17 3" xfId="8804" xr:uid="{CB3FE64A-AA41-4606-A338-981AB65EBC7F}"/>
    <cellStyle name="Normal 2 2 17 3 2" xfId="9510" xr:uid="{00116A5E-F80C-40E8-8577-BA7F47476898}"/>
    <cellStyle name="Normal 2 2 17 3 2 2" xfId="11037" xr:uid="{2B123C39-68FB-4D5B-8A59-81780518332C}"/>
    <cellStyle name="Normal 2 2 17 3 3" xfId="10336" xr:uid="{B3712B00-2F7E-4978-951B-091300AEAE3C}"/>
    <cellStyle name="Normal 2 2 17 4" xfId="8622" xr:uid="{918BDA06-5B06-467F-82D4-61388DDDA8FF}"/>
    <cellStyle name="Normal 2 2 17 4 2" xfId="9511" xr:uid="{081C7F57-5DE8-4AC0-9086-28F58CE69A5C}"/>
    <cellStyle name="Normal 2 2 17 4 2 2" xfId="11038" xr:uid="{5569AA60-DAF7-4A97-965C-477FDE590D70}"/>
    <cellStyle name="Normal 2 2 17 4 3" xfId="10207" xr:uid="{73171130-AEF4-4C7E-A712-D6A54471323F}"/>
    <cellStyle name="Normal 2 2 17 5" xfId="9241" xr:uid="{4A2680D1-E726-4658-A1E1-FD2DEC7BEADB}"/>
    <cellStyle name="Normal 2 2 17 5 2" xfId="10765" xr:uid="{34584425-5252-4B4A-8DD4-144BDBFF9CB5}"/>
    <cellStyle name="Normal 2 2 17 6" xfId="10004" xr:uid="{D504434D-408E-4A92-A328-91E022B43865}"/>
    <cellStyle name="Normal 2 2 18" xfId="7628" xr:uid="{B4EF147E-414B-40A0-A1F5-C554B45BD304}"/>
    <cellStyle name="Normal 2 2 18 2" xfId="8805" xr:uid="{632738A8-7AF5-49D0-AD7A-31A07F3E6930}"/>
    <cellStyle name="Normal 2 2 18 2 2" xfId="9512" xr:uid="{0A789B8B-7232-42D7-97CA-AAD35465E74A}"/>
    <cellStyle name="Normal 2 2 18 2 2 2" xfId="11039" xr:uid="{25D591CC-272C-466E-8AF2-F534425F43D9}"/>
    <cellStyle name="Normal 2 2 18 2 3" xfId="10337" xr:uid="{136C4A1B-F584-43BE-98C5-F9BEBA99294D}"/>
    <cellStyle name="Normal 2 2 18 3" xfId="8806" xr:uid="{8DED4CFF-0BE6-4211-A9E3-61BFEA8E32F7}"/>
    <cellStyle name="Normal 2 2 18 3 2" xfId="9513" xr:uid="{2441DF8A-32B1-447E-AB2D-4B1235326CF9}"/>
    <cellStyle name="Normal 2 2 18 3 2 2" xfId="11040" xr:uid="{34F54F3A-B8AD-4F79-A4CE-EBDBA311D755}"/>
    <cellStyle name="Normal 2 2 18 3 3" xfId="10338" xr:uid="{F43DCBA1-1295-428F-928B-0AD82E27FF3B}"/>
    <cellStyle name="Normal 2 2 18 4" xfId="8623" xr:uid="{33EB1650-0136-4737-90B3-A3D45C74B12E}"/>
    <cellStyle name="Normal 2 2 18 4 2" xfId="9514" xr:uid="{4CAF34E2-C534-4F5E-B1B4-2A0AAC582EF4}"/>
    <cellStyle name="Normal 2 2 18 4 2 2" xfId="11041" xr:uid="{D3E6D1B5-A455-4251-B355-30809A54A8F0}"/>
    <cellStyle name="Normal 2 2 18 4 3" xfId="10208" xr:uid="{695A0D73-B5A1-48F4-9DEC-1B8B04EFF107}"/>
    <cellStyle name="Normal 2 2 18 5" xfId="9242" xr:uid="{C2F12646-1179-4592-9A14-C4BD8DAEF771}"/>
    <cellStyle name="Normal 2 2 18 5 2" xfId="10766" xr:uid="{FC5C2338-5495-456C-B8E7-87272BCCFBF3}"/>
    <cellStyle name="Normal 2 2 18 6" xfId="10005" xr:uid="{4F17C6E5-EB93-42B8-9EB3-CFFF5A2B9E06}"/>
    <cellStyle name="Normal 2 2 19" xfId="7629" xr:uid="{4DB56719-C8DD-4A60-B4C3-C080260F482B}"/>
    <cellStyle name="Normal 2 2 19 2" xfId="8807" xr:uid="{C5EFF6DC-C203-4FA6-9F03-0F359E1F9A85}"/>
    <cellStyle name="Normal 2 2 19 2 2" xfId="9515" xr:uid="{C1A8E61B-7133-4162-8EA0-1D537FD3BE35}"/>
    <cellStyle name="Normal 2 2 19 2 2 2" xfId="11042" xr:uid="{49C718D9-898E-44A6-B0E7-D019843D6F8C}"/>
    <cellStyle name="Normal 2 2 19 2 3" xfId="10339" xr:uid="{047651D0-D06A-464C-A8B4-4DD5B3C1FBE2}"/>
    <cellStyle name="Normal 2 2 19 3" xfId="8808" xr:uid="{E3BACE1C-9A92-4674-A517-8809060463A7}"/>
    <cellStyle name="Normal 2 2 19 3 2" xfId="9516" xr:uid="{D01DCE1F-A910-425D-8E68-BFDB7973A7B9}"/>
    <cellStyle name="Normal 2 2 19 3 2 2" xfId="11043" xr:uid="{6A98FB79-B28F-40E6-ABE5-9AFED9FE5A1D}"/>
    <cellStyle name="Normal 2 2 19 3 3" xfId="10340" xr:uid="{74287751-6BC2-42CE-8644-2F33C6B1C8E5}"/>
    <cellStyle name="Normal 2 2 19 4" xfId="8624" xr:uid="{B03EF2F4-4A85-43E6-9F94-62A15CF5F845}"/>
    <cellStyle name="Normal 2 2 19 4 2" xfId="9517" xr:uid="{AB9100AB-2113-41F3-A85F-F9E35F3BD477}"/>
    <cellStyle name="Normal 2 2 19 4 2 2" xfId="11044" xr:uid="{150AD4F8-2AF9-4B51-A56C-06B14CC14CFF}"/>
    <cellStyle name="Normal 2 2 19 4 3" xfId="10209" xr:uid="{E40A9471-E9BE-4E20-8640-B4ED53CC459D}"/>
    <cellStyle name="Normal 2 2 19 5" xfId="9243" xr:uid="{7D066E05-D674-4DF5-BAE4-285A8CB5A231}"/>
    <cellStyle name="Normal 2 2 19 5 2" xfId="10767" xr:uid="{F8642D02-AA9F-4E71-B86F-A1AD51F5C4CB}"/>
    <cellStyle name="Normal 2 2 19 6" xfId="10006" xr:uid="{96C6437D-FB26-450D-923D-9F1CED858D21}"/>
    <cellStyle name="Normal 2 2 2" xfId="4" xr:uid="{DDEBC642-660B-4BCA-98C4-553142ADAD61}"/>
    <cellStyle name="Normal 2 2 2 2" xfId="28" xr:uid="{D9929916-0BD8-489B-83E4-7F49B6D33DB0}"/>
    <cellStyle name="Normal 2 2 2 2 2" xfId="7631" xr:uid="{91C415E8-CD2B-41B1-BCCC-9FD4352A928E}"/>
    <cellStyle name="Normal 2 2 2 2 2 2" xfId="7632" xr:uid="{CB12F44A-543D-48D9-93B9-58B2B8A2447B}"/>
    <cellStyle name="Normal 2 2 2 2 2 2 2" xfId="7633" xr:uid="{9FAF3C12-06C4-496B-A57C-328A314670B0}"/>
    <cellStyle name="Normal 2 2 2 2 2 2 2 2" xfId="8809" xr:uid="{A4A05F06-ECEB-4F72-B940-38FCCA51C950}"/>
    <cellStyle name="Normal 2 2 2 2 2 2 2 2 2" xfId="9518" xr:uid="{8AA4B294-ADC0-422F-B27E-D17BCB1031F9}"/>
    <cellStyle name="Normal 2 2 2 2 2 2 2 2 2 2" xfId="11045" xr:uid="{0A89EF68-9FE8-464D-A9C9-5C5E1407FE42}"/>
    <cellStyle name="Normal 2 2 2 2 2 2 2 2 3" xfId="10341" xr:uid="{F5D4CF8A-40EE-4BF9-ABB8-5AF881D53FBF}"/>
    <cellStyle name="Normal 2 2 2 2 2 2 2 3" xfId="8810" xr:uid="{DBB85F69-3F93-4889-A4DA-344FCD16D06C}"/>
    <cellStyle name="Normal 2 2 2 2 2 2 2 3 2" xfId="9519" xr:uid="{0B3F8590-2A82-4B29-B4F2-A1D211263FAE}"/>
    <cellStyle name="Normal 2 2 2 2 2 2 2 3 2 2" xfId="11046" xr:uid="{EA8692D6-2795-4D8F-8D81-3F15AB54CD78}"/>
    <cellStyle name="Normal 2 2 2 2 2 2 2 3 3" xfId="10342" xr:uid="{DA064359-BC08-4313-9A97-A9C74A2D7E4A}"/>
    <cellStyle name="Normal 2 2 2 2 2 2 2 4" xfId="8626" xr:uid="{6C568916-9136-4C54-A7E2-758F1AD38A1D}"/>
    <cellStyle name="Normal 2 2 2 2 2 2 2 4 2" xfId="9520" xr:uid="{DC6C3D43-083B-4704-85C7-D02E9FF0258B}"/>
    <cellStyle name="Normal 2 2 2 2 2 2 2 4 2 2" xfId="11047" xr:uid="{2B5A32E7-D4C0-47ED-8965-9E40FC8D2702}"/>
    <cellStyle name="Normal 2 2 2 2 2 2 2 4 3" xfId="10211" xr:uid="{10CC74F8-6F9B-444E-9E60-02F5BB9F5DF6}"/>
    <cellStyle name="Normal 2 2 2 2 2 2 2 5" xfId="9245" xr:uid="{10D6FC0E-9D5E-47E9-A4D0-9375D3E545E7}"/>
    <cellStyle name="Normal 2 2 2 2 2 2 2 5 2" xfId="10769" xr:uid="{D5207D7E-A7B2-4C18-8F29-1D5974BA12FA}"/>
    <cellStyle name="Normal 2 2 2 2 2 2 2 6" xfId="10008" xr:uid="{B99BCCB0-4A07-4868-B754-EFC2876D444E}"/>
    <cellStyle name="Normal 2 2 2 2 2 2 3" xfId="7634" xr:uid="{579682EE-63B3-45FF-BEDE-4D69EDC458B5}"/>
    <cellStyle name="Normal 2 2 2 2 2 2 3 2" xfId="8811" xr:uid="{1A8ABB45-B84F-4FFB-B1BB-98DC88E15D36}"/>
    <cellStyle name="Normal 2 2 2 2 2 2 3 2 2" xfId="9521" xr:uid="{0902D49B-C3E8-40C8-B4E6-1B9A190DF8F8}"/>
    <cellStyle name="Normal 2 2 2 2 2 2 3 2 2 2" xfId="11048" xr:uid="{65B4996C-FE0E-49B7-BC92-5A3A055B2B0D}"/>
    <cellStyle name="Normal 2 2 2 2 2 2 3 2 3" xfId="10343" xr:uid="{1E3B06AB-E101-4815-9CE0-8431DEA41D42}"/>
    <cellStyle name="Normal 2 2 2 2 2 2 3 3" xfId="8812" xr:uid="{19F2CAD9-9A1C-443B-A8A3-4C71D2D639E1}"/>
    <cellStyle name="Normal 2 2 2 2 2 2 3 3 2" xfId="9522" xr:uid="{4D28CF50-86BD-43B4-9B24-08AB673C5843}"/>
    <cellStyle name="Normal 2 2 2 2 2 2 3 3 2 2" xfId="11049" xr:uid="{60B8F8E0-D900-4986-8658-FD906D8A8FBC}"/>
    <cellStyle name="Normal 2 2 2 2 2 2 3 3 3" xfId="10344" xr:uid="{7FECE627-F852-4741-BB59-9BA9B4F237B3}"/>
    <cellStyle name="Normal 2 2 2 2 2 2 3 4" xfId="8627" xr:uid="{E947856D-E197-4C53-8BFF-49E25E6936D4}"/>
    <cellStyle name="Normal 2 2 2 2 2 2 3 4 2" xfId="9523" xr:uid="{CE62E737-CEA2-4F90-ACDA-410969FAEF0C}"/>
    <cellStyle name="Normal 2 2 2 2 2 2 3 4 2 2" xfId="11050" xr:uid="{ED5065CA-639D-4814-AAE4-ED308C28EC9C}"/>
    <cellStyle name="Normal 2 2 2 2 2 2 3 4 3" xfId="10212" xr:uid="{5A7F546F-6A22-440A-9970-2B8062D57557}"/>
    <cellStyle name="Normal 2 2 2 2 2 2 3 5" xfId="9246" xr:uid="{A4C3D450-FCB1-4846-BBFC-9D1CE4320E0E}"/>
    <cellStyle name="Normal 2 2 2 2 2 2 3 5 2" xfId="10770" xr:uid="{725491CF-6B25-4F97-AE1D-53FFEACE73D2}"/>
    <cellStyle name="Normal 2 2 2 2 2 2 3 6" xfId="10009" xr:uid="{A8B08B1F-93E7-4A4D-9966-1EEEC964B3D8}"/>
    <cellStyle name="Normal 2 2 2 2 2 2 4" xfId="7635" xr:uid="{402DC735-C64B-4B9F-A4C2-821B3152FFD1}"/>
    <cellStyle name="Normal 2 2 2 2 2 2 4 2" xfId="8813" xr:uid="{C23696B0-BC3E-40E3-AF0B-0B7C08068874}"/>
    <cellStyle name="Normal 2 2 2 2 2 2 4 2 2" xfId="9524" xr:uid="{A8AA34E8-6B38-40D7-B1C5-EC64E4FA1D09}"/>
    <cellStyle name="Normal 2 2 2 2 2 2 4 2 2 2" xfId="11051" xr:uid="{5D62DD2F-4FD5-4D45-8E28-4FF561BB6E80}"/>
    <cellStyle name="Normal 2 2 2 2 2 2 4 2 3" xfId="10345" xr:uid="{2B8C4A3E-91A8-48F7-8573-0C5AACC64758}"/>
    <cellStyle name="Normal 2 2 2 2 2 2 4 3" xfId="8814" xr:uid="{BAB57894-2BA4-4C54-90BC-FD3DA42D5969}"/>
    <cellStyle name="Normal 2 2 2 2 2 2 4 3 2" xfId="9525" xr:uid="{0F407A3D-5DDE-43A5-B0CD-AAD68138779D}"/>
    <cellStyle name="Normal 2 2 2 2 2 2 4 3 2 2" xfId="11052" xr:uid="{0B2114D8-6AE7-4147-B578-C0364860ED02}"/>
    <cellStyle name="Normal 2 2 2 2 2 2 4 3 3" xfId="10346" xr:uid="{18FF88DD-6631-4551-A6A3-FFE397B09C37}"/>
    <cellStyle name="Normal 2 2 2 2 2 2 4 4" xfId="8628" xr:uid="{27BB5DC2-E278-4AE7-8B8E-2AA6983BDD42}"/>
    <cellStyle name="Normal 2 2 2 2 2 2 4 4 2" xfId="9526" xr:uid="{9D289C50-2D7B-48AD-8EDA-27290727BFF2}"/>
    <cellStyle name="Normal 2 2 2 2 2 2 4 4 2 2" xfId="11053" xr:uid="{A9D4B4B6-2413-4596-A164-B97FB9309976}"/>
    <cellStyle name="Normal 2 2 2 2 2 2 4 4 3" xfId="10213" xr:uid="{66E61942-2713-4BAE-94A2-08F6AE437B70}"/>
    <cellStyle name="Normal 2 2 2 2 2 2 4 5" xfId="9247" xr:uid="{D0C174C9-72E4-4C6B-902B-EAE9CCF40E84}"/>
    <cellStyle name="Normal 2 2 2 2 2 2 4 5 2" xfId="10771" xr:uid="{A06528A5-FD8F-45FE-AD8C-4993833CFC64}"/>
    <cellStyle name="Normal 2 2 2 2 2 2 4 6" xfId="10010" xr:uid="{6E19C014-88ED-4B76-BC05-7735FCE77AAC}"/>
    <cellStyle name="Normal 2 2 2 2 2 3" xfId="7636" xr:uid="{53211103-B743-4CE3-9C6C-9E3621C3DB2E}"/>
    <cellStyle name="Normal 2 2 2 2 2 4" xfId="7637" xr:uid="{39D9B2C1-3BC9-49A9-8FB7-98B8B47967F1}"/>
    <cellStyle name="Normal 2 2 2 2 2 5" xfId="8815" xr:uid="{16220C29-FABC-41F4-8F0F-2A50C69769EB}"/>
    <cellStyle name="Normal 2 2 2 2 2 5 2" xfId="9527" xr:uid="{2CC390D1-33FD-4614-AE62-61608C8D8813}"/>
    <cellStyle name="Normal 2 2 2 2 2 5 2 2" xfId="11054" xr:uid="{42CA370D-99A9-452E-95CA-B74C08A9DCA0}"/>
    <cellStyle name="Normal 2 2 2 2 2 5 3" xfId="10347" xr:uid="{1E9C97F1-32C4-4B24-A481-CF7CF500817F}"/>
    <cellStyle name="Normal 2 2 2 2 2 6" xfId="8816" xr:uid="{57C3B903-A73D-46CE-850B-80C53C6D0D3B}"/>
    <cellStyle name="Normal 2 2 2 2 2 6 2" xfId="9528" xr:uid="{A9A886F2-830E-4AB0-A25A-60F7CE72A713}"/>
    <cellStyle name="Normal 2 2 2 2 2 6 2 2" xfId="11055" xr:uid="{8B820402-F9A1-4A64-9D58-BCFA75C7831A}"/>
    <cellStyle name="Normal 2 2 2 2 2 6 3" xfId="10348" xr:uid="{B7CE5F2E-8736-426D-9864-FDDC34B53242}"/>
    <cellStyle name="Normal 2 2 2 2 2 7" xfId="8625" xr:uid="{31BB3B85-2CF2-4731-BA18-7A23BE6BFC5F}"/>
    <cellStyle name="Normal 2 2 2 2 2 7 2" xfId="9529" xr:uid="{D38A3711-B226-4329-9949-8B42EA83DAD8}"/>
    <cellStyle name="Normal 2 2 2 2 2 7 2 2" xfId="11056" xr:uid="{B8738B9A-9271-4191-A83D-1DA11A41F426}"/>
    <cellStyle name="Normal 2 2 2 2 2 7 3" xfId="10210" xr:uid="{B42F52B7-94E3-4F77-943C-DEBAF6DC752C}"/>
    <cellStyle name="Normal 2 2 2 2 2 8" xfId="9244" xr:uid="{3C757F92-67D9-4ABE-97FA-FF23AEC0F4B5}"/>
    <cellStyle name="Normal 2 2 2 2 2 8 2" xfId="10768" xr:uid="{7100583D-4A53-4677-BAFA-CF3A67AA653E}"/>
    <cellStyle name="Normal 2 2 2 2 2 9" xfId="10007" xr:uid="{EA02FBAF-E136-40A4-9A24-88E2ACA2E8F3}"/>
    <cellStyle name="Normal 2 2 2 2 3" xfId="7638" xr:uid="{8FEB1801-202B-4399-B958-007F89A9592D}"/>
    <cellStyle name="Normal 2 2 2 2 3 2" xfId="8817" xr:uid="{FE796538-6A63-4051-8DAE-089019247CA9}"/>
    <cellStyle name="Normal 2 2 2 2 3 2 2" xfId="9530" xr:uid="{7D38D2EA-BA5C-47ED-A810-9A1AE59FAB50}"/>
    <cellStyle name="Normal 2 2 2 2 3 2 2 2" xfId="11057" xr:uid="{A70CEF60-52BA-4696-9701-9CEE8B80D49C}"/>
    <cellStyle name="Normal 2 2 2 2 3 2 3" xfId="10349" xr:uid="{94DA5ABF-DCD1-4DF7-A636-D82C45C88AE1}"/>
    <cellStyle name="Normal 2 2 2 2 3 3" xfId="8818" xr:uid="{FB04FB75-B9CE-4D3B-A70D-236B453296AA}"/>
    <cellStyle name="Normal 2 2 2 2 3 3 2" xfId="9531" xr:uid="{810CE3B3-08A8-4B58-B8BF-B42F10505D1E}"/>
    <cellStyle name="Normal 2 2 2 2 3 3 2 2" xfId="11058" xr:uid="{5B5439C1-0563-45C6-A2DC-1D82AD6B795A}"/>
    <cellStyle name="Normal 2 2 2 2 3 3 3" xfId="10350" xr:uid="{70A960B1-8CFF-4056-B45A-66180C09044C}"/>
    <cellStyle name="Normal 2 2 2 2 3 4" xfId="8629" xr:uid="{35799A79-4F70-4397-B899-65BAD9892819}"/>
    <cellStyle name="Normal 2 2 2 2 3 4 2" xfId="9532" xr:uid="{594F6009-5FCF-47D6-8990-2C597FCFA89D}"/>
    <cellStyle name="Normal 2 2 2 2 3 4 2 2" xfId="11059" xr:uid="{EF651698-C9CB-47E6-B221-85EE27094867}"/>
    <cellStyle name="Normal 2 2 2 2 3 4 3" xfId="10214" xr:uid="{A284B76A-B8CD-4007-9950-3E79A8D6F41E}"/>
    <cellStyle name="Normal 2 2 2 2 3 5" xfId="9248" xr:uid="{3FDD4479-E638-4E0B-BBBA-F44E803CDE00}"/>
    <cellStyle name="Normal 2 2 2 2 3 5 2" xfId="10772" xr:uid="{1FC5F447-65FA-491B-A3F2-0BBDC13287DA}"/>
    <cellStyle name="Normal 2 2 2 2 3 6" xfId="10011" xr:uid="{3D38CD48-B056-4567-AD88-EBD096409D81}"/>
    <cellStyle name="Normal 2 2 2 2 4" xfId="7639" xr:uid="{11191717-CC52-421F-B031-8AF52C5FDFC2}"/>
    <cellStyle name="Normal 2 2 2 2 4 2" xfId="8819" xr:uid="{762F32E5-45B3-49E2-99AB-80B16422FE27}"/>
    <cellStyle name="Normal 2 2 2 2 4 2 2" xfId="9533" xr:uid="{EF761394-1E5F-4881-88C1-F85335AC1D29}"/>
    <cellStyle name="Normal 2 2 2 2 4 2 2 2" xfId="11060" xr:uid="{257BD774-86E8-455D-8957-120743BB8E88}"/>
    <cellStyle name="Normal 2 2 2 2 4 2 3" xfId="10351" xr:uid="{55BB1B28-A3C0-458F-9ADF-63F208384CE2}"/>
    <cellStyle name="Normal 2 2 2 2 4 3" xfId="8820" xr:uid="{1A44F71D-57AE-43D2-9113-78E6B2CF8E87}"/>
    <cellStyle name="Normal 2 2 2 2 4 3 2" xfId="9534" xr:uid="{164AFDF1-53B9-4C29-BA45-6B8EE99984F7}"/>
    <cellStyle name="Normal 2 2 2 2 4 3 2 2" xfId="11061" xr:uid="{A1849999-92B0-4360-AFEF-5E379F976358}"/>
    <cellStyle name="Normal 2 2 2 2 4 3 3" xfId="10352" xr:uid="{2D7D3E89-92F2-4CE1-9C40-52D9B3BBDCFB}"/>
    <cellStyle name="Normal 2 2 2 2 4 4" xfId="8630" xr:uid="{E126B5BB-965D-4044-B848-B0F06514575F}"/>
    <cellStyle name="Normal 2 2 2 2 4 4 2" xfId="9535" xr:uid="{BBF08FA3-511A-4C14-933A-3C800C55C876}"/>
    <cellStyle name="Normal 2 2 2 2 4 4 2 2" xfId="11062" xr:uid="{9E289175-39BA-4A82-BF91-DA6F9934614B}"/>
    <cellStyle name="Normal 2 2 2 2 4 4 3" xfId="10215" xr:uid="{74B57323-BECF-4FF1-B4A2-B4CA09A592A0}"/>
    <cellStyle name="Normal 2 2 2 2 4 5" xfId="9249" xr:uid="{5AC6A19C-414C-4070-A02B-302339766863}"/>
    <cellStyle name="Normal 2 2 2 2 4 5 2" xfId="10773" xr:uid="{AB7456E7-104B-497F-A2A3-EF3FE3A1349F}"/>
    <cellStyle name="Normal 2 2 2 2 4 6" xfId="10012" xr:uid="{731E327F-A3D8-4A7B-B454-7D5998862A8D}"/>
    <cellStyle name="Normal 2 2 2 2 5" xfId="7640" xr:uid="{ED9EE419-9B4A-4BCA-83FC-73ED6F282820}"/>
    <cellStyle name="Normal 2 2 2 2 5 2" xfId="8821" xr:uid="{FCD82BA5-B156-43D4-9236-145918A3E958}"/>
    <cellStyle name="Normal 2 2 2 2 5 2 2" xfId="9536" xr:uid="{0788664A-3F31-42AB-BA4D-F72E8A9F81AE}"/>
    <cellStyle name="Normal 2 2 2 2 5 2 2 2" xfId="11063" xr:uid="{4B6F8D1D-9586-430F-9633-4917C4C96B10}"/>
    <cellStyle name="Normal 2 2 2 2 5 2 3" xfId="10353" xr:uid="{C9413039-541C-4505-B1A3-BB1ED0050508}"/>
    <cellStyle name="Normal 2 2 2 2 5 3" xfId="8822" xr:uid="{97DE965E-D7A4-42B3-A198-E72E6ABFF41B}"/>
    <cellStyle name="Normal 2 2 2 2 5 3 2" xfId="9537" xr:uid="{844D5C8B-DF4A-4771-BEE8-274BCA8F5655}"/>
    <cellStyle name="Normal 2 2 2 2 5 3 2 2" xfId="11064" xr:uid="{D822B513-16BF-49D6-843A-626ECBCBD289}"/>
    <cellStyle name="Normal 2 2 2 2 5 3 3" xfId="10354" xr:uid="{A8389567-8291-4629-BF36-2A43B6A26FDC}"/>
    <cellStyle name="Normal 2 2 2 2 5 4" xfId="8631" xr:uid="{5380B591-C484-4083-B267-8F589827CC8A}"/>
    <cellStyle name="Normal 2 2 2 2 5 4 2" xfId="9538" xr:uid="{80EA4205-97F8-4A9B-B0E2-2170E15C8201}"/>
    <cellStyle name="Normal 2 2 2 2 5 4 2 2" xfId="11065" xr:uid="{AAF63CA2-384D-4988-8BA5-41E3F0A4C8FD}"/>
    <cellStyle name="Normal 2 2 2 2 5 4 3" xfId="10216" xr:uid="{3F8B1D3A-A2F6-4C81-B15B-3C9C8E1B4D99}"/>
    <cellStyle name="Normal 2 2 2 2 5 5" xfId="9250" xr:uid="{0D910FA9-26EE-480A-868C-7A9D620F2DD2}"/>
    <cellStyle name="Normal 2 2 2 2 5 5 2" xfId="10774" xr:uid="{77D35532-722C-47B8-BDBF-461D19A375C1}"/>
    <cellStyle name="Normal 2 2 2 2 5 6" xfId="10013" xr:uid="{B4AF7CA8-EB6E-4787-B4AE-184E5348E500}"/>
    <cellStyle name="Normal 2 2 2 3" xfId="2338" xr:uid="{291BC3B5-B6DB-4527-9117-3AEC6ED01B23}"/>
    <cellStyle name="Normal 2 2 2 3 2" xfId="7642" xr:uid="{625EEB0B-ED07-4754-B975-4F74A6880E9D}"/>
    <cellStyle name="Normal 2 2 2 3 2 2" xfId="8823" xr:uid="{34007B29-CBEC-4B08-A92D-55DE4A9A7D9B}"/>
    <cellStyle name="Normal 2 2 2 3 2 2 2" xfId="9539" xr:uid="{948EFD74-170B-41AA-AC4D-1E6A2EF633CE}"/>
    <cellStyle name="Normal 2 2 2 3 2 2 2 2" xfId="11066" xr:uid="{808DA278-ABB5-4EAD-A5C8-266D5B2CAF17}"/>
    <cellStyle name="Normal 2 2 2 3 2 2 3" xfId="10355" xr:uid="{1FD0C169-80B9-43DF-BCB6-C9D5D34444E7}"/>
    <cellStyle name="Normal 2 2 2 3 2 3" xfId="8824" xr:uid="{E9D9A1A8-CD95-4AB1-AE8D-ED6441F3D872}"/>
    <cellStyle name="Normal 2 2 2 3 2 3 2" xfId="9540" xr:uid="{9AF48AB9-3CD9-483E-9F0E-9079307E48C9}"/>
    <cellStyle name="Normal 2 2 2 3 2 3 2 2" xfId="11067" xr:uid="{E63A3FA4-E795-4C3A-AC36-BA389162835D}"/>
    <cellStyle name="Normal 2 2 2 3 2 3 3" xfId="10356" xr:uid="{D1DDF319-9A3F-41C1-BDBB-00B0E1C46607}"/>
    <cellStyle name="Normal 2 2 2 3 2 4" xfId="8632" xr:uid="{B54039BC-C91B-4936-80FA-98602ECE81D4}"/>
    <cellStyle name="Normal 2 2 2 3 2 4 2" xfId="9541" xr:uid="{FE9C8F81-8F0B-4A33-A162-715F045A0D67}"/>
    <cellStyle name="Normal 2 2 2 3 2 4 2 2" xfId="11068" xr:uid="{B6D1B9AA-6064-43AE-B91D-5EE01790C4A0}"/>
    <cellStyle name="Normal 2 2 2 3 2 4 3" xfId="10217" xr:uid="{252A662C-10C9-48C9-A688-72B12B874894}"/>
    <cellStyle name="Normal 2 2 2 3 2 5" xfId="9251" xr:uid="{B8498B6E-3E93-4EEF-BC62-420D76FFE275}"/>
    <cellStyle name="Normal 2 2 2 3 2 5 2" xfId="10775" xr:uid="{FEFD8398-E17F-47CD-BD4E-6557E54945DB}"/>
    <cellStyle name="Normal 2 2 2 3 2 6" xfId="10014" xr:uid="{46E99533-100A-44C7-B479-7FA62588BC70}"/>
    <cellStyle name="Normal 2 2 2 3 3" xfId="7643" xr:uid="{4766CC12-89A7-4CC5-AD71-EEAA60028F43}"/>
    <cellStyle name="Normal 2 2 2 3 3 2" xfId="8825" xr:uid="{4D9A255D-2CCF-49F9-BD52-9A49A235C7A9}"/>
    <cellStyle name="Normal 2 2 2 3 3 2 2" xfId="9542" xr:uid="{415B9196-64B2-4095-9575-5718FCCB42F2}"/>
    <cellStyle name="Normal 2 2 2 3 3 2 2 2" xfId="11069" xr:uid="{4FDE3B88-8352-4CC3-A869-75387D3D1FB8}"/>
    <cellStyle name="Normal 2 2 2 3 3 2 3" xfId="10357" xr:uid="{168E492E-6D6D-4165-AD34-E7E597600F50}"/>
    <cellStyle name="Normal 2 2 2 3 3 3" xfId="8826" xr:uid="{DBF72338-A288-4838-98E2-2A4F4932419A}"/>
    <cellStyle name="Normal 2 2 2 3 3 3 2" xfId="9543" xr:uid="{198DB39C-8F5E-4563-B801-98DA8350221B}"/>
    <cellStyle name="Normal 2 2 2 3 3 3 2 2" xfId="11070" xr:uid="{2287F6B9-9972-48F8-B7C6-5EB0204587B3}"/>
    <cellStyle name="Normal 2 2 2 3 3 3 3" xfId="10358" xr:uid="{EA1AC059-A3D8-47B1-BDFB-D7358A61C9D0}"/>
    <cellStyle name="Normal 2 2 2 3 3 4" xfId="8633" xr:uid="{5799611E-1D4A-4CBE-BC92-FD26F7B4DF2D}"/>
    <cellStyle name="Normal 2 2 2 3 3 4 2" xfId="9544" xr:uid="{9F059C37-F9CD-4C14-A81D-FF5EA9B5A47B}"/>
    <cellStyle name="Normal 2 2 2 3 3 4 2 2" xfId="11071" xr:uid="{DA0CBDD6-BC88-4572-BE57-9E92E246B47B}"/>
    <cellStyle name="Normal 2 2 2 3 3 4 3" xfId="10218" xr:uid="{835077BC-323F-42A2-8829-B0DDFFF8F46A}"/>
    <cellStyle name="Normal 2 2 2 3 3 5" xfId="9252" xr:uid="{8A5FAB3D-C980-4F11-ABE6-78342F3370F0}"/>
    <cellStyle name="Normal 2 2 2 3 3 5 2" xfId="10776" xr:uid="{9345BA4D-6F9B-4EF7-BC2A-133EC2A01448}"/>
    <cellStyle name="Normal 2 2 2 3 3 6" xfId="10015" xr:uid="{4CF651FB-D88C-423D-BC32-2AA7116712F3}"/>
    <cellStyle name="Normal 2 2 2 3 4" xfId="7644" xr:uid="{DEA98A3B-70E4-4E97-8A7B-0F5E5650B5A6}"/>
    <cellStyle name="Normal 2 2 2 3 4 2" xfId="8827" xr:uid="{A05A670A-FDCE-4D10-B78D-7B72DF4313D8}"/>
    <cellStyle name="Normal 2 2 2 3 4 2 2" xfId="9545" xr:uid="{554D8339-1157-460C-95C2-09F1BFF3BDC9}"/>
    <cellStyle name="Normal 2 2 2 3 4 2 2 2" xfId="11072" xr:uid="{E6D9D4EF-EC4A-4DE4-94B5-8694D05E7876}"/>
    <cellStyle name="Normal 2 2 2 3 4 2 3" xfId="10359" xr:uid="{D800D60E-074C-4DBA-9067-1792156F0AF2}"/>
    <cellStyle name="Normal 2 2 2 3 4 3" xfId="8828" xr:uid="{A221D529-E87A-4D56-A76A-08829265298B}"/>
    <cellStyle name="Normal 2 2 2 3 4 3 2" xfId="9546" xr:uid="{18BFDC86-2417-44FA-90BB-266BED1A638D}"/>
    <cellStyle name="Normal 2 2 2 3 4 3 2 2" xfId="11073" xr:uid="{7BB600CE-BE95-47AF-AE5E-58EA9E6F2CAC}"/>
    <cellStyle name="Normal 2 2 2 3 4 3 3" xfId="10360" xr:uid="{514D8A02-4C3D-462F-994B-FFBF1D07B55A}"/>
    <cellStyle name="Normal 2 2 2 3 4 4" xfId="8634" xr:uid="{F63B9E8B-BED1-4557-990A-527BC06D62AD}"/>
    <cellStyle name="Normal 2 2 2 3 4 4 2" xfId="9547" xr:uid="{1B8842FB-F550-46B4-B7F8-CDA908C94690}"/>
    <cellStyle name="Normal 2 2 2 3 4 4 2 2" xfId="11074" xr:uid="{658EF20D-6FB6-438C-97DD-9EFF7060CEAD}"/>
    <cellStyle name="Normal 2 2 2 3 4 4 3" xfId="10219" xr:uid="{0734BB66-DAA9-4D71-9811-9B4F06A78655}"/>
    <cellStyle name="Normal 2 2 2 3 4 5" xfId="9253" xr:uid="{35F2FE34-338A-48B0-BDFF-B57C9688F9F9}"/>
    <cellStyle name="Normal 2 2 2 3 4 5 2" xfId="10777" xr:uid="{36AD8BEE-0D14-43B2-A2B8-571EB6B6D687}"/>
    <cellStyle name="Normal 2 2 2 3 4 6" xfId="10016" xr:uid="{4152C7AC-52B0-4D90-BA9B-2493470CCBFA}"/>
    <cellStyle name="Normal 2 2 2 3 5" xfId="7641" xr:uid="{07B8D681-0E4E-42D5-8122-8134F5212C93}"/>
    <cellStyle name="Normal 2 2 2 4" xfId="7645" xr:uid="{527020BD-D73A-49DB-B583-50DE6BAE6A5A}"/>
    <cellStyle name="Normal 2 2 2 5" xfId="7646" xr:uid="{D20F7660-61D4-47DA-8984-7C2059225667}"/>
    <cellStyle name="Normal 2 2 2 6" xfId="7630" xr:uid="{C2F37C0B-AD2C-4351-AD29-ACA110EE7808}"/>
    <cellStyle name="Normal 2 2 20" xfId="7647" xr:uid="{2A24E53A-D600-4BD5-973D-06C76447B9FD}"/>
    <cellStyle name="Normal 2 2 21" xfId="7648" xr:uid="{C1BD5567-DE00-4EEE-B4D9-1ECDD9F49AA5}"/>
    <cellStyle name="Normal 2 2 21 2" xfId="7649" xr:uid="{4014432C-EFB7-4537-9447-D8FE8175E26C}"/>
    <cellStyle name="Normal 2 2 21 2 2" xfId="7650" xr:uid="{B3EFC8C6-CFF0-4F76-AE01-FCA0E9CE7440}"/>
    <cellStyle name="Normal 2 2 21 2 3" xfId="7651" xr:uid="{5902F691-08BF-4D90-9A1F-2492D4C34AB8}"/>
    <cellStyle name="Normal 2 2 21 2 4" xfId="7652" xr:uid="{C048C10E-3306-4E94-8199-370BD81B9EB4}"/>
    <cellStyle name="Normal 2 2 21 3" xfId="7653" xr:uid="{98169A26-CDD2-4896-9C4C-F3BCC714F29B}"/>
    <cellStyle name="Normal 2 2 21 4" xfId="7654" xr:uid="{60FA11E0-DC74-41DB-93AD-9E877A6B6DDD}"/>
    <cellStyle name="Normal 2 2 22" xfId="7655" xr:uid="{ECD6FF8D-BD2B-4C97-B013-4377503FC37D}"/>
    <cellStyle name="Normal 2 2 23" xfId="7656" xr:uid="{DCD14D06-6569-49C1-82BB-1975D4E3A1C4}"/>
    <cellStyle name="Normal 2 2 24" xfId="7657" xr:uid="{73D0BF42-FA1C-4DBA-984C-5D81C8609A5F}"/>
    <cellStyle name="Normal 2 2 25" xfId="8829" xr:uid="{4A92A532-3C92-4446-A6E4-A85365B0BB08}"/>
    <cellStyle name="Normal 2 2 26" xfId="8701" xr:uid="{E15C4E04-C978-4989-989D-05DC7BD34369}"/>
    <cellStyle name="Normal 2 2 27" xfId="2351" xr:uid="{F1C364BA-4932-48F4-A067-A44F2750CE87}"/>
    <cellStyle name="Normal 2 2 27 2" xfId="7619" xr:uid="{450E087B-4982-4CF1-8ECE-3A6D96D2F282}"/>
    <cellStyle name="Normal 2 2 28" xfId="21755" xr:uid="{85DA7F9E-D900-457D-B845-ABCCCF7AB7F1}"/>
    <cellStyle name="Normal 2 2 3" xfId="58" xr:uid="{F77E2373-0412-4D98-AC71-ACD8A8D38B2F}"/>
    <cellStyle name="Normal 2 2 3 2" xfId="7658" xr:uid="{2F97E06C-C28D-4DCB-A884-2F6510F635BD}"/>
    <cellStyle name="Normal 2 2 4" xfId="56" xr:uid="{027B8513-D52F-473F-9272-EA3012FB0ABD}"/>
    <cellStyle name="Normal 2 2 4 10" xfId="7660" xr:uid="{FD7C7240-67A4-4447-B23C-DD09924E6AF3}"/>
    <cellStyle name="Normal 2 2 4 11" xfId="7661" xr:uid="{42405971-0C40-484C-9765-F6168016F88F}"/>
    <cellStyle name="Normal 2 2 4 12" xfId="7662" xr:uid="{3412791E-0AFC-4E6D-9051-5D64A5FDE76F}"/>
    <cellStyle name="Normal 2 2 4 13" xfId="7663" xr:uid="{727A5890-DEDB-488C-8D86-98293E9BDDD0}"/>
    <cellStyle name="Normal 2 2 4 14" xfId="7659" xr:uid="{D24C21AD-EA3C-4BA8-959B-CD5EE889F19B}"/>
    <cellStyle name="Normal 2 2 4 2" xfId="7664" xr:uid="{50D6B6EA-CADD-4BBF-82C4-EFF0AF435801}"/>
    <cellStyle name="Normal 2 2 4 2 10" xfId="7665" xr:uid="{9753F4B4-C39F-415D-9ED4-DC27A8B99694}"/>
    <cellStyle name="Normal 2 2 4 2 10 2" xfId="8830" xr:uid="{D36A73F5-58CB-4720-9924-95923328957B}"/>
    <cellStyle name="Normal 2 2 4 2 10 2 2" xfId="9548" xr:uid="{D9E0C086-D6CA-432C-9E37-C9D6051BD065}"/>
    <cellStyle name="Normal 2 2 4 2 10 2 2 2" xfId="11075" xr:uid="{EA5DF507-9542-4E03-BC61-DEF4054D14F6}"/>
    <cellStyle name="Normal 2 2 4 2 10 2 3" xfId="10361" xr:uid="{5F1ADE8C-C24E-4500-A6CD-57DE1BC26671}"/>
    <cellStyle name="Normal 2 2 4 2 10 3" xfId="8831" xr:uid="{30C6D1DE-86DD-4283-BD06-E5EFAA698C27}"/>
    <cellStyle name="Normal 2 2 4 2 10 3 2" xfId="9549" xr:uid="{4CCD322A-4235-41F8-923B-DE7986C75039}"/>
    <cellStyle name="Normal 2 2 4 2 10 3 2 2" xfId="11076" xr:uid="{97CF079D-0D77-4D6E-9610-4AFDD420C1D4}"/>
    <cellStyle name="Normal 2 2 4 2 10 3 3" xfId="10362" xr:uid="{008EFD56-0FFA-4527-BEB0-2239D386CB42}"/>
    <cellStyle name="Normal 2 2 4 2 10 4" xfId="8636" xr:uid="{A850BFCC-910F-46A6-A61B-12F4FA3270F9}"/>
    <cellStyle name="Normal 2 2 4 2 10 4 2" xfId="9550" xr:uid="{2C33461D-2204-4EC3-984F-72F5F2DC41EF}"/>
    <cellStyle name="Normal 2 2 4 2 10 4 2 2" xfId="11077" xr:uid="{DFEC32FB-7C8B-434A-8544-3C5EA531EBB6}"/>
    <cellStyle name="Normal 2 2 4 2 10 4 3" xfId="10221" xr:uid="{668FC4C0-1C2E-4AB5-816C-4F261EDEB105}"/>
    <cellStyle name="Normal 2 2 4 2 10 5" xfId="9255" xr:uid="{B149AA77-5F21-4668-909E-A868B1403493}"/>
    <cellStyle name="Normal 2 2 4 2 10 5 2" xfId="10779" xr:uid="{55FE9968-7E4E-4CBD-803A-D606BE55B725}"/>
    <cellStyle name="Normal 2 2 4 2 10 6" xfId="10018" xr:uid="{9FD2CF65-D56B-41F2-B956-9A1DCF9097F9}"/>
    <cellStyle name="Normal 2 2 4 2 11" xfId="7666" xr:uid="{43905CA8-367F-48D4-B1CE-7F26A96E79CB}"/>
    <cellStyle name="Normal 2 2 4 2 11 2" xfId="8832" xr:uid="{8AFB4128-3BDB-46F2-8F68-DD18A03E7244}"/>
    <cellStyle name="Normal 2 2 4 2 11 2 2" xfId="9551" xr:uid="{43E64906-1015-4AE4-A6F4-E303CF57A4E3}"/>
    <cellStyle name="Normal 2 2 4 2 11 2 2 2" xfId="11078" xr:uid="{29B8DEC0-83C8-4329-A2DD-500349245C50}"/>
    <cellStyle name="Normal 2 2 4 2 11 2 3" xfId="10363" xr:uid="{5DD1E908-C832-424E-B55A-CB1B396615C2}"/>
    <cellStyle name="Normal 2 2 4 2 11 3" xfId="8833" xr:uid="{DB25EDF1-AD66-4E65-AEED-88F6650D0CB2}"/>
    <cellStyle name="Normal 2 2 4 2 11 3 2" xfId="9552" xr:uid="{82F78DA4-A6F7-4A81-8797-CEB98EC85C19}"/>
    <cellStyle name="Normal 2 2 4 2 11 3 2 2" xfId="11079" xr:uid="{E533F5E8-0B51-4744-B0D7-79EEA720A6DD}"/>
    <cellStyle name="Normal 2 2 4 2 11 3 3" xfId="10364" xr:uid="{BEAA0861-2E44-409A-8EAF-2EF58FCA00CA}"/>
    <cellStyle name="Normal 2 2 4 2 11 4" xfId="8637" xr:uid="{5BEAC797-D9C7-4E1E-8D04-10CCF8CD9A2E}"/>
    <cellStyle name="Normal 2 2 4 2 11 4 2" xfId="9553" xr:uid="{003251C1-4E1B-4410-831F-07D8D1913EF6}"/>
    <cellStyle name="Normal 2 2 4 2 11 4 2 2" xfId="11080" xr:uid="{68A9026C-3AED-49C2-A5E8-88BC26BC8697}"/>
    <cellStyle name="Normal 2 2 4 2 11 4 3" xfId="10222" xr:uid="{69A38E4E-543B-4B76-B07A-AA738E22456F}"/>
    <cellStyle name="Normal 2 2 4 2 11 5" xfId="9256" xr:uid="{BBAEBBCD-0CCB-4B2F-A3AB-917390EFEDC6}"/>
    <cellStyle name="Normal 2 2 4 2 11 5 2" xfId="10780" xr:uid="{A4A7CEE8-FE18-4825-B44C-27396BD45F61}"/>
    <cellStyle name="Normal 2 2 4 2 11 6" xfId="10019" xr:uid="{6A8121D2-3ADE-4251-BE5C-3D4969F11C7B}"/>
    <cellStyle name="Normal 2 2 4 2 12" xfId="7667" xr:uid="{AEEABC66-2C85-48EB-91BD-FFC50C0B9C5C}"/>
    <cellStyle name="Normal 2 2 4 2 12 2" xfId="8834" xr:uid="{07EF8BAA-EBEE-46A3-B194-FC27BE57377C}"/>
    <cellStyle name="Normal 2 2 4 2 12 2 2" xfId="9554" xr:uid="{DCFBA6DE-DCB5-4709-A116-4CB4B9DB359A}"/>
    <cellStyle name="Normal 2 2 4 2 12 2 2 2" xfId="11081" xr:uid="{B2538C02-B318-4632-AA1E-D26FD6B919C4}"/>
    <cellStyle name="Normal 2 2 4 2 12 2 3" xfId="10365" xr:uid="{744FB334-A7A6-4D8C-AD4F-1A51268819F7}"/>
    <cellStyle name="Normal 2 2 4 2 12 3" xfId="8835" xr:uid="{DF893116-AE6B-469A-9B6D-D861BB052E54}"/>
    <cellStyle name="Normal 2 2 4 2 12 3 2" xfId="9555" xr:uid="{DC313D0C-9479-4522-A560-9D537FC33702}"/>
    <cellStyle name="Normal 2 2 4 2 12 3 2 2" xfId="11082" xr:uid="{1F37DCD3-39DA-4876-A172-DA2FF5482404}"/>
    <cellStyle name="Normal 2 2 4 2 12 3 3" xfId="10366" xr:uid="{C5727F01-A951-4E8D-BF49-C1F489F897A1}"/>
    <cellStyle name="Normal 2 2 4 2 12 4" xfId="8638" xr:uid="{96F37E6B-D600-4972-96AD-56EB5A0ED6A1}"/>
    <cellStyle name="Normal 2 2 4 2 12 4 2" xfId="9556" xr:uid="{96281177-3B9E-42C6-9A30-CEEA7C7D54DF}"/>
    <cellStyle name="Normal 2 2 4 2 12 4 2 2" xfId="11083" xr:uid="{6A4A31D2-444F-4931-9B97-F20901CC9B63}"/>
    <cellStyle name="Normal 2 2 4 2 12 4 3" xfId="10223" xr:uid="{989A36AD-D9DF-48A2-B58B-0FBE280A6501}"/>
    <cellStyle name="Normal 2 2 4 2 12 5" xfId="9257" xr:uid="{EB16FFDC-DAEC-42F4-9319-01A556976BC4}"/>
    <cellStyle name="Normal 2 2 4 2 12 5 2" xfId="10781" xr:uid="{A9BB8997-5A6E-43C4-B5F9-F9C69411A356}"/>
    <cellStyle name="Normal 2 2 4 2 12 6" xfId="10020" xr:uid="{77163958-B359-4E12-99C7-D5C9FE8D6326}"/>
    <cellStyle name="Normal 2 2 4 2 13" xfId="7668" xr:uid="{83D2B373-8B9A-4B20-BA0E-CBA0EC6653A8}"/>
    <cellStyle name="Normal 2 2 4 2 13 2" xfId="8836" xr:uid="{40B97730-7439-4686-88B7-C6CCC203B737}"/>
    <cellStyle name="Normal 2 2 4 2 13 2 2" xfId="9557" xr:uid="{C2E6667C-0EC4-4BD6-A7FC-0104F7EED553}"/>
    <cellStyle name="Normal 2 2 4 2 13 2 2 2" xfId="11084" xr:uid="{271BD92B-4BE3-4F06-87FB-A6FF914F1E3D}"/>
    <cellStyle name="Normal 2 2 4 2 13 2 3" xfId="10367" xr:uid="{62892DA3-AA84-4CE4-8E4E-A616C4699DC0}"/>
    <cellStyle name="Normal 2 2 4 2 13 3" xfId="8837" xr:uid="{EE8531FB-51D6-463C-AB5A-1455EE2C217F}"/>
    <cellStyle name="Normal 2 2 4 2 13 3 2" xfId="9558" xr:uid="{557E63E1-8405-48C2-9CB5-C7064014A71A}"/>
    <cellStyle name="Normal 2 2 4 2 13 3 2 2" xfId="11085" xr:uid="{65E1EC89-8AC5-423B-BE7A-9944CC2CFCBF}"/>
    <cellStyle name="Normal 2 2 4 2 13 3 3" xfId="10368" xr:uid="{DF682F3C-A903-41A1-851E-0F9683F3E82E}"/>
    <cellStyle name="Normal 2 2 4 2 13 4" xfId="8639" xr:uid="{52309339-6D66-4C4B-8F6A-AAEFFA4D21CB}"/>
    <cellStyle name="Normal 2 2 4 2 13 4 2" xfId="9559" xr:uid="{C177CCE5-B9BD-4548-B4A4-9710A11CB648}"/>
    <cellStyle name="Normal 2 2 4 2 13 4 2 2" xfId="11086" xr:uid="{16D0A888-F43A-4B38-BDFC-21BBA8CE5D1F}"/>
    <cellStyle name="Normal 2 2 4 2 13 4 3" xfId="10224" xr:uid="{5E6B7195-24EE-4E4A-8138-4ECAD70C011B}"/>
    <cellStyle name="Normal 2 2 4 2 13 5" xfId="9258" xr:uid="{3BADC575-6835-4111-91E6-E8351EFE3E65}"/>
    <cellStyle name="Normal 2 2 4 2 13 5 2" xfId="10782" xr:uid="{80DAD5A5-F2BD-40AF-8F89-D05F0F11BAF5}"/>
    <cellStyle name="Normal 2 2 4 2 13 6" xfId="10021" xr:uid="{AFEA9766-1B9A-443D-AD26-C49C4C18B469}"/>
    <cellStyle name="Normal 2 2 4 2 14" xfId="8838" xr:uid="{E172F705-B080-4212-899D-BCFBAFA241AC}"/>
    <cellStyle name="Normal 2 2 4 2 14 2" xfId="9560" xr:uid="{EE79526C-6062-429C-98FB-86A6DFACB413}"/>
    <cellStyle name="Normal 2 2 4 2 14 2 2" xfId="11087" xr:uid="{C36CE6BD-95F9-417C-9B7C-D204A0EF5EAE}"/>
    <cellStyle name="Normal 2 2 4 2 14 3" xfId="10369" xr:uid="{CBDEC5E8-518D-41EA-8D1A-38495F46ED73}"/>
    <cellStyle name="Normal 2 2 4 2 15" xfId="8839" xr:uid="{5987530E-E28C-4564-BB74-D23D24B6BCDF}"/>
    <cellStyle name="Normal 2 2 4 2 15 2" xfId="9561" xr:uid="{A031A6A4-3926-4135-BB29-3F44AAFDC2D5}"/>
    <cellStyle name="Normal 2 2 4 2 15 2 2" xfId="11088" xr:uid="{1C8C8104-E0CE-407E-BF96-0BF41B69340A}"/>
    <cellStyle name="Normal 2 2 4 2 15 3" xfId="10370" xr:uid="{7A82E7B0-0690-48F4-89C7-06B9B2C21F56}"/>
    <cellStyle name="Normal 2 2 4 2 16" xfId="8635" xr:uid="{BCED04C2-8E75-4D42-954D-04CBAC04E05C}"/>
    <cellStyle name="Normal 2 2 4 2 16 2" xfId="9562" xr:uid="{550EA5D5-1D47-4ED3-A5D4-BE70E2ADC1A9}"/>
    <cellStyle name="Normal 2 2 4 2 16 2 2" xfId="11089" xr:uid="{BC1C2BD7-7F59-4CA6-8F48-0758476A8A75}"/>
    <cellStyle name="Normal 2 2 4 2 16 3" xfId="10220" xr:uid="{0F358AE6-E63F-42B1-8821-1738AC6CE9A9}"/>
    <cellStyle name="Normal 2 2 4 2 17" xfId="9254" xr:uid="{38769177-D00A-4DC8-84AF-0DD038D4801B}"/>
    <cellStyle name="Normal 2 2 4 2 17 2" xfId="10778" xr:uid="{25D80304-2FA8-4975-966B-54C2310575F8}"/>
    <cellStyle name="Normal 2 2 4 2 18" xfId="10017" xr:uid="{98D5B0B0-3007-4CB0-9840-42F8AA95323A}"/>
    <cellStyle name="Normal 2 2 4 2 2" xfId="7669" xr:uid="{F0340CF3-46E8-42CC-A065-565C3C21CD20}"/>
    <cellStyle name="Normal 2 2 4 2 2 2" xfId="8840" xr:uid="{9368A550-B88F-48E7-AAAC-42055A17EC0C}"/>
    <cellStyle name="Normal 2 2 4 2 2 2 2" xfId="9563" xr:uid="{23CFE812-75E1-4C02-90A8-6D8234F1F6D2}"/>
    <cellStyle name="Normal 2 2 4 2 2 2 2 2" xfId="11090" xr:uid="{E695B8DE-E686-45F4-8E36-277B4293D2AE}"/>
    <cellStyle name="Normal 2 2 4 2 2 2 3" xfId="10371" xr:uid="{BA81772B-1DB5-40E5-91E9-EE70F73F0451}"/>
    <cellStyle name="Normal 2 2 4 2 2 3" xfId="8841" xr:uid="{095E3597-D2A2-40E0-92CB-A66FA568E748}"/>
    <cellStyle name="Normal 2 2 4 2 2 3 2" xfId="9564" xr:uid="{D086BE2B-FDC7-4451-B20B-2B39B5B54351}"/>
    <cellStyle name="Normal 2 2 4 2 2 3 2 2" xfId="11091" xr:uid="{E83A838C-DCB5-4141-9F25-313FC6294862}"/>
    <cellStyle name="Normal 2 2 4 2 2 3 3" xfId="10372" xr:uid="{D4721D0D-55B0-4808-A6E6-35CB248E17CA}"/>
    <cellStyle name="Normal 2 2 4 2 2 4" xfId="8640" xr:uid="{5FE2AB96-A7E7-4380-B492-794CFFF2648D}"/>
    <cellStyle name="Normal 2 2 4 2 2 4 2" xfId="9565" xr:uid="{E848A3A6-2544-4DC3-A0A7-8F452AEAF9E8}"/>
    <cellStyle name="Normal 2 2 4 2 2 4 2 2" xfId="11092" xr:uid="{98A611ED-8B4A-4AD5-9392-CF0209AED368}"/>
    <cellStyle name="Normal 2 2 4 2 2 4 3" xfId="10225" xr:uid="{B9BFBC4B-1EF2-4A20-BC19-BFD0535F4A60}"/>
    <cellStyle name="Normal 2 2 4 2 2 5" xfId="9259" xr:uid="{D2F86FA2-0E00-4920-8910-2C476F738A05}"/>
    <cellStyle name="Normal 2 2 4 2 2 5 2" xfId="10783" xr:uid="{2E40A0AB-AF87-4A89-8BA6-255066D095F8}"/>
    <cellStyle name="Normal 2 2 4 2 2 6" xfId="10022" xr:uid="{35D6BFEE-29B7-4138-8628-C8D13424E986}"/>
    <cellStyle name="Normal 2 2 4 2 3" xfId="7670" xr:uid="{B54914E0-295F-489A-941D-23D21F5406EC}"/>
    <cellStyle name="Normal 2 2 4 2 3 2" xfId="8842" xr:uid="{19887C0E-8F68-4438-A173-F2084C637CF9}"/>
    <cellStyle name="Normal 2 2 4 2 3 2 2" xfId="9566" xr:uid="{6397D8C5-616D-4600-889C-AAEB9DFF5B74}"/>
    <cellStyle name="Normal 2 2 4 2 3 2 2 2" xfId="11093" xr:uid="{D12C3DD3-5E50-408E-BF77-BAABE4B40799}"/>
    <cellStyle name="Normal 2 2 4 2 3 2 3" xfId="10373" xr:uid="{8A39DAB0-6874-40D2-8651-62BF1EA4EE77}"/>
    <cellStyle name="Normal 2 2 4 2 3 3" xfId="8843" xr:uid="{D4824B2F-EFB8-467C-936C-025A0763F7CC}"/>
    <cellStyle name="Normal 2 2 4 2 3 3 2" xfId="9567" xr:uid="{A506A111-2143-4571-96DF-4BEC5AFBAB0E}"/>
    <cellStyle name="Normal 2 2 4 2 3 3 2 2" xfId="11094" xr:uid="{192F225B-9817-416A-A6F7-5DDFE3120BD8}"/>
    <cellStyle name="Normal 2 2 4 2 3 3 3" xfId="10374" xr:uid="{E1A86431-B265-4393-B69A-248DFFA9BB3E}"/>
    <cellStyle name="Normal 2 2 4 2 3 4" xfId="8641" xr:uid="{590003D6-BB44-4ABA-A5F3-05CB48F87C3D}"/>
    <cellStyle name="Normal 2 2 4 2 3 4 2" xfId="9568" xr:uid="{96D5F45F-D6D1-4317-8753-5DFB956E6754}"/>
    <cellStyle name="Normal 2 2 4 2 3 4 2 2" xfId="11095" xr:uid="{FA5FA7FD-04AE-49E9-BBEA-E09F55644423}"/>
    <cellStyle name="Normal 2 2 4 2 3 4 3" xfId="10226" xr:uid="{A919B78A-865F-4954-8A68-899F33712D46}"/>
    <cellStyle name="Normal 2 2 4 2 3 5" xfId="9260" xr:uid="{09FBED30-722B-481D-AEC0-433604B35C1F}"/>
    <cellStyle name="Normal 2 2 4 2 3 5 2" xfId="10784" xr:uid="{E0E688A8-80D4-4CC8-9207-E6D6A72EDBBD}"/>
    <cellStyle name="Normal 2 2 4 2 3 6" xfId="10023" xr:uid="{DC91910C-9EF4-4AC1-BE76-803C08915347}"/>
    <cellStyle name="Normal 2 2 4 2 4" xfId="7671" xr:uid="{7A4C7C3C-30A5-4019-A921-8CE23F98B3E3}"/>
    <cellStyle name="Normal 2 2 4 2 4 2" xfId="8844" xr:uid="{B3F87678-8E82-4D47-8DBC-7CC5F16D95E8}"/>
    <cellStyle name="Normal 2 2 4 2 4 2 2" xfId="9569" xr:uid="{00380793-7454-4E29-B52B-B72D778CEB93}"/>
    <cellStyle name="Normal 2 2 4 2 4 2 2 2" xfId="11096" xr:uid="{AB51523C-4D42-4763-A744-B6B9062C113A}"/>
    <cellStyle name="Normal 2 2 4 2 4 2 3" xfId="10375" xr:uid="{F105A855-939B-43CF-AA69-6CFFB4D9CC3C}"/>
    <cellStyle name="Normal 2 2 4 2 4 3" xfId="8845" xr:uid="{A033E6CF-EFB1-408C-B765-97C7E618BA2D}"/>
    <cellStyle name="Normal 2 2 4 2 4 3 2" xfId="9570" xr:uid="{958FF2CE-92A4-4E49-87E1-E503FB4EDE17}"/>
    <cellStyle name="Normal 2 2 4 2 4 3 2 2" xfId="11097" xr:uid="{9E2067B0-829B-4893-A175-DD5029086DCB}"/>
    <cellStyle name="Normal 2 2 4 2 4 3 3" xfId="10376" xr:uid="{368F22CA-B9D3-44A3-A0B1-0E18E3FD446B}"/>
    <cellStyle name="Normal 2 2 4 2 4 4" xfId="8642" xr:uid="{FA59162A-DE03-426F-88A1-432E44E683AA}"/>
    <cellStyle name="Normal 2 2 4 2 4 4 2" xfId="9571" xr:uid="{AB6469D7-8CA1-4C4C-BD81-EA105952B3EC}"/>
    <cellStyle name="Normal 2 2 4 2 4 4 2 2" xfId="11098" xr:uid="{CA3AA0B9-1B98-4572-A441-B2EED97C0C4D}"/>
    <cellStyle name="Normal 2 2 4 2 4 4 3" xfId="10227" xr:uid="{A9E09277-93E7-47B2-9E9D-A4069B6FCC1D}"/>
    <cellStyle name="Normal 2 2 4 2 4 5" xfId="9261" xr:uid="{1BD9BF58-0FB2-46A6-BC1E-90F348F3FC9B}"/>
    <cellStyle name="Normal 2 2 4 2 4 5 2" xfId="10785" xr:uid="{F8928CB2-D28A-4C52-A329-6D2E890251E7}"/>
    <cellStyle name="Normal 2 2 4 2 4 6" xfId="10024" xr:uid="{3476CFD8-F51E-4626-A493-EF944E622070}"/>
    <cellStyle name="Normal 2 2 4 2 5" xfId="7672" xr:uid="{BC8C0EAC-1C09-4BD3-9527-5110BB00DB5A}"/>
    <cellStyle name="Normal 2 2 4 2 5 2" xfId="8846" xr:uid="{A6939223-0FB3-4EC9-A41F-0F8A9199B7BD}"/>
    <cellStyle name="Normal 2 2 4 2 5 2 2" xfId="9572" xr:uid="{B24A3093-32CC-4CFC-B9AF-3F0E1BCCCEE2}"/>
    <cellStyle name="Normal 2 2 4 2 5 2 2 2" xfId="11099" xr:uid="{7DD7E1E7-0643-426F-9594-A965BB853B5B}"/>
    <cellStyle name="Normal 2 2 4 2 5 2 3" xfId="10377" xr:uid="{161F1D42-12BD-4502-B673-F3176216AEE7}"/>
    <cellStyle name="Normal 2 2 4 2 5 3" xfId="8847" xr:uid="{6495E19B-28E2-4C87-8C81-2C3FB7E6DBF4}"/>
    <cellStyle name="Normal 2 2 4 2 5 3 2" xfId="9573" xr:uid="{8A2DD0E8-0750-4E06-A324-7D8D983F963F}"/>
    <cellStyle name="Normal 2 2 4 2 5 3 2 2" xfId="11100" xr:uid="{3F501A99-0E6B-4D2D-800E-4BC1D40AEA3F}"/>
    <cellStyle name="Normal 2 2 4 2 5 3 3" xfId="10378" xr:uid="{17A7A3A4-6565-4254-9906-DD5C3E706263}"/>
    <cellStyle name="Normal 2 2 4 2 5 4" xfId="8643" xr:uid="{0919B20D-3206-4C84-96C8-C8B4BEC6D84B}"/>
    <cellStyle name="Normal 2 2 4 2 5 4 2" xfId="9574" xr:uid="{94764134-4121-4D5D-944A-10DFB0FBA930}"/>
    <cellStyle name="Normal 2 2 4 2 5 4 2 2" xfId="11101" xr:uid="{19B0AAE5-D272-4433-B718-00387CF83F72}"/>
    <cellStyle name="Normal 2 2 4 2 5 4 3" xfId="10228" xr:uid="{D82CC7D0-B737-45C6-AC23-CD6DADB2C582}"/>
    <cellStyle name="Normal 2 2 4 2 5 5" xfId="9262" xr:uid="{C65900DB-EA44-40A9-A047-99CF3CA4DCE2}"/>
    <cellStyle name="Normal 2 2 4 2 5 5 2" xfId="10786" xr:uid="{7839F38F-3696-41E3-B68A-639086190824}"/>
    <cellStyle name="Normal 2 2 4 2 5 6" xfId="10025" xr:uid="{809111E5-EC0C-4C30-B231-92F556ADCFB1}"/>
    <cellStyle name="Normal 2 2 4 2 6" xfId="7673" xr:uid="{D0938A4F-8C28-4730-9B54-A9BDF488B733}"/>
    <cellStyle name="Normal 2 2 4 2 6 2" xfId="8848" xr:uid="{DDE8EA34-1E51-4195-9FAE-785FDCB6AA82}"/>
    <cellStyle name="Normal 2 2 4 2 6 2 2" xfId="9575" xr:uid="{9437111B-22B4-42DA-9C1E-2B138FE2C4DF}"/>
    <cellStyle name="Normal 2 2 4 2 6 2 2 2" xfId="11102" xr:uid="{DDB1F15C-25C8-4BF3-8877-D2418ABE894D}"/>
    <cellStyle name="Normal 2 2 4 2 6 2 3" xfId="10379" xr:uid="{27BFE119-C923-4C42-AAFD-A1580E049F03}"/>
    <cellStyle name="Normal 2 2 4 2 6 3" xfId="8849" xr:uid="{9F7BEB8E-5D82-49C3-99EE-95B7FEF7C0F1}"/>
    <cellStyle name="Normal 2 2 4 2 6 3 2" xfId="9576" xr:uid="{DED6B951-852A-4760-BECC-D3DECE12360C}"/>
    <cellStyle name="Normal 2 2 4 2 6 3 2 2" xfId="11103" xr:uid="{AE1BCA78-49C2-43A1-B537-A27DF4475C69}"/>
    <cellStyle name="Normal 2 2 4 2 6 3 3" xfId="10380" xr:uid="{9F2ECDF8-12BC-4975-ABB9-E4DC8668B888}"/>
    <cellStyle name="Normal 2 2 4 2 6 4" xfId="8644" xr:uid="{A41891AD-EB49-4970-912E-C7A1DE3350C3}"/>
    <cellStyle name="Normal 2 2 4 2 6 4 2" xfId="9577" xr:uid="{1225DCEF-F048-4885-8E3B-68838DDEAAC2}"/>
    <cellStyle name="Normal 2 2 4 2 6 4 2 2" xfId="11104" xr:uid="{04044E83-E197-4097-89DD-EC4CE5A1B4FE}"/>
    <cellStyle name="Normal 2 2 4 2 6 4 3" xfId="10229" xr:uid="{B69DE299-7138-4331-B649-51B9D2AA4F78}"/>
    <cellStyle name="Normal 2 2 4 2 6 5" xfId="9263" xr:uid="{D79C0A85-A800-4686-9465-1DFECA5ECEF9}"/>
    <cellStyle name="Normal 2 2 4 2 6 5 2" xfId="10787" xr:uid="{F3CA5466-5A1C-49BF-88E8-CFFEEA2B1771}"/>
    <cellStyle name="Normal 2 2 4 2 6 6" xfId="10026" xr:uid="{CD34C71F-D078-40EC-A05D-647D103B7A88}"/>
    <cellStyle name="Normal 2 2 4 2 7" xfId="7674" xr:uid="{F188F171-0ADE-4F1F-B8B9-F23D44EA7BF7}"/>
    <cellStyle name="Normal 2 2 4 2 7 2" xfId="8850" xr:uid="{ABC0E49D-46A8-42E7-AE66-74A5EF79DA17}"/>
    <cellStyle name="Normal 2 2 4 2 7 2 2" xfId="9578" xr:uid="{6457E912-AE2B-4944-8000-9A175E735CCB}"/>
    <cellStyle name="Normal 2 2 4 2 7 2 2 2" xfId="11105" xr:uid="{A1FA2AEA-0314-4718-AC2A-F9C1B754FB65}"/>
    <cellStyle name="Normal 2 2 4 2 7 2 3" xfId="10381" xr:uid="{4C3B08CE-28B9-4D61-82C8-34F981CE48B1}"/>
    <cellStyle name="Normal 2 2 4 2 7 3" xfId="8851" xr:uid="{25E69F7F-7301-47B6-A225-E043EDE798B2}"/>
    <cellStyle name="Normal 2 2 4 2 7 3 2" xfId="9579" xr:uid="{89D34B09-845A-4D28-B52D-B08051F5592E}"/>
    <cellStyle name="Normal 2 2 4 2 7 3 2 2" xfId="11106" xr:uid="{2A9A4784-364F-4DB3-9449-D7177F8980B4}"/>
    <cellStyle name="Normal 2 2 4 2 7 3 3" xfId="10382" xr:uid="{7DAD3BF0-87E9-4177-8E31-F16D5252A050}"/>
    <cellStyle name="Normal 2 2 4 2 7 4" xfId="8645" xr:uid="{9072A459-AE58-44BF-89DE-2CAB06F54D3C}"/>
    <cellStyle name="Normal 2 2 4 2 7 4 2" xfId="9580" xr:uid="{B78DA905-8E89-4C1B-BF0D-CFD7BF0B2ADF}"/>
    <cellStyle name="Normal 2 2 4 2 7 4 2 2" xfId="11107" xr:uid="{4E138BC3-B0D3-429B-B925-0BAC83DD6433}"/>
    <cellStyle name="Normal 2 2 4 2 7 4 3" xfId="10230" xr:uid="{E4793810-42A4-4002-A7C1-052854E1F416}"/>
    <cellStyle name="Normal 2 2 4 2 7 5" xfId="9264" xr:uid="{DA3C7D1E-7209-4923-8BA8-EADF90EE52A8}"/>
    <cellStyle name="Normal 2 2 4 2 7 5 2" xfId="10788" xr:uid="{EB7135E6-48A7-4CFF-9996-5FD30F52F2EC}"/>
    <cellStyle name="Normal 2 2 4 2 7 6" xfId="10027" xr:uid="{3F109E06-0642-4A1A-A7E5-92AC2A0B31EA}"/>
    <cellStyle name="Normal 2 2 4 2 8" xfId="7675" xr:uid="{BF62E2EB-14AE-4F72-802A-3769D7B482EC}"/>
    <cellStyle name="Normal 2 2 4 2 8 2" xfId="8852" xr:uid="{0D143C49-47AF-47B0-B119-5D15C6E7867E}"/>
    <cellStyle name="Normal 2 2 4 2 8 2 2" xfId="9581" xr:uid="{92A0D5B5-7903-461C-8490-BA09AAA222A6}"/>
    <cellStyle name="Normal 2 2 4 2 8 2 2 2" xfId="11108" xr:uid="{4A386016-CF79-4B8C-835E-D6A6B9DC8674}"/>
    <cellStyle name="Normal 2 2 4 2 8 2 3" xfId="10383" xr:uid="{C86845FA-98B9-4E89-8BF8-C6BFD540D78D}"/>
    <cellStyle name="Normal 2 2 4 2 8 3" xfId="8853" xr:uid="{F529DC28-1503-4407-BD0C-E56BEFF4F0D7}"/>
    <cellStyle name="Normal 2 2 4 2 8 3 2" xfId="9582" xr:uid="{3BD22788-4DF5-4F88-9DBE-9858D7ACCB92}"/>
    <cellStyle name="Normal 2 2 4 2 8 3 2 2" xfId="11109" xr:uid="{B27CC7E3-D7AB-44DC-9CA1-95D72EBD53BC}"/>
    <cellStyle name="Normal 2 2 4 2 8 3 3" xfId="10384" xr:uid="{0A0A394E-E366-4E38-BC55-3CE481310AA8}"/>
    <cellStyle name="Normal 2 2 4 2 8 4" xfId="8646" xr:uid="{B8513C5D-4267-43F7-803D-0CC9A52F9A5F}"/>
    <cellStyle name="Normal 2 2 4 2 8 4 2" xfId="9583" xr:uid="{F7D8F0D7-092F-41E0-8D17-D76DA23FB947}"/>
    <cellStyle name="Normal 2 2 4 2 8 4 2 2" xfId="11110" xr:uid="{96373E5E-9688-4F4C-9552-D7CD9F41B608}"/>
    <cellStyle name="Normal 2 2 4 2 8 4 3" xfId="10231" xr:uid="{8802D082-15C0-4D2C-B449-459DF5C2872E}"/>
    <cellStyle name="Normal 2 2 4 2 8 5" xfId="9265" xr:uid="{080939D4-1498-4FCC-A54F-B28695A86779}"/>
    <cellStyle name="Normal 2 2 4 2 8 5 2" xfId="10789" xr:uid="{89BE6915-A069-48A7-952B-FDC40DBE93EF}"/>
    <cellStyle name="Normal 2 2 4 2 8 6" xfId="10028" xr:uid="{7398B245-596D-4B8F-87E1-A1C14AEC5703}"/>
    <cellStyle name="Normal 2 2 4 2 9" xfId="7676" xr:uid="{410682C7-42A7-43C8-B149-84E2774B91EC}"/>
    <cellStyle name="Normal 2 2 4 2 9 2" xfId="8854" xr:uid="{4A59CF81-047E-4BB6-83DF-71E1CD5900F0}"/>
    <cellStyle name="Normal 2 2 4 2 9 2 2" xfId="9584" xr:uid="{21E4FB33-98EA-442B-9779-39D43ED86C7E}"/>
    <cellStyle name="Normal 2 2 4 2 9 2 2 2" xfId="11111" xr:uid="{09DDE4B6-BB34-47D5-B778-99C7163D2854}"/>
    <cellStyle name="Normal 2 2 4 2 9 2 3" xfId="10385" xr:uid="{C7A97DB4-33A5-4078-9258-1C2777EA31B4}"/>
    <cellStyle name="Normal 2 2 4 2 9 3" xfId="8855" xr:uid="{DFF8F446-A1E2-400B-A461-8A2CE749BF0D}"/>
    <cellStyle name="Normal 2 2 4 2 9 3 2" xfId="9585" xr:uid="{82EFEFF9-870C-4A5E-9457-8BF300E4FCD2}"/>
    <cellStyle name="Normal 2 2 4 2 9 3 2 2" xfId="11112" xr:uid="{6334A78A-3D33-4B59-B346-A4ACDBD9C451}"/>
    <cellStyle name="Normal 2 2 4 2 9 3 3" xfId="10386" xr:uid="{7DC9F231-853B-4D71-BEE6-1F8130FE6839}"/>
    <cellStyle name="Normal 2 2 4 2 9 4" xfId="8647" xr:uid="{D0B594DC-2577-4530-A1F0-65B89F2952A0}"/>
    <cellStyle name="Normal 2 2 4 2 9 4 2" xfId="9586" xr:uid="{89DEB5A6-26DF-425A-83C9-ADE982005249}"/>
    <cellStyle name="Normal 2 2 4 2 9 4 2 2" xfId="11113" xr:uid="{F000B623-120E-439E-86C7-97E07BA0509F}"/>
    <cellStyle name="Normal 2 2 4 2 9 4 3" xfId="10232" xr:uid="{70012113-C673-481D-8D98-6F2C7A5D0616}"/>
    <cellStyle name="Normal 2 2 4 2 9 5" xfId="9266" xr:uid="{4B34CE13-19EF-4207-B8CE-905F0736EB9F}"/>
    <cellStyle name="Normal 2 2 4 2 9 5 2" xfId="10790" xr:uid="{E4AB63FF-726D-4386-A977-032783F349AB}"/>
    <cellStyle name="Normal 2 2 4 2 9 6" xfId="10029" xr:uid="{9C4D96B1-E413-499A-8406-8C53089BDFBE}"/>
    <cellStyle name="Normal 2 2 4 3" xfId="7677" xr:uid="{92769869-9F56-4CCA-AECA-1761A13756F1}"/>
    <cellStyle name="Normal 2 2 4 4" xfId="7678" xr:uid="{EA5B2846-2A2D-404E-A341-75EB9220BFBA}"/>
    <cellStyle name="Normal 2 2 4 5" xfId="7679" xr:uid="{B8097768-4001-47DE-9C04-34EC73DAE42A}"/>
    <cellStyle name="Normal 2 2 4 6" xfId="7680" xr:uid="{92516C9B-C0EB-48A8-8AEE-7557690A1591}"/>
    <cellStyle name="Normal 2 2 4 7" xfId="7681" xr:uid="{DFA9FC92-B66F-47BC-8B52-4BA34E195AA5}"/>
    <cellStyle name="Normal 2 2 4 8" xfId="7682" xr:uid="{74E381AE-1D7B-4AEF-B504-0A18F9BD4012}"/>
    <cellStyle name="Normal 2 2 4 9" xfId="7683" xr:uid="{0FCC783C-2A1D-4989-AFD0-75B1759B96EF}"/>
    <cellStyle name="Normal 2 2 5" xfId="7684" xr:uid="{11563CD1-E392-41C9-9B09-C05FD473483D}"/>
    <cellStyle name="Normal 2 2 5 2" xfId="8856" xr:uid="{CA53973F-1C68-4D04-8A09-AB98B22329BB}"/>
    <cellStyle name="Normal 2 2 5 2 2" xfId="9587" xr:uid="{E1C53638-01D0-4442-A400-094BC6BB876F}"/>
    <cellStyle name="Normal 2 2 5 2 2 2" xfId="11114" xr:uid="{15D19957-659F-4DC9-B714-B0C0AEE6B32D}"/>
    <cellStyle name="Normal 2 2 5 2 3" xfId="10387" xr:uid="{F1EDFF3B-5E2E-461F-A45E-FF6E805F9377}"/>
    <cellStyle name="Normal 2 2 5 3" xfId="8857" xr:uid="{F00A2DC0-7573-48AF-A3CE-F05317A72108}"/>
    <cellStyle name="Normal 2 2 5 3 2" xfId="9588" xr:uid="{5C4E1AA7-52FD-4D9E-947B-04A5A4F83945}"/>
    <cellStyle name="Normal 2 2 5 3 2 2" xfId="11115" xr:uid="{4D1E2C49-2FD9-4C48-8BD5-AE68C3F52472}"/>
    <cellStyle name="Normal 2 2 5 3 3" xfId="10388" xr:uid="{7ECD5BFB-7B0D-44C2-8799-C170C959AFD2}"/>
    <cellStyle name="Normal 2 2 5 4" xfId="8648" xr:uid="{3FA512F2-ED0F-470D-AE7B-DC558259D7C1}"/>
    <cellStyle name="Normal 2 2 5 4 2" xfId="9589" xr:uid="{39AF372C-6A1B-43AA-B7D7-4D443B2EC789}"/>
    <cellStyle name="Normal 2 2 5 4 2 2" xfId="11116" xr:uid="{900898E1-E9D6-490F-AB6A-F2BC0F99B946}"/>
    <cellStyle name="Normal 2 2 5 4 3" xfId="10233" xr:uid="{AFAA3BD4-01FE-47F4-8846-76DF1FACB678}"/>
    <cellStyle name="Normal 2 2 5 5" xfId="9267" xr:uid="{3BB08BC1-FBD6-4232-90E9-2CEB7AD76F91}"/>
    <cellStyle name="Normal 2 2 5 5 2" xfId="10791" xr:uid="{942E31FA-D5D7-468A-B248-AD4E9D97745C}"/>
    <cellStyle name="Normal 2 2 5 6" xfId="10030" xr:uid="{2EDA75EF-D2DB-4CBE-9888-BD70534734BF}"/>
    <cellStyle name="Normal 2 2 6" xfId="7685" xr:uid="{2E79AD0C-C0EA-4A6A-987F-C77533117D5A}"/>
    <cellStyle name="Normal 2 2 6 2" xfId="8858" xr:uid="{914864F5-57F5-452D-BC98-AE1C4B56A92C}"/>
    <cellStyle name="Normal 2 2 6 2 2" xfId="9590" xr:uid="{22340747-DCFA-4993-81B6-39A63E6F3888}"/>
    <cellStyle name="Normal 2 2 6 2 2 2" xfId="11117" xr:uid="{5E03029B-C35F-41A2-8D00-BD7BEAADBBBF}"/>
    <cellStyle name="Normal 2 2 6 2 3" xfId="10389" xr:uid="{B12C9CD7-98A5-415D-8D41-4B7C7BDC780D}"/>
    <cellStyle name="Normal 2 2 6 3" xfId="8859" xr:uid="{A05C4697-33A4-4FE3-8ED6-2C36644A1488}"/>
    <cellStyle name="Normal 2 2 6 3 2" xfId="9591" xr:uid="{A33E10D8-312F-47A9-9908-54D8FE2AE3DC}"/>
    <cellStyle name="Normal 2 2 6 3 2 2" xfId="11118" xr:uid="{F893FB29-F3C3-4AF7-9ED9-D3EDD592F097}"/>
    <cellStyle name="Normal 2 2 6 3 3" xfId="10390" xr:uid="{AA3F1975-ADF0-40E4-BA94-9B3EEF80EF7B}"/>
    <cellStyle name="Normal 2 2 6 4" xfId="8649" xr:uid="{419F23FD-1239-4173-9718-35EBFD7F1678}"/>
    <cellStyle name="Normal 2 2 6 4 2" xfId="9592" xr:uid="{99421B52-8A5B-4D06-9DC0-398DA1A994CB}"/>
    <cellStyle name="Normal 2 2 6 4 2 2" xfId="11119" xr:uid="{414FF5BE-0DA2-4372-967A-886DA0C067F2}"/>
    <cellStyle name="Normal 2 2 6 4 3" xfId="10234" xr:uid="{F71D312D-78DE-4E41-A372-35CBC5C44DD4}"/>
    <cellStyle name="Normal 2 2 6 5" xfId="9268" xr:uid="{C6B7E155-9DA7-466B-9750-C9E4CBDF8619}"/>
    <cellStyle name="Normal 2 2 6 5 2" xfId="10792" xr:uid="{0A24F5FB-2608-46F7-8B5D-3FAD435E75FD}"/>
    <cellStyle name="Normal 2 2 6 6" xfId="10031" xr:uid="{1C78A8CF-06F8-4D7F-BB84-7EAC68A3D108}"/>
    <cellStyle name="Normal 2 2 7" xfId="7686" xr:uid="{AE11239D-3C12-421A-9ED3-6E797E3210E8}"/>
    <cellStyle name="Normal 2 2 7 2" xfId="8860" xr:uid="{684CE2F0-7012-4FF9-A6E1-B3C807E43DC9}"/>
    <cellStyle name="Normal 2 2 7 2 2" xfId="9593" xr:uid="{1DB04A3E-92CC-4E30-B13D-DB64B30645AF}"/>
    <cellStyle name="Normal 2 2 7 2 2 2" xfId="11120" xr:uid="{2E0EB2A5-90F6-44C2-8443-983327ED3452}"/>
    <cellStyle name="Normal 2 2 7 2 3" xfId="10391" xr:uid="{9A64177C-3276-4009-BB4E-4675EC670472}"/>
    <cellStyle name="Normal 2 2 7 3" xfId="8861" xr:uid="{5D862396-383A-4661-9CCF-0B7240A3A87B}"/>
    <cellStyle name="Normal 2 2 7 3 2" xfId="9594" xr:uid="{3D90CF4B-0DD5-4DF5-969B-2C815C5A0DD0}"/>
    <cellStyle name="Normal 2 2 7 3 2 2" xfId="11121" xr:uid="{FC823891-35C2-40F9-B959-4FC3C941B9C9}"/>
    <cellStyle name="Normal 2 2 7 3 3" xfId="10392" xr:uid="{47926947-23E5-4546-A232-38A9FA8F9B10}"/>
    <cellStyle name="Normal 2 2 7 4" xfId="8650" xr:uid="{286C34AA-AE32-46B8-AF70-40DE2B9F4413}"/>
    <cellStyle name="Normal 2 2 7 4 2" xfId="9595" xr:uid="{E6F503C9-FE6A-4BBF-AB06-6308E6D7AF8A}"/>
    <cellStyle name="Normal 2 2 7 4 2 2" xfId="11122" xr:uid="{876C1376-FD12-4859-9978-AA9D72CD4D37}"/>
    <cellStyle name="Normal 2 2 7 4 3" xfId="10235" xr:uid="{28F616CD-B746-45EA-BF6D-CBACB1E7D210}"/>
    <cellStyle name="Normal 2 2 7 5" xfId="9269" xr:uid="{F36AE52D-984F-4B09-B5C8-2F9E71F5CA4B}"/>
    <cellStyle name="Normal 2 2 7 5 2" xfId="10793" xr:uid="{D33BE43C-9852-4C3B-81BE-FC2D70423AA6}"/>
    <cellStyle name="Normal 2 2 7 6" xfId="10032" xr:uid="{A6040972-02AD-4080-BD42-D73E1B1B0FB1}"/>
    <cellStyle name="Normal 2 2 8" xfId="7687" xr:uid="{C505EFB5-84D7-419D-B559-764A3A4F122D}"/>
    <cellStyle name="Normal 2 2 8 2" xfId="7688" xr:uid="{C78D47DE-6858-417E-A33E-CCCE77E7E6DA}"/>
    <cellStyle name="Normal 2 2 8 2 2" xfId="8862" xr:uid="{63EE4C0B-520C-4815-BC08-70C8CB471DD6}"/>
    <cellStyle name="Normal 2 2 8 2 2 2" xfId="9596" xr:uid="{727467F3-1308-4C24-B060-E3D406CD205F}"/>
    <cellStyle name="Normal 2 2 8 2 2 2 2" xfId="11123" xr:uid="{40355002-77E0-4A25-977C-856EBDFC1A89}"/>
    <cellStyle name="Normal 2 2 8 2 2 3" xfId="10393" xr:uid="{F88F8F11-A98F-4FEB-89F8-420F5E8ED3E3}"/>
    <cellStyle name="Normal 2 2 8 2 3" xfId="8863" xr:uid="{F987B236-7218-4793-B4D8-E34B4E50A93E}"/>
    <cellStyle name="Normal 2 2 8 2 3 2" xfId="9597" xr:uid="{E88C4820-3249-4A38-AF53-D4D9CE27517B}"/>
    <cellStyle name="Normal 2 2 8 2 3 2 2" xfId="11124" xr:uid="{77E3ECA3-A21E-42E4-9422-C63059DDAA8C}"/>
    <cellStyle name="Normal 2 2 8 2 3 3" xfId="10394" xr:uid="{0A161651-F705-4965-99CE-7DCDBBAF586A}"/>
    <cellStyle name="Normal 2 2 8 2 4" xfId="8651" xr:uid="{EF16C278-D5F2-4C7D-B3E1-C3B911C20A9F}"/>
    <cellStyle name="Normal 2 2 8 2 4 2" xfId="9598" xr:uid="{F018233D-9A87-4BD5-92D1-C5A8B2CA318D}"/>
    <cellStyle name="Normal 2 2 8 2 4 2 2" xfId="11125" xr:uid="{8809AF6F-8A44-4EAA-B89C-C16D70172A5F}"/>
    <cellStyle name="Normal 2 2 8 2 4 3" xfId="10236" xr:uid="{3CF16A74-1484-400F-9A28-BB6A540213F2}"/>
    <cellStyle name="Normal 2 2 8 2 5" xfId="9270" xr:uid="{2D4057D9-F6EC-4B66-BA3C-99C60A3DC854}"/>
    <cellStyle name="Normal 2 2 8 2 5 2" xfId="10794" xr:uid="{DDEC947B-C7ED-46B9-9373-A693FABD542D}"/>
    <cellStyle name="Normal 2 2 8 2 6" xfId="10033" xr:uid="{7A31394B-FE2B-439F-A264-13776169944C}"/>
    <cellStyle name="Normal 2 2 9" xfId="7689" xr:uid="{3DC75D8F-8F07-4A26-9BA7-209765B6AF7C}"/>
    <cellStyle name="Normal 2 20" xfId="7690" xr:uid="{74046F4C-511F-4299-A2D7-2D51E3148CBD}"/>
    <cellStyle name="Normal 2 21" xfId="7691" xr:uid="{6989E536-99EB-4996-B990-19BB5CEDB3ED}"/>
    <cellStyle name="Normal 2 22" xfId="7692" xr:uid="{061D2C39-0B1A-4A83-9F4C-5365A84CBF7C}"/>
    <cellStyle name="Normal 2 23" xfId="7693" xr:uid="{3A73F365-2927-4371-ABE5-C8707FDD0907}"/>
    <cellStyle name="Normal 2 24" xfId="7694" xr:uid="{E57AA809-5A82-4728-8E41-B00579F146BC}"/>
    <cellStyle name="Normal 2 25" xfId="7695" xr:uid="{5E1D514E-BDAB-41B6-94F0-456BFC35FA8C}"/>
    <cellStyle name="Normal 2 26" xfId="7696" xr:uid="{C74C964A-7246-4B34-83EB-5E4B053B1955}"/>
    <cellStyle name="Normal 2 27" xfId="7697" xr:uid="{4E810746-470C-4AFF-8555-BFF79BB9AD1D}"/>
    <cellStyle name="Normal 2 28" xfId="7698" xr:uid="{2E7A6124-3295-4C90-A2AA-E22570215FB0}"/>
    <cellStyle name="Normal 2 29" xfId="7699" xr:uid="{4ADEB486-4A60-481B-B02A-D952978FC13B}"/>
    <cellStyle name="Normal 2 29 10" xfId="7700" xr:uid="{D9D4BEDF-74C4-4FD3-8C4F-EC9A6F26AD8B}"/>
    <cellStyle name="Normal 2 29 11" xfId="7701" xr:uid="{D38A3D97-BD43-432B-921D-28ECB9AA58D8}"/>
    <cellStyle name="Normal 2 29 12" xfId="7702" xr:uid="{6C8927FF-5639-4281-93C2-CE2B2A9686B2}"/>
    <cellStyle name="Normal 2 29 13" xfId="7703" xr:uid="{BB71D81A-98D3-4DBB-9850-6290C7F7D4B4}"/>
    <cellStyle name="Normal 2 29 14" xfId="7704" xr:uid="{DD00A825-DA4B-46B9-9E7A-426E8A12B1C6}"/>
    <cellStyle name="Normal 2 29 15" xfId="7705" xr:uid="{E4EA65C4-8F7E-4AF7-987A-FABF855273F8}"/>
    <cellStyle name="Normal 2 29 16" xfId="7706" xr:uid="{2353443D-E7C7-43D7-9C8C-536CF66EC8C1}"/>
    <cellStyle name="Normal 2 29 17" xfId="7707" xr:uid="{05645417-DED6-44D7-8CC4-F4B2AADD81FB}"/>
    <cellStyle name="Normal 2 29 18" xfId="7708" xr:uid="{EF7B46F9-2CC8-4541-A70A-C4AEE36E8009}"/>
    <cellStyle name="Normal 2 29 19" xfId="7709" xr:uid="{FC9EE5A4-BDC1-4A08-8AF7-28AC8AE07F35}"/>
    <cellStyle name="Normal 2 29 2" xfId="7710" xr:uid="{7A5A9B31-FE02-443D-815D-B4C48BA8A1B1}"/>
    <cellStyle name="Normal 2 29 20" xfId="7711" xr:uid="{57400662-A151-461C-8815-0381A08F1467}"/>
    <cellStyle name="Normal 2 29 21" xfId="7712" xr:uid="{9A82487C-6B33-493E-91B9-82A675701761}"/>
    <cellStyle name="Normal 2 29 22" xfId="7713" xr:uid="{5D7DDAB6-D137-44B5-9DE3-7BBE70984A53}"/>
    <cellStyle name="Normal 2 29 23" xfId="7714" xr:uid="{A90D7631-9EEE-4F3D-A012-C870B7E69912}"/>
    <cellStyle name="Normal 2 29 24" xfId="7715" xr:uid="{54E31D6F-B50A-43B1-9789-DB109E5423BC}"/>
    <cellStyle name="Normal 2 29 25" xfId="7716" xr:uid="{2B5029C8-D109-466D-B63A-9BCE596A3CE7}"/>
    <cellStyle name="Normal 2 29 26" xfId="7717" xr:uid="{8F76FA5B-D704-4984-B889-B37F42EA46AE}"/>
    <cellStyle name="Normal 2 29 27" xfId="7718" xr:uid="{B56E9894-C75A-4075-BD7A-A15047FD325F}"/>
    <cellStyle name="Normal 2 29 28" xfId="7719" xr:uid="{E4E03FCA-26EE-4DAC-902C-89071B8652FA}"/>
    <cellStyle name="Normal 2 29 29" xfId="7720" xr:uid="{978ADFC6-80E8-4CBD-8240-80E75A1AC9A6}"/>
    <cellStyle name="Normal 2 29 3" xfId="7721" xr:uid="{45B3EDC7-221E-48E0-A4DF-7BC6F002B1F5}"/>
    <cellStyle name="Normal 2 29 30" xfId="7722" xr:uid="{4771BEEF-C37E-4AB3-8095-60D249E328FC}"/>
    <cellStyle name="Normal 2 29 31" xfId="7723" xr:uid="{AAE16048-B3CA-49D3-A2E2-9DAC5AA9CC35}"/>
    <cellStyle name="Normal 2 29 32" xfId="7724" xr:uid="{DC3CEA6F-1D90-4F57-B36C-27CA5648A2B9}"/>
    <cellStyle name="Normal 2 29 33" xfId="7725" xr:uid="{16BD49B5-67E7-4E5E-9E76-F3F86E1EFD8E}"/>
    <cellStyle name="Normal 2 29 34" xfId="7726" xr:uid="{D1B9FBCF-67E0-45EA-8D20-9BB571210178}"/>
    <cellStyle name="Normal 2 29 35" xfId="7727" xr:uid="{50764EA5-E591-4B38-83EF-192101B6519C}"/>
    <cellStyle name="Normal 2 29 36" xfId="7728" xr:uid="{2AC61EAB-61C3-4EBD-A32B-41AEC215D03B}"/>
    <cellStyle name="Normal 2 29 37" xfId="7729" xr:uid="{AF9DC825-BD61-4B0D-97AB-B90433E4170F}"/>
    <cellStyle name="Normal 2 29 38" xfId="7730" xr:uid="{9C32ED94-AE7E-4A79-A40B-B2DAFFAC55F9}"/>
    <cellStyle name="Normal 2 29 39" xfId="7731" xr:uid="{B4C50FCA-2121-4513-A7A5-35FCDEE539AC}"/>
    <cellStyle name="Normal 2 29 4" xfId="7732" xr:uid="{88201896-7097-4D75-8912-2F2E03E71981}"/>
    <cellStyle name="Normal 2 29 40" xfId="7733" xr:uid="{E4CE403D-19A4-4249-9690-CFC1A909B665}"/>
    <cellStyle name="Normal 2 29 41" xfId="7734" xr:uid="{55424C05-BC31-4BAC-BA70-D0CAD1ABBD3D}"/>
    <cellStyle name="Normal 2 29 42" xfId="7735" xr:uid="{D171FFED-6CC7-4019-AB49-7720FCB20DC8}"/>
    <cellStyle name="Normal 2 29 43" xfId="7736" xr:uid="{F1B402DB-88A7-4765-8565-82B0996C6C57}"/>
    <cellStyle name="Normal 2 29 44" xfId="7737" xr:uid="{91B07E5E-B270-4248-86AE-A38C59EC6808}"/>
    <cellStyle name="Normal 2 29 45" xfId="7738" xr:uid="{421DE3C9-D676-4C48-A16B-7A3B76EC7A12}"/>
    <cellStyle name="Normal 2 29 46" xfId="7739" xr:uid="{B80DB57D-0DFB-4B8E-B184-A9E552DF2DC3}"/>
    <cellStyle name="Normal 2 29 47" xfId="7740" xr:uid="{4A631D9C-A1C2-48E1-AB0C-7DA4636492C0}"/>
    <cellStyle name="Normal 2 29 48" xfId="7741" xr:uid="{36C142FB-6701-4158-B992-248CC1631D39}"/>
    <cellStyle name="Normal 2 29 5" xfId="7742" xr:uid="{18D3D068-F2DF-4DC9-8D7A-E25A4CAC5D2F}"/>
    <cellStyle name="Normal 2 29 6" xfId="7743" xr:uid="{A56E9C0F-CD99-4657-BBAD-78ABCE9EE091}"/>
    <cellStyle name="Normal 2 29 7" xfId="7744" xr:uid="{573A75DB-290D-4B2F-B580-9C2F23192EA2}"/>
    <cellStyle name="Normal 2 29 8" xfId="7745" xr:uid="{0725A17F-A0CB-4EE5-B207-5654C89D346C}"/>
    <cellStyle name="Normal 2 29 9" xfId="7746" xr:uid="{B8D37AE0-CE6D-4C5F-8457-FCCD59C57FD1}"/>
    <cellStyle name="Normal 2 3" xfId="3" xr:uid="{FFE836FA-FC91-4375-9304-635DB765878E}"/>
    <cellStyle name="Normal 2 3 10" xfId="7747" xr:uid="{E73B8517-938D-4C82-92DA-FE6CF6FC0253}"/>
    <cellStyle name="Normal 2 3 11" xfId="7748" xr:uid="{573AB4A8-0883-405E-9224-33B6849F3423}"/>
    <cellStyle name="Normal 2 3 12" xfId="7749" xr:uid="{8E0AD907-7E06-4B6A-9CEA-CAAE4D04673F}"/>
    <cellStyle name="Normal 2 3 13" xfId="7750" xr:uid="{DF9FC296-05AA-4A5E-A934-7F2740B88336}"/>
    <cellStyle name="Normal 2 3 14" xfId="7751" xr:uid="{297A2D76-0623-46EF-BF51-6B9A3C617E0D}"/>
    <cellStyle name="Normal 2 3 15" xfId="7752" xr:uid="{0052AAA5-3D09-46D8-A7A2-35C3FB326A90}"/>
    <cellStyle name="Normal 2 3 16" xfId="7753" xr:uid="{86F0C21D-4403-4866-85BA-41A74A09F104}"/>
    <cellStyle name="Normal 2 3 17" xfId="7754" xr:uid="{81BE5F67-6EE9-49E4-BDEC-D5577B9D93EF}"/>
    <cellStyle name="Normal 2 3 18" xfId="7755" xr:uid="{384A58C2-C134-4000-A5FA-40BE62E15C88}"/>
    <cellStyle name="Normal 2 3 19" xfId="7756" xr:uid="{157EFD63-8342-4475-9891-09E865BA40A1}"/>
    <cellStyle name="Normal 2 3 2" xfId="46" xr:uid="{5FCB9A04-38B4-4EAA-B8C0-16E2B4690FEE}"/>
    <cellStyle name="Normal 2 3 2 2" xfId="7757" xr:uid="{B3C62ACF-7253-46E0-A4C5-7139D9834D25}"/>
    <cellStyle name="Normal 2 3 20" xfId="7758" xr:uid="{164B5158-02A6-45B1-8856-13AF301194DB}"/>
    <cellStyle name="Normal 2 3 21" xfId="7759" xr:uid="{1DA62631-D838-4D8D-A182-95CC773FF1CE}"/>
    <cellStyle name="Normal 2 3 22" xfId="7760" xr:uid="{E234DC21-0B98-4403-BD7B-C2E362EFFB15}"/>
    <cellStyle name="Normal 2 3 23" xfId="7761" xr:uid="{F464875C-40C4-4635-A44F-973B1BF01366}"/>
    <cellStyle name="Normal 2 3 24" xfId="7762" xr:uid="{5A7CBB9D-DD3A-4977-8372-8380716B53B7}"/>
    <cellStyle name="Normal 2 3 25" xfId="7763" xr:uid="{C8CDC8C4-5A98-4254-82A2-609BF002C77E}"/>
    <cellStyle name="Normal 2 3 26" xfId="7764" xr:uid="{8A3CF0D2-13ED-4208-8CBB-807F88123E03}"/>
    <cellStyle name="Normal 2 3 27" xfId="7765" xr:uid="{DCA5510B-6C85-4EE7-B362-BDAC857BAEDF}"/>
    <cellStyle name="Normal 2 3 28" xfId="7766" xr:uid="{897B703F-BC45-4528-8D0F-22E41BD1554C}"/>
    <cellStyle name="Normal 2 3 29" xfId="7767" xr:uid="{472F343C-1A20-478D-84C4-A0AE916CBD1B}"/>
    <cellStyle name="Normal 2 3 3" xfId="187" xr:uid="{12055BE9-F4E1-4887-84CA-6CE061956815}"/>
    <cellStyle name="Normal 2 3 3 2" xfId="689" xr:uid="{440A5FB8-CAED-4010-A83E-D74AD22EF634}"/>
    <cellStyle name="Normal 2 3 3 2 2" xfId="1455" xr:uid="{D6D2602A-8883-423C-9F74-2B12F31CDE0C}"/>
    <cellStyle name="Normal 2 3 3 2 3" xfId="2235" xr:uid="{D74503A0-3180-4C48-8584-014EFE6F7B24}"/>
    <cellStyle name="Normal 2 3 3 2 4" xfId="7768" xr:uid="{0D89D5DE-48E0-40DE-8CFC-AFE2F46DC869}"/>
    <cellStyle name="Normal 2 3 3 3" xfId="441" xr:uid="{114C0C10-1F32-4B59-BB93-C3356F756DC7}"/>
    <cellStyle name="Normal 2 3 3 3 2" xfId="1207" xr:uid="{2D2BB03A-BFA9-4737-B7B8-895E43CE6DBA}"/>
    <cellStyle name="Normal 2 3 3 3 3" xfId="1987" xr:uid="{5494A721-F27C-4657-873B-09B4FD02C082}"/>
    <cellStyle name="Normal 2 3 3 4" xfId="959" xr:uid="{250E7F61-8ACF-4549-A580-811E0848FED1}"/>
    <cellStyle name="Normal 2 3 3 5" xfId="1738" xr:uid="{AF2747EC-7A6E-4632-9B82-D0D98B5BE28D}"/>
    <cellStyle name="Normal 2 3 30" xfId="7769" xr:uid="{53F48CDA-0C74-44B2-9D67-BCDABCF7795A}"/>
    <cellStyle name="Normal 2 3 31" xfId="7770" xr:uid="{18991797-7739-4549-BBD3-F2CB2BEF4AB5}"/>
    <cellStyle name="Normal 2 3 32" xfId="7771" xr:uid="{358C3D23-54EF-4570-8BFF-8819DA0E48E2}"/>
    <cellStyle name="Normal 2 3 33" xfId="7772" xr:uid="{0BDE61F5-8E83-4729-A986-FD278BFC82F2}"/>
    <cellStyle name="Normal 2 3 34" xfId="7773" xr:uid="{B8E6AFB4-B523-4B27-8795-6AFD26C0CE89}"/>
    <cellStyle name="Normal 2 3 35" xfId="7774" xr:uid="{BD472FA6-A399-4E18-858B-7FF9A7D6B809}"/>
    <cellStyle name="Normal 2 3 36" xfId="7775" xr:uid="{2CEFA41E-E553-4FBD-BD58-391AAF6D68C2}"/>
    <cellStyle name="Normal 2 3 37" xfId="7776" xr:uid="{060CA488-2C66-4FA7-A793-93C59B5150EA}"/>
    <cellStyle name="Normal 2 3 38" xfId="7777" xr:uid="{460C388C-8F64-46CD-8E6F-72AFEE5684FD}"/>
    <cellStyle name="Normal 2 3 39" xfId="7778" xr:uid="{79448C8E-FAE0-4E4A-AAF9-869117F610E4}"/>
    <cellStyle name="Normal 2 3 4" xfId="1588" xr:uid="{942F0D1B-C4A1-4FFD-A43C-C3E47DA3AC12}"/>
    <cellStyle name="Normal 2 3 40" xfId="7779" xr:uid="{E5B9DF8F-9787-4103-A33E-0A41754DDD42}"/>
    <cellStyle name="Normal 2 3 41" xfId="7780" xr:uid="{F3AFB4D0-80C4-4705-AA8D-A645358EDEFD}"/>
    <cellStyle name="Normal 2 3 42" xfId="7781" xr:uid="{67CCCD89-EE61-46C2-AC88-08B16D8432FB}"/>
    <cellStyle name="Normal 2 3 43" xfId="7782" xr:uid="{B8928982-3955-4425-9454-01C02EE9F877}"/>
    <cellStyle name="Normal 2 3 44" xfId="7783" xr:uid="{90DDE96B-74BD-46E5-BC11-E1B86365F08A}"/>
    <cellStyle name="Normal 2 3 45" xfId="7784" xr:uid="{7B4F5B5B-E4BD-4204-B0F9-FB6C46CA4161}"/>
    <cellStyle name="Normal 2 3 46" xfId="7785" xr:uid="{07BE4DA1-242F-4C96-9F07-19AB195F9DFD}"/>
    <cellStyle name="Normal 2 3 47" xfId="7786" xr:uid="{85B161BD-E37F-4FDC-9A49-CDBBE424A642}"/>
    <cellStyle name="Normal 2 3 48" xfId="7787" xr:uid="{7A83EDF6-F23C-42D4-B38F-00D7B92F1413}"/>
    <cellStyle name="Normal 2 3 49" xfId="2354" xr:uid="{C3110592-BF48-4BB4-A52B-3D7513257AAA}"/>
    <cellStyle name="Normal 2 3 49 2" xfId="9599" xr:uid="{7B09C422-82F3-4365-AD7F-E4075AAF5A34}"/>
    <cellStyle name="Normal 2 3 49 2 2" xfId="11126" xr:uid="{E6565B8C-329A-443D-B4C8-58B34D6C0390}"/>
    <cellStyle name="Normal 2 3 49 3" xfId="10395" xr:uid="{6992F199-0A7C-4597-A31D-67C36A2224ED}"/>
    <cellStyle name="Normal 2 3 5" xfId="1571" xr:uid="{7F2C9E21-2F07-4D49-B282-123BA6799316}"/>
    <cellStyle name="Normal 2 3 5 2" xfId="7788" xr:uid="{76194A52-6175-4611-9E52-953D208BF7D9}"/>
    <cellStyle name="Normal 2 3 50" xfId="2349" xr:uid="{240DC821-D0A1-426C-A727-239B95F0A3B2}"/>
    <cellStyle name="Normal 2 3 6" xfId="7789" xr:uid="{A9302674-5E21-4F5E-99A0-B34ADDD575B9}"/>
    <cellStyle name="Normal 2 3 7" xfId="7790" xr:uid="{6ED1996A-B210-4C4A-B8C3-DFED6B4DA4C3}"/>
    <cellStyle name="Normal 2 3 8" xfId="7791" xr:uid="{EB361095-120F-4A79-9A78-4A7A1EA20654}"/>
    <cellStyle name="Normal 2 3 9" xfId="7792" xr:uid="{5DF78DF5-CD5F-425F-A13D-94ED937E4BAA}"/>
    <cellStyle name="Normal 2 30" xfId="7793" xr:uid="{3D79AC62-0769-4D2A-A274-9F0659B7BD2A}"/>
    <cellStyle name="Normal 2 31" xfId="7794" xr:uid="{C9362DBC-C618-4D23-8AD4-6E756BFF52B7}"/>
    <cellStyle name="Normal 2 31 10" xfId="7795" xr:uid="{BB7F1ACA-5FE6-4A1C-A718-AD1D7D3A8114}"/>
    <cellStyle name="Normal 2 31 11" xfId="7796" xr:uid="{FEEF7857-4B6C-48B7-B53D-3456AB7F7B33}"/>
    <cellStyle name="Normal 2 31 12" xfId="7797" xr:uid="{40A0E1E4-A41C-4D61-B9CA-BCFCF04A12FF}"/>
    <cellStyle name="Normal 2 31 13" xfId="7798" xr:uid="{0B97CFAF-839B-4E22-83C7-2BC2D04A0DC7}"/>
    <cellStyle name="Normal 2 31 14" xfId="7799" xr:uid="{8B6A41B6-9D4E-493C-8CF0-99C40CB7D2B3}"/>
    <cellStyle name="Normal 2 31 15" xfId="7800" xr:uid="{42316AA5-DA32-4AA6-AC8E-2AADF8CC6E97}"/>
    <cellStyle name="Normal 2 31 16" xfId="7801" xr:uid="{23D14F91-33FA-4D90-9D54-AB73B1E6F6B7}"/>
    <cellStyle name="Normal 2 31 17" xfId="7802" xr:uid="{C0E51EED-7505-4F81-BE31-F840D577E8EE}"/>
    <cellStyle name="Normal 2 31 18" xfId="7803" xr:uid="{8DD72E9D-DC7B-48DC-8AD3-A597D2C6BDDD}"/>
    <cellStyle name="Normal 2 31 19" xfId="7804" xr:uid="{6B9A4259-6434-4A81-9B96-4DDAD65CE58A}"/>
    <cellStyle name="Normal 2 31 2" xfId="7805" xr:uid="{F9FC6381-958D-46BD-B080-55122292C8D4}"/>
    <cellStyle name="Normal 2 31 20" xfId="7806" xr:uid="{A3A18032-0E13-49D0-90F6-91941BBE0E0B}"/>
    <cellStyle name="Normal 2 31 21" xfId="7807" xr:uid="{16A6A8E0-EC8B-4399-B036-434BE5B41849}"/>
    <cellStyle name="Normal 2 31 22" xfId="7808" xr:uid="{569A52FD-F563-4C25-A701-EAC281601FC5}"/>
    <cellStyle name="Normal 2 31 23" xfId="7809" xr:uid="{92F00DEA-45C7-4F09-B2E7-661CFFC64D81}"/>
    <cellStyle name="Normal 2 31 24" xfId="7810" xr:uid="{CA2001C5-2A81-476B-A27B-7BA5DA2B3DAC}"/>
    <cellStyle name="Normal 2 31 25" xfId="7811" xr:uid="{7C6FEE8B-BF54-4BCF-9E44-38838EAFD431}"/>
    <cellStyle name="Normal 2 31 26" xfId="7812" xr:uid="{F8D9D58B-1CB4-47A4-89BC-576F59B27F52}"/>
    <cellStyle name="Normal 2 31 27" xfId="7813" xr:uid="{0575F693-FBC6-4D4B-815B-867DC16C437A}"/>
    <cellStyle name="Normal 2 31 28" xfId="7814" xr:uid="{CB51A596-8144-48E2-8588-1B0DEAB362E9}"/>
    <cellStyle name="Normal 2 31 29" xfId="7815" xr:uid="{A0C015F8-E304-4CBF-B62B-7E976BC3E1A2}"/>
    <cellStyle name="Normal 2 31 3" xfId="7816" xr:uid="{ADC70B64-ECC5-4992-9DDA-82C2F4BFE1A3}"/>
    <cellStyle name="Normal 2 31 30" xfId="7817" xr:uid="{0561B574-1724-4A83-B4F4-01C275C54E29}"/>
    <cellStyle name="Normal 2 31 31" xfId="7818" xr:uid="{C9D5CC19-EAF7-4C0A-809A-EE1D59CC42DD}"/>
    <cellStyle name="Normal 2 31 32" xfId="7819" xr:uid="{491BBB76-5A6A-487D-BA86-672C16E3AE51}"/>
    <cellStyle name="Normal 2 31 33" xfId="7820" xr:uid="{1E9CDF51-0A8D-4B65-BF12-2B9089270794}"/>
    <cellStyle name="Normal 2 31 34" xfId="7821" xr:uid="{826C9103-66F6-4ADB-86E2-F60B5CBAA0CC}"/>
    <cellStyle name="Normal 2 31 35" xfId="7822" xr:uid="{503FF464-7F7B-4127-9894-A16BCE70294D}"/>
    <cellStyle name="Normal 2 31 36" xfId="7823" xr:uid="{8AD1E1F6-58D9-4F61-8FBE-FFB6E3E9EF6A}"/>
    <cellStyle name="Normal 2 31 37" xfId="7824" xr:uid="{82FA05F5-6BE2-44B7-AEAE-91C7B5FB17CC}"/>
    <cellStyle name="Normal 2 31 38" xfId="7825" xr:uid="{DC2D658D-1F10-437F-B48A-5691EE5832D8}"/>
    <cellStyle name="Normal 2 31 39" xfId="7826" xr:uid="{9917AFB9-5945-40EE-9328-43D914FDFB83}"/>
    <cellStyle name="Normal 2 31 4" xfId="7827" xr:uid="{8BAC658C-6B41-4208-AFD0-66CC7C8CFC06}"/>
    <cellStyle name="Normal 2 31 40" xfId="7828" xr:uid="{96B828CD-4767-4E1F-B8D0-8E3E6A211FA5}"/>
    <cellStyle name="Normal 2 31 41" xfId="7829" xr:uid="{D28B0C09-1A33-410F-AED0-B5D61B04AE00}"/>
    <cellStyle name="Normal 2 31 42" xfId="7830" xr:uid="{93776A30-59B8-48E7-9A41-B8D953752423}"/>
    <cellStyle name="Normal 2 31 43" xfId="7831" xr:uid="{C2A88E15-F160-48E4-81DC-216D939D88C5}"/>
    <cellStyle name="Normal 2 31 44" xfId="7832" xr:uid="{2349B092-0057-4C4C-8D80-7612D509B90C}"/>
    <cellStyle name="Normal 2 31 45" xfId="7833" xr:uid="{B4E71244-9748-4CB3-8625-759AA22D712C}"/>
    <cellStyle name="Normal 2 31 46" xfId="7834" xr:uid="{961FDC84-909A-437C-B7F0-C4B4A5AEBDA1}"/>
    <cellStyle name="Normal 2 31 47" xfId="7835" xr:uid="{0C1217DA-B1D0-44A0-AD56-80F0FDAE6B3A}"/>
    <cellStyle name="Normal 2 31 48" xfId="7836" xr:uid="{EDEECDBE-C8C8-44B5-ABD9-01E4C50489E9}"/>
    <cellStyle name="Normal 2 31 5" xfId="7837" xr:uid="{F54ED014-25B8-4A7C-8DD9-25BBE1987993}"/>
    <cellStyle name="Normal 2 31 6" xfId="7838" xr:uid="{D9AFD562-45A1-49D3-A57C-C85AFA01CABA}"/>
    <cellStyle name="Normal 2 31 7" xfId="7839" xr:uid="{5552057D-EBA8-4A81-920E-1300569181FC}"/>
    <cellStyle name="Normal 2 31 8" xfId="7840" xr:uid="{1B136EFE-E4F5-41B7-97ED-BEDE7AD15555}"/>
    <cellStyle name="Normal 2 31 9" xfId="7841" xr:uid="{2035E2B1-9564-4684-97D5-A5CD09CC6E84}"/>
    <cellStyle name="Normal 2 32" xfId="7842" xr:uid="{7801AC0B-8E89-450B-8E66-0CF222F34503}"/>
    <cellStyle name="Normal 2 32 10" xfId="7843" xr:uid="{9EFB99CF-DC5F-4D75-8583-3736E803093D}"/>
    <cellStyle name="Normal 2 32 11" xfId="7844" xr:uid="{5D225F79-579D-4407-B35D-81DB07F8F556}"/>
    <cellStyle name="Normal 2 32 12" xfId="7845" xr:uid="{5D5C3114-DF28-44BE-97D4-A3600707F9C3}"/>
    <cellStyle name="Normal 2 32 13" xfId="7846" xr:uid="{9567B391-F862-471F-987D-BC4CC268D15C}"/>
    <cellStyle name="Normal 2 32 14" xfId="7847" xr:uid="{BDFAA0D1-1390-4011-B107-84FBA296048C}"/>
    <cellStyle name="Normal 2 32 15" xfId="7848" xr:uid="{4331A660-A869-430B-9F43-79873D558AF6}"/>
    <cellStyle name="Normal 2 32 16" xfId="7849" xr:uid="{561C96BC-A6D5-46EE-B3B0-FCBD1B0177B5}"/>
    <cellStyle name="Normal 2 32 17" xfId="7850" xr:uid="{A51CA0E8-BCB5-4D53-AE52-C821EC74ECA9}"/>
    <cellStyle name="Normal 2 32 18" xfId="7851" xr:uid="{2C5687E9-682C-4E96-8CD3-44D5A4FF1EED}"/>
    <cellStyle name="Normal 2 32 19" xfId="7852" xr:uid="{79E98DE3-CF45-4765-969F-0C867970677C}"/>
    <cellStyle name="Normal 2 32 2" xfId="7853" xr:uid="{C304F0FC-3983-40A2-B6CC-206CAFD4336A}"/>
    <cellStyle name="Normal 2 32 20" xfId="7854" xr:uid="{8B016CBC-CECF-44DC-9DDF-61AA6B01B4BB}"/>
    <cellStyle name="Normal 2 32 21" xfId="7855" xr:uid="{2F4EB434-FB44-4D57-BEC4-2EC767CE01CA}"/>
    <cellStyle name="Normal 2 32 22" xfId="7856" xr:uid="{4C8368D5-D578-4780-844C-D25076AD0DA5}"/>
    <cellStyle name="Normal 2 32 23" xfId="7857" xr:uid="{6E0DF64A-0197-4365-8450-D11D90C1C43E}"/>
    <cellStyle name="Normal 2 32 24" xfId="7858" xr:uid="{60B6FA74-E6EC-49A0-95AD-38CBA9F8B101}"/>
    <cellStyle name="Normal 2 32 25" xfId="7859" xr:uid="{1C6EA7A5-AFCF-474B-83FC-A7F4C7680921}"/>
    <cellStyle name="Normal 2 32 26" xfId="7860" xr:uid="{4C0356AC-273F-4272-8537-3DCF8002A5E7}"/>
    <cellStyle name="Normal 2 32 27" xfId="7861" xr:uid="{4E2A1216-CAA1-4D17-8A96-96FB642D26D3}"/>
    <cellStyle name="Normal 2 32 28" xfId="7862" xr:uid="{D9E0B0A2-EF11-4852-AFB2-5674E8889D36}"/>
    <cellStyle name="Normal 2 32 29" xfId="7863" xr:uid="{BB5F5285-A866-4B0E-851E-BE31E04DCA09}"/>
    <cellStyle name="Normal 2 32 3" xfId="7864" xr:uid="{6D014467-979A-4432-8314-34766AD2FF9B}"/>
    <cellStyle name="Normal 2 32 30" xfId="7865" xr:uid="{4597E436-3E28-4023-BFA5-C438A18F9D7D}"/>
    <cellStyle name="Normal 2 32 31" xfId="7866" xr:uid="{4090644A-1D49-404D-9F43-2633D2E24B0E}"/>
    <cellStyle name="Normal 2 32 32" xfId="7867" xr:uid="{BA683889-24D9-4DFD-9C1F-52AAA159BD88}"/>
    <cellStyle name="Normal 2 32 33" xfId="7868" xr:uid="{74201D2C-ABE2-4EBC-A0D0-40023DEEF922}"/>
    <cellStyle name="Normal 2 32 34" xfId="7869" xr:uid="{88A62010-485F-4B88-88E6-8D6CE8C61518}"/>
    <cellStyle name="Normal 2 32 35" xfId="7870" xr:uid="{6FC087A5-57DA-421F-BF20-B0005CD4324E}"/>
    <cellStyle name="Normal 2 32 36" xfId="7871" xr:uid="{0E579FF2-AA9A-4304-BAA8-663EAE9AC8EC}"/>
    <cellStyle name="Normal 2 32 37" xfId="7872" xr:uid="{AFAB1D5B-9491-4287-A0F1-D1243058E84A}"/>
    <cellStyle name="Normal 2 32 38" xfId="7873" xr:uid="{14F73B95-38C6-4409-AA91-C42F59876B2F}"/>
    <cellStyle name="Normal 2 32 39" xfId="7874" xr:uid="{43B8C8CB-CD0C-4B37-98D6-3F5FCE357D44}"/>
    <cellStyle name="Normal 2 32 4" xfId="7875" xr:uid="{EA0C81E9-D4BD-418E-9F4E-78AD7B433472}"/>
    <cellStyle name="Normal 2 32 40" xfId="7876" xr:uid="{97403952-2E7A-4C82-B08E-BD6555507F29}"/>
    <cellStyle name="Normal 2 32 41" xfId="7877" xr:uid="{64E2F46E-AB16-4E3C-BC61-DBB675E3E7B6}"/>
    <cellStyle name="Normal 2 32 42" xfId="7878" xr:uid="{4BF55AB8-BC11-4B4E-9E11-C186BFDC2D16}"/>
    <cellStyle name="Normal 2 32 43" xfId="7879" xr:uid="{3DFB784A-8FED-422E-867E-B4C6DCC6EAF0}"/>
    <cellStyle name="Normal 2 32 44" xfId="7880" xr:uid="{11C6290E-3E93-4981-9B7B-732C1B827BDE}"/>
    <cellStyle name="Normal 2 32 45" xfId="7881" xr:uid="{2A3D8177-3D98-4ADD-9303-C916C7373EF5}"/>
    <cellStyle name="Normal 2 32 46" xfId="7882" xr:uid="{86B095E4-4EB4-4C60-BC43-3AC7335FB5B7}"/>
    <cellStyle name="Normal 2 32 47" xfId="7883" xr:uid="{FFCA3CF7-54EC-4423-BC46-AB548C7938A6}"/>
    <cellStyle name="Normal 2 32 48" xfId="7884" xr:uid="{43E73C17-C2FB-4F73-8F18-84D03B4A1445}"/>
    <cellStyle name="Normal 2 32 5" xfId="7885" xr:uid="{2E7DCB44-5D06-403B-AEF5-DA4152C762FC}"/>
    <cellStyle name="Normal 2 32 6" xfId="7886" xr:uid="{E2A00536-5ACB-4F35-8FFF-923871432E21}"/>
    <cellStyle name="Normal 2 32 7" xfId="7887" xr:uid="{B6DF25AE-9CA6-4028-967E-E0EF98ABC2B6}"/>
    <cellStyle name="Normal 2 32 8" xfId="7888" xr:uid="{7D21F7F9-3C6F-46E5-8147-4AD3EA0E0AFE}"/>
    <cellStyle name="Normal 2 32 9" xfId="7889" xr:uid="{29098FE1-A2CC-4ACD-AEC6-52D1BEDCCEB0}"/>
    <cellStyle name="Normal 2 33" xfId="7890" xr:uid="{3CFC9346-4014-4D6B-AA09-50C7F3097F6F}"/>
    <cellStyle name="Normal 2 33 10" xfId="7891" xr:uid="{D46A10EE-F534-4209-BED9-3DC99F14F12B}"/>
    <cellStyle name="Normal 2 33 11" xfId="7892" xr:uid="{565F18F7-6708-4E9C-BA52-09EC1481ABC6}"/>
    <cellStyle name="Normal 2 33 12" xfId="7893" xr:uid="{C4FEB081-9ED8-4AFE-A928-039FC7FAF9A4}"/>
    <cellStyle name="Normal 2 33 13" xfId="7894" xr:uid="{AF49F6B1-776D-4BA7-BB3C-21363E69B0F4}"/>
    <cellStyle name="Normal 2 33 14" xfId="7895" xr:uid="{67CF6B69-4835-41CF-9894-80260BE34CAC}"/>
    <cellStyle name="Normal 2 33 15" xfId="7896" xr:uid="{451683FA-07F9-4535-85C0-0D55C0392599}"/>
    <cellStyle name="Normal 2 33 16" xfId="7897" xr:uid="{AD445A96-B517-4E47-A9F5-FAD6DC38E4FD}"/>
    <cellStyle name="Normal 2 33 17" xfId="7898" xr:uid="{C9905171-9590-4101-A850-3C37C5FF8649}"/>
    <cellStyle name="Normal 2 33 18" xfId="7899" xr:uid="{01B7F737-E23A-4A89-B638-43B14B00A26F}"/>
    <cellStyle name="Normal 2 33 19" xfId="7900" xr:uid="{8D699FC1-9BE3-458B-8C5F-78CBFC004B74}"/>
    <cellStyle name="Normal 2 33 2" xfId="7901" xr:uid="{34314045-2E75-4305-90B9-1BC9A8F90761}"/>
    <cellStyle name="Normal 2 33 20" xfId="7902" xr:uid="{16BB1566-ECF5-4411-855D-71BF680ABC82}"/>
    <cellStyle name="Normal 2 33 21" xfId="7903" xr:uid="{1AF832C1-CE51-478E-890A-FF83BDFF80A9}"/>
    <cellStyle name="Normal 2 33 22" xfId="7904" xr:uid="{84266334-5448-4215-84FE-91F7F8911CED}"/>
    <cellStyle name="Normal 2 33 23" xfId="7905" xr:uid="{66A647B9-A6F5-4332-87BA-49F394D6F97D}"/>
    <cellStyle name="Normal 2 33 24" xfId="7906" xr:uid="{3CD720BB-17F9-44A7-A6E4-F684164D8ED0}"/>
    <cellStyle name="Normal 2 33 25" xfId="7907" xr:uid="{897A658D-A03B-46E3-AE87-BCE6AC09E5BE}"/>
    <cellStyle name="Normal 2 33 26" xfId="7908" xr:uid="{226B1C03-8FBA-4729-B1FC-D90C0ABDAF48}"/>
    <cellStyle name="Normal 2 33 27" xfId="7909" xr:uid="{3C0455C9-34CC-4A59-831B-86A806DB06E3}"/>
    <cellStyle name="Normal 2 33 28" xfId="7910" xr:uid="{1104741F-4973-4D67-8340-B1F77C513ADD}"/>
    <cellStyle name="Normal 2 33 29" xfId="7911" xr:uid="{E43CBC26-D234-4FA9-AA11-FC2CC36CD7AE}"/>
    <cellStyle name="Normal 2 33 3" xfId="7912" xr:uid="{FBA95A2D-DF9D-45B5-8C4D-4BAD4EFC3023}"/>
    <cellStyle name="Normal 2 33 30" xfId="7913" xr:uid="{443FF3FF-49DA-44F8-925C-8B1CD1C7BE14}"/>
    <cellStyle name="Normal 2 33 31" xfId="7914" xr:uid="{09870639-99A0-4034-89A2-A5E7EEF0B0E2}"/>
    <cellStyle name="Normal 2 33 32" xfId="7915" xr:uid="{C5F5021F-E0A0-4EA0-8A2D-5A3BE7FBDC86}"/>
    <cellStyle name="Normal 2 33 33" xfId="7916" xr:uid="{33E9B446-986B-4516-B137-A337F3FD138C}"/>
    <cellStyle name="Normal 2 33 34" xfId="7917" xr:uid="{1010E66B-F3B4-495F-9AAF-365BEDCB94E4}"/>
    <cellStyle name="Normal 2 33 35" xfId="7918" xr:uid="{21609CDA-B6B7-4213-AAC2-4E6E121488B8}"/>
    <cellStyle name="Normal 2 33 36" xfId="7919" xr:uid="{7F7937A0-8915-4039-ACF1-74826BEC8CA5}"/>
    <cellStyle name="Normal 2 33 37" xfId="7920" xr:uid="{4496CEF2-5A9C-4230-A3A6-57C99A2D3E18}"/>
    <cellStyle name="Normal 2 33 38" xfId="7921" xr:uid="{37FA9952-7F4E-4514-937B-2E8F54DF8D0B}"/>
    <cellStyle name="Normal 2 33 39" xfId="7922" xr:uid="{03F5F1E3-D720-45B3-B0EF-C492B6226421}"/>
    <cellStyle name="Normal 2 33 4" xfId="7923" xr:uid="{F9811CB3-5547-4C53-BE8E-5877243F4713}"/>
    <cellStyle name="Normal 2 33 40" xfId="7924" xr:uid="{7140BC9F-1BD8-45EB-B8B9-A663EEA6E266}"/>
    <cellStyle name="Normal 2 33 41" xfId="7925" xr:uid="{C7462373-FF2B-4C24-B847-6FB8D426E4B7}"/>
    <cellStyle name="Normal 2 33 42" xfId="7926" xr:uid="{5ED0C0BB-74D5-4CCA-9F8A-AAF595BD1153}"/>
    <cellStyle name="Normal 2 33 43" xfId="7927" xr:uid="{D1A268D6-2452-44BA-8C9B-C49BB5C2F1D4}"/>
    <cellStyle name="Normal 2 33 44" xfId="7928" xr:uid="{9ECB9C00-D700-4CA8-9067-C58B604B1C3F}"/>
    <cellStyle name="Normal 2 33 45" xfId="7929" xr:uid="{5BB40CFA-EA5D-46BE-89D2-2992A64242F3}"/>
    <cellStyle name="Normal 2 33 46" xfId="7930" xr:uid="{DB681F88-AC12-445A-B10D-7EF5772B9FDC}"/>
    <cellStyle name="Normal 2 33 47" xfId="7931" xr:uid="{5C4EDF59-25DE-4075-8389-A067A5C74CF9}"/>
    <cellStyle name="Normal 2 33 48" xfId="7932" xr:uid="{0337423F-5603-4E65-ABF1-B6431B61A96A}"/>
    <cellStyle name="Normal 2 33 5" xfId="7933" xr:uid="{3B063EA0-14AE-4A77-923B-D5F6F0EDA364}"/>
    <cellStyle name="Normal 2 33 6" xfId="7934" xr:uid="{833E43BA-511F-4FB7-84D5-4E5019DCB1C1}"/>
    <cellStyle name="Normal 2 33 7" xfId="7935" xr:uid="{443B0FAF-1C00-4DD5-9A41-941C93758631}"/>
    <cellStyle name="Normal 2 33 8" xfId="7936" xr:uid="{FDCA2561-49EE-40B2-9D56-DEC428E05686}"/>
    <cellStyle name="Normal 2 33 9" xfId="7937" xr:uid="{AB887129-9CF1-4E3B-B836-2174FF7F2CB4}"/>
    <cellStyle name="Normal 2 34" xfId="7938" xr:uid="{803A5F50-D6BF-4C36-B5C8-92D60707D31B}"/>
    <cellStyle name="Normal 2 35" xfId="7939" xr:uid="{F7E3274A-00A9-48D3-8F18-BEA8ADBF01CF}"/>
    <cellStyle name="Normal 2 36" xfId="7940" xr:uid="{3013D5EB-1D86-46D3-9D99-ACC6681FE129}"/>
    <cellStyle name="Normal 2 36 10" xfId="7941" xr:uid="{9EA0F00E-4982-40BB-96A5-10E6FB0CD526}"/>
    <cellStyle name="Normal 2 36 11" xfId="7942" xr:uid="{7530BEC7-0687-4F9E-B315-346916D899C8}"/>
    <cellStyle name="Normal 2 36 12" xfId="7943" xr:uid="{1DE9018A-2503-4490-B91B-7FD4A66E4834}"/>
    <cellStyle name="Normal 2 36 13" xfId="7944" xr:uid="{5B32B2F7-A536-4C48-B0DB-DD62E33B1D2A}"/>
    <cellStyle name="Normal 2 36 14" xfId="7945" xr:uid="{1CBF7DC5-F70F-441E-A0DC-2939512B4E04}"/>
    <cellStyle name="Normal 2 36 15" xfId="7946" xr:uid="{D50EE64D-0DAA-49A4-95F1-E651BD5ADE37}"/>
    <cellStyle name="Normal 2 36 16" xfId="7947" xr:uid="{C2885390-84B4-46EE-ABE8-6C4F77755517}"/>
    <cellStyle name="Normal 2 36 17" xfId="7948" xr:uid="{2BD4736F-2D2F-4999-A918-3BED3507FFA3}"/>
    <cellStyle name="Normal 2 36 18" xfId="7949" xr:uid="{2BEFED30-A958-4625-947F-534092F27E5D}"/>
    <cellStyle name="Normal 2 36 19" xfId="7950" xr:uid="{FA1184CB-CF5C-4BA0-8A5E-BDF4D516BF28}"/>
    <cellStyle name="Normal 2 36 2" xfId="7951" xr:uid="{8909F038-E0FD-4D66-8A6C-256C95254273}"/>
    <cellStyle name="Normal 2 36 20" xfId="7952" xr:uid="{FD3B0D1C-17FD-423E-9B30-984EF2FCEBF7}"/>
    <cellStyle name="Normal 2 36 3" xfId="7953" xr:uid="{1F248C38-5389-4ABC-A2B0-22EE15F2B80A}"/>
    <cellStyle name="Normal 2 36 4" xfId="7954" xr:uid="{E6A1774C-0FF1-49E1-ACEA-C0B0727A6FDE}"/>
    <cellStyle name="Normal 2 36 5" xfId="7955" xr:uid="{85BE216F-B45E-4E5F-A0F2-F9C5B0B98FF8}"/>
    <cellStyle name="Normal 2 36 6" xfId="7956" xr:uid="{AC433411-6860-409D-AB76-09FC36D5469E}"/>
    <cellStyle name="Normal 2 36 7" xfId="7957" xr:uid="{0CD875A9-B208-4BA8-89B8-4A78008A9169}"/>
    <cellStyle name="Normal 2 36 8" xfId="7958" xr:uid="{01C9E55B-5B95-48A9-9091-5A012314F7D8}"/>
    <cellStyle name="Normal 2 36 9" xfId="7959" xr:uid="{DA54BC89-6A65-4DAA-9051-458F60621FD1}"/>
    <cellStyle name="Normal 2 37" xfId="7960" xr:uid="{AF3B39AD-6C2D-4C94-8EAF-90EB3F439568}"/>
    <cellStyle name="Normal 2 38" xfId="7961" xr:uid="{2666F9B3-0E87-4B02-B593-B92824DEC5AC}"/>
    <cellStyle name="Normal 2 39" xfId="7962" xr:uid="{B8FD043D-D95F-4D48-B47F-E759422E4E55}"/>
    <cellStyle name="Normal 2 4" xfId="794" xr:uid="{6F402C14-DE3F-427A-A65B-64740239858D}"/>
    <cellStyle name="Normal 2 4 2" xfId="1581" xr:uid="{4454C9D8-1C93-4CE4-A431-0A615E061065}"/>
    <cellStyle name="Normal 2 4 2 2" xfId="21541" xr:uid="{4ECE86E2-E2F9-4B42-AE81-B1AF70C0977B}"/>
    <cellStyle name="Normal 2 4 2 3" xfId="7963" xr:uid="{E42B63BD-F58F-4626-A65E-121938CDFA69}"/>
    <cellStyle name="Normal 2 40" xfId="7964" xr:uid="{3530E28E-7181-44DA-8FC9-4A00AEB5714D}"/>
    <cellStyle name="Normal 2 40 10" xfId="7965" xr:uid="{BA569946-1A5B-42CB-A4A8-5DE00A45B662}"/>
    <cellStyle name="Normal 2 40 11" xfId="7966" xr:uid="{722D638E-C41C-492D-8A3B-8651CF10BE68}"/>
    <cellStyle name="Normal 2 40 12" xfId="7967" xr:uid="{BB2A0603-5AA0-444D-A468-F2592C94D3A9}"/>
    <cellStyle name="Normal 2 40 13" xfId="7968" xr:uid="{C6B57447-04CE-445F-BAB7-74B2E3A402E3}"/>
    <cellStyle name="Normal 2 40 14" xfId="7969" xr:uid="{8C9D2140-01A6-4C86-B9A4-8C8ADFC25B44}"/>
    <cellStyle name="Normal 2 40 15" xfId="7970" xr:uid="{43D5A27D-353F-4F65-AFC6-C3EAD0C86584}"/>
    <cellStyle name="Normal 2 40 16" xfId="7971" xr:uid="{91B15976-2560-41D6-AB88-4987A968D468}"/>
    <cellStyle name="Normal 2 40 17" xfId="7972" xr:uid="{F9FF1BF9-AF12-448C-82BA-62D5E59495E1}"/>
    <cellStyle name="Normal 2 40 18" xfId="7973" xr:uid="{82C3EDB7-0E47-41C8-8B36-60EE81BF07C8}"/>
    <cellStyle name="Normal 2 40 19" xfId="7974" xr:uid="{21C1D9BC-CCCE-405A-80EC-20900B27908F}"/>
    <cellStyle name="Normal 2 40 2" xfId="7975" xr:uid="{46CD2894-96CE-4660-AAEC-843BD8D90D2B}"/>
    <cellStyle name="Normal 2 40 20" xfId="7976" xr:uid="{E47F3B75-3B8C-4152-A354-B1DD455290B1}"/>
    <cellStyle name="Normal 2 40 3" xfId="7977" xr:uid="{C9E59794-AAFA-49A0-80E5-88AF452DC951}"/>
    <cellStyle name="Normal 2 40 4" xfId="7978" xr:uid="{A28DE95F-CDF8-488E-BE34-1CB657820672}"/>
    <cellStyle name="Normal 2 40 5" xfId="7979" xr:uid="{6D9C835B-847A-4322-9DE3-430A624A860D}"/>
    <cellStyle name="Normal 2 40 6" xfId="7980" xr:uid="{6ACEAD80-DF98-4752-911E-A88588F38E32}"/>
    <cellStyle name="Normal 2 40 7" xfId="7981" xr:uid="{97DE2104-A748-4816-90CF-4615D2F12786}"/>
    <cellStyle name="Normal 2 40 8" xfId="7982" xr:uid="{B018807E-7163-4509-9A77-295F7EC9A56A}"/>
    <cellStyle name="Normal 2 40 9" xfId="7983" xr:uid="{CDE44021-5ADA-4B5F-AAFA-FBDE4E848F54}"/>
    <cellStyle name="Normal 2 41" xfId="7984" xr:uid="{2FBFD55B-217B-4838-9850-AEA234AEC7DF}"/>
    <cellStyle name="Normal 2 41 10" xfId="7985" xr:uid="{7CB052B7-768B-4DA6-99E3-911D416CE9CA}"/>
    <cellStyle name="Normal 2 41 11" xfId="7986" xr:uid="{5B5CEECF-79B7-41BC-A115-96DD8248B1EA}"/>
    <cellStyle name="Normal 2 41 12" xfId="7987" xr:uid="{594F50FF-B34D-4E89-9383-E38C4023AD1D}"/>
    <cellStyle name="Normal 2 41 13" xfId="7988" xr:uid="{B08A3198-CBF3-4448-BAF2-1CA1C2DD030A}"/>
    <cellStyle name="Normal 2 41 14" xfId="7989" xr:uid="{8ED65A8A-23E2-48B7-AAE2-E6464B615DBE}"/>
    <cellStyle name="Normal 2 41 15" xfId="7990" xr:uid="{ADF2A900-4685-4D6B-B9E1-97075435F3A1}"/>
    <cellStyle name="Normal 2 41 16" xfId="7991" xr:uid="{58229154-FFEF-4408-96EA-319874D5061F}"/>
    <cellStyle name="Normal 2 41 17" xfId="7992" xr:uid="{B5553B4F-9B68-45A9-A552-7FC216BB36ED}"/>
    <cellStyle name="Normal 2 41 18" xfId="7993" xr:uid="{AC5FA1FE-1C12-46A3-A286-136DB30F16A7}"/>
    <cellStyle name="Normal 2 41 19" xfId="7994" xr:uid="{40CDBF6A-8539-4493-BBC8-FE447ED18F8C}"/>
    <cellStyle name="Normal 2 41 2" xfId="7995" xr:uid="{B4E01070-74D2-407D-88E5-C57D18266B60}"/>
    <cellStyle name="Normal 2 41 20" xfId="7996" xr:uid="{4C98BC3E-E2FD-4C12-8402-C8BFE4D63697}"/>
    <cellStyle name="Normal 2 41 3" xfId="7997" xr:uid="{A3925DB1-3F6B-4F30-B597-FEFE779BD7DC}"/>
    <cellStyle name="Normal 2 41 4" xfId="7998" xr:uid="{3841D297-A84D-484E-897C-4E11983E5D66}"/>
    <cellStyle name="Normal 2 41 5" xfId="7999" xr:uid="{506F246D-6A11-4390-ADDC-222DEAB03BBD}"/>
    <cellStyle name="Normal 2 41 6" xfId="8000" xr:uid="{78989B46-13F7-4E56-9874-1A22074BB2C0}"/>
    <cellStyle name="Normal 2 41 7" xfId="8001" xr:uid="{DAD46ABC-D949-4344-B5C7-94F799211D73}"/>
    <cellStyle name="Normal 2 41 8" xfId="8002" xr:uid="{CA7304E0-7301-4928-B86A-382DE90FA965}"/>
    <cellStyle name="Normal 2 41 9" xfId="8003" xr:uid="{762906F0-007E-41CE-9329-8B7108992529}"/>
    <cellStyle name="Normal 2 42" xfId="8004" xr:uid="{DC000FE3-DC0C-4583-8720-3F9312163ED8}"/>
    <cellStyle name="Normal 2 42 10" xfId="8005" xr:uid="{FCB70F56-78F2-4B5E-AD74-D4422E3397A4}"/>
    <cellStyle name="Normal 2 42 11" xfId="8006" xr:uid="{072986F4-1128-4C67-B140-EC3AB1572BB4}"/>
    <cellStyle name="Normal 2 42 12" xfId="8007" xr:uid="{58B26301-199B-4475-92ED-EB2312F6EDA3}"/>
    <cellStyle name="Normal 2 42 13" xfId="8008" xr:uid="{81AF1A19-7D38-49FD-BFD6-331E595757E2}"/>
    <cellStyle name="Normal 2 42 14" xfId="8009" xr:uid="{C328C7BB-9633-4BB9-8561-7EF220869FEA}"/>
    <cellStyle name="Normal 2 42 15" xfId="8010" xr:uid="{955F6601-8AE9-4862-8A1A-8128E57344AE}"/>
    <cellStyle name="Normal 2 42 16" xfId="8011" xr:uid="{3DF62C72-6EE9-4D05-8F64-B359564872EF}"/>
    <cellStyle name="Normal 2 42 17" xfId="8012" xr:uid="{BBE6B3CD-F019-4818-9B32-9B8F7BF8028E}"/>
    <cellStyle name="Normal 2 42 18" xfId="8013" xr:uid="{D5F90FC5-5C2A-4334-961E-6A7089E3A743}"/>
    <cellStyle name="Normal 2 42 19" xfId="8014" xr:uid="{9829AD2F-2463-40A0-B1A5-FEEDE499A031}"/>
    <cellStyle name="Normal 2 42 2" xfId="8015" xr:uid="{59F523CA-7F70-4C9F-9E32-2F98E96B55AC}"/>
    <cellStyle name="Normal 2 42 20" xfId="8016" xr:uid="{229B6F8E-7ABD-42BA-AB8A-96A9AE1E9F4B}"/>
    <cellStyle name="Normal 2 42 3" xfId="8017" xr:uid="{C7C82ACE-DF33-4C50-A3B8-51D0EAF77C00}"/>
    <cellStyle name="Normal 2 42 4" xfId="8018" xr:uid="{91556973-1E8F-49C8-B0EB-CEDC0CDBFC91}"/>
    <cellStyle name="Normal 2 42 5" xfId="8019" xr:uid="{24CAE735-3D34-4466-B290-B1D58C01190D}"/>
    <cellStyle name="Normal 2 42 6" xfId="8020" xr:uid="{A1DE5237-FB92-4C8A-B474-1B3ACA24FE9C}"/>
    <cellStyle name="Normal 2 42 7" xfId="8021" xr:uid="{7B7A36F2-081D-4BDB-9417-B78C56B25E94}"/>
    <cellStyle name="Normal 2 42 8" xfId="8022" xr:uid="{71A229C1-4C84-4A66-8D98-BAC94DFF62AC}"/>
    <cellStyle name="Normal 2 42 9" xfId="8023" xr:uid="{DCD1A068-F17B-452C-B339-8A71C147169E}"/>
    <cellStyle name="Normal 2 43" xfId="8024" xr:uid="{CC2CED1D-1D8B-4177-A2BC-2966E020FC3E}"/>
    <cellStyle name="Normal 2 44" xfId="8025" xr:uid="{4FA94F0D-7873-4293-9A6D-AD6EDBD3A320}"/>
    <cellStyle name="Normal 2 45" xfId="8026" xr:uid="{1225C28E-6892-4B1A-A402-6CEC004215BD}"/>
    <cellStyle name="Normal 2 45 10" xfId="8027" xr:uid="{7236ECDD-7909-4163-A14A-6844E1B59125}"/>
    <cellStyle name="Normal 2 45 11" xfId="8028" xr:uid="{C4985DD9-2BDF-415C-BC05-CFB9C69C1853}"/>
    <cellStyle name="Normal 2 45 12" xfId="8029" xr:uid="{2FB7BFB5-DD1D-4460-A099-9FAFE15C95BD}"/>
    <cellStyle name="Normal 2 45 13" xfId="8030" xr:uid="{06709D2F-4486-4185-9C3B-FDE7BD28D185}"/>
    <cellStyle name="Normal 2 45 14" xfId="8031" xr:uid="{6B22B4BA-059D-4918-989C-C2C0F27092C9}"/>
    <cellStyle name="Normal 2 45 15" xfId="8032" xr:uid="{FCFC32DD-1E56-4B06-9916-B37D3112B9AB}"/>
    <cellStyle name="Normal 2 45 16" xfId="8033" xr:uid="{4B333684-78D8-40F3-BE1F-15403F529055}"/>
    <cellStyle name="Normal 2 45 17" xfId="8034" xr:uid="{5C9E66C7-9678-4D6D-AA75-EC3F2B77413B}"/>
    <cellStyle name="Normal 2 45 18" xfId="8035" xr:uid="{81CF0B47-A83E-43C5-A48C-D0AEC6BAAFA6}"/>
    <cellStyle name="Normal 2 45 19" xfId="8036" xr:uid="{7931313E-0DFF-49FF-B975-DCD81BD27435}"/>
    <cellStyle name="Normal 2 45 2" xfId="8037" xr:uid="{D13E216E-6E32-4563-879F-EE73BC6195C0}"/>
    <cellStyle name="Normal 2 45 3" xfId="8038" xr:uid="{CACA6A86-036C-42CD-9499-BEC8258267AF}"/>
    <cellStyle name="Normal 2 45 4" xfId="8039" xr:uid="{747BC958-A24C-4075-A93C-D675AFF27F09}"/>
    <cellStyle name="Normal 2 45 5" xfId="8040" xr:uid="{BE4439F4-685A-4035-8EB1-7CE22E8CC03D}"/>
    <cellStyle name="Normal 2 45 6" xfId="8041" xr:uid="{4B70B680-0F13-4D8B-8779-977B5423E2C0}"/>
    <cellStyle name="Normal 2 45 7" xfId="8042" xr:uid="{5CAB0322-7A03-4271-BF80-0BF6477A2A42}"/>
    <cellStyle name="Normal 2 45 8" xfId="8043" xr:uid="{94A9AD55-B600-45D8-8172-E0D9A1044FEF}"/>
    <cellStyle name="Normal 2 45 9" xfId="8044" xr:uid="{96E0C179-392E-4057-B6CE-3DF080B4E983}"/>
    <cellStyle name="Normal 2 46" xfId="8045" xr:uid="{0763DCEE-E80A-4B8D-87C5-4299BBEBDB6A}"/>
    <cellStyle name="Normal 2 46 10" xfId="8046" xr:uid="{B9EA86B9-BEE9-4515-BB2C-8EDCEEE510F2}"/>
    <cellStyle name="Normal 2 46 11" xfId="8047" xr:uid="{42ECB1CF-991A-4D8B-90EF-657FCB6D60CC}"/>
    <cellStyle name="Normal 2 46 12" xfId="8048" xr:uid="{C896761E-2EA1-4E31-9327-E52E371660A4}"/>
    <cellStyle name="Normal 2 46 13" xfId="8049" xr:uid="{C6293DCC-AF8D-4715-8B49-C420561D79ED}"/>
    <cellStyle name="Normal 2 46 14" xfId="8050" xr:uid="{D5BE76B2-5E5A-4238-A464-5AD4ECCDA532}"/>
    <cellStyle name="Normal 2 46 15" xfId="8051" xr:uid="{D40730FB-4D29-4913-9E56-FAD778614D18}"/>
    <cellStyle name="Normal 2 46 16" xfId="8052" xr:uid="{1A053886-98D4-486F-981E-737D7B189DEB}"/>
    <cellStyle name="Normal 2 46 17" xfId="8053" xr:uid="{C8C34E1D-B92D-41E7-A3C5-816BE13C3C53}"/>
    <cellStyle name="Normal 2 46 18" xfId="8054" xr:uid="{D500DBBF-EAA7-4745-9E03-FA850A04BF1B}"/>
    <cellStyle name="Normal 2 46 19" xfId="8055" xr:uid="{26778FAF-941C-4B4C-B817-A85F58A61EF1}"/>
    <cellStyle name="Normal 2 46 2" xfId="8056" xr:uid="{69A96BE4-0259-4D34-9723-72885C6FA583}"/>
    <cellStyle name="Normal 2 46 3" xfId="8057" xr:uid="{2824E2D2-225A-4953-87DD-D969810192AE}"/>
    <cellStyle name="Normal 2 46 4" xfId="8058" xr:uid="{D4ECB994-4219-4351-B2AA-22684CACFD02}"/>
    <cellStyle name="Normal 2 46 5" xfId="8059" xr:uid="{205A80E5-6AF6-470C-B75D-B737ADC8DAD9}"/>
    <cellStyle name="Normal 2 46 6" xfId="8060" xr:uid="{3607F57C-9F39-4BE8-A87C-07FB080084B6}"/>
    <cellStyle name="Normal 2 46 7" xfId="8061" xr:uid="{EE94A84E-0F1D-406C-8D6C-CC9592E5D3A7}"/>
    <cellStyle name="Normal 2 46 8" xfId="8062" xr:uid="{477CDD20-20FA-4EC4-94DF-71C8334E49CD}"/>
    <cellStyle name="Normal 2 46 9" xfId="8063" xr:uid="{114C2933-275D-43C0-BBE4-D97D35207645}"/>
    <cellStyle name="Normal 2 47" xfId="8064" xr:uid="{34C2C472-3DB9-4B87-8806-4E60AA5CAE4A}"/>
    <cellStyle name="Normal 2 47 10" xfId="8065" xr:uid="{8DE862B4-5A77-482C-95F7-148DF799F69F}"/>
    <cellStyle name="Normal 2 47 11" xfId="8066" xr:uid="{F064501C-6F46-4961-A3D6-F075F66D2FEF}"/>
    <cellStyle name="Normal 2 47 12" xfId="8067" xr:uid="{6824AA48-9726-43EE-8041-631388C4023C}"/>
    <cellStyle name="Normal 2 47 13" xfId="8068" xr:uid="{BBB46843-B55D-4BC5-B3BB-6BB4D129FB49}"/>
    <cellStyle name="Normal 2 47 14" xfId="8069" xr:uid="{CFEBE1E6-BBC8-4614-AF91-6975FE7F50E9}"/>
    <cellStyle name="Normal 2 47 15" xfId="8070" xr:uid="{06384410-3FA9-4FBC-BA41-C83D11D6F139}"/>
    <cellStyle name="Normal 2 47 16" xfId="8071" xr:uid="{C98EB43C-81A5-472B-B023-7B421A8920B5}"/>
    <cellStyle name="Normal 2 47 17" xfId="8072" xr:uid="{34216C55-EDD2-4813-AB58-2DF338C31857}"/>
    <cellStyle name="Normal 2 47 18" xfId="8073" xr:uid="{A3C40CA9-9114-478D-BCFA-C52419CB4DEE}"/>
    <cellStyle name="Normal 2 47 19" xfId="8074" xr:uid="{FB2DF1DB-D29A-4A2D-9986-D4E3C31BAB87}"/>
    <cellStyle name="Normal 2 47 2" xfId="8075" xr:uid="{B9778607-A230-4201-991C-8640A93A075F}"/>
    <cellStyle name="Normal 2 47 3" xfId="8076" xr:uid="{F278D349-2865-4645-9FD3-909822994FCE}"/>
    <cellStyle name="Normal 2 47 4" xfId="8077" xr:uid="{A07CE4FB-BBC9-4EEA-A120-3729CF251F7B}"/>
    <cellStyle name="Normal 2 47 5" xfId="8078" xr:uid="{F1E1A08D-333F-400E-9765-23F4ACE3F264}"/>
    <cellStyle name="Normal 2 47 6" xfId="8079" xr:uid="{FE5B7F6F-1E9C-4663-9B71-895BC2C86CA1}"/>
    <cellStyle name="Normal 2 47 7" xfId="8080" xr:uid="{673D253F-BCBC-457C-AE9E-34CCC32F52E1}"/>
    <cellStyle name="Normal 2 47 8" xfId="8081" xr:uid="{DFCEE2DC-A6B3-4E55-8D00-5EBC2F9081C1}"/>
    <cellStyle name="Normal 2 47 9" xfId="8082" xr:uid="{99D62E34-0F85-470C-8B0F-817D2DA851FA}"/>
    <cellStyle name="Normal 2 48" xfId="8083" xr:uid="{A7A6DF82-C572-436F-82BA-1D1E2F30FB63}"/>
    <cellStyle name="Normal 2 48 10" xfId="8084" xr:uid="{070662CD-2B7F-4CF8-8FA6-A29446B2D1CA}"/>
    <cellStyle name="Normal 2 48 11" xfId="8085" xr:uid="{EB4FE32F-C3A5-40F6-957F-824998D074B2}"/>
    <cellStyle name="Normal 2 48 12" xfId="8086" xr:uid="{81620CE1-A26C-4D1B-AA3A-619E54C1D527}"/>
    <cellStyle name="Normal 2 48 13" xfId="8087" xr:uid="{366F27A6-5CE4-410C-9BA4-842456881A33}"/>
    <cellStyle name="Normal 2 48 14" xfId="8088" xr:uid="{1082A71C-112F-45EF-B5B1-F7A312855ABA}"/>
    <cellStyle name="Normal 2 48 15" xfId="8089" xr:uid="{2A2F8A0C-D7C2-4A46-AA39-258FEC6D1DD0}"/>
    <cellStyle name="Normal 2 48 16" xfId="8090" xr:uid="{23BE19C2-CADB-40AE-BE3E-3E27A54998F2}"/>
    <cellStyle name="Normal 2 48 17" xfId="8091" xr:uid="{6A7716E4-0739-49C8-95C4-22BD997FEF95}"/>
    <cellStyle name="Normal 2 48 18" xfId="8092" xr:uid="{12FEEA2F-CA2F-442D-82BE-6C2CBD0376DE}"/>
    <cellStyle name="Normal 2 48 19" xfId="8093" xr:uid="{A985883C-1136-4506-BB37-4EE4DF7363F9}"/>
    <cellStyle name="Normal 2 48 2" xfId="8094" xr:uid="{9CEC7ECA-8584-420A-9145-4B23623FE1F1}"/>
    <cellStyle name="Normal 2 48 2 2" xfId="8095" xr:uid="{88548E4F-AD7B-4957-B675-568F842563CD}"/>
    <cellStyle name="Normal 2 48 2 3" xfId="8096" xr:uid="{D2126F81-1973-4238-9968-92ECDE286426}"/>
    <cellStyle name="Normal 2 48 2 4" xfId="8097" xr:uid="{8B2E1B58-8451-440C-9C13-D29CCDCA68DD}"/>
    <cellStyle name="Normal 2 48 3" xfId="8098" xr:uid="{7DAC3CB3-FAFA-4AFB-8924-3DAEF76306AD}"/>
    <cellStyle name="Normal 2 48 4" xfId="8099" xr:uid="{3D4CFE1C-BC16-4834-BEF7-D4506B1937B5}"/>
    <cellStyle name="Normal 2 48 5" xfId="8100" xr:uid="{8875C005-3699-42D2-8255-FFA1A993329E}"/>
    <cellStyle name="Normal 2 48 6" xfId="8101" xr:uid="{FE547AAE-283A-436A-96A9-3FD05400C4EC}"/>
    <cellStyle name="Normal 2 48 7" xfId="8102" xr:uid="{10F2E728-351F-4806-A9B9-FCABEB56D0F5}"/>
    <cellStyle name="Normal 2 48 8" xfId="8103" xr:uid="{B2204884-CC7F-4BEC-9FFB-FD01C1BA6899}"/>
    <cellStyle name="Normal 2 48 9" xfId="8104" xr:uid="{EF710EA4-B073-4A8A-9F43-9FB731D0DC99}"/>
    <cellStyle name="Normal 2 49" xfId="8105" xr:uid="{E0FA4185-89B1-4967-80C9-CE1FBD415AF0}"/>
    <cellStyle name="Normal 2 5" xfId="8106" xr:uid="{168443A7-41F0-44C1-8646-AA2802298A7C}"/>
    <cellStyle name="Normal 2 5 2" xfId="21758" xr:uid="{CC6B2024-5659-41A5-BF10-4046C43CC828}"/>
    <cellStyle name="Normal 2 50" xfId="8107" xr:uid="{A2798536-D89B-4C91-B35F-719658AAE114}"/>
    <cellStyle name="Normal 2 51" xfId="8108" xr:uid="{51FC36F9-C1F5-451D-8846-DBEAD30590DE}"/>
    <cellStyle name="Normal 2 52" xfId="8109" xr:uid="{7AF61E3C-5E10-4C6E-82A7-C534BD66B0B2}"/>
    <cellStyle name="Normal 2 52 10" xfId="8110" xr:uid="{173C2D9E-D6F4-4F67-9151-850817BE2227}"/>
    <cellStyle name="Normal 2 52 11" xfId="8111" xr:uid="{B16B775F-43BD-40DF-B181-A479B324A972}"/>
    <cellStyle name="Normal 2 52 12" xfId="8112" xr:uid="{C1D40E4E-2F4E-407E-9FF8-29A7CB7A66D5}"/>
    <cellStyle name="Normal 2 52 13" xfId="8113" xr:uid="{74CB2CCE-C883-4E41-8681-1B4D779AB2E0}"/>
    <cellStyle name="Normal 2 52 14" xfId="8114" xr:uid="{64B37162-8CEB-4114-8AE9-336C5766CF7E}"/>
    <cellStyle name="Normal 2 52 15" xfId="8115" xr:uid="{EAB105D7-54D8-41A4-A7EC-FFD61020CCF1}"/>
    <cellStyle name="Normal 2 52 16" xfId="8116" xr:uid="{F4B525E2-ECC6-4F29-A1C8-117A01577EA3}"/>
    <cellStyle name="Normal 2 52 2" xfId="8117" xr:uid="{D254A20B-8287-4E66-A6E1-A47C74257A75}"/>
    <cellStyle name="Normal 2 52 3" xfId="8118" xr:uid="{335DEA5E-918F-433D-B383-DEF0C8A4AD43}"/>
    <cellStyle name="Normal 2 52 4" xfId="8119" xr:uid="{1643DAF6-A151-4438-AE6C-EA923F60CB0B}"/>
    <cellStyle name="Normal 2 52 5" xfId="8120" xr:uid="{03562881-20EB-4F83-AD63-FAC99D1380AE}"/>
    <cellStyle name="Normal 2 52 6" xfId="8121" xr:uid="{CB338567-CDF2-43B7-B03E-EE6A60AAFFD3}"/>
    <cellStyle name="Normal 2 52 7" xfId="8122" xr:uid="{C6CE1E9F-6636-4913-8305-DCE96D3E5C15}"/>
    <cellStyle name="Normal 2 52 8" xfId="8123" xr:uid="{3759B23D-F243-44F6-A870-12AC3B3D8976}"/>
    <cellStyle name="Normal 2 52 9" xfId="8124" xr:uid="{748A76B3-0C72-48BA-95CB-C97E4134BDBD}"/>
    <cellStyle name="Normal 2 53" xfId="8125" xr:uid="{454D696D-E989-4D04-8041-493C9D3C7AE1}"/>
    <cellStyle name="Normal 2 53 10" xfId="8126" xr:uid="{694BD769-C5F5-4C71-8BF7-245F1FF08FB1}"/>
    <cellStyle name="Normal 2 53 11" xfId="8127" xr:uid="{7D077B66-72A7-444F-9354-5E9C67BF906E}"/>
    <cellStyle name="Normal 2 53 12" xfId="8128" xr:uid="{16EEA3BE-0F9F-4F7A-A5D6-692D6F3E8CA4}"/>
    <cellStyle name="Normal 2 53 13" xfId="8129" xr:uid="{33BA7A0C-5EB1-4A00-B78D-1F61D0588A78}"/>
    <cellStyle name="Normal 2 53 14" xfId="8130" xr:uid="{67EEC6FF-46A0-4348-8F86-DFF4CE54EDF6}"/>
    <cellStyle name="Normal 2 53 15" xfId="8131" xr:uid="{B19210DC-E3B4-4F19-A51E-87365175A048}"/>
    <cellStyle name="Normal 2 53 16" xfId="8132" xr:uid="{A0AC1BC9-AD7F-4D8E-9D9B-3F5202D23C6F}"/>
    <cellStyle name="Normal 2 53 2" xfId="8133" xr:uid="{23E6BAC5-156B-427F-A8FC-25E2C9D018A5}"/>
    <cellStyle name="Normal 2 53 3" xfId="8134" xr:uid="{28C4A8E9-B5F2-41A3-930A-A6831D4ECC2C}"/>
    <cellStyle name="Normal 2 53 4" xfId="8135" xr:uid="{73C29C39-8568-4AC9-BF18-AF2AFEBCAA2F}"/>
    <cellStyle name="Normal 2 53 5" xfId="8136" xr:uid="{57C5CE53-B038-428E-8C7F-95F7193F2AAF}"/>
    <cellStyle name="Normal 2 53 6" xfId="8137" xr:uid="{4489D2F2-DFE9-4A81-AB7A-9C5B224014CD}"/>
    <cellStyle name="Normal 2 53 7" xfId="8138" xr:uid="{17F847DD-14D0-4D0B-810F-CD1808134544}"/>
    <cellStyle name="Normal 2 53 8" xfId="8139" xr:uid="{F983B629-9B7C-46B7-BD1C-1A1848366A55}"/>
    <cellStyle name="Normal 2 53 9" xfId="8140" xr:uid="{F18DCC46-DA1E-4AB3-8709-3B7D42CFCEAE}"/>
    <cellStyle name="Normal 2 54" xfId="8141" xr:uid="{5FA82487-6B83-40D1-8FD7-BEDC7FEFD980}"/>
    <cellStyle name="Normal 2 55" xfId="8142" xr:uid="{A062E5B5-ABE1-42AE-A15A-13C55305E9F5}"/>
    <cellStyle name="Normal 2 56" xfId="8143" xr:uid="{D4AF8206-5503-4712-A42D-3516A870471A}"/>
    <cellStyle name="Normal 2 57" xfId="8144" xr:uid="{3AA6AB8E-873C-4E31-A235-9907035DB385}"/>
    <cellStyle name="Normal 2 58" xfId="8145" xr:uid="{B7608318-3A6C-47EE-A7B7-7BF78C979E67}"/>
    <cellStyle name="Normal 2 59" xfId="8146" xr:uid="{EA483E31-B0B5-42BE-BA0F-84B28563F7F0}"/>
    <cellStyle name="Normal 2 6" xfId="8147" xr:uid="{60390658-4C52-4771-8C5E-79741A010BCF}"/>
    <cellStyle name="Normal 2 60" xfId="8148" xr:uid="{42C8DFE4-EA66-4E12-8CB5-81495F536193}"/>
    <cellStyle name="Normal 2 61" xfId="8149" xr:uid="{792F0C78-7B55-4CA1-AA3F-EEC4DA851616}"/>
    <cellStyle name="Normal 2 62" xfId="8150" xr:uid="{DB9A9E79-09A7-48B9-B148-C286F621115B}"/>
    <cellStyle name="Normal 2 63" xfId="8151" xr:uid="{55815E0D-290B-4EA1-9214-40A90981548C}"/>
    <cellStyle name="Normal 2 64" xfId="8152" xr:uid="{5943E6E8-11F7-4212-8DDD-34AED27785C9}"/>
    <cellStyle name="Normal 2 65" xfId="8153" xr:uid="{0ED88BB3-3D69-41FB-98B9-D609A46176C2}"/>
    <cellStyle name="Normal 2 66" xfId="8154" xr:uid="{6A341EC8-4100-494D-BA93-BE5C33F4D1C0}"/>
    <cellStyle name="Normal 2 67" xfId="8155" xr:uid="{9B010327-3111-4A0A-888A-4DCD7B950809}"/>
    <cellStyle name="Normal 2 67 2" xfId="8864" xr:uid="{54BDCF56-C27E-4E75-BD89-0513A93A5213}"/>
    <cellStyle name="Normal 2 68" xfId="2383" xr:uid="{CDBE11E7-A7AD-46AA-9652-3552C5BF320F}"/>
    <cellStyle name="Normal 2 69" xfId="21752" xr:uid="{47DA6CF3-F166-4C05-A1C1-273D5C41D05D}"/>
    <cellStyle name="Normal 2 7" xfId="8156" xr:uid="{11AF1A2D-4656-41B9-B1F4-A2FF90F044C0}"/>
    <cellStyle name="Normal 2 7 2" xfId="8865" xr:uid="{BBBB13EB-0097-44DA-AB39-DA1152C7754F}"/>
    <cellStyle name="Normal 2 7 2 2" xfId="9600" xr:uid="{B566D0E0-7C33-4133-8C83-481CF58F94A2}"/>
    <cellStyle name="Normal 2 7 2 2 2" xfId="11127" xr:uid="{F557A0C0-A381-4D56-A477-D0A98F77D0A6}"/>
    <cellStyle name="Normal 2 7 2 3" xfId="10396" xr:uid="{184CC85F-14CD-434C-AE97-A380F0467CF4}"/>
    <cellStyle name="Normal 2 7 3" xfId="8866" xr:uid="{8D0AC2CA-407E-414C-9F34-66FDCD296598}"/>
    <cellStyle name="Normal 2 7 3 2" xfId="9601" xr:uid="{C3B56125-0D49-4861-A969-1F466658430F}"/>
    <cellStyle name="Normal 2 7 3 2 2" xfId="11128" xr:uid="{8A115187-97BA-4AAE-BAB3-95C1076FA26F}"/>
    <cellStyle name="Normal 2 7 3 3" xfId="10397" xr:uid="{A847749F-DCBC-4FB9-9818-39E2BFCDFA14}"/>
    <cellStyle name="Normal 2 7 4" xfId="8652" xr:uid="{2FBB31EE-70BF-4F30-8531-C559E91ADD69}"/>
    <cellStyle name="Normal 2 7 4 2" xfId="9602" xr:uid="{1359A835-AAA9-411A-BFF5-912EBAE7ED53}"/>
    <cellStyle name="Normal 2 7 4 2 2" xfId="11129" xr:uid="{C241243F-F77D-441B-8ADD-6E0E8B877B8B}"/>
    <cellStyle name="Normal 2 7 4 3" xfId="10237" xr:uid="{4E5CA313-B1C7-413F-A7F0-EA0FDC11A06E}"/>
    <cellStyle name="Normal 2 7 5" xfId="9271" xr:uid="{90D9FE51-CDF9-4615-818E-B63580EC05D4}"/>
    <cellStyle name="Normal 2 7 5 2" xfId="10795" xr:uid="{8FA851FD-EF19-4093-9E8D-98313A59A07B}"/>
    <cellStyle name="Normal 2 7 6" xfId="10055" xr:uid="{289466F8-1BF4-4B79-9633-67FD6F49E01A}"/>
    <cellStyle name="Normal 2 8" xfId="8157" xr:uid="{F4C54348-0016-470C-8C66-58549AF12C6D}"/>
    <cellStyle name="Normal 2 8 2" xfId="8867" xr:uid="{E866E2B9-F800-4CCE-864F-2F240F4E43A0}"/>
    <cellStyle name="Normal 2 8 2 2" xfId="9603" xr:uid="{DA9AE727-D194-459C-A5C6-F7C93ECC663E}"/>
    <cellStyle name="Normal 2 8 2 2 2" xfId="11130" xr:uid="{592A072C-DA8B-4EEC-9D08-A5D45DF89939}"/>
    <cellStyle name="Normal 2 8 2 3" xfId="10398" xr:uid="{86990689-8B57-4492-AD45-739D1997EC59}"/>
    <cellStyle name="Normal 2 8 3" xfId="8868" xr:uid="{AA76471B-2255-467A-9873-6FBE786414D4}"/>
    <cellStyle name="Normal 2 8 3 2" xfId="9604" xr:uid="{A9D65B84-CC66-4FA8-9EE8-744DCDE5B950}"/>
    <cellStyle name="Normal 2 8 3 2 2" xfId="11131" xr:uid="{ABF5977E-F31E-4C09-8250-3DF6296A2C9B}"/>
    <cellStyle name="Normal 2 8 3 3" xfId="10399" xr:uid="{06E71CC2-670F-4752-A3C4-73B3782D2DA3}"/>
    <cellStyle name="Normal 2 8 4" xfId="8653" xr:uid="{31E02161-6BF8-4716-B9A3-00A6DC73DDE5}"/>
    <cellStyle name="Normal 2 8 4 2" xfId="9605" xr:uid="{81FB8F3B-647E-4403-8849-5A6BF3127A82}"/>
    <cellStyle name="Normal 2 8 4 2 2" xfId="11132" xr:uid="{BCFA7962-BC27-4AE8-B3BD-023E689B75F1}"/>
    <cellStyle name="Normal 2 8 4 3" xfId="10238" xr:uid="{8BF5F262-6BC8-47E9-9EF5-DA1D3717B7EE}"/>
    <cellStyle name="Normal 2 8 5" xfId="9272" xr:uid="{30111591-9496-4F6C-8245-3330318F4159}"/>
    <cellStyle name="Normal 2 8 5 2" xfId="10796" xr:uid="{BD829E6E-7E6A-4665-B35A-13D59A8DAAA3}"/>
    <cellStyle name="Normal 2 8 6" xfId="10056" xr:uid="{AD62E91C-69B2-4EE5-AC8F-77141A062F60}"/>
    <cellStyle name="Normal 2 9" xfId="8158" xr:uid="{DA4AB564-5FC9-4378-B161-E9D96B97C81C}"/>
    <cellStyle name="Normal 2 9 2" xfId="8869" xr:uid="{042366DC-FD55-4DCF-B952-8E70281B9711}"/>
    <cellStyle name="Normal 2 9 2 2" xfId="9606" xr:uid="{06E598C5-3068-4855-85A9-59A998F75315}"/>
    <cellStyle name="Normal 2 9 2 2 2" xfId="11133" xr:uid="{22DA7238-2CF8-473F-BD4B-7C2AC658D605}"/>
    <cellStyle name="Normal 2 9 2 3" xfId="10400" xr:uid="{89DE651D-2D10-4A8F-B044-89C1ECA0B045}"/>
    <cellStyle name="Normal 2 9 3" xfId="8870" xr:uid="{FA518268-A6B6-4393-BB3D-943F8A7D1835}"/>
    <cellStyle name="Normal 2 9 3 2" xfId="9607" xr:uid="{DF155D65-ACD9-4A90-BB09-761BBC5CE240}"/>
    <cellStyle name="Normal 2 9 3 2 2" xfId="11134" xr:uid="{378F953F-C8E8-49DF-AF60-4C632D0FA805}"/>
    <cellStyle name="Normal 2 9 3 3" xfId="10401" xr:uid="{2FB3D0C7-B312-4749-953E-41B0A6AA6C4E}"/>
    <cellStyle name="Normal 2 9 4" xfId="8654" xr:uid="{53BE338C-19E3-422D-9253-B23BA27673DD}"/>
    <cellStyle name="Normal 2 9 4 2" xfId="9608" xr:uid="{35B4892B-1AE2-49AA-8D7F-175DF8A43F93}"/>
    <cellStyle name="Normal 2 9 4 2 2" xfId="11135" xr:uid="{052CC604-BDEC-44D7-A5A3-2F59F497F0AF}"/>
    <cellStyle name="Normal 2 9 4 3" xfId="10239" xr:uid="{C4AD3C6F-AC4A-4B88-8E47-FF60AC0AF3EC}"/>
    <cellStyle name="Normal 2 9 5" xfId="9273" xr:uid="{DDFE6AC9-8DA4-4FED-B433-DE4E91606E04}"/>
    <cellStyle name="Normal 2 9 5 2" xfId="10797" xr:uid="{53E62431-7819-46CD-A738-ECA281A2D08B}"/>
    <cellStyle name="Normal 2 9 6" xfId="10057" xr:uid="{2172ED1E-CA02-43C7-BDCD-07388F03C195}"/>
    <cellStyle name="Normal 20" xfId="8159" xr:uid="{6A569CDF-132A-4779-BFD3-7D5B4D725B02}"/>
    <cellStyle name="Normal 20 2" xfId="8160" xr:uid="{7AD288B5-54CE-4F97-A653-F6039D8EA36B}"/>
    <cellStyle name="Normal 20 2 2" xfId="8752" xr:uid="{9B0F489C-721A-4BCF-81D2-8521480CB0F3}"/>
    <cellStyle name="Normal 20 2 3" xfId="8656" xr:uid="{1348E2A5-27C6-496E-A379-F194DBF99B02}"/>
    <cellStyle name="Normal 20 2 3 2" xfId="9609" xr:uid="{C1D5C1F1-1A64-4644-A2B6-2A72EA0EFDD0}"/>
    <cellStyle name="Normal 20 2 3 2 2" xfId="11136" xr:uid="{D4D8F152-1535-4954-A40F-067C984A45B3}"/>
    <cellStyle name="Normal 20 2 3 3" xfId="10241" xr:uid="{39A65325-F75A-4D76-9DD0-583D7B4CA2AC}"/>
    <cellStyle name="Normal 20 2 4" xfId="9275" xr:uid="{F4FC89D0-B864-4B47-9B8F-1A57795DD0B6}"/>
    <cellStyle name="Normal 20 2 4 2" xfId="10799" xr:uid="{9A93708B-85E2-4BF3-9FEB-70208532ADB4}"/>
    <cellStyle name="Normal 20 2 5" xfId="10059" xr:uid="{A99F958E-6D2E-45AC-9290-5F0A2794533A}"/>
    <cellStyle name="Normal 20 3" xfId="8871" xr:uid="{4F08075F-2A89-4232-A06C-CD751E132638}"/>
    <cellStyle name="Normal 20 3 2" xfId="9610" xr:uid="{E33D0B90-60BA-4ADB-AFBA-BEB337866F7C}"/>
    <cellStyle name="Normal 20 3 2 2" xfId="11137" xr:uid="{CF9E8D16-796F-4505-9EB5-EE65D752964E}"/>
    <cellStyle name="Normal 20 3 3" xfId="10402" xr:uid="{A1D2D8CB-98B6-40BC-A26A-3C7293F5D840}"/>
    <cellStyle name="Normal 20 4" xfId="8872" xr:uid="{95DAEC85-C21B-4C97-BAE8-B625F8C45E3C}"/>
    <cellStyle name="Normal 20 4 2" xfId="9611" xr:uid="{37E0BA0F-4057-4E98-B7D3-1B886F354D46}"/>
    <cellStyle name="Normal 20 4 2 2" xfId="11138" xr:uid="{C10E3335-7597-462C-9D9D-3A01A773849D}"/>
    <cellStyle name="Normal 20 4 3" xfId="10403" xr:uid="{96E095FB-9D64-4167-A7E8-1859F6CCF31D}"/>
    <cellStyle name="Normal 20 5" xfId="8655" xr:uid="{31335D8F-EC7C-403B-91C8-B5F52F719E4A}"/>
    <cellStyle name="Normal 20 5 2" xfId="9612" xr:uid="{1BC69F69-56A7-4746-8BA0-D7F2A5B5C54E}"/>
    <cellStyle name="Normal 20 5 2 2" xfId="11139" xr:uid="{0A4A2836-38AC-4D68-BB4C-FDB763598CA5}"/>
    <cellStyle name="Normal 20 5 3" xfId="10240" xr:uid="{0457D2A5-8124-4E4A-BF26-6EF2A2F3F914}"/>
    <cellStyle name="Normal 20 6" xfId="9274" xr:uid="{7F10FF39-1B91-4D26-8B48-79E9E593070C}"/>
    <cellStyle name="Normal 20 6 2" xfId="10798" xr:uid="{51CF1648-1C64-4D6E-916F-78FD9A8AB8A7}"/>
    <cellStyle name="Normal 20 7" xfId="10058" xr:uid="{B7D4738D-3F79-47EE-AFE7-A0FB815D8253}"/>
    <cellStyle name="Normal 20_1_solis_MK Nr 595 " xfId="8161" xr:uid="{BF1B330A-860C-4CC4-B8E6-6A3F8528C550}"/>
    <cellStyle name="Normal 21" xfId="8162" xr:uid="{2AC9B4CC-74FD-4DD7-88E4-18026D743739}"/>
    <cellStyle name="Normal 21 2" xfId="8163" xr:uid="{0E2120AE-FBEA-4EFE-803F-386A30FA49BC}"/>
    <cellStyle name="Normal 21 3" xfId="8873" xr:uid="{B47C0CB4-B7E1-400C-92BE-8E2ABC165B86}"/>
    <cellStyle name="Normal 21 3 2" xfId="9613" xr:uid="{DDA21818-8B0E-4218-82FA-9087C9DDFFA4}"/>
    <cellStyle name="Normal 21 3 2 2" xfId="11140" xr:uid="{91D58FC9-5071-489A-95CA-3115E8133538}"/>
    <cellStyle name="Normal 21 3 3" xfId="10404" xr:uid="{F9F6814C-9482-4D4F-A881-30914F0ED2EF}"/>
    <cellStyle name="Normal 21 4" xfId="8874" xr:uid="{2DC5AA62-146E-4D80-B2AD-9F2B342BD985}"/>
    <cellStyle name="Normal 21 4 2" xfId="9614" xr:uid="{D854410E-AE29-4CA7-9730-22BDF216017C}"/>
    <cellStyle name="Normal 21 4 2 2" xfId="11141" xr:uid="{7C7C0DF7-7782-429A-9112-E4903DA78BAA}"/>
    <cellStyle name="Normal 21 4 3" xfId="10405" xr:uid="{3CCBA06C-F164-4935-8AFB-50B565CBA84A}"/>
    <cellStyle name="Normal 21 5" xfId="8657" xr:uid="{835284B8-84F5-434A-830A-1E50AC8C3463}"/>
    <cellStyle name="Normal 21 5 2" xfId="9615" xr:uid="{EE3FE9C8-AEF0-4501-B4FD-D3FA51420C16}"/>
    <cellStyle name="Normal 21 5 2 2" xfId="11142" xr:uid="{56948D76-AF6C-4212-AC25-F4EC99EC2549}"/>
    <cellStyle name="Normal 21 5 3" xfId="10242" xr:uid="{15D69C8B-89DD-488A-A1D3-A3A8998CFD74}"/>
    <cellStyle name="Normal 21 6" xfId="9276" xr:uid="{595F801C-7522-4044-833E-751C7E5893A7}"/>
    <cellStyle name="Normal 21 6 2" xfId="10800" xr:uid="{8B74CBAC-AD85-44B9-8A4C-D32E461D961E}"/>
    <cellStyle name="Normal 21 7" xfId="10060" xr:uid="{E911FCF0-B41D-41C1-A3AD-41646592E27A}"/>
    <cellStyle name="Normal 21_1_solis_MK Nr 595 " xfId="8164" xr:uid="{B9226E94-A7A4-4986-92D0-D670B680611A}"/>
    <cellStyle name="Normal 22" xfId="8165" xr:uid="{5650E77F-3F7A-4C97-81E4-8D753E199F16}"/>
    <cellStyle name="Normal 22 2" xfId="8166" xr:uid="{73D07D13-F75E-458C-BC48-7F26F8BC89FA}"/>
    <cellStyle name="Normal 22 3" xfId="8875" xr:uid="{3A4537B9-E6A7-42C8-BA26-D428AE0E554D}"/>
    <cellStyle name="Normal 22 3 2" xfId="9616" xr:uid="{9FEF8943-8748-4D52-9FF3-EF0A286D9A3B}"/>
    <cellStyle name="Normal 22 3 2 2" xfId="11143" xr:uid="{65E5069F-C8E7-4163-834C-7879D55EE21F}"/>
    <cellStyle name="Normal 22 3 3" xfId="10406" xr:uid="{0CD44693-FAD8-4A6B-8BE3-D6341A607D79}"/>
    <cellStyle name="Normal 22 4" xfId="8876" xr:uid="{3F2EC346-791B-4E1E-83C6-B3D1CA85BB20}"/>
    <cellStyle name="Normal 22 4 2" xfId="9617" xr:uid="{55419D58-A572-466D-BA6D-457E8D64BC05}"/>
    <cellStyle name="Normal 22 4 2 2" xfId="11144" xr:uid="{E10A462C-1BAE-4D55-8160-6DE8440DE22A}"/>
    <cellStyle name="Normal 22 4 3" xfId="10407" xr:uid="{5B27FEE9-1709-4E24-8274-1ECCEA917EE8}"/>
    <cellStyle name="Normal 22 5" xfId="8658" xr:uid="{09DA48CF-8494-45D8-994E-D6334AA1C777}"/>
    <cellStyle name="Normal 22 5 2" xfId="9618" xr:uid="{9AD2E219-4EA5-4C97-973D-CD4F5D13FB8C}"/>
    <cellStyle name="Normal 22 5 2 2" xfId="11145" xr:uid="{1447EF21-0160-452A-8227-E943EA2D1122}"/>
    <cellStyle name="Normal 22 5 3" xfId="10243" xr:uid="{F2EEBC60-9DF8-4ED9-ADCB-6F2804705618}"/>
    <cellStyle name="Normal 22 6" xfId="9277" xr:uid="{CC4D8B7A-C5D5-44B8-862A-78335D9DD188}"/>
    <cellStyle name="Normal 22 6 2" xfId="10801" xr:uid="{FC83FC35-8CA4-4E20-A488-0402716CABEA}"/>
    <cellStyle name="Normal 22 7" xfId="10061" xr:uid="{2F5CDE8F-FC1F-4B75-9C05-6D45121DB8B5}"/>
    <cellStyle name="Normal 22_1_solis_MK Nr 595 " xfId="8167" xr:uid="{68FF199F-7D96-4A9C-978B-92F05BEF1BFC}"/>
    <cellStyle name="Normal 23" xfId="8168" xr:uid="{B4A757D2-B638-401A-8D63-774F9F901072}"/>
    <cellStyle name="Normal 23 10" xfId="10062" xr:uid="{9E803BA3-C0D3-4FAA-AF8C-858E55E47689}"/>
    <cellStyle name="Normal 23 2" xfId="8169" xr:uid="{E51FC616-4B6B-4017-BAFF-EC047AFCA1C2}"/>
    <cellStyle name="Normal 23 2 2" xfId="8170" xr:uid="{C3C195CE-862C-4023-8EB3-CB4120D2907A}"/>
    <cellStyle name="Normal 23 2 3" xfId="8877" xr:uid="{3C897A65-8028-4947-BA59-60114DBFE48A}"/>
    <cellStyle name="Normal 23 2 3 2" xfId="9619" xr:uid="{33089F44-55EF-473A-8E4B-E5C82F451156}"/>
    <cellStyle name="Normal 23 2 3 2 2" xfId="11146" xr:uid="{E1D5E318-CF43-40FF-A499-1C8B041A5F93}"/>
    <cellStyle name="Normal 23 2 3 3" xfId="10408" xr:uid="{39A3445A-D970-47E7-9CED-EAB77ED2AACB}"/>
    <cellStyle name="Normal 23 2 4" xfId="8878" xr:uid="{DB79FBB4-0245-4E3B-9D2C-21214ADFE7EA}"/>
    <cellStyle name="Normal 23 2 4 2" xfId="9620" xr:uid="{551004BD-CB2E-4DDD-96CD-EF745A6B3396}"/>
    <cellStyle name="Normal 23 2 4 2 2" xfId="11147" xr:uid="{A2F7AFE3-15A1-4B4F-BF9A-0B351972CDF8}"/>
    <cellStyle name="Normal 23 2 4 3" xfId="10409" xr:uid="{5DE10EA1-DC6C-433A-817D-1EF5E442B101}"/>
    <cellStyle name="Normal 23 2 5" xfId="8660" xr:uid="{A5187E16-D2AD-431A-B4AE-EE71E472E9B2}"/>
    <cellStyle name="Normal 23 2 5 2" xfId="9621" xr:uid="{DB29AAB9-350B-49FF-85FE-1AF55A662ED4}"/>
    <cellStyle name="Normal 23 2 5 2 2" xfId="11148" xr:uid="{1DC4C5B0-05BD-4A5A-AA3C-6D5DF7996752}"/>
    <cellStyle name="Normal 23 2 5 3" xfId="10245" xr:uid="{DF24031E-CBEA-40C1-98BB-C52236DBE049}"/>
    <cellStyle name="Normal 23 2 6" xfId="9279" xr:uid="{AD9F934B-8161-489E-B9FB-482E37D6BC1C}"/>
    <cellStyle name="Normal 23 2 6 2" xfId="10803" xr:uid="{68726DE3-5C02-4B02-9240-EAAD497AF4A2}"/>
    <cellStyle name="Normal 23 2 7" xfId="10063" xr:uid="{70D7EA1A-DCC0-4DED-B455-8BDA0A9CE767}"/>
    <cellStyle name="Normal 23 2_1_solis_MK Nr 595 " xfId="8171" xr:uid="{6819CBC7-716E-455A-9508-E5F1FDAF032D}"/>
    <cellStyle name="Normal 23 3" xfId="8172" xr:uid="{B785F72B-FC2D-474C-B387-FC3228A0936D}"/>
    <cellStyle name="Normal 23 3 2" xfId="8173" xr:uid="{4D0B54FA-0A03-4928-943E-AF5DE57234D7}"/>
    <cellStyle name="Normal 23 3 2 2" xfId="8879" xr:uid="{F3AAE747-9098-4383-9A3C-249AB20E576F}"/>
    <cellStyle name="Normal 23 3 2 2 2" xfId="9622" xr:uid="{8BB9C5D9-D353-4370-B2B5-71C65AB2D752}"/>
    <cellStyle name="Normal 23 3 2 2 2 2" xfId="11149" xr:uid="{53D5C102-EC58-4D54-956D-EF668E233A19}"/>
    <cellStyle name="Normal 23 3 2 2 3" xfId="10410" xr:uid="{ED7BBEAF-1F85-47FC-9AB9-CAE9163B0679}"/>
    <cellStyle name="Normal 23 3 2 3" xfId="8880" xr:uid="{899B270E-561A-4B32-B0CB-1BEDE2B890BE}"/>
    <cellStyle name="Normal 23 3 2 3 2" xfId="9623" xr:uid="{D9557BFA-8D46-42F6-9FFD-9079E9986C63}"/>
    <cellStyle name="Normal 23 3 2 3 2 2" xfId="11150" xr:uid="{C1FE89FD-6965-4187-9665-63CA6891E000}"/>
    <cellStyle name="Normal 23 3 2 3 3" xfId="10411" xr:uid="{7D02BEBF-734B-45C3-AEA6-8E8C2DF2F0F8}"/>
    <cellStyle name="Normal 23 3 2 4" xfId="8662" xr:uid="{89079CB1-6235-4C94-A17A-26CED0386D76}"/>
    <cellStyle name="Normal 23 3 2 4 2" xfId="9624" xr:uid="{1E724B4A-ECE8-43A5-9064-82C5AA3A18B8}"/>
    <cellStyle name="Normal 23 3 2 4 2 2" xfId="11151" xr:uid="{CE8E74F7-3AD5-4C26-AAA5-FA4A1B913203}"/>
    <cellStyle name="Normal 23 3 2 4 3" xfId="10247" xr:uid="{30F14BD7-0B50-4590-AF5B-3C9254526423}"/>
    <cellStyle name="Normal 23 3 2 5" xfId="9281" xr:uid="{269561E8-62FB-4F08-A9BE-E62246CD37BE}"/>
    <cellStyle name="Normal 23 3 2 5 2" xfId="10805" xr:uid="{23EC9A6B-57C0-468E-83C7-F81E30667357}"/>
    <cellStyle name="Normal 23 3 2 6" xfId="10065" xr:uid="{7253870E-3D44-4C2D-9FFD-7E3F7C3AAA8F}"/>
    <cellStyle name="Normal 23 3 3" xfId="8174" xr:uid="{B277CEF2-BDDE-4254-A866-DEA30A4D0192}"/>
    <cellStyle name="Normal 23 3 4" xfId="8881" xr:uid="{F5076C2B-DC38-4201-B8C7-5F7E7D07F48E}"/>
    <cellStyle name="Normal 23 3 4 2" xfId="9625" xr:uid="{25EF00E4-3151-47F4-882A-5DB594ABC07C}"/>
    <cellStyle name="Normal 23 3 4 2 2" xfId="11152" xr:uid="{0191A5F6-73E6-45F3-8699-452663F31D41}"/>
    <cellStyle name="Normal 23 3 4 3" xfId="10412" xr:uid="{DD315BDE-91B3-408C-BD1F-E5A1BB1C9D28}"/>
    <cellStyle name="Normal 23 3 5" xfId="8882" xr:uid="{BDB5C8BC-2265-496B-A2DF-D42F47751C5C}"/>
    <cellStyle name="Normal 23 3 5 2" xfId="9626" xr:uid="{9CCD9E59-F97F-4863-9DCA-A7AD8D02F9F5}"/>
    <cellStyle name="Normal 23 3 5 2 2" xfId="11153" xr:uid="{29B9A07A-4D28-478B-82F4-4ED63B609223}"/>
    <cellStyle name="Normal 23 3 5 3" xfId="10413" xr:uid="{72D71D66-9AAC-446E-852D-60F52BFB8289}"/>
    <cellStyle name="Normal 23 3 6" xfId="8661" xr:uid="{1A9D164A-7760-46F6-80BA-9272EEBCCD02}"/>
    <cellStyle name="Normal 23 3 6 2" xfId="9627" xr:uid="{5EBCC31A-81AB-4166-9F12-E1573EBEC632}"/>
    <cellStyle name="Normal 23 3 6 2 2" xfId="11154" xr:uid="{8B4EDC3C-D286-4AFC-852E-446305F3A1F6}"/>
    <cellStyle name="Normal 23 3 6 3" xfId="10246" xr:uid="{F0AA320D-69F3-4094-B708-22AEDE08EE8D}"/>
    <cellStyle name="Normal 23 3 7" xfId="9280" xr:uid="{832AE30F-F156-446D-AA06-6E0A9E5F96BE}"/>
    <cellStyle name="Normal 23 3 7 2" xfId="10804" xr:uid="{C7D45C81-8DD6-4430-B829-7A02BC5E1A3F}"/>
    <cellStyle name="Normal 23 3 8" xfId="10064" xr:uid="{6813CDA4-170E-4647-BBE5-FB7BC3D863A7}"/>
    <cellStyle name="Normal 23 3_1_solis_MK Nr 595 " xfId="8175" xr:uid="{BAF901A0-E566-4417-930C-50E9BC8749C4}"/>
    <cellStyle name="Normal 23 4" xfId="8176" xr:uid="{A29E5D6B-5C59-4934-8059-651AF9639B82}"/>
    <cellStyle name="Normal 23 4 2" xfId="8883" xr:uid="{2BA3630F-A57B-40BB-80D2-59541154A425}"/>
    <cellStyle name="Normal 23 4 2 2" xfId="9628" xr:uid="{7C668864-C10F-48B5-828B-18E834EB2631}"/>
    <cellStyle name="Normal 23 4 2 2 2" xfId="11155" xr:uid="{990B8F68-C934-4EEE-941E-52D99BF68473}"/>
    <cellStyle name="Normal 23 4 2 3" xfId="10414" xr:uid="{CE5E0EB6-612D-4B42-8B29-F6F511CC6234}"/>
    <cellStyle name="Normal 23 4 3" xfId="8884" xr:uid="{26FEFA8D-4B32-4E2A-86FF-B1418DE67581}"/>
    <cellStyle name="Normal 23 4 3 2" xfId="9629" xr:uid="{249E0C98-BCD8-4B61-8700-13A482F8EB04}"/>
    <cellStyle name="Normal 23 4 3 2 2" xfId="11156" xr:uid="{CBE2C943-F57E-4549-859E-E396028B1A3E}"/>
    <cellStyle name="Normal 23 4 3 3" xfId="10415" xr:uid="{9B8795DA-876A-4F03-83C3-BA4D9F282F0A}"/>
    <cellStyle name="Normal 23 4 4" xfId="8663" xr:uid="{60FCDDED-A939-45C0-86D5-6D4D681ADC91}"/>
    <cellStyle name="Normal 23 4 4 2" xfId="9630" xr:uid="{4872C815-A3C7-4BB1-9920-7E54F98C075B}"/>
    <cellStyle name="Normal 23 4 4 2 2" xfId="11157" xr:uid="{FC15EC78-0AC3-47BB-B23D-858681D9AD1A}"/>
    <cellStyle name="Normal 23 4 4 3" xfId="10248" xr:uid="{96DEC8B2-4A4C-40A2-A28B-EFAF86887EF9}"/>
    <cellStyle name="Normal 23 4 5" xfId="9282" xr:uid="{C391B8DC-763D-4E8F-B8A6-B6B27B876A52}"/>
    <cellStyle name="Normal 23 4 5 2" xfId="10806" xr:uid="{7E50D1CD-3EE8-45EA-B93D-43D2B7B8EF1C}"/>
    <cellStyle name="Normal 23 4 6" xfId="10066" xr:uid="{7C9B7812-FC3B-4586-AF40-F0FEB47CEA21}"/>
    <cellStyle name="Normal 23 5" xfId="8177" xr:uid="{8095749B-AC3E-46E8-97D4-B235025508DB}"/>
    <cellStyle name="Normal 23 6" xfId="8885" xr:uid="{5AC9DD7C-69FB-42B2-893D-55CFDE9065D0}"/>
    <cellStyle name="Normal 23 6 2" xfId="9631" xr:uid="{D288F2F3-E823-4397-9D13-27B33BF44E38}"/>
    <cellStyle name="Normal 23 6 2 2" xfId="11158" xr:uid="{50C4253C-CA46-4B16-A13B-5596CC82E6DB}"/>
    <cellStyle name="Normal 23 6 3" xfId="10416" xr:uid="{2B833C8E-A188-4CB0-81FE-DEC5D9628635}"/>
    <cellStyle name="Normal 23 7" xfId="8886" xr:uid="{ACFCF888-C954-4949-ADB1-28D749C60DB3}"/>
    <cellStyle name="Normal 23 7 2" xfId="9632" xr:uid="{52882014-B50E-4097-A183-6371386E6892}"/>
    <cellStyle name="Normal 23 7 2 2" xfId="11159" xr:uid="{E68C01E6-91A3-471D-BFC4-CA65827C8843}"/>
    <cellStyle name="Normal 23 7 3" xfId="10417" xr:uid="{61A404B2-D8F1-47FB-A754-8DA944DE2761}"/>
    <cellStyle name="Normal 23 8" xfId="8659" xr:uid="{F0511D03-E2EE-4252-B1BA-B60A89358446}"/>
    <cellStyle name="Normal 23 8 2" xfId="9633" xr:uid="{B5E7B096-F7F8-4EE4-8ACC-CC149E6EA663}"/>
    <cellStyle name="Normal 23 8 2 2" xfId="11160" xr:uid="{5389187A-A4F8-4FF6-98A3-2BA5A49535FD}"/>
    <cellStyle name="Normal 23 8 3" xfId="10244" xr:uid="{7CAFBB13-B082-40CE-9D90-5F9F309B4FC8}"/>
    <cellStyle name="Normal 23 9" xfId="9278" xr:uid="{A3980DA9-2F27-4B6B-98BB-2A699ABD7875}"/>
    <cellStyle name="Normal 23 9 2" xfId="10802" xr:uid="{FB077E45-C8B4-4599-BA21-3A6020213771}"/>
    <cellStyle name="Normal 23_1_solis_MK Nr 595 " xfId="8178" xr:uid="{1C650DE6-C5DE-42F2-BE2E-BEAC72ED66AD}"/>
    <cellStyle name="Normal 24" xfId="8179" xr:uid="{B0CB1EF9-D0A3-4C45-883E-77782F8D69CD}"/>
    <cellStyle name="Normal 24 2" xfId="8180" xr:uid="{465D275E-37D1-4230-9F4A-8443FD7FACC4}"/>
    <cellStyle name="Normal 24 2 2" xfId="8181" xr:uid="{68C3F5A9-225D-4916-A3D9-F09DD8D5BBC1}"/>
    <cellStyle name="Normal 24 2 2 2" xfId="8182" xr:uid="{E02D0951-DAAB-4C17-96BE-108C6ABF7517}"/>
    <cellStyle name="Normal 24 2 2 3" xfId="8887" xr:uid="{1C0525F4-A159-4B5C-A162-C62C66D85A6F}"/>
    <cellStyle name="Normal 24 2 2 3 2" xfId="9634" xr:uid="{8987B243-EB22-43A2-8C4E-54C134948E15}"/>
    <cellStyle name="Normal 24 2 2 3 2 2" xfId="11161" xr:uid="{B6494FEF-C53C-4E4C-9389-9D81EBD3DD39}"/>
    <cellStyle name="Normal 24 2 2 3 3" xfId="10418" xr:uid="{94FD3989-AF03-407A-97B3-CA7AD9887D61}"/>
    <cellStyle name="Normal 24 2 2 4" xfId="8888" xr:uid="{C67D5C41-F7E7-4E77-AFF2-078925693FA4}"/>
    <cellStyle name="Normal 24 2 2 4 2" xfId="9635" xr:uid="{27CBCFE0-8491-4534-95B0-1FD0FD979232}"/>
    <cellStyle name="Normal 24 2 2 4 2 2" xfId="11162" xr:uid="{B6D01658-A7BB-4256-A5B1-8995D05A44CF}"/>
    <cellStyle name="Normal 24 2 2 4 3" xfId="10419" xr:uid="{E80927E4-4639-4C72-8C93-28BACB7D2DB9}"/>
    <cellStyle name="Normal 24 2 2 5" xfId="8666" xr:uid="{89E06007-F1E5-463C-9D8B-CBA4728A5402}"/>
    <cellStyle name="Normal 24 2 2 5 2" xfId="9636" xr:uid="{D60DFA3B-2344-4D75-911C-3D1289B2142C}"/>
    <cellStyle name="Normal 24 2 2 5 2 2" xfId="11163" xr:uid="{7A0CBC69-D64F-4E28-ACAC-3A1A76939D92}"/>
    <cellStyle name="Normal 24 2 2 5 3" xfId="10251" xr:uid="{C1A10A70-7627-41E3-B263-E87BFF73AA55}"/>
    <cellStyle name="Normal 24 2 2 6" xfId="9285" xr:uid="{0BF74498-C2FE-4C33-BF75-9EC9E1A842A6}"/>
    <cellStyle name="Normal 24 2 2 6 2" xfId="10809" xr:uid="{10EA3995-F758-4D13-ACF9-1E82B12F8B0C}"/>
    <cellStyle name="Normal 24 2 2 7" xfId="10069" xr:uid="{A7A8964B-BD7F-4015-8440-2C39196978C6}"/>
    <cellStyle name="Normal 24 2 2_1_solis_MK Nr 595 " xfId="8183" xr:uid="{A520DB56-056A-4806-A362-08A4333D2FC0}"/>
    <cellStyle name="Normal 24 2 3" xfId="8184" xr:uid="{955C89A9-A0C5-4BEA-A5C1-52732D6CCAB3}"/>
    <cellStyle name="Normal 24 2 3 10" xfId="8597" xr:uid="{85E6B57F-9EEF-48F7-B6F0-82878805F823}"/>
    <cellStyle name="Normal 24 2 3 10 2" xfId="9637" xr:uid="{8C723FA8-355A-466F-BEA2-6A7780CDB8B0}"/>
    <cellStyle name="Normal 24 2 3 10 2 2" xfId="11164" xr:uid="{CBF2C2A6-92D9-4B2F-880C-E167604980DF}"/>
    <cellStyle name="Normal 24 2 3 10 3" xfId="10182" xr:uid="{91C77AF1-27C0-4F83-A3B4-6489ACD16CDB}"/>
    <cellStyle name="Normal 24 2 3 11" xfId="9286" xr:uid="{A5D16949-C685-4651-9ECC-89B17E0B2247}"/>
    <cellStyle name="Normal 24 2 3 11 2" xfId="10810" xr:uid="{0975661D-B714-4A20-8F22-DE8ADC2BB6FE}"/>
    <cellStyle name="Normal 24 2 3 12" xfId="10070" xr:uid="{6CB2E694-56BF-4FED-BC79-A34F71006F22}"/>
    <cellStyle name="Normal 24 2 3 2" xfId="8185" xr:uid="{4EEE2734-999A-4F98-B915-879214F2A289}"/>
    <cellStyle name="Normal 24 2 3 2 2" xfId="8186" xr:uid="{8E8375D2-72B0-47A8-A366-98422D20A3D3}"/>
    <cellStyle name="Normal 24 2 3 2_1_solis_MK Nr 595 " xfId="8187" xr:uid="{4C4388EE-B539-42A9-896F-A147E42E152B}"/>
    <cellStyle name="Normal 24 2 3 3" xfId="8188" xr:uid="{461DDA1D-C267-4E7C-B2A7-1768C695647C}"/>
    <cellStyle name="Normal 24 2 3 3 2" xfId="8189" xr:uid="{F3F1E155-E68E-4D3A-82FD-1CDFE6CC6A2F}"/>
    <cellStyle name="Normal 24 2 3 3 2 2" xfId="8889" xr:uid="{2A6B950C-E954-4666-B468-B08EE8EA05E1}"/>
    <cellStyle name="Normal 24 2 3 3 2 2 2" xfId="8890" xr:uid="{F699FEAF-76E1-47F5-AD28-ACBE3E0FB8E9}"/>
    <cellStyle name="Normal 24 2 3 3 2 2 2 2" xfId="9639" xr:uid="{AF58D039-4D2C-4773-ABCC-0FC9B091547F}"/>
    <cellStyle name="Normal 24 2 3 3 2 2 2 2 2" xfId="11166" xr:uid="{333003FF-2150-484E-B19B-C5CB55517F4F}"/>
    <cellStyle name="Normal 24 2 3 3 2 2 2 3" xfId="10421" xr:uid="{12F2F92C-3356-4FEB-B542-D0A856869226}"/>
    <cellStyle name="Normal 24 2 3 3 2 2 3" xfId="9638" xr:uid="{B8687533-2EB0-43ED-ACC1-42D0AEC82266}"/>
    <cellStyle name="Normal 24 2 3 3 2 2 3 2" xfId="11165" xr:uid="{B60E31D1-41F9-46BF-BBB1-0660E5CF991A}"/>
    <cellStyle name="Normal 24 2 3 3 2 2 4" xfId="10420" xr:uid="{68F692D0-2C74-41BA-AE82-F1C54F26DF2D}"/>
    <cellStyle name="Normal 24 2 3 3 2 3" xfId="8891" xr:uid="{A5DF0E39-D72D-49DC-A4BB-9F768B9E8F74}"/>
    <cellStyle name="Normal 24 2 3 3 2 3 2" xfId="9640" xr:uid="{301A4103-1350-4791-90C8-9D34B450BEC6}"/>
    <cellStyle name="Normal 24 2 3 3 2 3 2 2" xfId="11167" xr:uid="{C24EA428-A379-43A1-BAB1-0E65C2343B3A}"/>
    <cellStyle name="Normal 24 2 3 3 2 3 3" xfId="10422" xr:uid="{7A497428-06BF-468E-A940-16A820A269ED}"/>
    <cellStyle name="Normal 24 2 3 3 2 4" xfId="8892" xr:uid="{D6A17463-60AC-4DEC-998B-3C6A44E0A8F4}"/>
    <cellStyle name="Normal 24 2 3 3 2 4 2" xfId="9641" xr:uid="{D99C8F45-8FDD-4ED5-B2AE-0F80DC626AA9}"/>
    <cellStyle name="Normal 24 2 3 3 2 4 2 2" xfId="11168" xr:uid="{985BC9C2-7EC1-4D9A-8191-A241851574BA}"/>
    <cellStyle name="Normal 24 2 3 3 2 4 3" xfId="10423" xr:uid="{7F22CACF-3F1A-4F19-86E1-707529DE6941}"/>
    <cellStyle name="Normal 24 2 3 3 2 5" xfId="8669" xr:uid="{2F50A1E3-7A96-4AD7-BF30-8B978521DE28}"/>
    <cellStyle name="Normal 24 2 3 3 2 5 2" xfId="9642" xr:uid="{0BF8EB05-2B42-4CFF-A3E3-D9008459D1C0}"/>
    <cellStyle name="Normal 24 2 3 3 2 5 2 2" xfId="11169" xr:uid="{878D5A8B-A45C-43D1-9249-A57CAD7363F3}"/>
    <cellStyle name="Normal 24 2 3 3 2 5 3" xfId="10254" xr:uid="{E6DD1F0A-C34A-47D3-B338-2B4DC0CE23F9}"/>
    <cellStyle name="Normal 24 2 3 3 2 6" xfId="9288" xr:uid="{388254B0-AB2D-4FD1-AA3E-DF3A5C00FF3E}"/>
    <cellStyle name="Normal 24 2 3 3 2 6 2" xfId="10812" xr:uid="{E2BC8DA0-4EE9-41FB-96E2-2EFBF51B7624}"/>
    <cellStyle name="Normal 24 2 3 3 2 7" xfId="10072" xr:uid="{2A70A0A9-33B0-45FE-945F-CFF87D16D81C}"/>
    <cellStyle name="Normal 24 2 3 3 3" xfId="8190" xr:uid="{884537E6-D344-42FB-8F51-AF76E681DB67}"/>
    <cellStyle name="Normal 24 2 3 3 3 2" xfId="8893" xr:uid="{9A7020E6-1F29-4A2D-A673-088944AF5E4E}"/>
    <cellStyle name="Normal 24 2 3 3 3 2 2" xfId="9643" xr:uid="{92C0BC08-9BDF-4245-825C-96A1ACF69435}"/>
    <cellStyle name="Normal 24 2 3 3 3 2 2 2" xfId="11170" xr:uid="{B5A8DAE4-182E-47DE-B2A4-B87A3B04A640}"/>
    <cellStyle name="Normal 24 2 3 3 3 2 3" xfId="10424" xr:uid="{9CCCD0B6-90EA-4B6D-8C28-E76ADC79BF70}"/>
    <cellStyle name="Normal 24 2 3 3 3 3" xfId="8894" xr:uid="{F0C5AD64-9B17-4418-8E11-11FBA77A206C}"/>
    <cellStyle name="Normal 24 2 3 3 3 3 2" xfId="9644" xr:uid="{AF5D8BE2-F15F-4BD8-85D0-BB909C5AB7D9}"/>
    <cellStyle name="Normal 24 2 3 3 3 3 2 2" xfId="11171" xr:uid="{C955DD10-4499-4F2B-92EB-3BD446569DB1}"/>
    <cellStyle name="Normal 24 2 3 3 3 3 3" xfId="10425" xr:uid="{BA93EDEA-CB3C-4CB9-BE0C-FECA5D853ABD}"/>
    <cellStyle name="Normal 24 2 3 3 3 4" xfId="8670" xr:uid="{15DC7AD2-E9B3-4C9D-B6D4-B6672A599294}"/>
    <cellStyle name="Normal 24 2 3 3 3 4 2" xfId="9645" xr:uid="{D0EBFB82-26A0-4DFF-BA6A-7D7FAD5456B6}"/>
    <cellStyle name="Normal 24 2 3 3 3 4 2 2" xfId="11172" xr:uid="{57380364-3FBD-4BD4-903A-F1046F5C3F62}"/>
    <cellStyle name="Normal 24 2 3 3 3 4 3" xfId="10255" xr:uid="{E4A57576-7534-4882-8C4E-DCE5EC1107D6}"/>
    <cellStyle name="Normal 24 2 3 3 3 5" xfId="9289" xr:uid="{197ED401-8E0D-465D-8351-26804C422CE9}"/>
    <cellStyle name="Normal 24 2 3 3 3 5 2" xfId="10813" xr:uid="{357EEC01-6FCF-4B69-9814-9CCE65A61574}"/>
    <cellStyle name="Normal 24 2 3 3 3 6" xfId="10073" xr:uid="{ED073FF9-E653-4F1E-B115-5C932D989D68}"/>
    <cellStyle name="Normal 24 2 3 3 4" xfId="8191" xr:uid="{7B23D6EF-B8CE-4104-8F3D-0605D09B7051}"/>
    <cellStyle name="Normal 24 2 3 3 5" xfId="8895" xr:uid="{7AE2BC9A-7835-4EE8-831D-BAF0C5456BE7}"/>
    <cellStyle name="Normal 24 2 3 3 5 2" xfId="9646" xr:uid="{8403FC43-9C8A-4EAE-9AE2-C8EB7EA8E005}"/>
    <cellStyle name="Normal 24 2 3 3 5 2 2" xfId="11173" xr:uid="{132E5AE0-EA72-49A7-9935-7EAB62023B0E}"/>
    <cellStyle name="Normal 24 2 3 3 5 3" xfId="10426" xr:uid="{6C11B4F6-AFE8-45FB-9C78-2E390640A833}"/>
    <cellStyle name="Normal 24 2 3 3 6" xfId="8896" xr:uid="{BB2C8CEB-2642-4AD5-8A4F-0D8E5B6D1FD7}"/>
    <cellStyle name="Normal 24 2 3 3 6 2" xfId="9647" xr:uid="{D40110CA-8E7C-473A-BE1C-924854A70351}"/>
    <cellStyle name="Normal 24 2 3 3 6 2 2" xfId="11174" xr:uid="{3FF0E50C-82BA-4B3C-B196-6309729412C6}"/>
    <cellStyle name="Normal 24 2 3 3 6 3" xfId="10427" xr:uid="{B52A72D2-E8D7-4E4B-963D-22281ED9288A}"/>
    <cellStyle name="Normal 24 2 3 3 7" xfId="8668" xr:uid="{70E630CA-95A4-4DF6-8BD4-26E9F42B65C6}"/>
    <cellStyle name="Normal 24 2 3 3 7 2" xfId="9648" xr:uid="{AEC1273E-D16E-455B-8EDD-49F9B0A10480}"/>
    <cellStyle name="Normal 24 2 3 3 7 2 2" xfId="11175" xr:uid="{C2574185-C9FE-4134-8FAD-834D587C6AAC}"/>
    <cellStyle name="Normal 24 2 3 3 7 3" xfId="10253" xr:uid="{61E3A6FF-D541-47D5-A298-810C676C52BF}"/>
    <cellStyle name="Normal 24 2 3 3 8" xfId="9287" xr:uid="{D82107EB-7946-480C-9D43-B3EB7D6993CC}"/>
    <cellStyle name="Normal 24 2 3 3 8 2" xfId="10811" xr:uid="{89F78C7B-F179-4F05-AB59-7BE8DF82617A}"/>
    <cellStyle name="Normal 24 2 3 3 9" xfId="10071" xr:uid="{5D8D8423-E4B5-4E6C-8439-FB56BD40B4D7}"/>
    <cellStyle name="Normal 24 2 3 3_1_solis_MK Nr 595 " xfId="8192" xr:uid="{D9ABEAE9-EE50-4634-AD92-CED6FC6C5855}"/>
    <cellStyle name="Normal 24 2 3 4" xfId="8193" xr:uid="{AF9A369E-ECAE-44D7-A3AF-D7566A9383A1}"/>
    <cellStyle name="Normal 24 2 3 4 2" xfId="8194" xr:uid="{FED4453A-243B-4A34-B037-6372C306BB09}"/>
    <cellStyle name="Normal 24 2 3 4 2 2" xfId="8195" xr:uid="{FA551520-3C67-4954-B8C9-35940DD176EB}"/>
    <cellStyle name="Normal 24 2 3 4 2 2 2" xfId="8897" xr:uid="{2ABF7F5B-623E-43C6-A1F9-7212DAB54485}"/>
    <cellStyle name="Normal 24 2 3 4 2 2 2 10" xfId="10428" xr:uid="{CC55F397-4798-4FB0-856B-8206302AD83C}"/>
    <cellStyle name="Normal 24 2 3 4 2 2 2 2" xfId="8898" xr:uid="{A7B7FD60-3541-481E-BE3F-4B06927368AA}"/>
    <cellStyle name="Normal 24 2 3 4 2 2 2 2 2" xfId="9650" xr:uid="{F765A276-A3AD-4D24-83E8-9A3F99BAE9D1}"/>
    <cellStyle name="Normal 24 2 3 4 2 2 2 2 2 2" xfId="11177" xr:uid="{46B09054-2C11-47C1-BA4C-C58540657315}"/>
    <cellStyle name="Normal 24 2 3 4 2 2 2 2 3" xfId="10429" xr:uid="{2365534C-13EB-45AB-960D-443614899861}"/>
    <cellStyle name="Normal 24 2 3 4 2 2 2 3" xfId="8899" xr:uid="{39FD951C-543A-4EC4-96CA-1127B9E5ECB8}"/>
    <cellStyle name="Normal 24 2 3 4 2 2 2 3 2" xfId="9651" xr:uid="{F3EF024E-04E2-4E0B-951E-310772120994}"/>
    <cellStyle name="Normal 24 2 3 4 2 2 2 3 2 2" xfId="11178" xr:uid="{97B11186-E871-438E-B86B-12494352CBC4}"/>
    <cellStyle name="Normal 24 2 3 4 2 2 2 3 3" xfId="10430" xr:uid="{44DB7E26-8102-4E92-9684-69B992AB477C}"/>
    <cellStyle name="Normal 24 2 3 4 2 2 2 4" xfId="8900" xr:uid="{F6501983-3BE3-4E00-B462-89EBBBCF290C}"/>
    <cellStyle name="Normal 24 2 3 4 2 2 2 4 2" xfId="9652" xr:uid="{5FEF2FD9-0F6A-4F31-B321-6CB0DAE2F411}"/>
    <cellStyle name="Normal 24 2 3 4 2 2 2 4 2 2" xfId="11179" xr:uid="{A63CD6D2-8D5C-4DE8-88F7-3D5DC6F4617B}"/>
    <cellStyle name="Normal 24 2 3 4 2 2 2 4 3" xfId="10431" xr:uid="{2D52C961-E1AC-464B-8D39-63F17A7690D9}"/>
    <cellStyle name="Normal 24 2 3 4 2 2 2 5" xfId="8901" xr:uid="{9088FDF8-2441-450D-ABC3-347259F0A99C}"/>
    <cellStyle name="Normal 24 2 3 4 2 2 2 5 2" xfId="9653" xr:uid="{5339BCB2-7EE2-4CE9-9765-D29AF5220C94}"/>
    <cellStyle name="Normal 24 2 3 4 2 2 2 5 2 2" xfId="11180" xr:uid="{9C5D9B0B-468F-4506-9C0E-2EC5B4BB1335}"/>
    <cellStyle name="Normal 24 2 3 4 2 2 2 5 3" xfId="10432" xr:uid="{3574E0E8-64D0-4A50-AACF-24C16B6858D0}"/>
    <cellStyle name="Normal 24 2 3 4 2 2 2 6" xfId="8902" xr:uid="{C27C6A12-ABB1-4E4C-BA0A-45AB136AAFE9}"/>
    <cellStyle name="Normal 24 2 3 4 2 2 2 6 2" xfId="9654" xr:uid="{74FD4BF4-04AE-46B0-AA90-2EC149F231BF}"/>
    <cellStyle name="Normal 24 2 3 4 2 2 2 6 2 2" xfId="11181" xr:uid="{87379F6F-1EC8-4FC4-B32F-F88125D9D76B}"/>
    <cellStyle name="Normal 24 2 3 4 2 2 2 6 3" xfId="10433" xr:uid="{11741682-5338-4B4E-A5D3-1206C3C05F80}"/>
    <cellStyle name="Normal 24 2 3 4 2 2 2 7" xfId="8903" xr:uid="{796CE684-E727-439C-B384-A52BC3260D3A}"/>
    <cellStyle name="Normal 24 2 3 4 2 2 2 7 2" xfId="9655" xr:uid="{941BAE6C-EC68-4C04-847B-733CBBB31657}"/>
    <cellStyle name="Normal 24 2 3 4 2 2 2 7 2 2" xfId="11182" xr:uid="{8116234D-B17F-488D-B96C-3F7EE4808A8C}"/>
    <cellStyle name="Normal 24 2 3 4 2 2 2 7 3" xfId="10434" xr:uid="{D7F61DD7-FD74-4BBB-BD03-6A65D4F755E7}"/>
    <cellStyle name="Normal 24 2 3 4 2 2 2 8" xfId="8904" xr:uid="{DD262553-137C-497C-AFB4-946749EB7A8F}"/>
    <cellStyle name="Normal 24 2 3 4 2 2 2 8 2" xfId="9656" xr:uid="{46405119-7A80-4E74-A50A-110D09585624}"/>
    <cellStyle name="Normal 24 2 3 4 2 2 2 8 2 2" xfId="11183" xr:uid="{1963C923-554E-4975-B8E8-9AF6C3ADE117}"/>
    <cellStyle name="Normal 24 2 3 4 2 2 2 8 3" xfId="10435" xr:uid="{40328EC8-5E80-4893-8F32-6FA4E310E5BE}"/>
    <cellStyle name="Normal 24 2 3 4 2 2 2 9" xfId="9649" xr:uid="{62BF7011-103C-4FB8-9913-CA5AFA3AE5C5}"/>
    <cellStyle name="Normal 24 2 3 4 2 2 2 9 2" xfId="11176" xr:uid="{99A6670B-8C0C-4C40-B6CF-76FF31CD34E3}"/>
    <cellStyle name="Normal 24 2 3 4 2 2 3" xfId="8905" xr:uid="{AB093AD2-9304-426C-8C04-541DCDEB0A4A}"/>
    <cellStyle name="Normal 24 2 3 4 2 2 3 2" xfId="8906" xr:uid="{1A8D4B0C-DE17-4581-AE9E-007DAE35E679}"/>
    <cellStyle name="Normal 24 2 3 4 2 2 3 2 2" xfId="9658" xr:uid="{31966DC0-5186-4306-9044-C51A7792F809}"/>
    <cellStyle name="Normal 24 2 3 4 2 2 3 2 2 2" xfId="11185" xr:uid="{44095F05-0A13-4B9A-A9CE-F297C0256379}"/>
    <cellStyle name="Normal 24 2 3 4 2 2 3 2 3" xfId="10437" xr:uid="{67E0462B-1222-4087-8201-556F7F71939C}"/>
    <cellStyle name="Normal 24 2 3 4 2 2 3 3" xfId="8907" xr:uid="{DE68208B-3FD9-4776-B741-75B8FBB8E6A7}"/>
    <cellStyle name="Normal 24 2 3 4 2 2 3 3 2" xfId="9659" xr:uid="{294D57B6-5B16-4B3B-A636-BFF87D43E693}"/>
    <cellStyle name="Normal 24 2 3 4 2 2 3 3 2 2" xfId="11186" xr:uid="{474FC6AF-0BF6-4091-BBFA-CDC52F0CA10F}"/>
    <cellStyle name="Normal 24 2 3 4 2 2 3 3 3" xfId="10438" xr:uid="{B0B6967A-8792-4959-804A-DA184962E884}"/>
    <cellStyle name="Normal 24 2 3 4 2 2 3 4" xfId="9657" xr:uid="{A2934CAD-20A4-4D69-8E13-383F8D3A3B7A}"/>
    <cellStyle name="Normal 24 2 3 4 2 2 3 4 2" xfId="11184" xr:uid="{FD26ECF9-9435-466D-BD19-2C40A8A76F52}"/>
    <cellStyle name="Normal 24 2 3 4 2 2 3 5" xfId="10436" xr:uid="{E3933A82-2DCC-4E3B-9A03-4AB16F4A402D}"/>
    <cellStyle name="Normal 24 2 3 4 2 2 4" xfId="8908" xr:uid="{FF3DDE4F-39F0-49C5-A778-412038EB0B1C}"/>
    <cellStyle name="Normal 24 2 3 4 2 2 4 2" xfId="9660" xr:uid="{C2A0F0B0-699B-4AC4-A02C-26BEE84CBBF5}"/>
    <cellStyle name="Normal 24 2 3 4 2 2 4 2 2" xfId="11187" xr:uid="{840C5210-A20E-457C-9D38-40B7BBBD0701}"/>
    <cellStyle name="Normal 24 2 3 4 2 2 4 3" xfId="10439" xr:uid="{EF4C30A9-BF4D-4128-B9FC-2F6AAB059D9E}"/>
    <cellStyle name="Normal 24 2 3 4 2 2 5" xfId="8909" xr:uid="{6F2919C3-1982-4A2B-A201-5EC7371A9F46}"/>
    <cellStyle name="Normal 24 2 3 4 2 2 5 2" xfId="9661" xr:uid="{DAC4528D-7D5A-4460-821C-8AD4E6502B4D}"/>
    <cellStyle name="Normal 24 2 3 4 2 2 5 2 2" xfId="11188" xr:uid="{C4905770-CAE5-44D5-821F-ED3BD2C913DE}"/>
    <cellStyle name="Normal 24 2 3 4 2 2 5 3" xfId="10440" xr:uid="{9565B994-6489-4F1F-B3A7-AC0EFA08EC18}"/>
    <cellStyle name="Normal 24 2 3 4 2 2 6" xfId="8910" xr:uid="{7916965A-82A2-45C6-ADC5-17B99385F10B}"/>
    <cellStyle name="Normal 24 2 3 4 2 2 6 2" xfId="9662" xr:uid="{80AEFB53-0454-42F9-8F32-2660006512AC}"/>
    <cellStyle name="Normal 24 2 3 4 2 2 6 2 2" xfId="11189" xr:uid="{1873AC52-65A0-438C-8859-E1F74D1A60B0}"/>
    <cellStyle name="Normal 24 2 3 4 2 2 6 3" xfId="10441" xr:uid="{4CEAEA49-EF1C-42F0-B7B0-A799A1C67904}"/>
    <cellStyle name="Normal 24 2 3 4 2 2 7" xfId="8671" xr:uid="{5D39A9C5-2C20-492B-856D-34D5514E166A}"/>
    <cellStyle name="Normal 24 2 3 4 2 2 7 2" xfId="9663" xr:uid="{A40E133F-C7D1-42B6-8EFC-BDD59EE0326D}"/>
    <cellStyle name="Normal 24 2 3 4 2 2 7 2 2" xfId="11190" xr:uid="{3D993B1E-CB80-413A-8506-ABBC4A0004C5}"/>
    <cellStyle name="Normal 24 2 3 4 2 2 7 3" xfId="19" xr:uid="{62EAA0AF-9A64-4F0C-B4C6-2742CF076B5A}"/>
    <cellStyle name="Normal 24 2 3 4 2 2 7 3 2" xfId="73" xr:uid="{81ED72B0-9240-483A-BCA7-A3D2290710A8}"/>
    <cellStyle name="Normal 24 2 3 4 2 2 7 3 2 2" xfId="24" xr:uid="{A3676B15-3D98-477E-875B-A195FE21631D}"/>
    <cellStyle name="Normal 24 2 3 4 2 2 7 3 2 2 2" xfId="76" xr:uid="{0E029003-3DB3-41D0-9023-54EB1451FD6A}"/>
    <cellStyle name="Normal 24 2 3 4 2 2 7 3 2 2 2 2" xfId="142" xr:uid="{38788DE2-3C36-45B6-8E53-8C47E2F54052}"/>
    <cellStyle name="Normal 24 2 3 4 2 2 7 3 2 2 2 2 2" xfId="645" xr:uid="{B6796ABC-A069-48CA-A954-A29C694D1564}"/>
    <cellStyle name="Normal 24 2 3 4 2 2 7 3 2 2 2 2 2 2" xfId="1411" xr:uid="{0485E39F-0AEF-4149-90E7-F88379EF629D}"/>
    <cellStyle name="Normal 24 2 3 4 2 2 7 3 2 2 2 2 2 3" xfId="2191" xr:uid="{54AFCC3B-E4F8-4C97-BBAB-8E212167E01C}"/>
    <cellStyle name="Normal 24 2 3 4 2 2 7 3 2 2 2 2 3" xfId="397" xr:uid="{C6E61C8B-276E-4AC3-8FE0-C89464D3FCA1}"/>
    <cellStyle name="Normal 24 2 3 4 2 2 7 3 2 2 2 2 3 2" xfId="1163" xr:uid="{DD14420E-0440-49F4-8927-22A27F44C18E}"/>
    <cellStyle name="Normal 24 2 3 4 2 2 7 3 2 2 2 2 3 3" xfId="1943" xr:uid="{28E6E20D-4D50-4618-ABE3-681434B4AE26}"/>
    <cellStyle name="Normal 24 2 3 4 2 2 7 3 2 2 2 2 4" xfId="915" xr:uid="{B2BEAE3B-B394-4888-8BEA-354D3CBE7EEB}"/>
    <cellStyle name="Normal 24 2 3 4 2 2 7 3 2 2 2 2 5" xfId="1694" xr:uid="{C1A762CA-8327-4806-AAD4-529F47B4FB36}"/>
    <cellStyle name="Normal 24 2 3 4 2 2 7 3 2 2 2 3" xfId="220" xr:uid="{C1996717-761E-4DF8-A417-881B3620DCAF}"/>
    <cellStyle name="Normal 24 2 3 4 2 2 7 3 2 2 2 3 2" xfId="721" xr:uid="{3E036FA1-F00D-4677-BC37-C59CB9FE4D4E}"/>
    <cellStyle name="Normal 24 2 3 4 2 2 7 3 2 2 2 3 2 2" xfId="1487" xr:uid="{0F7CCC05-DE2A-44CE-9E94-EA85BD1D1608}"/>
    <cellStyle name="Normal 24 2 3 4 2 2 7 3 2 2 2 3 2 3" xfId="2267" xr:uid="{BA7DD0A1-F194-4C95-A06C-CF2ADBDA0A58}"/>
    <cellStyle name="Normal 24 2 3 4 2 2 7 3 2 2 2 3 3" xfId="473" xr:uid="{8D773C2E-C992-4F27-B317-62D09C071D6A}"/>
    <cellStyle name="Normal 24 2 3 4 2 2 7 3 2 2 2 3 3 2" xfId="1239" xr:uid="{A52BCE82-7C25-4570-A866-7869EBD1867E}"/>
    <cellStyle name="Normal 24 2 3 4 2 2 7 3 2 2 2 3 3 3" xfId="2019" xr:uid="{64C993C9-19F4-44EF-A778-4C832B1BE9C5}"/>
    <cellStyle name="Normal 24 2 3 4 2 2 7 3 2 2 2 3 4" xfId="991" xr:uid="{A9C3FFF5-54A2-4818-B086-4B08D4ED1406}"/>
    <cellStyle name="Normal 24 2 3 4 2 2 7 3 2 2 2 3 5" xfId="1770" xr:uid="{1099E182-A67B-4654-ACD0-DE9B3159B311}"/>
    <cellStyle name="Normal 24 2 3 4 2 2 7 3 2 2 2 4" xfId="580" xr:uid="{521EA5F7-3DF5-47E2-8234-C14AFA51E3F4}"/>
    <cellStyle name="Normal 24 2 3 4 2 2 7 3 2 2 2 4 2" xfId="1346" xr:uid="{5EADCE8A-921F-4BDA-B757-524784EFCFE8}"/>
    <cellStyle name="Normal 24 2 3 4 2 2 7 3 2 2 2 4 3" xfId="2126" xr:uid="{2061B0F1-C5B8-46FD-AE68-C1E3F58A3E24}"/>
    <cellStyle name="Normal 24 2 3 4 2 2 7 3 2 2 2 5" xfId="332" xr:uid="{E4C590F9-72EC-4BA9-95D5-F4B42E4832EA}"/>
    <cellStyle name="Normal 24 2 3 4 2 2 7 3 2 2 2 5 2" xfId="1098" xr:uid="{57AC409A-28A9-47CE-9255-41D265832148}"/>
    <cellStyle name="Normal 24 2 3 4 2 2 7 3 2 2 2 5 3" xfId="1878" xr:uid="{12B018D6-B9DF-4010-A7E0-92E2FAE7828D}"/>
    <cellStyle name="Normal 24 2 3 4 2 2 7 3 2 2 2 6" xfId="850" xr:uid="{69A174B0-53D1-47DB-A06A-78C13F748492}"/>
    <cellStyle name="Normal 24 2 3 4 2 2 7 3 2 2 2 7" xfId="1629" xr:uid="{F5CDA882-38EF-4E7B-8F74-AFB46369ED3C}"/>
    <cellStyle name="Normal 24 2 3 4 2 2 7 3 2 2 3" xfId="110" xr:uid="{097093D5-4464-4BB6-8555-A7F06898D6AC}"/>
    <cellStyle name="Normal 24 2 3 4 2 2 7 3 2 2 3 2" xfId="254" xr:uid="{F240257C-0F46-4277-987B-C41B0DE712E9}"/>
    <cellStyle name="Normal 24 2 3 4 2 2 7 3 2 2 3 2 2" xfId="755" xr:uid="{720C8A12-681A-4EBE-BBB8-CCF5EFEA1CBD}"/>
    <cellStyle name="Normal 24 2 3 4 2 2 7 3 2 2 3 2 2 2" xfId="1521" xr:uid="{E440FF98-E334-410C-865E-65ADA91F9F0A}"/>
    <cellStyle name="Normal 24 2 3 4 2 2 7 3 2 2 3 2 2 3" xfId="2301" xr:uid="{8397D5CA-9B7F-4F71-8A43-5BBB084D0123}"/>
    <cellStyle name="Normal 24 2 3 4 2 2 7 3 2 2 3 2 3" xfId="507" xr:uid="{8F7F9D42-B8C0-4721-9878-BFBCD5D48E98}"/>
    <cellStyle name="Normal 24 2 3 4 2 2 7 3 2 2 3 2 3 2" xfId="1273" xr:uid="{A4E2052C-7B81-4E84-A88A-6DBEA94631C2}"/>
    <cellStyle name="Normal 24 2 3 4 2 2 7 3 2 2 3 2 3 3" xfId="2053" xr:uid="{95DA0936-E589-4CE0-A680-93A1B083503C}"/>
    <cellStyle name="Normal 24 2 3 4 2 2 7 3 2 2 3 2 4" xfId="1025" xr:uid="{5706929C-ED59-4E47-868D-5F72A3D1610C}"/>
    <cellStyle name="Normal 24 2 3 4 2 2 7 3 2 2 3 2 5" xfId="1804" xr:uid="{92B537C8-CAFB-4FC5-90C9-06C9DD488719}"/>
    <cellStyle name="Normal 24 2 3 4 2 2 7 3 2 2 3 3" xfId="613" xr:uid="{A7E16EA2-2357-4745-90AB-D16647D92163}"/>
    <cellStyle name="Normal 24 2 3 4 2 2 7 3 2 2 3 3 2" xfId="1379" xr:uid="{067367F3-63CA-4331-AEA2-7895C942FF1B}"/>
    <cellStyle name="Normal 24 2 3 4 2 2 7 3 2 2 3 3 3" xfId="2159" xr:uid="{324B3B05-516C-4D67-A0AB-2D6BADBFCBB5}"/>
    <cellStyle name="Normal 24 2 3 4 2 2 7 3 2 2 3 4" xfId="365" xr:uid="{3815716D-33C8-43CF-99E9-0CA51C7659C9}"/>
    <cellStyle name="Normal 24 2 3 4 2 2 7 3 2 2 3 4 2" xfId="1131" xr:uid="{8161C6FC-2B9F-4EA0-B87C-4A24E7F77323}"/>
    <cellStyle name="Normal 24 2 3 4 2 2 7 3 2 2 3 4 3" xfId="1911" xr:uid="{CB388676-79E5-49BC-ABCC-EB97C07F63AC}"/>
    <cellStyle name="Normal 24 2 3 4 2 2 7 3 2 2 3 5" xfId="883" xr:uid="{3DA24244-7652-46F7-9BCE-08B2AFCDD175}"/>
    <cellStyle name="Normal 24 2 3 4 2 2 7 3 2 2 3 6" xfId="1662" xr:uid="{4F838B00-6856-4828-9772-12B420A2BCB0}"/>
    <cellStyle name="Normal 24 2 3 4 2 2 7 3 2 2 4" xfId="184" xr:uid="{0774C33B-A390-4C2A-A949-CB7B3782444E}"/>
    <cellStyle name="Normal 24 2 3 4 2 2 7 3 2 2 4 2" xfId="686" xr:uid="{D7EB65D8-6EDB-4778-A3D0-D5C5D53F4501}"/>
    <cellStyle name="Normal 24 2 3 4 2 2 7 3 2 2 4 2 2" xfId="1452" xr:uid="{B44F5DCF-47B9-4B5F-8F7A-E47EF2288569}"/>
    <cellStyle name="Normal 24 2 3 4 2 2 7 3 2 2 4 2 3" xfId="2232" xr:uid="{299D68CE-C358-4C9E-94E8-23920107B5E5}"/>
    <cellStyle name="Normal 24 2 3 4 2 2 7 3 2 2 4 3" xfId="438" xr:uid="{4E1B2024-D18E-4B77-A857-4B3889064126}"/>
    <cellStyle name="Normal 24 2 3 4 2 2 7 3 2 2 4 3 2" xfId="1204" xr:uid="{BA459F43-C28D-4AB6-9304-84E49F784281}"/>
    <cellStyle name="Normal 24 2 3 4 2 2 7 3 2 2 4 3 3" xfId="1984" xr:uid="{99F9BB9B-AF2D-4034-9DD7-042827701698}"/>
    <cellStyle name="Normal 24 2 3 4 2 2 7 3 2 2 4 4" xfId="956" xr:uid="{12B14336-7087-45B6-A15C-88DCC6ABFD47}"/>
    <cellStyle name="Normal 24 2 3 4 2 2 7 3 2 2 4 5" xfId="1735" xr:uid="{8F3DB3ED-B2DF-4C37-9481-E4F0C344CFFE}"/>
    <cellStyle name="Normal 24 2 3 4 2 2 7 3 2 2 5" xfId="546" xr:uid="{333229D1-9CE8-41AE-83BA-D934AE7F6798}"/>
    <cellStyle name="Normal 24 2 3 4 2 2 7 3 2 2 5 2" xfId="1312" xr:uid="{1C289E18-32D4-4F8B-94A1-9B647588462B}"/>
    <cellStyle name="Normal 24 2 3 4 2 2 7 3 2 2 5 3" xfId="2092" xr:uid="{003FCEF1-42B0-4528-AF9B-9CFC779825B0}"/>
    <cellStyle name="Normal 24 2 3 4 2 2 7 3 2 2 6" xfId="298" xr:uid="{47FC2AAF-CA6B-4237-9B79-2C5462BB4FBF}"/>
    <cellStyle name="Normal 24 2 3 4 2 2 7 3 2 2 6 2" xfId="1064" xr:uid="{475A4F4E-D25D-431E-9DAF-E1F44E87CA55}"/>
    <cellStyle name="Normal 24 2 3 4 2 2 7 3 2 2 6 3" xfId="1844" xr:uid="{4DFDE053-F3D3-4EB8-9CF5-BE682FE37D80}"/>
    <cellStyle name="Normal 24 2 3 4 2 2 7 3 2 2 7" xfId="816" xr:uid="{2B301F03-AD2C-4D69-AD8C-B0C87FB7F30F}"/>
    <cellStyle name="Normal 24 2 3 4 2 2 7 3 2 2 8" xfId="1597" xr:uid="{F0400542-DF7F-4B82-8B0D-82D11AFE831B}"/>
    <cellStyle name="Normal 24 2 3 4 2 2 7 3 2 3" xfId="139" xr:uid="{5FA46C60-1BA7-4F9B-8645-972B36B4E08F}"/>
    <cellStyle name="Normal 24 2 3 4 2 2 7 3 2 3 2" xfId="642" xr:uid="{BC051C1E-5038-4EF1-BB20-B3B485B29A1E}"/>
    <cellStyle name="Normal 24 2 3 4 2 2 7 3 2 3 2 2" xfId="1408" xr:uid="{36019569-64FF-4533-B365-8CE84FBFF6A5}"/>
    <cellStyle name="Normal 24 2 3 4 2 2 7 3 2 3 2 3" xfId="2188" xr:uid="{164EC7C8-AE99-44A3-A1F2-B75E7136ADEB}"/>
    <cellStyle name="Normal 24 2 3 4 2 2 7 3 2 3 3" xfId="394" xr:uid="{1D9BCFF0-90EB-4C8B-8279-D700DFC9F394}"/>
    <cellStyle name="Normal 24 2 3 4 2 2 7 3 2 3 3 2" xfId="1160" xr:uid="{DA8402B8-B12E-424F-BD22-654F2F8C03B8}"/>
    <cellStyle name="Normal 24 2 3 4 2 2 7 3 2 3 3 3" xfId="1940" xr:uid="{87377558-C72B-4899-B2E2-6988216C02EB}"/>
    <cellStyle name="Normal 24 2 3 4 2 2 7 3 2 3 4" xfId="912" xr:uid="{9B5AA7A9-99E2-4D4A-9008-4A7BFBFE2D33}"/>
    <cellStyle name="Normal 24 2 3 4 2 2 7 3 2 3 5" xfId="1691" xr:uid="{C852107C-42DB-4A6E-B259-D4EAC604EC11}"/>
    <cellStyle name="Normal 24 2 3 4 2 2 7 3 2 4" xfId="217" xr:uid="{8C344C70-554A-4FDF-AE1A-BE82B9F8DBDF}"/>
    <cellStyle name="Normal 24 2 3 4 2 2 7 3 2 4 2" xfId="718" xr:uid="{83473246-EB35-4214-936A-DE2DDD41350C}"/>
    <cellStyle name="Normal 24 2 3 4 2 2 7 3 2 4 2 2" xfId="1484" xr:uid="{6296A73C-9D4E-43D0-80C0-5B4780A1B82D}"/>
    <cellStyle name="Normal 24 2 3 4 2 2 7 3 2 4 2 3" xfId="2264" xr:uid="{D79AE532-AEA9-4994-B11A-996D48CD78CA}"/>
    <cellStyle name="Normal 24 2 3 4 2 2 7 3 2 4 3" xfId="470" xr:uid="{6C813DDA-9E2C-43FE-8B5D-741B5D2D5F1F}"/>
    <cellStyle name="Normal 24 2 3 4 2 2 7 3 2 4 3 2" xfId="1236" xr:uid="{53095CB3-E460-44A3-AE6E-E06CE41BBCCC}"/>
    <cellStyle name="Normal 24 2 3 4 2 2 7 3 2 4 3 3" xfId="2016" xr:uid="{F2D26F33-D01F-4B73-97F8-7EDB7918D9FB}"/>
    <cellStyle name="Normal 24 2 3 4 2 2 7 3 2 4 4" xfId="988" xr:uid="{486704AF-AF78-4794-8DDF-1CA19B9B475A}"/>
    <cellStyle name="Normal 24 2 3 4 2 2 7 3 2 4 5" xfId="1767" xr:uid="{99133F71-A655-4E80-AE46-DE6A7F4DF287}"/>
    <cellStyle name="Normal 24 2 3 4 2 2 7 3 2 5" xfId="577" xr:uid="{AD39478B-E353-4BAC-9A84-322C81EB00F5}"/>
    <cellStyle name="Normal 24 2 3 4 2 2 7 3 2 5 2" xfId="1343" xr:uid="{81B0790E-A8AA-4E76-BD97-143DDF699DC6}"/>
    <cellStyle name="Normal 24 2 3 4 2 2 7 3 2 5 3" xfId="2123" xr:uid="{61856C39-04A0-4F9E-971D-068B7B041D58}"/>
    <cellStyle name="Normal 24 2 3 4 2 2 7 3 2 6" xfId="329" xr:uid="{D21749A6-5D10-4052-848D-21805FAE4FEC}"/>
    <cellStyle name="Normal 24 2 3 4 2 2 7 3 2 6 2" xfId="1095" xr:uid="{5DBB3B10-0301-4956-99A8-66B628FF49D3}"/>
    <cellStyle name="Normal 24 2 3 4 2 2 7 3 2 6 3" xfId="1875" xr:uid="{718DF709-4FD8-413B-A7D1-713DA6DA0626}"/>
    <cellStyle name="Normal 24 2 3 4 2 2 7 3 2 7" xfId="847" xr:uid="{A5B6FEDB-A1FC-454D-AFB9-7EBED163D421}"/>
    <cellStyle name="Normal 24 2 3 4 2 2 7 3 2 8" xfId="1626" xr:uid="{025C010D-00F1-41AF-B93B-DE2C693E915A}"/>
    <cellStyle name="Normal 24 2 3 4 2 2 7 3 3" xfId="107" xr:uid="{FBB2FACF-30A9-4BD9-AEAD-613131967D03}"/>
    <cellStyle name="Normal 24 2 3 4 2 2 7 3 3 2" xfId="251" xr:uid="{B2A25DC0-B6D1-473A-BD22-486D0A8C1C43}"/>
    <cellStyle name="Normal 24 2 3 4 2 2 7 3 3 2 2" xfId="752" xr:uid="{557BB8B9-A3AD-4404-A1A6-5186CA04C45C}"/>
    <cellStyle name="Normal 24 2 3 4 2 2 7 3 3 2 2 2" xfId="1518" xr:uid="{E3335D19-9AD6-415D-842F-9C9E377FE3F6}"/>
    <cellStyle name="Normal 24 2 3 4 2 2 7 3 3 2 2 3" xfId="2298" xr:uid="{4435AC95-8862-4A5B-99E7-AC1437BC59F0}"/>
    <cellStyle name="Normal 24 2 3 4 2 2 7 3 3 2 3" xfId="504" xr:uid="{06D1E9BA-8AA0-4F54-83E9-8908E60F6BFA}"/>
    <cellStyle name="Normal 24 2 3 4 2 2 7 3 3 2 3 2" xfId="1270" xr:uid="{B4FB3A8C-A6FF-4423-BF4B-96BF0C12B60B}"/>
    <cellStyle name="Normal 24 2 3 4 2 2 7 3 3 2 3 3" xfId="2050" xr:uid="{7BB8D38F-D0EE-4F8A-9ADF-A6A9A4BC1898}"/>
    <cellStyle name="Normal 24 2 3 4 2 2 7 3 3 2 4" xfId="1022" xr:uid="{14209816-5392-4E8D-A82E-B2D3435A5344}"/>
    <cellStyle name="Normal 24 2 3 4 2 2 7 3 3 2 5" xfId="1801" xr:uid="{499BD1A2-001D-446F-AF49-8D06896FCCC1}"/>
    <cellStyle name="Normal 24 2 3 4 2 2 7 3 3 3" xfId="610" xr:uid="{968D1279-FA6C-4AE7-A96B-F8D3BA357DC5}"/>
    <cellStyle name="Normal 24 2 3 4 2 2 7 3 3 3 2" xfId="1376" xr:uid="{22531AFE-315D-4657-80E7-E764D0F90B99}"/>
    <cellStyle name="Normal 24 2 3 4 2 2 7 3 3 3 3" xfId="2156" xr:uid="{29F4C81C-89B8-4A00-AE8C-CB48BA661FE3}"/>
    <cellStyle name="Normal 24 2 3 4 2 2 7 3 3 4" xfId="362" xr:uid="{9AF714A0-2E1A-467C-99BF-BA1509D04094}"/>
    <cellStyle name="Normal 24 2 3 4 2 2 7 3 3 4 2" xfId="1128" xr:uid="{A7BF5E29-C483-4456-9009-93F6C725AA3B}"/>
    <cellStyle name="Normal 24 2 3 4 2 2 7 3 3 4 3" xfId="1908" xr:uid="{78D948F5-DE40-4C3C-A0A0-5B4C286A7780}"/>
    <cellStyle name="Normal 24 2 3 4 2 2 7 3 3 5" xfId="880" xr:uid="{0F4D0F2D-538F-4E40-9590-C2EE197F175E}"/>
    <cellStyle name="Normal 24 2 3 4 2 2 7 3 3 6" xfId="1659" xr:uid="{97FB13CD-153B-4513-A2BB-6CDCBB5C8289}"/>
    <cellStyle name="Normal 24 2 3 4 2 2 7 3 4" xfId="181" xr:uid="{26B57FEA-DAF8-43B7-B9CD-50C783405AEA}"/>
    <cellStyle name="Normal 24 2 3 4 2 2 7 3 4 2" xfId="683" xr:uid="{1C1FF358-6DF4-41D3-A54A-044DE414C361}"/>
    <cellStyle name="Normal 24 2 3 4 2 2 7 3 4 2 2" xfId="1449" xr:uid="{AA16DD06-62FA-49D3-B8B8-B552E3DDC6B6}"/>
    <cellStyle name="Normal 24 2 3 4 2 2 7 3 4 2 3" xfId="2229" xr:uid="{D5199E51-FD29-48C2-952E-832D64EBAD4B}"/>
    <cellStyle name="Normal 24 2 3 4 2 2 7 3 4 3" xfId="435" xr:uid="{B0AB34CD-ABED-445E-8F56-96F6B65F40AF}"/>
    <cellStyle name="Normal 24 2 3 4 2 2 7 3 4 3 2" xfId="1201" xr:uid="{8C6F6CB9-D252-4F1F-BB02-14F5B59949D7}"/>
    <cellStyle name="Normal 24 2 3 4 2 2 7 3 4 3 3" xfId="1981" xr:uid="{817A6AD5-E166-44B4-A810-F0D7D118D10F}"/>
    <cellStyle name="Normal 24 2 3 4 2 2 7 3 4 4" xfId="953" xr:uid="{BD8D8B93-6C37-4660-A770-D2BC0FA7E1A9}"/>
    <cellStyle name="Normal 24 2 3 4 2 2 7 3 4 5" xfId="1732" xr:uid="{B6869BBE-B0A8-42FC-B1F5-7A5ADCF31438}"/>
    <cellStyle name="Normal 24 2 3 4 2 2 7 3 5" xfId="543" xr:uid="{F9A08352-75E8-41D3-8EBE-E5DC9780DE67}"/>
    <cellStyle name="Normal 24 2 3 4 2 2 7 3 5 2" xfId="1309" xr:uid="{D2C1E3CB-4CF5-4573-AEA8-B0718A18D194}"/>
    <cellStyle name="Normal 24 2 3 4 2 2 7 3 5 3" xfId="2089" xr:uid="{8B9D09BE-D172-4951-9792-19F13094F2DA}"/>
    <cellStyle name="Normal 24 2 3 4 2 2 7 3 6" xfId="295" xr:uid="{810E1A49-C8DC-48B7-81F9-00EAA9251C8F}"/>
    <cellStyle name="Normal 24 2 3 4 2 2 7 3 6 2" xfId="1061" xr:uid="{485E3162-29FB-45E7-A5EB-6BBB1AAC6158}"/>
    <cellStyle name="Normal 24 2 3 4 2 2 7 3 6 3" xfId="1841" xr:uid="{DE551493-880A-44A5-9820-5D99543BAFB5}"/>
    <cellStyle name="Normal 24 2 3 4 2 2 7 3 7" xfId="813" xr:uid="{B7F9A46B-3F76-4242-819D-64EB71FDC5FC}"/>
    <cellStyle name="Normal 24 2 3 4 2 2 7 3 8" xfId="1594" xr:uid="{84181A33-86D7-439C-83B4-C696D402DDAF}"/>
    <cellStyle name="Normal 24 2 3 4 2 2 7 5 3" xfId="26" xr:uid="{56F05048-AD52-47C8-A32C-2592370DD9EA}"/>
    <cellStyle name="Normal 24 2 3 4 2 2 7 5 3 2" xfId="78" xr:uid="{4CAF07FF-ABE6-4C89-BDA6-B2BA69CC5141}"/>
    <cellStyle name="Normal 24 2 3 4 2 2 7 5 3 2 2" xfId="144" xr:uid="{6D0C1A8C-7D2E-4F56-9217-AD09327D64A4}"/>
    <cellStyle name="Normal 24 2 3 4 2 2 7 5 3 2 2 2" xfId="647" xr:uid="{49571BA4-D65C-4EA2-A1F5-3980AF4E46CD}"/>
    <cellStyle name="Normal 24 2 3 4 2 2 7 5 3 2 2 2 2" xfId="1413" xr:uid="{79291BE4-8F6E-49F6-9959-05FEB42D98CC}"/>
    <cellStyle name="Normal 24 2 3 4 2 2 7 5 3 2 2 2 3" xfId="2193" xr:uid="{E8E7BE4C-B62F-41F9-A7B6-71AB36E34901}"/>
    <cellStyle name="Normal 24 2 3 4 2 2 7 5 3 2 2 3" xfId="399" xr:uid="{3445CC2F-7338-4BBC-B5BC-CBB955FE9C47}"/>
    <cellStyle name="Normal 24 2 3 4 2 2 7 5 3 2 2 3 2" xfId="1165" xr:uid="{8400CFF9-F9FE-43CB-AD3A-60252F2FDF7C}"/>
    <cellStyle name="Normal 24 2 3 4 2 2 7 5 3 2 2 3 3" xfId="1945" xr:uid="{B311DAB7-F533-4A87-B3AD-ACABB2D13C8F}"/>
    <cellStyle name="Normal 24 2 3 4 2 2 7 5 3 2 2 4" xfId="917" xr:uid="{D255E4E8-A4E4-428B-AB80-52423B2A53D7}"/>
    <cellStyle name="Normal 24 2 3 4 2 2 7 5 3 2 2 5" xfId="1696" xr:uid="{C506940F-8B95-4031-BB99-6A60088D1441}"/>
    <cellStyle name="Normal 24 2 3 4 2 2 7 5 3 2 3" xfId="222" xr:uid="{8D919225-90B1-4ECB-85B4-F4A2EE082E54}"/>
    <cellStyle name="Normal 24 2 3 4 2 2 7 5 3 2 3 2" xfId="723" xr:uid="{4B4B265A-824F-4A00-BC5C-77CD68687540}"/>
    <cellStyle name="Normal 24 2 3 4 2 2 7 5 3 2 3 2 2" xfId="1489" xr:uid="{C31FC56E-6D2E-463B-9622-E70C4E19F5FD}"/>
    <cellStyle name="Normal 24 2 3 4 2 2 7 5 3 2 3 2 3" xfId="2269" xr:uid="{E3A43C19-3827-417A-B74A-580A4B0B827C}"/>
    <cellStyle name="Normal 24 2 3 4 2 2 7 5 3 2 3 3" xfId="475" xr:uid="{72554E8F-82C1-4A34-86F6-CAEAF62740DE}"/>
    <cellStyle name="Normal 24 2 3 4 2 2 7 5 3 2 3 3 2" xfId="1241" xr:uid="{56EBC504-E28E-4461-A2D8-91146B635E67}"/>
    <cellStyle name="Normal 24 2 3 4 2 2 7 5 3 2 3 3 3" xfId="2021" xr:uid="{F135DB67-BD09-4AF4-AFD6-5ED423B2C7CA}"/>
    <cellStyle name="Normal 24 2 3 4 2 2 7 5 3 2 3 4" xfId="993" xr:uid="{EA820719-A172-4E20-A4F2-098524A6A4B2}"/>
    <cellStyle name="Normal 24 2 3 4 2 2 7 5 3 2 3 5" xfId="1772" xr:uid="{4F5B7710-DDCF-485E-BCA6-B62DD961ED82}"/>
    <cellStyle name="Normal 24 2 3 4 2 2 7 5 3 2 4" xfId="582" xr:uid="{E1A27BD3-7163-40D8-9D73-6AE7FF39C79D}"/>
    <cellStyle name="Normal 24 2 3 4 2 2 7 5 3 2 4 2" xfId="1348" xr:uid="{9D863548-EB70-49CB-A802-9E67C0C408C1}"/>
    <cellStyle name="Normal 24 2 3 4 2 2 7 5 3 2 4 3" xfId="2128" xr:uid="{6C43E631-7CBE-4DE6-8496-DB0230235D33}"/>
    <cellStyle name="Normal 24 2 3 4 2 2 7 5 3 2 5" xfId="334" xr:uid="{7F01C641-9775-4B25-9CC5-5033A6A82875}"/>
    <cellStyle name="Normal 24 2 3 4 2 2 7 5 3 2 5 2" xfId="1100" xr:uid="{8D3BBA8F-3A02-4DDC-8905-9FF8A238A8D3}"/>
    <cellStyle name="Normal 24 2 3 4 2 2 7 5 3 2 5 3" xfId="1880" xr:uid="{6B455792-CF2C-43D9-AA88-95B2979FE53F}"/>
    <cellStyle name="Normal 24 2 3 4 2 2 7 5 3 2 6" xfId="852" xr:uid="{3518A52B-8A19-483A-9A3F-B1EBBF79BAB7}"/>
    <cellStyle name="Normal 24 2 3 4 2 2 7 5 3 2 7" xfId="1631" xr:uid="{4B930A8A-187B-407D-B4B9-ED1EDD42DCC3}"/>
    <cellStyle name="Normal 24 2 3 4 2 2 7 5 3 3" xfId="112" xr:uid="{EB1C7C18-3296-4698-84FA-21619EB7EFC1}"/>
    <cellStyle name="Normal 24 2 3 4 2 2 7 5 3 3 2" xfId="256" xr:uid="{30E7A66B-F511-4D09-8144-4C68F1AAFAB3}"/>
    <cellStyle name="Normal 24 2 3 4 2 2 7 5 3 3 2 2" xfId="757" xr:uid="{7C6B5E81-84CF-4AAD-B6D3-656BEACC47F4}"/>
    <cellStyle name="Normal 24 2 3 4 2 2 7 5 3 3 2 2 2" xfId="1523" xr:uid="{F42F0B1C-4B14-4025-BBFA-836F196A378A}"/>
    <cellStyle name="Normal 24 2 3 4 2 2 7 5 3 3 2 2 3" xfId="2303" xr:uid="{D3945183-794C-4232-B7AD-F643CBFEB883}"/>
    <cellStyle name="Normal 24 2 3 4 2 2 7 5 3 3 2 3" xfId="509" xr:uid="{B0183F77-2D2D-45B4-A4B7-B29DBF2AA48D}"/>
    <cellStyle name="Normal 24 2 3 4 2 2 7 5 3 3 2 3 2" xfId="1275" xr:uid="{48F0CAE3-3786-4683-9732-1F1E02AF29E4}"/>
    <cellStyle name="Normal 24 2 3 4 2 2 7 5 3 3 2 3 3" xfId="2055" xr:uid="{5982E67E-50C8-494C-843A-37CB25C51558}"/>
    <cellStyle name="Normal 24 2 3 4 2 2 7 5 3 3 2 4" xfId="1027" xr:uid="{ECB28259-23D3-4211-AFA3-3BB6DD3EBD35}"/>
    <cellStyle name="Normal 24 2 3 4 2 2 7 5 3 3 2 5" xfId="1806" xr:uid="{1174B5DE-C10D-4B59-9B4D-AC890ABC6C2A}"/>
    <cellStyle name="Normal 24 2 3 4 2 2 7 5 3 3 3" xfId="615" xr:uid="{B870E280-5118-43B5-99CD-BAB62B6CFC3D}"/>
    <cellStyle name="Normal 24 2 3 4 2 2 7 5 3 3 3 2" xfId="1381" xr:uid="{694D4C90-EDA6-45E0-AD40-D373285E32DC}"/>
    <cellStyle name="Normal 24 2 3 4 2 2 7 5 3 3 3 3" xfId="2161" xr:uid="{04AD2D8F-D4F2-42A3-B3C9-216D89788D27}"/>
    <cellStyle name="Normal 24 2 3 4 2 2 7 5 3 3 4" xfId="367" xr:uid="{3F9E4266-3B9D-4CB1-AA67-45002571E5F9}"/>
    <cellStyle name="Normal 24 2 3 4 2 2 7 5 3 3 4 2" xfId="1133" xr:uid="{6FDF9CE4-A4B6-47EF-8024-5C4C1EEA9BF2}"/>
    <cellStyle name="Normal 24 2 3 4 2 2 7 5 3 3 4 3" xfId="1913" xr:uid="{0C0DFA4B-F772-4E7F-B1EF-C15546E69560}"/>
    <cellStyle name="Normal 24 2 3 4 2 2 7 5 3 3 5" xfId="885" xr:uid="{8F48603D-9490-4B3E-9F82-3AD5B254E35C}"/>
    <cellStyle name="Normal 24 2 3 4 2 2 7 5 3 3 6" xfId="1664" xr:uid="{DE104E5D-D333-4C89-A558-B1D31693E6C4}"/>
    <cellStyle name="Normal 24 2 3 4 2 2 7 5 3 4" xfId="186" xr:uid="{F16948FC-53DC-48E5-855F-439170B0734A}"/>
    <cellStyle name="Normal 24 2 3 4 2 2 7 5 3 4 2" xfId="688" xr:uid="{C4CBF386-5BF7-4367-B8BB-77F4AE1DF1B8}"/>
    <cellStyle name="Normal 24 2 3 4 2 2 7 5 3 4 2 2" xfId="1454" xr:uid="{C5BDA52A-04E2-448F-AA9B-4CEABB434A19}"/>
    <cellStyle name="Normal 24 2 3 4 2 2 7 5 3 4 2 3" xfId="2234" xr:uid="{4D76FE16-1700-4465-8886-7FBA9DC36822}"/>
    <cellStyle name="Normal 24 2 3 4 2 2 7 5 3 4 3" xfId="440" xr:uid="{D84FCD3F-6A89-49F9-91C2-B04547259D78}"/>
    <cellStyle name="Normal 24 2 3 4 2 2 7 5 3 4 3 2" xfId="1206" xr:uid="{3D308DA5-F1CF-43E1-B774-C545DB21D6D8}"/>
    <cellStyle name="Normal 24 2 3 4 2 2 7 5 3 4 3 3" xfId="1986" xr:uid="{46F859AC-D5F7-4039-89DB-CD4E82580736}"/>
    <cellStyle name="Normal 24 2 3 4 2 2 7 5 3 4 4" xfId="958" xr:uid="{42BE18B8-559B-4DFB-B8E4-8DD84982ACD8}"/>
    <cellStyle name="Normal 24 2 3 4 2 2 7 5 3 4 5" xfId="1737" xr:uid="{710AA0FD-5A61-49AA-AAE3-488364C55684}"/>
    <cellStyle name="Normal 24 2 3 4 2 2 7 5 3 5" xfId="548" xr:uid="{361A2C19-D9EC-4407-8961-44843B171CA6}"/>
    <cellStyle name="Normal 24 2 3 4 2 2 7 5 3 5 2" xfId="1314" xr:uid="{C02BEB2A-3B75-412F-84E1-2B1920F5AAF5}"/>
    <cellStyle name="Normal 24 2 3 4 2 2 7 5 3 5 3" xfId="2094" xr:uid="{D9BAF163-7585-4A39-BFD9-EBEC4E7668FC}"/>
    <cellStyle name="Normal 24 2 3 4 2 2 7 5 3 6" xfId="300" xr:uid="{D4F7F798-BC38-4603-9A94-B034A5BA3C11}"/>
    <cellStyle name="Normal 24 2 3 4 2 2 7 5 3 6 2" xfId="1066" xr:uid="{69947253-3DE7-40D1-975C-A747B3B03365}"/>
    <cellStyle name="Normal 24 2 3 4 2 2 7 5 3 6 3" xfId="1846" xr:uid="{3E4330E4-F96E-434C-88BB-269C533EA504}"/>
    <cellStyle name="Normal 24 2 3 4 2 2 7 5 3 7" xfId="818" xr:uid="{03EA22DF-25EC-4C6F-AA86-A624EF703EB7}"/>
    <cellStyle name="Normal 24 2 3 4 2 2 7 5 3 8" xfId="1599" xr:uid="{4044C04A-66D7-4C9B-93FF-5EE40964B06C}"/>
    <cellStyle name="Normal 24 2 3 4 2 2 8" xfId="9290" xr:uid="{4EBC4AD7-E17A-4535-9D35-006A5CED3C81}"/>
    <cellStyle name="Normal 24 2 3 4 2 2 8 2" xfId="10814" xr:uid="{B71CBE3C-6837-4BDA-82F7-DAF96EB245EE}"/>
    <cellStyle name="Normal 24 2 3 4 2 2 9" xfId="10074" xr:uid="{AFDC4F96-1090-4DDC-A96D-9008F2C3D839}"/>
    <cellStyle name="Normal 24 2 3 4 2 3" xfId="8911" xr:uid="{65441050-96EF-48EC-BA24-BAF2CC2FEB7A}"/>
    <cellStyle name="Normal 24 2 3 4 2 3 2" xfId="8912" xr:uid="{DDFDADE4-6307-417C-9B48-CA31A42CC74E}"/>
    <cellStyle name="Normal 24 2 3 4 2 3 2 2" xfId="9665" xr:uid="{51E956A8-D751-44BF-BC1A-F5A491C3D8BE}"/>
    <cellStyle name="Normal 24 2 3 4 2 3 2 2 2" xfId="11192" xr:uid="{CB0EA1FA-D517-483A-A66C-EA02394D1976}"/>
    <cellStyle name="Normal 24 2 3 4 2 3 2 3" xfId="10443" xr:uid="{9F3E93FE-4705-426E-BB68-7B91DF2714DB}"/>
    <cellStyle name="Normal 24 2 3 4 2 3 3" xfId="8913" xr:uid="{F00CF5CF-9692-4E57-8568-A8C0A666CB15}"/>
    <cellStyle name="Normal 24 2 3 4 2 3 3 2" xfId="9666" xr:uid="{9B4E2CFC-D83B-4EA0-AD4C-59602451EC02}"/>
    <cellStyle name="Normal 24 2 3 4 2 3 3 2 2" xfId="11193" xr:uid="{9CC417E8-0B2A-4B52-AD10-58273FF5BE53}"/>
    <cellStyle name="Normal 24 2 3 4 2 3 3 3" xfId="10444" xr:uid="{3208E131-A553-46A3-83B3-18744A49C7E2}"/>
    <cellStyle name="Normal 24 2 3 4 2 3 4" xfId="8914" xr:uid="{011B2C0B-A7A3-4C01-B766-04F2094B3FC3}"/>
    <cellStyle name="Normal 24 2 3 4 2 3 4 2" xfId="9667" xr:uid="{B917806F-8A7F-4EF9-B7A5-75D3FCC53874}"/>
    <cellStyle name="Normal 24 2 3 4 2 3 4 2 2" xfId="11194" xr:uid="{8AD9D8F6-708D-4975-B222-865BCFB81ADE}"/>
    <cellStyle name="Normal 24 2 3 4 2 3 4 3" xfId="10445" xr:uid="{2D2C323A-44B1-4859-A790-5C148713F83C}"/>
    <cellStyle name="Normal 24 2 3 4 2 3 5" xfId="8915" xr:uid="{7A13FA0B-EA07-465B-BE08-4060F2461C28}"/>
    <cellStyle name="Normal 24 2 3 4 2 3 5 2" xfId="8916" xr:uid="{8446A028-068F-457E-A95C-D8EFE87380DA}"/>
    <cellStyle name="Normal 24 2 3 4 2 3 5 2 2" xfId="9669" xr:uid="{B14B3866-C487-49EF-87CD-2218A27C7F1E}"/>
    <cellStyle name="Normal 24 2 3 4 2 3 5 2 2 2" xfId="11196" xr:uid="{078E4DE0-6A8A-4F5C-A101-CAEFD7312F80}"/>
    <cellStyle name="Normal 24 2 3 4 2 3 5 2 3" xfId="10447" xr:uid="{33D5B539-C3D4-46AA-8FEB-73880C9A66AB}"/>
    <cellStyle name="Normal 24 2 3 4 2 3 5 3" xfId="9668" xr:uid="{19E2AB6A-DE6F-4CF4-BD89-C8072F48EB86}"/>
    <cellStyle name="Normal 24 2 3 4 2 3 5 3 2" xfId="11195" xr:uid="{F9E8495A-56F3-4CDC-B26E-16884CE5C178}"/>
    <cellStyle name="Normal 24 2 3 4 2 3 5 4" xfId="10446" xr:uid="{B0FE20E6-DA2B-4960-95BB-7879A7D7A079}"/>
    <cellStyle name="Normal 24 2 3 4 2 3 6" xfId="8917" xr:uid="{AB4851FA-A2F1-45A9-9199-C68012DD1B76}"/>
    <cellStyle name="Normal 24 2 3 4 2 3 6 2" xfId="9670" xr:uid="{9E8CB52A-434D-4CAB-AFB3-800B9C78D0D4}"/>
    <cellStyle name="Normal 24 2 3 4 2 3 6 2 2" xfId="11197" xr:uid="{019C655C-89CB-4CDA-AB43-C51C4A8C6C40}"/>
    <cellStyle name="Normal 24 2 3 4 2 3 6 2 3" xfId="20" xr:uid="{CA1E7435-2E55-4B13-986F-D2E10705B4C4}"/>
    <cellStyle name="Normal 24 2 3 4 2 3 6 2 3 2" xfId="74" xr:uid="{26075219-3B57-4C06-9621-BA62C8DD866B}"/>
    <cellStyle name="Normal 24 2 3 4 2 3 6 2 3 2 2" xfId="25" xr:uid="{38F64632-A9F2-4BB3-AD60-A622B7CF22AD}"/>
    <cellStyle name="Normal 24 2 3 4 2 3 6 2 3 2 2 2" xfId="77" xr:uid="{26112407-D70B-452C-A120-97D29C6B812B}"/>
    <cellStyle name="Normal 24 2 3 4 2 3 6 2 3 2 2 2 2" xfId="143" xr:uid="{A6B15FFB-13B6-4BA2-88B2-83BA5DE105E4}"/>
    <cellStyle name="Normal 24 2 3 4 2 3 6 2 3 2 2 2 2 2" xfId="646" xr:uid="{CD78D495-095D-4333-B3B2-2294A39008B4}"/>
    <cellStyle name="Normal 24 2 3 4 2 3 6 2 3 2 2 2 2 2 2" xfId="1412" xr:uid="{CFF90990-C293-4005-BFA6-3CBE3531C9B9}"/>
    <cellStyle name="Normal 24 2 3 4 2 3 6 2 3 2 2 2 2 2 3" xfId="2192" xr:uid="{FC9353F2-C0C5-47A5-BFE7-E4993430E71D}"/>
    <cellStyle name="Normal 24 2 3 4 2 3 6 2 3 2 2 2 2 3" xfId="398" xr:uid="{839016CE-40AA-4741-AC9A-7E09FEB5D405}"/>
    <cellStyle name="Normal 24 2 3 4 2 3 6 2 3 2 2 2 2 3 2" xfId="1164" xr:uid="{966F6395-89D2-486D-A09D-99B3B3E7F596}"/>
    <cellStyle name="Normal 24 2 3 4 2 3 6 2 3 2 2 2 2 3 3" xfId="1944" xr:uid="{EF2C541A-9CD1-44CC-86C8-12A4358E8A20}"/>
    <cellStyle name="Normal 24 2 3 4 2 3 6 2 3 2 2 2 2 4" xfId="916" xr:uid="{374645F4-F0CE-4373-A6CD-B8A291184AD8}"/>
    <cellStyle name="Normal 24 2 3 4 2 3 6 2 3 2 2 2 2 5" xfId="1695" xr:uid="{1F32A163-E5C6-4D30-B1F4-7D1F0B2A8329}"/>
    <cellStyle name="Normal 24 2 3 4 2 3 6 2 3 2 2 2 3" xfId="221" xr:uid="{7BD452AC-B18C-4A96-9B5B-A8DF5282FB91}"/>
    <cellStyle name="Normal 24 2 3 4 2 3 6 2 3 2 2 2 3 2" xfId="722" xr:uid="{815FD3A6-40D6-4F41-9A0F-838694708AE1}"/>
    <cellStyle name="Normal 24 2 3 4 2 3 6 2 3 2 2 2 3 2 2" xfId="1488" xr:uid="{52DAA783-8729-4458-8779-A29AC73DEAD7}"/>
    <cellStyle name="Normal 24 2 3 4 2 3 6 2 3 2 2 2 3 2 3" xfId="2268" xr:uid="{97C62063-07C7-439F-93A1-BA1B7666DF0D}"/>
    <cellStyle name="Normal 24 2 3 4 2 3 6 2 3 2 2 2 3 3" xfId="474" xr:uid="{71D01528-5D6C-49B6-BB43-4D5A38C9EDBC}"/>
    <cellStyle name="Normal 24 2 3 4 2 3 6 2 3 2 2 2 3 3 2" xfId="1240" xr:uid="{65910570-D8C1-4BF2-883B-B380ED2FC5FC}"/>
    <cellStyle name="Normal 24 2 3 4 2 3 6 2 3 2 2 2 3 3 3" xfId="2020" xr:uid="{E632A42C-84CA-48EC-8FEE-EEC9A8435518}"/>
    <cellStyle name="Normal 24 2 3 4 2 3 6 2 3 2 2 2 3 4" xfId="992" xr:uid="{1CB0664B-E320-43F4-A7AB-360C930BE0BD}"/>
    <cellStyle name="Normal 24 2 3 4 2 3 6 2 3 2 2 2 3 5" xfId="1771" xr:uid="{ACD99EDB-2A85-4BE8-97DC-C492553BDE02}"/>
    <cellStyle name="Normal 24 2 3 4 2 3 6 2 3 2 2 2 4" xfId="581" xr:uid="{64CE4A08-7822-4CFF-8154-88FD375762C9}"/>
    <cellStyle name="Normal 24 2 3 4 2 3 6 2 3 2 2 2 4 2" xfId="1347" xr:uid="{484352E7-B6AA-4ACD-A115-F7C206CF23CC}"/>
    <cellStyle name="Normal 24 2 3 4 2 3 6 2 3 2 2 2 4 3" xfId="2127" xr:uid="{1CD7DB7D-6886-4D87-A6A4-0FA3413CAD75}"/>
    <cellStyle name="Normal 24 2 3 4 2 3 6 2 3 2 2 2 5" xfId="333" xr:uid="{133FC35C-037C-4902-BE8F-E4EC39F117D1}"/>
    <cellStyle name="Normal 24 2 3 4 2 3 6 2 3 2 2 2 5 2" xfId="1099" xr:uid="{3824AE50-FBEB-4C26-BF30-9CA89B1A775C}"/>
    <cellStyle name="Normal 24 2 3 4 2 3 6 2 3 2 2 2 5 3" xfId="1879" xr:uid="{EF574C00-E357-43AB-BF8C-0B4EF16B7049}"/>
    <cellStyle name="Normal 24 2 3 4 2 3 6 2 3 2 2 2 6" xfId="851" xr:uid="{66CA47DF-6C52-43CB-903E-FF0099DEBEA9}"/>
    <cellStyle name="Normal 24 2 3 4 2 3 6 2 3 2 2 2 7" xfId="1630" xr:uid="{37F0074D-D5D7-4311-B8F5-4353904B5D51}"/>
    <cellStyle name="Normal 24 2 3 4 2 3 6 2 3 2 2 3" xfId="111" xr:uid="{D3467EE3-3E0A-48F5-9C09-588115C86E68}"/>
    <cellStyle name="Normal 24 2 3 4 2 3 6 2 3 2 2 3 2" xfId="255" xr:uid="{2904653F-7B41-4647-9A8B-50A6B063878E}"/>
    <cellStyle name="Normal 24 2 3 4 2 3 6 2 3 2 2 3 2 2" xfId="756" xr:uid="{BE8A185F-746C-4A07-A5FA-EBCA9F5AF828}"/>
    <cellStyle name="Normal 24 2 3 4 2 3 6 2 3 2 2 3 2 2 2" xfId="1522" xr:uid="{E1554DC4-119C-411E-A633-28336F776557}"/>
    <cellStyle name="Normal 24 2 3 4 2 3 6 2 3 2 2 3 2 2 3" xfId="2302" xr:uid="{3B09CB6A-29D9-46E4-AF3D-F3E18D9BAA59}"/>
    <cellStyle name="Normal 24 2 3 4 2 3 6 2 3 2 2 3 2 3" xfId="508" xr:uid="{5041151F-64FF-4645-A356-EE4A36E25A96}"/>
    <cellStyle name="Normal 24 2 3 4 2 3 6 2 3 2 2 3 2 3 2" xfId="1274" xr:uid="{B0F19768-B5F6-4911-B6F6-2EA49B489A94}"/>
    <cellStyle name="Normal 24 2 3 4 2 3 6 2 3 2 2 3 2 3 3" xfId="2054" xr:uid="{875E4E07-2F9D-4BAA-A0FB-F49F59A13D33}"/>
    <cellStyle name="Normal 24 2 3 4 2 3 6 2 3 2 2 3 2 4" xfId="1026" xr:uid="{D0F791B0-8D61-44FB-B18B-E700C3756A57}"/>
    <cellStyle name="Normal 24 2 3 4 2 3 6 2 3 2 2 3 2 5" xfId="1805" xr:uid="{5D7605CE-BF40-4532-A663-C7442486320A}"/>
    <cellStyle name="Normal 24 2 3 4 2 3 6 2 3 2 2 3 3" xfId="614" xr:uid="{ABEF77B0-73F5-4104-822A-74FFB348B514}"/>
    <cellStyle name="Normal 24 2 3 4 2 3 6 2 3 2 2 3 3 2" xfId="1380" xr:uid="{AEBA7B3A-7CFD-4580-AAE1-423F3FE96992}"/>
    <cellStyle name="Normal 24 2 3 4 2 3 6 2 3 2 2 3 3 3" xfId="2160" xr:uid="{4E3DB3A9-3DBD-4C6B-B99D-8C3127F993CF}"/>
    <cellStyle name="Normal 24 2 3 4 2 3 6 2 3 2 2 3 4" xfId="366" xr:uid="{2AB928E5-4722-43C5-A53A-ECBA192C11D6}"/>
    <cellStyle name="Normal 24 2 3 4 2 3 6 2 3 2 2 3 4 2" xfId="1132" xr:uid="{679E071E-850D-478B-A096-B2A5FD0D18A5}"/>
    <cellStyle name="Normal 24 2 3 4 2 3 6 2 3 2 2 3 4 3" xfId="1912" xr:uid="{FDC6724A-5BA4-4D53-8657-8E7E8B972963}"/>
    <cellStyle name="Normal 24 2 3 4 2 3 6 2 3 2 2 3 5" xfId="884" xr:uid="{31D754ED-72EF-4BCE-83C0-0CAD53F1D810}"/>
    <cellStyle name="Normal 24 2 3 4 2 3 6 2 3 2 2 3 6" xfId="1663" xr:uid="{BEE0B8C6-5F89-4A5D-B5B7-CB0CD67F9326}"/>
    <cellStyle name="Normal 24 2 3 4 2 3 6 2 3 2 2 4" xfId="185" xr:uid="{7A384C9E-F4AD-4579-BDD3-A4E6DA331BCF}"/>
    <cellStyle name="Normal 24 2 3 4 2 3 6 2 3 2 2 4 2" xfId="687" xr:uid="{9E417268-6ABA-44E4-8EC2-A0BD74A838A6}"/>
    <cellStyle name="Normal 24 2 3 4 2 3 6 2 3 2 2 4 2 2" xfId="1453" xr:uid="{5930F049-9B18-44B0-8273-5CD1489A1908}"/>
    <cellStyle name="Normal 24 2 3 4 2 3 6 2 3 2 2 4 2 3" xfId="2233" xr:uid="{53D8C466-B961-4DCF-9522-0373C3C37FF1}"/>
    <cellStyle name="Normal 24 2 3 4 2 3 6 2 3 2 2 4 3" xfId="439" xr:uid="{0BE8B532-A071-4445-9BDE-D40724C7EB80}"/>
    <cellStyle name="Normal 24 2 3 4 2 3 6 2 3 2 2 4 3 2" xfId="1205" xr:uid="{60BE937C-1B92-4AD3-8645-F63B3C433C2B}"/>
    <cellStyle name="Normal 24 2 3 4 2 3 6 2 3 2 2 4 3 3" xfId="1985" xr:uid="{FC5BB80D-2C30-4A31-8A05-65431B14F465}"/>
    <cellStyle name="Normal 24 2 3 4 2 3 6 2 3 2 2 4 4" xfId="957" xr:uid="{45E9A6ED-8A01-4580-8247-EDE23525AB78}"/>
    <cellStyle name="Normal 24 2 3 4 2 3 6 2 3 2 2 4 5" xfId="1736" xr:uid="{C62FF654-254E-4658-8617-EBC6A18D929A}"/>
    <cellStyle name="Normal 24 2 3 4 2 3 6 2 3 2 2 5" xfId="547" xr:uid="{EEFDF7AD-CF5F-401D-A8F6-0883144493AA}"/>
    <cellStyle name="Normal 24 2 3 4 2 3 6 2 3 2 2 5 2" xfId="1313" xr:uid="{EA208101-FB39-4B1D-B50D-618AB147D6AB}"/>
    <cellStyle name="Normal 24 2 3 4 2 3 6 2 3 2 2 5 3" xfId="2093" xr:uid="{2C97F1B4-9486-45F9-AB41-6A8EDB454824}"/>
    <cellStyle name="Normal 24 2 3 4 2 3 6 2 3 2 2 6" xfId="299" xr:uid="{3B3B4DB8-8A97-4CDB-B8CE-CB30BFF23BD4}"/>
    <cellStyle name="Normal 24 2 3 4 2 3 6 2 3 2 2 6 2" xfId="1065" xr:uid="{FC881415-0F58-4E7F-BC53-A9FD31C49EA6}"/>
    <cellStyle name="Normal 24 2 3 4 2 3 6 2 3 2 2 6 3" xfId="1845" xr:uid="{168AF94F-DAE4-473A-A68E-0782FD159009}"/>
    <cellStyle name="Normal 24 2 3 4 2 3 6 2 3 2 2 7" xfId="817" xr:uid="{8E596813-F6A2-4E13-A67F-BEFE51312C31}"/>
    <cellStyle name="Normal 24 2 3 4 2 3 6 2 3 2 2 8" xfId="1598" xr:uid="{CF631154-A966-4873-BD9F-6922E91B2429}"/>
    <cellStyle name="Normal 24 2 3 4 2 3 6 2 3 2 3" xfId="140" xr:uid="{DCA313D4-CA16-4108-A220-0A1EEE66545B}"/>
    <cellStyle name="Normal 24 2 3 4 2 3 6 2 3 2 3 2" xfId="643" xr:uid="{1B7ECDD8-88A7-43DA-AF07-2EC9FC3D8246}"/>
    <cellStyle name="Normal 24 2 3 4 2 3 6 2 3 2 3 2 2" xfId="1409" xr:uid="{3FC41B89-7E64-4268-B4B7-38DBB2EA7C31}"/>
    <cellStyle name="Normal 24 2 3 4 2 3 6 2 3 2 3 2 3" xfId="2189" xr:uid="{002987AC-79FD-4E4A-82CC-6FBBFF7DA88E}"/>
    <cellStyle name="Normal 24 2 3 4 2 3 6 2 3 2 3 3" xfId="395" xr:uid="{535FAF84-9D21-4835-81D9-D894705BD99F}"/>
    <cellStyle name="Normal 24 2 3 4 2 3 6 2 3 2 3 3 2" xfId="1161" xr:uid="{13905F3B-3C8A-4543-A4CF-FD8A25FEC325}"/>
    <cellStyle name="Normal 24 2 3 4 2 3 6 2 3 2 3 3 3" xfId="1941" xr:uid="{99DEDB01-D391-42E0-B81F-2E5E660D65A0}"/>
    <cellStyle name="Normal 24 2 3 4 2 3 6 2 3 2 3 4" xfId="913" xr:uid="{589F3B08-020D-45AC-B5C7-8F3EAFA7560A}"/>
    <cellStyle name="Normal 24 2 3 4 2 3 6 2 3 2 3 5" xfId="1692" xr:uid="{F9755B23-D821-4CB8-BE76-0ED1612DF680}"/>
    <cellStyle name="Normal 24 2 3 4 2 3 6 2 3 2 4" xfId="218" xr:uid="{CF7FF426-DD6A-4A64-A2AA-EE20A3C699CC}"/>
    <cellStyle name="Normal 24 2 3 4 2 3 6 2 3 2 4 2" xfId="719" xr:uid="{7CB287F3-9653-4BD1-A621-3DADF1AB8D78}"/>
    <cellStyle name="Normal 24 2 3 4 2 3 6 2 3 2 4 2 2" xfId="1485" xr:uid="{CCBABE39-BF8E-4B53-ACBC-D86792D203C0}"/>
    <cellStyle name="Normal 24 2 3 4 2 3 6 2 3 2 4 2 3" xfId="2265" xr:uid="{70C3B8FB-95A8-4D13-914D-E7E527388171}"/>
    <cellStyle name="Normal 24 2 3 4 2 3 6 2 3 2 4 3" xfId="471" xr:uid="{C4A73194-8122-4983-B597-1DA4A595DED5}"/>
    <cellStyle name="Normal 24 2 3 4 2 3 6 2 3 2 4 3 2" xfId="1237" xr:uid="{BF4C1DEE-011D-4F95-9FD7-9563407560E4}"/>
    <cellStyle name="Normal 24 2 3 4 2 3 6 2 3 2 4 3 3" xfId="2017" xr:uid="{0AB8FA15-66E3-4F46-823A-88F94677D2F6}"/>
    <cellStyle name="Normal 24 2 3 4 2 3 6 2 3 2 4 4" xfId="989" xr:uid="{C3FACAD3-7244-4044-AC26-457E1691979E}"/>
    <cellStyle name="Normal 24 2 3 4 2 3 6 2 3 2 4 5" xfId="1768" xr:uid="{47A9DEAB-E3AA-46DC-A31B-B8E13A1CF593}"/>
    <cellStyle name="Normal 24 2 3 4 2 3 6 2 3 2 5" xfId="578" xr:uid="{C11812A8-77F7-48E7-8DEE-5CBC02B3790E}"/>
    <cellStyle name="Normal 24 2 3 4 2 3 6 2 3 2 5 2" xfId="1344" xr:uid="{24E2E43B-ECDD-427B-91BB-BBEFA1E34503}"/>
    <cellStyle name="Normal 24 2 3 4 2 3 6 2 3 2 5 3" xfId="2124" xr:uid="{1FD32788-19A0-4DED-A03E-2DD4F2C9807C}"/>
    <cellStyle name="Normal 24 2 3 4 2 3 6 2 3 2 6" xfId="330" xr:uid="{321BF88E-B226-4C6B-AD09-76619BD87D10}"/>
    <cellStyle name="Normal 24 2 3 4 2 3 6 2 3 2 6 2" xfId="1096" xr:uid="{C3EFA688-1E88-4DDB-99D3-CE165887937D}"/>
    <cellStyle name="Normal 24 2 3 4 2 3 6 2 3 2 6 3" xfId="1876" xr:uid="{B5312390-8C0A-41E8-8F0D-E1ABF56BDA36}"/>
    <cellStyle name="Normal 24 2 3 4 2 3 6 2 3 2 7" xfId="848" xr:uid="{D697CB75-6AD9-44B7-90A4-A1F9500B72E9}"/>
    <cellStyle name="Normal 24 2 3 4 2 3 6 2 3 2 8" xfId="1627" xr:uid="{213C99AD-D89A-429C-8952-2DADA412BC04}"/>
    <cellStyle name="Normal 24 2 3 4 2 3 6 2 3 3" xfId="108" xr:uid="{F482DE54-E238-462C-99EC-AACD0B0BAA65}"/>
    <cellStyle name="Normal 24 2 3 4 2 3 6 2 3 3 2" xfId="252" xr:uid="{8DA11E1D-24C4-42C0-AD36-1D729404FB28}"/>
    <cellStyle name="Normal 24 2 3 4 2 3 6 2 3 3 2 2" xfId="753" xr:uid="{293B4B82-055F-4FC7-B812-3AD7E1C0393C}"/>
    <cellStyle name="Normal 24 2 3 4 2 3 6 2 3 3 2 2 2" xfId="1519" xr:uid="{470BEC07-4EB7-4285-87A5-4BFDAEE0AC8D}"/>
    <cellStyle name="Normal 24 2 3 4 2 3 6 2 3 3 2 2 3" xfId="2299" xr:uid="{7F5909BE-0086-4675-A76A-2F436C49D93C}"/>
    <cellStyle name="Normal 24 2 3 4 2 3 6 2 3 3 2 3" xfId="505" xr:uid="{4D1E31AC-062B-4099-A670-38085E417904}"/>
    <cellStyle name="Normal 24 2 3 4 2 3 6 2 3 3 2 3 2" xfId="1271" xr:uid="{C4891D4B-79D4-4A04-B583-7C7DE1ECA3DA}"/>
    <cellStyle name="Normal 24 2 3 4 2 3 6 2 3 3 2 3 3" xfId="2051" xr:uid="{7CD039AE-DD53-407C-A1C3-715205F3E056}"/>
    <cellStyle name="Normal 24 2 3 4 2 3 6 2 3 3 2 4" xfId="1023" xr:uid="{BE61E37B-2BCE-45AB-ABBF-92F18925FBE1}"/>
    <cellStyle name="Normal 24 2 3 4 2 3 6 2 3 3 2 5" xfId="1802" xr:uid="{C2A0E7FE-2A25-453A-A0EB-15A0746F22E8}"/>
    <cellStyle name="Normal 24 2 3 4 2 3 6 2 3 3 3" xfId="611" xr:uid="{910D64FC-161A-4916-AFDC-F86DB351097F}"/>
    <cellStyle name="Normal 24 2 3 4 2 3 6 2 3 3 3 2" xfId="1377" xr:uid="{DDAEB60E-A708-41B4-B8BD-907E632B051E}"/>
    <cellStyle name="Normal 24 2 3 4 2 3 6 2 3 3 3 3" xfId="2157" xr:uid="{34A15DDF-8A07-427D-873C-79DAC996842A}"/>
    <cellStyle name="Normal 24 2 3 4 2 3 6 2 3 3 4" xfId="363" xr:uid="{C0F2BAE1-33F1-46D0-9C6C-EBDB6C9FF4B9}"/>
    <cellStyle name="Normal 24 2 3 4 2 3 6 2 3 3 4 2" xfId="1129" xr:uid="{AE499DD6-C10A-4BBA-9002-F2BC79A77ED9}"/>
    <cellStyle name="Normal 24 2 3 4 2 3 6 2 3 3 4 3" xfId="1909" xr:uid="{7CD97B51-3534-4A92-BDFD-60E2FFBDEC6B}"/>
    <cellStyle name="Normal 24 2 3 4 2 3 6 2 3 3 5" xfId="881" xr:uid="{9231A0A7-9085-4E31-A082-FA42D5214880}"/>
    <cellStyle name="Normal 24 2 3 4 2 3 6 2 3 3 6" xfId="1660" xr:uid="{870C5973-E501-44C5-A5AD-74A0280650AC}"/>
    <cellStyle name="Normal 24 2 3 4 2 3 6 2 3 4" xfId="182" xr:uid="{EAEB25B4-F681-45DF-8561-51606F105A95}"/>
    <cellStyle name="Normal 24 2 3 4 2 3 6 2 3 4 2" xfId="684" xr:uid="{C20223C6-439D-4A8E-8004-C4283D99DC22}"/>
    <cellStyle name="Normal 24 2 3 4 2 3 6 2 3 4 2 2" xfId="1450" xr:uid="{198A518E-72AC-40B5-BB52-F938D5BDEB76}"/>
    <cellStyle name="Normal 24 2 3 4 2 3 6 2 3 4 2 3" xfId="2230" xr:uid="{487D5BC6-EA1C-4D1B-B735-17E1B3DA05F9}"/>
    <cellStyle name="Normal 24 2 3 4 2 3 6 2 3 4 3" xfId="436" xr:uid="{B85FA27C-F9B9-49BD-95F3-B88A6936D9BA}"/>
    <cellStyle name="Normal 24 2 3 4 2 3 6 2 3 4 3 2" xfId="1202" xr:uid="{5242B259-2CC0-4920-8DD3-E02DF041B6ED}"/>
    <cellStyle name="Normal 24 2 3 4 2 3 6 2 3 4 3 3" xfId="1982" xr:uid="{8F303415-1939-46EE-B80A-62491CE8EB70}"/>
    <cellStyle name="Normal 24 2 3 4 2 3 6 2 3 4 4" xfId="954" xr:uid="{917DA9FE-ABF5-448F-A673-E9CC39594AFB}"/>
    <cellStyle name="Normal 24 2 3 4 2 3 6 2 3 4 5" xfId="1733" xr:uid="{AA57A207-0E07-4247-8601-ED941547A116}"/>
    <cellStyle name="Normal 24 2 3 4 2 3 6 2 3 5" xfId="544" xr:uid="{08FFFDAF-B4D2-44BB-B180-0171CAD34F70}"/>
    <cellStyle name="Normal 24 2 3 4 2 3 6 2 3 5 2" xfId="1310" xr:uid="{B36D04AA-743A-4D07-A415-06C1723D681E}"/>
    <cellStyle name="Normal 24 2 3 4 2 3 6 2 3 5 3" xfId="2090" xr:uid="{ACC917F8-BC1D-429D-9089-8BF2740229DA}"/>
    <cellStyle name="Normal 24 2 3 4 2 3 6 2 3 6" xfId="296" xr:uid="{B5911E79-4910-4523-9968-BC3279E864EE}"/>
    <cellStyle name="Normal 24 2 3 4 2 3 6 2 3 6 2" xfId="1062" xr:uid="{711934BD-E37A-40DF-9A22-15C31A6DD3E0}"/>
    <cellStyle name="Normal 24 2 3 4 2 3 6 2 3 6 3" xfId="1842" xr:uid="{D3C1744A-C460-4FDB-B2A2-F85879D2F4BC}"/>
    <cellStyle name="Normal 24 2 3 4 2 3 6 2 3 7" xfId="814" xr:uid="{D39F7D5B-E47C-4ACA-9C5A-4F26D4B981DA}"/>
    <cellStyle name="Normal 24 2 3 4 2 3 6 2 3 8" xfId="1595" xr:uid="{63101443-65B0-4E26-AC40-A77067D61B95}"/>
    <cellStyle name="Normal 24 2 3 4 2 3 6 3" xfId="10448" xr:uid="{7BB8C87A-16E7-4111-90F6-CD8E8240E3C1}"/>
    <cellStyle name="Normal 24 2 3 4 2 3 7" xfId="9664" xr:uid="{CDB9ACA3-B07D-4840-BB2E-BC24F7E6E84A}"/>
    <cellStyle name="Normal 24 2 3 4 2 3 7 2" xfId="11191" xr:uid="{42F8194B-9CBD-4E34-A57C-453AA190C566}"/>
    <cellStyle name="Normal 24 2 3 4 2 3 8" xfId="10442" xr:uid="{B96300A4-2F77-45C0-9CD6-8E8447C91F5E}"/>
    <cellStyle name="Normal 24 2 3 4 2_1_solis_MK Nr 595 " xfId="8196" xr:uid="{7A57520A-464D-4A63-8479-FF767AEED4CC}"/>
    <cellStyle name="Normal 24 2 3 4 3" xfId="8197" xr:uid="{7BFA2778-3548-4B58-814A-CC5A2C33E92D}"/>
    <cellStyle name="Normal 24 2 3 4_1_solis_MK Nr 595 " xfId="8198" xr:uid="{6F1E90B5-61DB-4B2E-83F7-0008FF0D6D80}"/>
    <cellStyle name="Normal 24 2 3 5" xfId="8199" xr:uid="{9BC992B0-DE27-410B-B072-8B473A74D0FB}"/>
    <cellStyle name="Normal 24 2 3 5 2" xfId="8918" xr:uid="{7CA80426-A6FE-468B-AB49-FB6BC7882C87}"/>
    <cellStyle name="Normal 24 2 3 5 2 2" xfId="9671" xr:uid="{DC12EDB2-AFD4-429A-B526-C9A3680A7336}"/>
    <cellStyle name="Normal 24 2 3 5 2 2 2" xfId="11198" xr:uid="{5BFAD8E8-66F9-43D4-A660-67C4F2B9EC69}"/>
    <cellStyle name="Normal 24 2 3 5 2 3" xfId="10449" xr:uid="{37981038-5EA0-4DF6-B392-412BC9A4839C}"/>
    <cellStyle name="Normal 24 2 3 5 3" xfId="8919" xr:uid="{789E66B3-2C39-4370-AEC6-11D3AF6A97D9}"/>
    <cellStyle name="Normal 24 2 3 5 3 2" xfId="9672" xr:uid="{1C545D10-B491-4577-95BB-BCCF03C04E5A}"/>
    <cellStyle name="Normal 24 2 3 5 3 2 2" xfId="11199" xr:uid="{BDEEC3CC-87FC-407F-9622-5E838DC6A837}"/>
    <cellStyle name="Normal 24 2 3 5 3 3" xfId="10450" xr:uid="{8CF5E2C8-462D-482E-9321-5E19CF249D2A}"/>
    <cellStyle name="Normal 24 2 3 5 4" xfId="8672" xr:uid="{8190D031-E7D2-4632-93D1-F9AEEFE7D912}"/>
    <cellStyle name="Normal 24 2 3 5 4 2" xfId="9673" xr:uid="{48C03A67-91CA-4BFE-825B-57E4F9720214}"/>
    <cellStyle name="Normal 24 2 3 5 4 2 2" xfId="11200" xr:uid="{628AE7C6-7D2D-4104-916D-EA9C20AAEAE4}"/>
    <cellStyle name="Normal 24 2 3 5 4 3" xfId="10256" xr:uid="{EF208D40-8388-42A0-9B17-6BE8C802A44A}"/>
    <cellStyle name="Normal 24 2 3 5 5" xfId="9291" xr:uid="{C539B7F0-5954-4FFC-A4E2-44DCB943E432}"/>
    <cellStyle name="Normal 24 2 3 5 5 2" xfId="10815" xr:uid="{FAFA1625-B920-454E-A4EC-DCC6A5FD6781}"/>
    <cellStyle name="Normal 24 2 3 5 6" xfId="10075" xr:uid="{F3516454-0274-4B33-92BA-3C05D0A2E8FE}"/>
    <cellStyle name="Normal 24 2 3 6" xfId="8200" xr:uid="{3CDC75CB-F391-409F-BC04-8D0F1B6BD59F}"/>
    <cellStyle name="Normal 24 2 3 7" xfId="8920" xr:uid="{7B02EB07-F6D2-404D-8DDC-3A0509F0EB7E}"/>
    <cellStyle name="Normal 24 2 3 7 2" xfId="9674" xr:uid="{E066278E-DDC5-407C-83EB-5308D404D63E}"/>
    <cellStyle name="Normal 24 2 3 7 2 2" xfId="11201" xr:uid="{5CF86BF1-0DD2-48DB-83E5-BF98D4553775}"/>
    <cellStyle name="Normal 24 2 3 7 3" xfId="10451" xr:uid="{CD815AE4-EDA4-4DC2-A1A6-838CD7E0D920}"/>
    <cellStyle name="Normal 24 2 3 8" xfId="8921" xr:uid="{BD5697DA-9DB3-4141-8D3E-A1A3F5DC1AFC}"/>
    <cellStyle name="Normal 24 2 3 8 2" xfId="9675" xr:uid="{D27CC469-8026-4B2E-AFCD-ACE0DB7B2A51}"/>
    <cellStyle name="Normal 24 2 3 8 2 2" xfId="11202" xr:uid="{F1EB1D76-AA4E-40D3-A991-76CD166207EA}"/>
    <cellStyle name="Normal 24 2 3 8 3" xfId="10452" xr:uid="{61C6AEE1-DB38-4263-92C9-7992D3E769C2}"/>
    <cellStyle name="Normal 24 2 3 9" xfId="8667" xr:uid="{31C2F02D-25F7-42CC-8B2E-9BC28B9CCE42}"/>
    <cellStyle name="Normal 24 2 3 9 2" xfId="9676" xr:uid="{F1A76668-DFE4-4A03-9A56-5197172AD985}"/>
    <cellStyle name="Normal 24 2 3 9 2 2" xfId="11203" xr:uid="{70D82D1C-4207-40D6-8451-747A73A39E0A}"/>
    <cellStyle name="Normal 24 2 3 9 3" xfId="10252" xr:uid="{D169ED23-0368-41BE-A816-79FD515BB45C}"/>
    <cellStyle name="Normal 24 2 3_1_solis_MK Nr 595 " xfId="8201" xr:uid="{8B576A87-662C-4D66-BBD2-DA7A47063C08}"/>
    <cellStyle name="Normal 24 2 4" xfId="8202" xr:uid="{4EE5B1D9-48BC-4281-8257-84AA063E3208}"/>
    <cellStyle name="Normal 24 2 5" xfId="8922" xr:uid="{D35659F2-EB12-41C4-ADA6-A6E67CE397E4}"/>
    <cellStyle name="Normal 24 2 5 2" xfId="9677" xr:uid="{6EDFBAE5-9C7C-4E33-A785-C43E1CCF3817}"/>
    <cellStyle name="Normal 24 2 5 2 2" xfId="11204" xr:uid="{AE553AAB-2E4E-4782-90A4-8B63CFB30A5E}"/>
    <cellStyle name="Normal 24 2 5 3" xfId="10453" xr:uid="{DE534F19-8E6D-47AD-8D9D-321C958AFA8D}"/>
    <cellStyle name="Normal 24 2 6" xfId="8923" xr:uid="{8526D2B5-97F7-4904-97DF-009D54FF1B74}"/>
    <cellStyle name="Normal 24 2 6 2" xfId="9678" xr:uid="{8BFD8099-AD3E-4131-8095-302BB96D36B5}"/>
    <cellStyle name="Normal 24 2 6 2 2" xfId="11205" xr:uid="{355E9BEE-C52D-478D-B798-25334FF2285A}"/>
    <cellStyle name="Normal 24 2 6 3" xfId="10454" xr:uid="{A1AE1078-7818-40B8-9E03-B56A4D36C061}"/>
    <cellStyle name="Normal 24 2 7" xfId="8665" xr:uid="{35FC0838-BFFE-4A41-A26A-13EC43B62188}"/>
    <cellStyle name="Normal 24 2 7 2" xfId="9679" xr:uid="{4B2D63A9-0888-491E-97CC-3F180D9EBE50}"/>
    <cellStyle name="Normal 24 2 7 2 2" xfId="11206" xr:uid="{D0248C9D-0E9E-4E02-922E-2C9F76914239}"/>
    <cellStyle name="Normal 24 2 7 3" xfId="10250" xr:uid="{964E3A05-EC64-45B6-9D90-A8E8BE1486CE}"/>
    <cellStyle name="Normal 24 2 8" xfId="9284" xr:uid="{1AA85A1B-8B77-4188-AD42-9E4F044D25AB}"/>
    <cellStyle name="Normal 24 2 8 2" xfId="10808" xr:uid="{B2720222-0056-4B61-9CA5-6BED881F9852}"/>
    <cellStyle name="Normal 24 2 9" xfId="10068" xr:uid="{7A3D23FC-14DF-45DD-9B01-83D418262F41}"/>
    <cellStyle name="Normal 24 2_1_solis_MK Nr 595 " xfId="8203" xr:uid="{3393168A-8ED9-40E9-8413-A02920419F3B}"/>
    <cellStyle name="Normal 24 3" xfId="8204" xr:uid="{EFCFD209-EF04-41F7-96C8-BA2711011E7D}"/>
    <cellStyle name="Normal 24 3 2" xfId="8205" xr:uid="{0D9F0C02-6507-47BB-9430-FAA5F04DD8C4}"/>
    <cellStyle name="Normal 24 3 3" xfId="8924" xr:uid="{CD5EC146-A9D4-4DBE-B976-7DA28E4F4FB3}"/>
    <cellStyle name="Normal 24 3 3 2" xfId="9680" xr:uid="{12ED8BF9-398B-4184-9D2E-A585707041E7}"/>
    <cellStyle name="Normal 24 3 3 2 2" xfId="11207" xr:uid="{AF5C51AE-071B-4461-AF6E-8C974698A2D4}"/>
    <cellStyle name="Normal 24 3 3 3" xfId="10455" xr:uid="{085383E3-917A-4004-ACE2-16184C9199B7}"/>
    <cellStyle name="Normal 24 3 4" xfId="8925" xr:uid="{2CDC9C55-A720-439F-9C55-51625ED8D5CC}"/>
    <cellStyle name="Normal 24 3 4 2" xfId="9681" xr:uid="{E1AF8FC7-75EF-48DC-949B-8ECB7CFD856B}"/>
    <cellStyle name="Normal 24 3 4 2 2" xfId="11208" xr:uid="{FB331FE5-3AD0-45B9-86AD-5129BD1682E7}"/>
    <cellStyle name="Normal 24 3 4 3" xfId="10456" xr:uid="{F44A1E5F-FCA4-4BB3-9A56-E5CBA9C23A77}"/>
    <cellStyle name="Normal 24 3 5" xfId="8673" xr:uid="{B07A128E-93BC-4524-8D01-C00AC2C36C70}"/>
    <cellStyle name="Normal 24 3 5 2" xfId="9682" xr:uid="{041125FD-AE61-4AF1-A80D-CBE0FEC30318}"/>
    <cellStyle name="Normal 24 3 5 2 2" xfId="11209" xr:uid="{034C4213-4E7A-4863-A4C9-9C1E242D4451}"/>
    <cellStyle name="Normal 24 3 5 3" xfId="10257" xr:uid="{391D07DE-4FB8-4818-BB28-AD7E6CCEBC8D}"/>
    <cellStyle name="Normal 24 3 6" xfId="9292" xr:uid="{EFD71052-A990-4BC1-B83C-988848625619}"/>
    <cellStyle name="Normal 24 3 6 2" xfId="10816" xr:uid="{9D19BEA5-62D0-4789-B91E-586564093076}"/>
    <cellStyle name="Normal 24 3 7" xfId="10076" xr:uid="{26FC10CF-FA78-4B18-B655-1A899254908D}"/>
    <cellStyle name="Normal 24 3_1_solis_MK Nr 595 " xfId="8206" xr:uid="{3CC77288-872A-459B-A28D-B27095F9A132}"/>
    <cellStyle name="Normal 24 4" xfId="8207" xr:uid="{899F6644-CCE2-4541-A421-402631B5A836}"/>
    <cellStyle name="Normal 24 5" xfId="8926" xr:uid="{70FFF19E-6F5C-4AFA-932D-497855BC989B}"/>
    <cellStyle name="Normal 24 5 2" xfId="9683" xr:uid="{392975A5-B2EE-44F0-9189-8D3FD2FFD9E8}"/>
    <cellStyle name="Normal 24 5 2 2" xfId="11210" xr:uid="{E2E0A1B3-E620-4345-845B-8E5EFD5024EC}"/>
    <cellStyle name="Normal 24 5 3" xfId="10457" xr:uid="{7994B084-0053-4031-ADEE-4E6CE15FD2FA}"/>
    <cellStyle name="Normal 24 6" xfId="8927" xr:uid="{343C50CE-8D3B-4EB6-A809-B0686E12412C}"/>
    <cellStyle name="Normal 24 6 2" xfId="9684" xr:uid="{A0BF4DDD-230A-4138-BEE5-4EA874CCE22D}"/>
    <cellStyle name="Normal 24 6 2 2" xfId="11211" xr:uid="{3CCC9B8F-7628-4BA5-B368-0741AECD8E11}"/>
    <cellStyle name="Normal 24 6 3" xfId="10458" xr:uid="{ED5BF348-66FE-4B5D-B9F2-27992A93A5E1}"/>
    <cellStyle name="Normal 24 7" xfId="8664" xr:uid="{1E71F951-2F5B-438C-80C9-8594EF40887A}"/>
    <cellStyle name="Normal 24 7 2" xfId="9685" xr:uid="{04515790-E4F6-43C6-A621-AE0AEE3A15D3}"/>
    <cellStyle name="Normal 24 7 2 2" xfId="11212" xr:uid="{0D2150B3-3B78-428C-A7CA-F8FEE8A7A0C6}"/>
    <cellStyle name="Normal 24 7 3" xfId="10249" xr:uid="{7EB81DA0-13C2-4947-B603-888DE13B6D15}"/>
    <cellStyle name="Normal 24 8" xfId="9283" xr:uid="{AD85FF33-1BF5-4C33-93C4-B7E7F9116E3D}"/>
    <cellStyle name="Normal 24 8 2" xfId="10807" xr:uid="{3415C5DF-CB81-4968-8294-0A9503BD44AA}"/>
    <cellStyle name="Normal 24 9" xfId="10067" xr:uid="{AB0AEC66-F730-43AC-BB97-B3670B6FAD1E}"/>
    <cellStyle name="Normal 24_1_solis_MK Nr 595 " xfId="8208" xr:uid="{0A482B6C-0AD4-4C50-8FB3-DB4C29CCDB3D}"/>
    <cellStyle name="Normal 25" xfId="8209" xr:uid="{F8E42D64-FDA5-429C-9D42-BF644E34DCAA}"/>
    <cellStyle name="Normal 25 2" xfId="8928" xr:uid="{D3ACEC66-A112-43DD-8DD7-AF465DEF49B7}"/>
    <cellStyle name="Normal 26" xfId="8210" xr:uid="{8E4AB7EC-AD2B-4D1B-B023-464930D5B791}"/>
    <cellStyle name="Normal 26 2" xfId="8211" xr:uid="{CE56A8EE-097D-4629-A426-D90B195269FC}"/>
    <cellStyle name="Normal 26 3" xfId="8212" xr:uid="{4507134B-3731-47EE-B6ED-EEA7A966720D}"/>
    <cellStyle name="Normal 26 4" xfId="8929" xr:uid="{A18F7A64-595C-492D-8BBE-A30FCF19968F}"/>
    <cellStyle name="Normal 26 4 2" xfId="9686" xr:uid="{88B15CA9-C939-4280-878C-6A97407D192F}"/>
    <cellStyle name="Normal 26 4 2 2" xfId="11213" xr:uid="{42FC0098-AEBE-4D8A-9B23-45C9B59194C4}"/>
    <cellStyle name="Normal 26 4 3" xfId="10459" xr:uid="{F07404FB-7952-4571-84CC-42FEC8DD9C4E}"/>
    <cellStyle name="Normal 26 5" xfId="8930" xr:uid="{73617828-E8D1-4570-90DB-CFCE768BB32D}"/>
    <cellStyle name="Normal 26 5 2" xfId="9687" xr:uid="{55598F58-EF9D-4C4F-BF80-EF42E6FE6B89}"/>
    <cellStyle name="Normal 26 5 2 2" xfId="11214" xr:uid="{ECF8E09D-5004-495C-9BD6-0299A78854D9}"/>
    <cellStyle name="Normal 26 5 3" xfId="10460" xr:uid="{CB55BB8F-E80F-4453-8C78-C0BD71EF007A}"/>
    <cellStyle name="Normal 26 6" xfId="8674" xr:uid="{02E8AB7C-094E-4A2D-890D-87E52615FE9A}"/>
    <cellStyle name="Normal 26 6 2" xfId="9688" xr:uid="{76E88C3D-B7CC-4F83-9A40-2CD2F73E8BC1}"/>
    <cellStyle name="Normal 26 6 2 2" xfId="11215" xr:uid="{A15D2C83-DB2A-4FBB-AB11-88C382E41B47}"/>
    <cellStyle name="Normal 26 6 3" xfId="10258" xr:uid="{CE807EF2-E0DD-422A-B09F-657709E5082C}"/>
    <cellStyle name="Normal 26 7" xfId="9293" xr:uid="{02873D83-C83D-4D2A-893D-87F65BF4704D}"/>
    <cellStyle name="Normal 26 7 2" xfId="10817" xr:uid="{780E2CF8-C03E-4ECA-A4DE-C555EEA31F79}"/>
    <cellStyle name="Normal 26 8" xfId="10077" xr:uid="{CDBE70B8-0C62-43AF-BF2A-0E382B33346F}"/>
    <cellStyle name="Normal 26_1_solis_MK Nr 595 " xfId="8213" xr:uid="{C8C373C1-1524-40DF-8E5C-B7C2EA7933ED}"/>
    <cellStyle name="Normal 27" xfId="8214" xr:uid="{F98DA22A-3291-4BD7-AE19-45E3AF856B92}"/>
    <cellStyle name="Normal 27 10" xfId="8675" xr:uid="{4E441CFB-F17A-4663-A9FE-5E279F380F92}"/>
    <cellStyle name="Normal 27 10 2" xfId="9689" xr:uid="{20D663BB-CF57-4044-B1D8-CF2F7B0D71BE}"/>
    <cellStyle name="Normal 27 10 2 2" xfId="11216" xr:uid="{9E2B66F3-3112-47BD-8518-3840490D0650}"/>
    <cellStyle name="Normal 27 10 3" xfId="10259" xr:uid="{893460EA-CC74-4DEA-9051-85104A870CE7}"/>
    <cellStyle name="Normal 27 11" xfId="9294" xr:uid="{F45BF11B-3FFD-4D09-A374-32C9D3572334}"/>
    <cellStyle name="Normal 27 11 2" xfId="10818" xr:uid="{87FBC33C-C3B3-42D2-AFCD-6DF41D209318}"/>
    <cellStyle name="Normal 27 12" xfId="10078" xr:uid="{29F13F41-C1A5-4F73-84D7-6F93A417DDC5}"/>
    <cellStyle name="Normal 27 2" xfId="8215" xr:uid="{FEE1EBDB-2337-485A-AF3D-A60668761E9B}"/>
    <cellStyle name="Normal 27 3" xfId="8216" xr:uid="{A7A1AAAB-2D60-4FC5-831E-E47374546CC6}"/>
    <cellStyle name="Normal 27 4" xfId="8217" xr:uid="{A0897C26-7F42-4625-8830-EE1B6F425F67}"/>
    <cellStyle name="Normal 27 5" xfId="8218" xr:uid="{D14A3321-E9F9-4870-8F71-8978B7B10610}"/>
    <cellStyle name="Normal 27 6" xfId="8219" xr:uid="{D5D239F6-69B0-4D10-B3ED-B681AAB37560}"/>
    <cellStyle name="Normal 27 7" xfId="8220" xr:uid="{77796909-50FA-4750-8864-A0FE3764CEC2}"/>
    <cellStyle name="Normal 27 8" xfId="8931" xr:uid="{633B2F3E-0D57-4E9D-A8F2-8099EBE144B6}"/>
    <cellStyle name="Normal 27 8 2" xfId="9690" xr:uid="{C8B14991-ED18-4AF3-9D16-9F35567DFC53}"/>
    <cellStyle name="Normal 27 8 2 2" xfId="11217" xr:uid="{BF707361-08C5-47B5-A6EC-24B9954DE416}"/>
    <cellStyle name="Normal 27 8 3" xfId="10461" xr:uid="{CCB106AC-4C13-479F-915A-742F1201251B}"/>
    <cellStyle name="Normal 27 9" xfId="8932" xr:uid="{8A217902-120C-4D4E-A1B2-84BD52D52CF2}"/>
    <cellStyle name="Normal 27 9 2" xfId="9691" xr:uid="{9057B30A-8299-41B7-B68A-BDBC93FE1F1D}"/>
    <cellStyle name="Normal 27 9 2 2" xfId="11218" xr:uid="{CB7DC629-3483-41E3-AD19-8EF00514E2F5}"/>
    <cellStyle name="Normal 27 9 3" xfId="10462" xr:uid="{EF63470D-2920-4F5B-827A-76D25E27839E}"/>
    <cellStyle name="Normal 27_1_solis_MK Nr 595 " xfId="8221" xr:uid="{01BDF830-146B-4BD1-8055-8129B095B6A1}"/>
    <cellStyle name="Normal 28" xfId="8222" xr:uid="{6518AF6A-8313-4462-9920-15E25B2409E8}"/>
    <cellStyle name="Normal 28 2" xfId="8223" xr:uid="{5CE889F6-B0EB-4F1A-8311-F96F86D2547E}"/>
    <cellStyle name="Normal 28 3" xfId="8224" xr:uid="{8C91A1BB-DBA4-4844-9596-A392E8BC4BB7}"/>
    <cellStyle name="Normal 28 4" xfId="8225" xr:uid="{2690FCB7-1936-4C7A-A467-9E3BDE2B2D40}"/>
    <cellStyle name="Normal 28 5" xfId="8226" xr:uid="{D10AAA81-7ECF-4B62-A494-9BC97A1AF307}"/>
    <cellStyle name="Normal 28 6" xfId="8227" xr:uid="{660B52C0-DAF4-4264-82C5-FD6FE5399894}"/>
    <cellStyle name="Normal 28 7" xfId="1570" xr:uid="{5AC61031-AC0A-498C-8432-353A18BB8AF2}"/>
    <cellStyle name="Normal 29" xfId="8228" xr:uid="{D10E35FF-80F9-4722-9CAA-DD54AF024171}"/>
    <cellStyle name="Normal 29 2" xfId="8229" xr:uid="{31D0C83B-FC05-4D3D-9CC4-CD22CBEEBA80}"/>
    <cellStyle name="Normal 3" xfId="6" xr:uid="{4204CF3B-3523-4CB4-BAE4-19BDA0B8DEC2}"/>
    <cellStyle name="Normal 3 10" xfId="177" xr:uid="{21B6ADFF-3DCB-43D7-968A-B2E950092AE6}"/>
    <cellStyle name="Normal 3 10 2" xfId="679" xr:uid="{ECC53763-950D-4529-839E-15ED34223387}"/>
    <cellStyle name="Normal 3 10 2 2" xfId="1445" xr:uid="{9AA747C4-2EBB-46FB-8C68-BAF474425375}"/>
    <cellStyle name="Normal 3 10 2 2 2" xfId="11219" xr:uid="{535C0395-89EF-4AC7-BE51-7CCB835DBA4A}"/>
    <cellStyle name="Normal 3 10 2 2 2 2" xfId="789" xr:uid="{2EB2C58B-4858-40CE-95F5-32D0C849B5C9}"/>
    <cellStyle name="Normal 3 10 2 2 2 2 2" xfId="1555" xr:uid="{4B4C6FDF-C7FF-40AA-852A-ACF65B743FEB}"/>
    <cellStyle name="Normal 3 10 2 3" xfId="2225" xr:uid="{85EC5223-D82C-479C-81AB-394A9FE91581}"/>
    <cellStyle name="Normal 3 10 3" xfId="431" xr:uid="{AC044F55-650F-4D99-B988-3200B340287F}"/>
    <cellStyle name="Normal 3 10 3 2" xfId="1197" xr:uid="{C1F04D13-2641-4684-AF43-FCFF5AD16D81}"/>
    <cellStyle name="Normal 3 10 3 2 2" xfId="11220" xr:uid="{955B2DE9-B3A9-4393-A902-7922E1A756E1}"/>
    <cellStyle name="Normal 3 10 3 3" xfId="1977" xr:uid="{49DF311F-7E2F-4036-9907-9FD3CBCD33E4}"/>
    <cellStyle name="Normal 3 10 4" xfId="804" xr:uid="{3F103944-7D61-466B-99ED-B49CA2587572}"/>
    <cellStyle name="Normal 3 10 4 2" xfId="1565" xr:uid="{D73E84C5-3933-4B65-81BA-C65019A1E44E}"/>
    <cellStyle name="Normal 3 10 4 2 2" xfId="11221" xr:uid="{4D7105C0-80EC-44F1-99A7-B3E4DD6E9550}"/>
    <cellStyle name="Normal 3 10 4 3" xfId="10260" xr:uid="{9162BFE8-A715-4974-9B41-341078C14C7A}"/>
    <cellStyle name="Normal 3 10 5" xfId="949" xr:uid="{FC557CB7-7382-4F65-92FF-AF0646841889}"/>
    <cellStyle name="Normal 3 10 5 2" xfId="10819" xr:uid="{0B5E60EB-3566-40F0-8ADA-C559BBA6D1FE}"/>
    <cellStyle name="Normal 3 10 6" xfId="1580" xr:uid="{2F7F0D0A-ECF2-4881-AA68-510A9DAF8B6B}"/>
    <cellStyle name="Normal 3 11" xfId="27" xr:uid="{6896BB72-E547-4379-8B8A-1C0CC390E410}"/>
    <cellStyle name="Normal 3 12" xfId="539" xr:uid="{E67B8374-FD51-4E89-9850-8074C79E73A5}"/>
    <cellStyle name="Normal 3 12 2" xfId="1305" xr:uid="{D219F74F-CBAC-4297-9689-B7131BD0B607}"/>
    <cellStyle name="Normal 3 12 3" xfId="2085" xr:uid="{8A559799-F5B5-4F59-ACBF-129172D35979}"/>
    <cellStyle name="Normal 3 12 4" xfId="8230" xr:uid="{6EB6B925-C8EE-43B4-9140-F4788DB520F4}"/>
    <cellStyle name="Normal 3 13" xfId="291" xr:uid="{CE225D6B-A9E9-414A-A8FA-C58436F78335}"/>
    <cellStyle name="Normal 3 13 2" xfId="1057" xr:uid="{2ACA690B-58BE-4BAF-BB81-56A784DFFDA1}"/>
    <cellStyle name="Normal 3 13 3" xfId="1837" xr:uid="{D98436B9-A1B3-44B0-95C7-C69EA78E25F1}"/>
    <cellStyle name="Normal 3 13 4" xfId="8231" xr:uid="{49550B06-7995-492D-8F6A-B079B1375CCD}"/>
    <cellStyle name="Normal 3 14" xfId="809" xr:uid="{B27CB3D1-78BB-4C86-B6BB-90A42A600A1E}"/>
    <cellStyle name="Normal 3 14 2" xfId="8232" xr:uid="{BA56CAB2-521A-463D-935E-8181C10F06E3}"/>
    <cellStyle name="Normal 3 15" xfId="1568" xr:uid="{E01D4036-8E64-4916-B5AD-43F97978AB42}"/>
    <cellStyle name="Normal 3 15 2" xfId="8233" xr:uid="{871D36CD-03F3-47D6-B7E7-9946443B56B1}"/>
    <cellStyle name="Normal 3 16" xfId="2336" xr:uid="{09A5D403-2B01-4DF1-A403-68A2E450F012}"/>
    <cellStyle name="Normal 3 16 2" xfId="8234" xr:uid="{8F305720-1461-4111-97B7-D42A5B32B65A}"/>
    <cellStyle name="Normal 3 17" xfId="8235" xr:uid="{981E52E3-D3AD-4579-870E-29B85D01BF31}"/>
    <cellStyle name="Normal 3 18" xfId="8236" xr:uid="{01898CFE-40B7-45BB-AA84-B132E1C6C205}"/>
    <cellStyle name="Normal 3 19" xfId="8237" xr:uid="{34C0EFCD-A726-4132-940A-6B78A03D0D63}"/>
    <cellStyle name="Normal 3 2" xfId="30" xr:uid="{42456F7F-4E0C-4A3C-BB72-A8F11031063E}"/>
    <cellStyle name="Normal 3 2 10" xfId="21760" xr:uid="{8E86CDAA-88BF-4D58-ACB0-4A4A8DFBCE1C}"/>
    <cellStyle name="Normal 3 2 2" xfId="38" xr:uid="{D803EFB3-5B42-4910-BB1D-3AFC498567EA}"/>
    <cellStyle name="Normal 3 2 2 2" xfId="8238" xr:uid="{02D985D0-CD3A-4312-B22B-470D1A96CA6C}"/>
    <cellStyle name="Normal 3 2 2 2 2" xfId="8239" xr:uid="{39378331-48B8-4E73-99EF-D2EC96D17F4E}"/>
    <cellStyle name="Normal 3 2 2 2 2 2" xfId="8240" xr:uid="{E1A24E05-6537-4104-9000-37D8724C794E}"/>
    <cellStyle name="Normal 3 2 2 2 2 2 2" xfId="8933" xr:uid="{5FF929DD-5484-43E1-B7E0-FD779E11A197}"/>
    <cellStyle name="Normal 3 2 2 2 2 2 2 2" xfId="9692" xr:uid="{CDD3F666-FB99-4016-A0EC-13B0E45E5279}"/>
    <cellStyle name="Normal 3 2 2 2 2 2 2 2 2" xfId="11222" xr:uid="{AEF1B093-7B0B-4556-B473-9665A475182B}"/>
    <cellStyle name="Normal 3 2 2 2 2 2 2 3" xfId="10463" xr:uid="{DCAF1DAA-950C-4136-9FFA-15BECB6E8476}"/>
    <cellStyle name="Normal 3 2 2 2 2 2 3" xfId="8934" xr:uid="{F00D4AED-44C4-46DA-B360-6633F9F1CA69}"/>
    <cellStyle name="Normal 3 2 2 2 2 2 3 2" xfId="9693" xr:uid="{A00B47EC-1C74-41C4-8D7D-4C94299F463A}"/>
    <cellStyle name="Normal 3 2 2 2 2 2 3 2 2" xfId="11223" xr:uid="{40D36ED2-30D2-4C1C-8D19-AC72E107D020}"/>
    <cellStyle name="Normal 3 2 2 2 2 2 3 3" xfId="10464" xr:uid="{6829B966-FAEA-4AB4-A6A6-D5523EB4D38C}"/>
    <cellStyle name="Normal 3 2 2 2 2 2 4" xfId="8677" xr:uid="{D434A076-8F64-4C51-AC8A-994668044059}"/>
    <cellStyle name="Normal 3 2 2 2 2 2 4 2" xfId="9694" xr:uid="{701F7C08-D116-41EF-944D-F2DF4BBC6928}"/>
    <cellStyle name="Normal 3 2 2 2 2 2 4 2 2" xfId="11224" xr:uid="{0250D6C4-3ACD-49E2-A3FE-0C9863E61DFF}"/>
    <cellStyle name="Normal 3 2 2 2 2 2 4 3" xfId="10262" xr:uid="{DA1B977C-E114-465F-BA3C-0EE3A8EB1766}"/>
    <cellStyle name="Normal 3 2 2 2 2 2 5" xfId="9296" xr:uid="{1B793C48-69CF-424F-AEB4-DB33B3FA07C1}"/>
    <cellStyle name="Normal 3 2 2 2 2 2 5 2" xfId="10821" xr:uid="{942A7143-2432-4CBF-BB95-2A02B62C1442}"/>
    <cellStyle name="Normal 3 2 2 2 2 2 6" xfId="10080" xr:uid="{D47B9092-B76B-4498-A5BA-FFF4DC59346B}"/>
    <cellStyle name="Normal 3 2 2 2 2 3" xfId="8241" xr:uid="{C4ADEC21-9FD3-4899-A047-6BA08335FC7C}"/>
    <cellStyle name="Normal 3 2 2 2 2 3 2" xfId="8935" xr:uid="{A29DD23B-C30B-44A5-9CAD-B2078CBD1FA2}"/>
    <cellStyle name="Normal 3 2 2 2 2 3 2 2" xfId="9695" xr:uid="{F30B2A51-5CAE-4DED-99C7-4BA2B42DF5C0}"/>
    <cellStyle name="Normal 3 2 2 2 2 3 2 2 2" xfId="11225" xr:uid="{1C2C0DBE-76BD-417D-9D10-8E57BB317AAD}"/>
    <cellStyle name="Normal 3 2 2 2 2 3 2 3" xfId="10465" xr:uid="{BD91C263-CB71-4BAF-B6EA-389A1478EEC6}"/>
    <cellStyle name="Normal 3 2 2 2 2 3 3" xfId="8936" xr:uid="{F9F1FF8E-0152-47F5-9029-7D7A8A12B6E2}"/>
    <cellStyle name="Normal 3 2 2 2 2 3 3 2" xfId="9696" xr:uid="{BB33EAA0-A9F6-45CA-8C39-3D65F5636429}"/>
    <cellStyle name="Normal 3 2 2 2 2 3 3 2 2" xfId="11226" xr:uid="{EA41C9B9-C05D-40C3-B413-4845E396FC6D}"/>
    <cellStyle name="Normal 3 2 2 2 2 3 3 3" xfId="10466" xr:uid="{A9216191-2BA8-4CFB-9721-AFF4C9B4D439}"/>
    <cellStyle name="Normal 3 2 2 2 2 3 4" xfId="8678" xr:uid="{4A6E2827-082E-4F22-AD89-EBC3E94B5A0F}"/>
    <cellStyle name="Normal 3 2 2 2 2 3 4 2" xfId="9697" xr:uid="{660D9600-53D9-4F84-A817-9550538770B0}"/>
    <cellStyle name="Normal 3 2 2 2 2 3 4 2 2" xfId="11227" xr:uid="{F9BA670F-0AB5-47F9-BDBE-F158B8F969F1}"/>
    <cellStyle name="Normal 3 2 2 2 2 3 4 3" xfId="10263" xr:uid="{12D34ECB-0302-4C87-9455-056A482EF117}"/>
    <cellStyle name="Normal 3 2 2 2 2 3 5" xfId="9297" xr:uid="{B643A36A-7ABE-4641-99DE-5E822FB0B44A}"/>
    <cellStyle name="Normal 3 2 2 2 2 3 5 2" xfId="10822" xr:uid="{C9BAD15D-8230-40CF-A8D3-88120842F8E1}"/>
    <cellStyle name="Normal 3 2 2 2 2 3 6" xfId="10081" xr:uid="{5CFA6762-B363-4FB2-B220-F92C398CB84A}"/>
    <cellStyle name="Normal 3 2 2 2 2 4" xfId="8242" xr:uid="{9B5EEFD3-AD21-43BA-B0E0-5CDE39C2F442}"/>
    <cellStyle name="Normal 3 2 2 2 2 4 2" xfId="8937" xr:uid="{2740D1C4-B841-4B2D-9198-3B0B1B4D91B6}"/>
    <cellStyle name="Normal 3 2 2 2 2 4 2 2" xfId="9698" xr:uid="{D0CFABD6-7CFE-40D6-A969-DDDD1D063998}"/>
    <cellStyle name="Normal 3 2 2 2 2 4 2 2 2" xfId="11228" xr:uid="{F0F1AF62-5DD4-4300-993E-A510694B2F00}"/>
    <cellStyle name="Normal 3 2 2 2 2 4 2 3" xfId="10467" xr:uid="{BF63CEA5-F6D1-49ED-9699-36579788BB0B}"/>
    <cellStyle name="Normal 3 2 2 2 2 4 3" xfId="8938" xr:uid="{394C93C0-429E-45FC-A00A-C23614B0D8A4}"/>
    <cellStyle name="Normal 3 2 2 2 2 4 3 2" xfId="9699" xr:uid="{114DC850-9747-4922-BB44-CC4A67C67CAC}"/>
    <cellStyle name="Normal 3 2 2 2 2 4 3 2 2" xfId="11229" xr:uid="{63097DFA-C3C1-47EC-84F5-E214515EC33D}"/>
    <cellStyle name="Normal 3 2 2 2 2 4 3 3" xfId="10468" xr:uid="{D49DA820-CB4E-4B99-8218-077D2D404D71}"/>
    <cellStyle name="Normal 3 2 2 2 2 4 4" xfId="8679" xr:uid="{BCE498BF-A217-4D28-85CE-635212D79910}"/>
    <cellStyle name="Normal 3 2 2 2 2 4 4 2" xfId="9700" xr:uid="{D41E5ABE-E9B6-4119-BA7A-EDECE8C8222F}"/>
    <cellStyle name="Normal 3 2 2 2 2 4 4 2 2" xfId="11230" xr:uid="{8CB368B2-6961-4607-B520-3FF2A223A2E9}"/>
    <cellStyle name="Normal 3 2 2 2 2 4 4 3" xfId="10264" xr:uid="{49B49CC7-D8DF-4A0A-95F0-E1E09C58F9AA}"/>
    <cellStyle name="Normal 3 2 2 2 2 4 5" xfId="9298" xr:uid="{C2AF0C97-731B-41BD-A249-E2E368ACF992}"/>
    <cellStyle name="Normal 3 2 2 2 2 4 5 2" xfId="10823" xr:uid="{1C3503EB-C0B3-40FA-92EC-EFCFB85A32E2}"/>
    <cellStyle name="Normal 3 2 2 2 2 4 6" xfId="10082" xr:uid="{79C4F5F8-698E-4709-888E-7457B5AD9575}"/>
    <cellStyle name="Normal 3 2 2 2 3" xfId="8243" xr:uid="{C43E33D4-076D-40AD-ABAF-7F59BB73971F}"/>
    <cellStyle name="Normal 3 2 2 2 4" xfId="8244" xr:uid="{CF196A39-F077-49B2-BFBB-0AE5495EB1BA}"/>
    <cellStyle name="Normal 3 2 2 2 5" xfId="8939" xr:uid="{47A3EF1A-1046-42F7-90AC-A6CB40C69027}"/>
    <cellStyle name="Normal 3 2 2 2 5 2" xfId="9701" xr:uid="{822D088C-2A2D-4760-82C2-E0BBF9D75325}"/>
    <cellStyle name="Normal 3 2 2 2 5 2 2" xfId="11231" xr:uid="{2363C757-15D0-4FF5-BD2D-9FC0646B8FA0}"/>
    <cellStyle name="Normal 3 2 2 2 5 3" xfId="10469" xr:uid="{C05EF59B-63A8-4DB0-94C1-2DAF9FB24030}"/>
    <cellStyle name="Normal 3 2 2 2 6" xfId="8940" xr:uid="{FEC3D0B2-E26E-4928-9F8D-EDDD3B8B5FCB}"/>
    <cellStyle name="Normal 3 2 2 2 6 2" xfId="9702" xr:uid="{CC933865-CB41-4A40-A392-F22F98E81B8B}"/>
    <cellStyle name="Normal 3 2 2 2 6 2 2" xfId="11232" xr:uid="{67205EFC-DB9F-4445-9FAF-A9E74F7BAD67}"/>
    <cellStyle name="Normal 3 2 2 2 6 3" xfId="10470" xr:uid="{D55D0CCF-348C-4729-937A-32D0C99A3AC4}"/>
    <cellStyle name="Normal 3 2 2 2 7" xfId="8676" xr:uid="{E6C27E2E-1BE4-4573-9DDA-E30522507DDC}"/>
    <cellStyle name="Normal 3 2 2 2 7 2" xfId="9703" xr:uid="{777B1023-BF92-400B-9AC4-E52F14D07993}"/>
    <cellStyle name="Normal 3 2 2 2 7 2 2" xfId="11233" xr:uid="{B3AA19BA-A802-4293-9040-EA1559892ECC}"/>
    <cellStyle name="Normal 3 2 2 2 7 3" xfId="10261" xr:uid="{76B3A6E4-99DC-41FD-A8DF-296BD6D5A66F}"/>
    <cellStyle name="Normal 3 2 2 2 8" xfId="9295" xr:uid="{06FFEEEE-3823-4665-827F-AB5D0B8D760A}"/>
    <cellStyle name="Normal 3 2 2 2 8 2" xfId="10820" xr:uid="{E2916F22-1C9F-4623-8875-2D1CCC17BD8E}"/>
    <cellStyle name="Normal 3 2 2 2 9" xfId="10079" xr:uid="{66624C6C-EEDC-46A0-81B0-A438D79010D5}"/>
    <cellStyle name="Normal 3 2 2 3" xfId="8245" xr:uid="{4D8AF283-058E-4A5D-ADDB-1DF4F8FA901A}"/>
    <cellStyle name="Normal 3 2 2 3 2" xfId="8941" xr:uid="{10E14480-D88C-4E0C-8FF8-14F3EB818398}"/>
    <cellStyle name="Normal 3 2 2 3 2 2" xfId="9704" xr:uid="{2887696A-4AF7-4CEF-B760-9E429EFB5A07}"/>
    <cellStyle name="Normal 3 2 2 3 2 2 2" xfId="11234" xr:uid="{9A20F28F-D291-4F35-BCDF-85F6807C91D7}"/>
    <cellStyle name="Normal 3 2 2 3 2 3" xfId="10471" xr:uid="{1A3FC2FF-0A3C-4B16-99B6-B35BBE688C1D}"/>
    <cellStyle name="Normal 3 2 2 3 3" xfId="8942" xr:uid="{420B45A9-519E-4637-84FA-D776A3EEC133}"/>
    <cellStyle name="Normal 3 2 2 3 3 2" xfId="9705" xr:uid="{790B4C05-F6DF-46BD-88F8-D3D6F0A757D8}"/>
    <cellStyle name="Normal 3 2 2 3 3 2 2" xfId="11235" xr:uid="{B515FEF0-507B-41AE-807B-5B30A9D3E79F}"/>
    <cellStyle name="Normal 3 2 2 3 3 3" xfId="10472" xr:uid="{690C1F18-09B8-433B-AE99-857F9B2F7387}"/>
    <cellStyle name="Normal 3 2 2 3 4" xfId="8680" xr:uid="{F8BEC45C-EFE2-48A1-9423-92216C87BC17}"/>
    <cellStyle name="Normal 3 2 2 3 4 2" xfId="9706" xr:uid="{638B83DA-CA07-4C52-9325-302C0176CF21}"/>
    <cellStyle name="Normal 3 2 2 3 4 2 2" xfId="11236" xr:uid="{ECDBBF95-8731-4E9A-970B-90E0ACFCF2E1}"/>
    <cellStyle name="Normal 3 2 2 3 4 3" xfId="10265" xr:uid="{4C0B9C1A-A925-44BD-951E-2894B5743664}"/>
    <cellStyle name="Normal 3 2 2 3 5" xfId="9299" xr:uid="{D646AE2F-E7E2-4454-8EBB-0184BCB3C3EE}"/>
    <cellStyle name="Normal 3 2 2 3 5 2" xfId="10824" xr:uid="{3B6426B4-2914-4411-80DA-A1FDB6E65A3D}"/>
    <cellStyle name="Normal 3 2 2 3 6" xfId="10083" xr:uid="{2DFFDA48-7802-449A-AE1C-E03C4F99F398}"/>
    <cellStyle name="Normal 3 2 2 4" xfId="8246" xr:uid="{64002672-B2F0-4413-BB3C-693F573DAD34}"/>
    <cellStyle name="Normal 3 2 2 4 2" xfId="8943" xr:uid="{1591F169-DDA1-4F80-9AC7-F2035DE8B629}"/>
    <cellStyle name="Normal 3 2 2 4 2 2" xfId="9707" xr:uid="{75D08670-1399-47F0-92E1-E7C221CFB188}"/>
    <cellStyle name="Normal 3 2 2 4 2 2 2" xfId="11237" xr:uid="{2E8CCD2B-CFCE-435D-9A2A-08D6CC3BEA4A}"/>
    <cellStyle name="Normal 3 2 2 4 2 3" xfId="10473" xr:uid="{89FFD22A-FEF6-40C5-B364-D136E486B30D}"/>
    <cellStyle name="Normal 3 2 2 4 3" xfId="8944" xr:uid="{08931135-72BD-4D5E-8529-30696FEFB5B6}"/>
    <cellStyle name="Normal 3 2 2 4 3 2" xfId="9708" xr:uid="{8736512C-5205-4D07-9E84-8FADA1102CCD}"/>
    <cellStyle name="Normal 3 2 2 4 3 2 2" xfId="11238" xr:uid="{D6E7D55B-3A6C-42A8-8FE8-86D6E4DFF03C}"/>
    <cellStyle name="Normal 3 2 2 4 3 3" xfId="10474" xr:uid="{8AF3EEA9-B85A-4D8D-A93C-A014363011C4}"/>
    <cellStyle name="Normal 3 2 2 4 4" xfId="8681" xr:uid="{F882EBAD-FD34-4653-BBD7-FB5865002354}"/>
    <cellStyle name="Normal 3 2 2 4 4 2" xfId="9709" xr:uid="{2A59014D-B1A9-44EF-BC62-1D75D971C28A}"/>
    <cellStyle name="Normal 3 2 2 4 4 2 2" xfId="11239" xr:uid="{944C738E-B4A2-43D2-AFEE-8E4BFFAFF296}"/>
    <cellStyle name="Normal 3 2 2 4 4 3" xfId="10266" xr:uid="{D7FBEF9F-3BB0-40FB-8976-F47355C54ECB}"/>
    <cellStyle name="Normal 3 2 2 4 5" xfId="9300" xr:uid="{9F1D5E0A-B162-4538-9B5C-F189EBCC4BBD}"/>
    <cellStyle name="Normal 3 2 2 4 5 2" xfId="10825" xr:uid="{E8B27CE1-F69E-4896-A841-7288C1F920D5}"/>
    <cellStyle name="Normal 3 2 2 4 6" xfId="10084" xr:uid="{3934DCD8-5775-48E8-A3F2-BB16A5A85CC4}"/>
    <cellStyle name="Normal 3 2 2 5" xfId="8247" xr:uid="{3A07860A-6BD0-4F98-8A11-334908248FBE}"/>
    <cellStyle name="Normal 3 2 2 5 2" xfId="8945" xr:uid="{3802F8CD-A79D-4E7D-85E7-C17B9594BEA9}"/>
    <cellStyle name="Normal 3 2 2 5 2 2" xfId="9710" xr:uid="{24CF7944-0B50-426F-B53D-A8CBF7007FE7}"/>
    <cellStyle name="Normal 3 2 2 5 2 2 2" xfId="11240" xr:uid="{40794C52-CA8A-4594-A486-21478268D0FF}"/>
    <cellStyle name="Normal 3 2 2 5 2 3" xfId="10475" xr:uid="{2F52E374-8C4B-43E7-B7BE-1C463A9780C3}"/>
    <cellStyle name="Normal 3 2 2 5 3" xfId="8946" xr:uid="{43139500-0932-4104-9D70-773173B258D4}"/>
    <cellStyle name="Normal 3 2 2 5 3 2" xfId="9711" xr:uid="{2C505DCC-3592-40C8-A47B-A2D54EA3D03D}"/>
    <cellStyle name="Normal 3 2 2 5 3 2 2" xfId="11241" xr:uid="{E7C217D8-9055-4325-BDA9-A3B4F87D5B5E}"/>
    <cellStyle name="Normal 3 2 2 5 3 3" xfId="10476" xr:uid="{57F20335-2E8C-4416-9A82-0708551A3C80}"/>
    <cellStyle name="Normal 3 2 2 5 4" xfId="8682" xr:uid="{232178C1-D7B2-402A-85CE-4C0E3F90A482}"/>
    <cellStyle name="Normal 3 2 2 5 4 2" xfId="9712" xr:uid="{2E8C0258-BCAA-4F97-961D-28991EE5E8F9}"/>
    <cellStyle name="Normal 3 2 2 5 4 2 2" xfId="11242" xr:uid="{90856791-6422-4EF3-93C2-AFE354DA19F6}"/>
    <cellStyle name="Normal 3 2 2 5 4 3" xfId="10267" xr:uid="{AEFFBF35-964E-48FF-8929-15FAA2CD27DA}"/>
    <cellStyle name="Normal 3 2 2 5 5" xfId="9301" xr:uid="{4FCAE95B-0886-43E3-8C7B-D9332D7E1471}"/>
    <cellStyle name="Normal 3 2 2 5 5 2" xfId="10826" xr:uid="{FF30FACB-A90E-46FD-A908-A6BBBB918753}"/>
    <cellStyle name="Normal 3 2 2 5 6" xfId="10085" xr:uid="{C640BC5D-3F2D-4A6A-8499-65AE1FEC71A0}"/>
    <cellStyle name="Normal 3 2 3" xfId="80" xr:uid="{42FE0592-8F62-4B18-99B3-74689B96B36B}"/>
    <cellStyle name="Normal 3 2 3 10" xfId="21547" xr:uid="{97FA4E2F-646E-4631-927B-073E158DE76A}"/>
    <cellStyle name="Normal 3 2 3 2" xfId="146" xr:uid="{C26CA52F-A71B-4EFA-923E-2AC040050C08}"/>
    <cellStyle name="Normal 3 2 3 2 2" xfId="649" xr:uid="{7E46FFFD-6E4D-4EB8-9B46-533013CD7C0D}"/>
    <cellStyle name="Normal 3 2 3 2 2 2" xfId="1415" xr:uid="{7BBF3D52-40C6-4683-A3FE-A316F4E515C9}"/>
    <cellStyle name="Normal 3 2 3 2 2 3" xfId="2195" xr:uid="{E0783B4B-D951-4B82-B69E-E2C0E0D410BA}"/>
    <cellStyle name="Normal 3 2 3 2 2 4" xfId="8249" xr:uid="{31E59EAB-B4E4-430E-AE3B-BC14BF61A87B}"/>
    <cellStyle name="Normal 3 2 3 2 3" xfId="401" xr:uid="{00AE7A3F-B04B-495D-8004-04F02285BD83}"/>
    <cellStyle name="Normal 3 2 3 2 3 2" xfId="1167" xr:uid="{4C207B33-1CE7-4BEF-8C26-A46F6C0E1BD3}"/>
    <cellStyle name="Normal 3 2 3 2 3 2 2" xfId="11243" xr:uid="{50FEE6D8-9820-462F-88D6-E00769A91925}"/>
    <cellStyle name="Normal 3 2 3 2 3 3" xfId="1947" xr:uid="{DE868DC6-D36F-40BE-8D9C-00186A20ACC4}"/>
    <cellStyle name="Normal 3 2 3 2 4" xfId="919" xr:uid="{6204D327-6F2E-474A-950F-30FDEAE86B46}"/>
    <cellStyle name="Normal 3 2 3 2 4 2" xfId="9713" xr:uid="{D24F9081-FBAF-4BD6-8785-A835E19F63C8}"/>
    <cellStyle name="Normal 3 2 3 2 4 2 2" xfId="11244" xr:uid="{F331FCFE-26DA-40FA-8CD3-F064AF918090}"/>
    <cellStyle name="Normal 3 2 3 2 4 3" xfId="10477" xr:uid="{74FF7114-1745-42AC-A729-F472981DE021}"/>
    <cellStyle name="Normal 3 2 3 2 5" xfId="1698" xr:uid="{C9DB74A8-62A4-49CB-A9C3-220F466A258A}"/>
    <cellStyle name="Normal 3 2 3 2 5 2" xfId="9714" xr:uid="{AACF4910-3089-4B1E-A4A5-94164284EF5F}"/>
    <cellStyle name="Normal 3 2 3 2 5 2 2" xfId="11245" xr:uid="{64D0B02D-4CB7-48E4-9A7E-8518FA433B51}"/>
    <cellStyle name="Normal 3 2 3 2 5 3" xfId="10268" xr:uid="{232EAFDC-914B-4344-AE19-046739DE81D5}"/>
    <cellStyle name="Normal 3 2 3 2 6" xfId="9302" xr:uid="{9AB6BDCB-50EC-4BA1-A202-EAF9C96B8053}"/>
    <cellStyle name="Normal 3 2 3 2 6 2" xfId="10827" xr:uid="{4489C39A-2CF9-48FA-94B8-3FA3482A02BE}"/>
    <cellStyle name="Normal 3 2 3 2 7" xfId="10086" xr:uid="{9DCC8977-6188-4702-9F3F-02B5DB8190DF}"/>
    <cellStyle name="Normal 3 2 3 2_1_solis_MK Nr 595 " xfId="8250" xr:uid="{7E2077EA-19F1-4F08-A379-6B8AF663E5AF}"/>
    <cellStyle name="Normal 3 2 3 3" xfId="224" xr:uid="{57C16D97-99BB-480A-A485-FD1E791EC926}"/>
    <cellStyle name="Normal 3 2 3 3 2" xfId="725" xr:uid="{7AFC0738-EDF4-4C52-BEB6-527AA27E9D27}"/>
    <cellStyle name="Normal 3 2 3 3 2 2" xfId="1491" xr:uid="{9474391F-8B9A-4726-AA8B-D52459129F7A}"/>
    <cellStyle name="Normal 3 2 3 3 2 2 2" xfId="11246" xr:uid="{5753DCE1-7A0F-451F-A625-047C2944F82A}"/>
    <cellStyle name="Normal 3 2 3 3 2 3" xfId="2271" xr:uid="{E3D73C2F-BD55-4530-AEA3-5D39577B9E08}"/>
    <cellStyle name="Normal 3 2 3 3 3" xfId="477" xr:uid="{2BC77861-6AC6-4B61-B816-9F0572FE9973}"/>
    <cellStyle name="Normal 3 2 3 3 3 2" xfId="1243" xr:uid="{2B591A45-8643-4FEA-9E94-D977090B29DC}"/>
    <cellStyle name="Normal 3 2 3 3 3 2 2" xfId="11247" xr:uid="{EAC0D289-433E-429B-9D17-9BF245EED46E}"/>
    <cellStyle name="Normal 3 2 3 3 3 3" xfId="2023" xr:uid="{4FC17CC2-5130-4D51-A8BA-8A6AC9C28C58}"/>
    <cellStyle name="Normal 3 2 3 3 4" xfId="995" xr:uid="{BA0727E0-C16F-40D0-8A30-CCFADCA296D8}"/>
    <cellStyle name="Normal 3 2 3 3 4 2" xfId="9715" xr:uid="{A1A1F9E7-0013-4257-80DD-E07CFF8B6279}"/>
    <cellStyle name="Normal 3 2 3 3 4 2 2" xfId="11248" xr:uid="{0166CBEF-4238-47F9-AB28-7EFCB261ABDC}"/>
    <cellStyle name="Normal 3 2 3 3 4 3" xfId="10269" xr:uid="{1691106F-82FC-47C4-8C65-F9F6402BBB6B}"/>
    <cellStyle name="Normal 3 2 3 3 5" xfId="1774" xr:uid="{07F29F8A-6324-4B4C-AA98-7954E5C64C66}"/>
    <cellStyle name="Normal 3 2 3 3 5 2" xfId="10828" xr:uid="{32397F6C-56E1-42C2-B5A6-61F6EAD4B797}"/>
    <cellStyle name="Normal 3 2 3 3 6" xfId="10087" xr:uid="{70F892F9-C178-4EF1-BAAD-A5C86CAB0E10}"/>
    <cellStyle name="Normal 3 2 3 4" xfId="584" xr:uid="{A004D5C8-C908-49B5-A5D4-59817610FC7E}"/>
    <cellStyle name="Normal 3 2 3 4 2" xfId="1350" xr:uid="{5996A06E-C6DB-46EF-A5A6-9283AE499787}"/>
    <cellStyle name="Normal 3 2 3 4 2 2" xfId="9716" xr:uid="{21014060-154A-4E59-8DBB-3151FBC3720A}"/>
    <cellStyle name="Normal 3 2 3 4 2 2 2" xfId="11249" xr:uid="{4C44189B-FB00-4125-B6AE-76EF7AC51CB5}"/>
    <cellStyle name="Normal 3 2 3 4 2 3" xfId="10478" xr:uid="{C8400CF5-95BB-471F-A2FD-3CDA5F96BACF}"/>
    <cellStyle name="Normal 3 2 3 4 3" xfId="2130" xr:uid="{48B84311-3BA1-4C4E-8E6A-01B2EE2A1978}"/>
    <cellStyle name="Normal 3 2 3 4 3 2" xfId="9717" xr:uid="{A3C22ACD-864A-4141-845C-9EB38EA577EF}"/>
    <cellStyle name="Normal 3 2 3 4 3 2 2" xfId="11250" xr:uid="{6498AF8E-FD3D-468C-8B3C-CA7FEE8D6C85}"/>
    <cellStyle name="Normal 3 2 3 4 3 3" xfId="10479" xr:uid="{C5DA3E2E-4FFD-433F-8634-995760A9E5A5}"/>
    <cellStyle name="Normal 3 2 3 4 4" xfId="8683" xr:uid="{1EE1B4B6-01DF-4825-905A-D2A99AE81719}"/>
    <cellStyle name="Normal 3 2 3 4 4 2" xfId="9718" xr:uid="{6080C8C7-21C6-4E23-BE4B-DE3B0369C42A}"/>
    <cellStyle name="Normal 3 2 3 4 4 2 2" xfId="11251" xr:uid="{B4E0E5AE-8FCF-41A1-AE03-74ED387E4B13}"/>
    <cellStyle name="Normal 3 2 3 4 4 3" xfId="10270" xr:uid="{D8B0EB4A-1E54-419A-8376-7D92C3FAE772}"/>
    <cellStyle name="Normal 3 2 3 4 5" xfId="9303" xr:uid="{3544C868-20AB-4B24-82A0-30D6B7A8B3CF}"/>
    <cellStyle name="Normal 3 2 3 4 5 2" xfId="10829" xr:uid="{D75B7269-629E-4E9D-BBE7-9D9333140C43}"/>
    <cellStyle name="Normal 3 2 3 4 6" xfId="10088" xr:uid="{0EE3167F-634D-4F3D-B495-B77700C1B42C}"/>
    <cellStyle name="Normal 3 2 3 5" xfId="336" xr:uid="{72BBD848-2604-418A-A0F4-467F9E22C045}"/>
    <cellStyle name="Normal 3 2 3 5 2" xfId="1102" xr:uid="{19D3AD4F-43D5-4C94-92FB-23AAEC5BCBB0}"/>
    <cellStyle name="Normal 3 2 3 5 3" xfId="1882" xr:uid="{9CB2CDF4-E7A7-49CC-AE98-6482046AB253}"/>
    <cellStyle name="Normal 3 2 3 5 4" xfId="8251" xr:uid="{AA4F7290-FFC6-420F-AB12-C715D90C67A8}"/>
    <cellStyle name="Normal 3 2 3 6" xfId="854" xr:uid="{513D4E60-87E6-41EA-B911-8971A7869474}"/>
    <cellStyle name="Normal 3 2 3 6 2" xfId="8248" xr:uid="{9032D3BA-6E5B-4DAD-9A0C-16D2EA6DC6AB}"/>
    <cellStyle name="Normal 3 2 3 7" xfId="1633" xr:uid="{FC9426AD-F7AF-4C69-83A2-BF4FD921AFEF}"/>
    <cellStyle name="Normal 3 2 3 7 2" xfId="21452" xr:uid="{EB44A3FE-87A9-49CD-9AD0-1CC9C7308E2A}"/>
    <cellStyle name="Normal 3 2 3 8" xfId="21474" xr:uid="{6A122328-4C14-4579-AD1C-6A8A062D33A1}"/>
    <cellStyle name="Normal 3 2 3 9" xfId="21543" xr:uid="{8BEE7ADE-979D-45C7-AC43-CE1CB122293A}"/>
    <cellStyle name="Normal 3 2 3_1_solis_MK Nr 595 " xfId="8252" xr:uid="{AA19A6AB-5A36-4E75-8AFE-5F4A610C6BC0}"/>
    <cellStyle name="Normal 3 2 4" xfId="114" xr:uid="{F27BE954-33A1-49A8-8257-C356EAC89596}"/>
    <cellStyle name="Normal 3 2 4 2" xfId="258" xr:uid="{A9CAA0FB-E869-4BEA-9DB2-8EE6D8B6B8D1}"/>
    <cellStyle name="Normal 3 2 4 2 2" xfId="759" xr:uid="{A02EB893-3560-4695-B990-6988C2E679B2}"/>
    <cellStyle name="Normal 3 2 4 2 2 2" xfId="1525" xr:uid="{621CD88C-089B-4CDD-B617-B220FC4721B1}"/>
    <cellStyle name="Normal 3 2 4 2 2 3" xfId="2305" xr:uid="{F76DBC9D-8037-429A-AA97-F2572E7467AC}"/>
    <cellStyle name="Normal 3 2 4 2 3" xfId="511" xr:uid="{EBB7BB7D-C39A-4F95-8277-89D60EE2F38D}"/>
    <cellStyle name="Normal 3 2 4 2 3 2" xfId="1277" xr:uid="{7B8ABC9B-0578-4876-8BA7-B1BE78B1BFF9}"/>
    <cellStyle name="Normal 3 2 4 2 3 3" xfId="2057" xr:uid="{E3E2295D-0EC5-4448-A70B-40996F8AA603}"/>
    <cellStyle name="Normal 3 2 4 2 4" xfId="1029" xr:uid="{2E68D4C0-B0BD-4C37-BBBF-1CB5279E2992}"/>
    <cellStyle name="Normal 3 2 4 2 5" xfId="1808" xr:uid="{67379DEA-F434-4085-859D-56E526897435}"/>
    <cellStyle name="Normal 3 2 4 3" xfId="617" xr:uid="{FAF61205-651D-4FCD-90B4-A92ED3133AE9}"/>
    <cellStyle name="Normal 3 2 4 3 2" xfId="1383" xr:uid="{F955390F-C10C-425D-8CDB-442945F70331}"/>
    <cellStyle name="Normal 3 2 4 3 3" xfId="2163" xr:uid="{0F072F7D-5C09-446A-B5D2-284205A3A413}"/>
    <cellStyle name="Normal 3 2 4 4" xfId="369" xr:uid="{F4348A82-6A11-4CD9-8C85-183C22272A04}"/>
    <cellStyle name="Normal 3 2 4 4 2" xfId="1135" xr:uid="{F4EE6EB1-2881-4C89-A1EE-126B323FC9CF}"/>
    <cellStyle name="Normal 3 2 4 4 3" xfId="1915" xr:uid="{12AF5717-C3CE-4B05-93CB-8DC47D08819B}"/>
    <cellStyle name="Normal 3 2 4 5" xfId="887" xr:uid="{08EB34BD-850D-4A13-9CC3-F43DB58CF855}"/>
    <cellStyle name="Normal 3 2 4 6" xfId="1666" xr:uid="{B1BCD437-0B12-4DD1-B34E-FD2A9FC58274}"/>
    <cellStyle name="Normal 3 2 4 7" xfId="8253" xr:uid="{2C8F14B2-594C-48F0-98E8-F9DC5F105EAB}"/>
    <cellStyle name="Normal 3 2 5" xfId="189" xr:uid="{13885A58-1189-4983-8C1C-7A8FB73C93D7}"/>
    <cellStyle name="Normal 3 2 5 2" xfId="691" xr:uid="{5D33403C-0171-4F8A-9E56-5E513F24260D}"/>
    <cellStyle name="Normal 3 2 5 2 2" xfId="1457" xr:uid="{0F72EA13-9414-460A-A4E7-F39C3D67A447}"/>
    <cellStyle name="Normal 3 2 5 2 3" xfId="2237" xr:uid="{4C9F616F-96F5-484D-9F6D-1A416EC538A2}"/>
    <cellStyle name="Normal 3 2 5 3" xfId="443" xr:uid="{9014735B-F8C1-472E-8B8D-89DF0C784FDE}"/>
    <cellStyle name="Normal 3 2 5 3 2" xfId="1209" xr:uid="{D9337E6D-BE8F-4E72-BCFD-68CCDC94E538}"/>
    <cellStyle name="Normal 3 2 5 3 3" xfId="1989" xr:uid="{B645208D-9248-49E3-BBC8-8B7012EDD16B}"/>
    <cellStyle name="Normal 3 2 5 4" xfId="961" xr:uid="{0E4FF63E-5DD1-4663-8617-B8794DD1A72A}"/>
    <cellStyle name="Normal 3 2 5 5" xfId="1740" xr:uid="{0E81BF43-377C-42B8-8D8B-F9F8281C48F5}"/>
    <cellStyle name="Normal 3 2 5 6" xfId="8254" xr:uid="{047980F6-3E7E-4F83-8208-4DC4217E51E1}"/>
    <cellStyle name="Normal 3 2 6" xfId="550" xr:uid="{510EA774-1951-494E-98BE-06F6929F31DD}"/>
    <cellStyle name="Normal 3 2 6 2" xfId="1316" xr:uid="{90EFF444-F170-491B-B22D-C6223BBC8394}"/>
    <cellStyle name="Normal 3 2 6 3" xfId="2096" xr:uid="{13A476F9-B415-4687-918E-37FDD5CF5CAC}"/>
    <cellStyle name="Normal 3 2 6 4" xfId="8947" xr:uid="{03C6A200-773D-4442-8EC8-29062C8F6AC6}"/>
    <cellStyle name="Normal 3 2 7" xfId="302" xr:uid="{02CC38B1-488A-4730-9F8C-14AD13882EB9}"/>
    <cellStyle name="Normal 3 2 7 2" xfId="1068" xr:uid="{FB43F78E-BD32-48C6-A7AD-10F74F87489F}"/>
    <cellStyle name="Normal 3 2 7 3" xfId="1848" xr:uid="{33092F9A-21A6-46E9-8696-5DF57036F087}"/>
    <cellStyle name="Normal 3 2 8" xfId="820" xr:uid="{FFDDE18F-9975-4F1B-8C73-8CBD63710903}"/>
    <cellStyle name="Normal 3 2 8 2" xfId="1601" xr:uid="{18F2CCA4-7AB4-420D-A02D-1CB5812FDDEC}"/>
    <cellStyle name="Normal 3 2 9" xfId="1574" xr:uid="{EE16510C-73ED-4C7B-B46A-71A2F911F55E}"/>
    <cellStyle name="Normal 3 20" xfId="8255" xr:uid="{61BE3199-5F7A-4945-A53F-4092074F1DD6}"/>
    <cellStyle name="Normal 3 21" xfId="8256" xr:uid="{27C4372E-4361-4B8C-A176-0F94128FB837}"/>
    <cellStyle name="Normal 3 22" xfId="8257" xr:uid="{44224270-DAC5-4260-9BA2-EBA76EF1797D}"/>
    <cellStyle name="Normal 3 23" xfId="8258" xr:uid="{8AB2A532-F946-49A2-AAA9-E2DD2931C0D6}"/>
    <cellStyle name="Normal 3 24" xfId="8259" xr:uid="{0FF8B2E1-1EEF-42D6-9DA8-A497BF55BCF6}"/>
    <cellStyle name="Normal 3 24 10" xfId="8260" xr:uid="{1903DAB0-DF0F-4B31-8BC8-1EF83842A4EF}"/>
    <cellStyle name="Normal 3 24 11" xfId="8261" xr:uid="{0D1672B0-2568-47FA-B922-E546418642EF}"/>
    <cellStyle name="Normal 3 24 12" xfId="8262" xr:uid="{DC7D192D-7FFD-4B98-AB4F-418AA377CA70}"/>
    <cellStyle name="Normal 3 24 13" xfId="8263" xr:uid="{509F8089-A47B-4DCF-BE0F-2E8ACD47A58B}"/>
    <cellStyle name="Normal 3 24 14" xfId="8264" xr:uid="{D62C00AD-E9DB-414E-8A39-BDA9B15550E7}"/>
    <cellStyle name="Normal 3 24 15" xfId="8265" xr:uid="{F456D42E-0716-4831-B1B4-6879F80DC916}"/>
    <cellStyle name="Normal 3 24 16" xfId="8266" xr:uid="{57FE9072-C6FA-45E1-8A06-B59C47B65892}"/>
    <cellStyle name="Normal 3 24 17" xfId="8267" xr:uid="{311B0CE2-2AEC-4EEB-AD7B-6E64884EDFF8}"/>
    <cellStyle name="Normal 3 24 18" xfId="8268" xr:uid="{C7A2AB14-28B2-4A5C-9393-3546A2327F60}"/>
    <cellStyle name="Normal 3 24 19" xfId="8269" xr:uid="{478F926B-14BA-4EAA-B42D-C4B535213498}"/>
    <cellStyle name="Normal 3 24 2" xfId="8270" xr:uid="{E4B55DE1-6EB1-4EAF-9035-04A01FB59E15}"/>
    <cellStyle name="Normal 3 24 20" xfId="8271" xr:uid="{30549506-229E-477C-BAE1-859FAB8BB158}"/>
    <cellStyle name="Normal 3 24 3" xfId="8272" xr:uid="{822481A0-E68A-4961-BE98-BCF123B3FADB}"/>
    <cellStyle name="Normal 3 24 4" xfId="8273" xr:uid="{C38911A1-6C56-4AB3-92FC-4469BE0AA6D8}"/>
    <cellStyle name="Normal 3 24 5" xfId="8274" xr:uid="{FA287F31-CD41-441A-A223-CAB906134AC8}"/>
    <cellStyle name="Normal 3 24 6" xfId="8275" xr:uid="{807EC91E-1585-400C-81EC-5D2E4ACAF877}"/>
    <cellStyle name="Normal 3 24 7" xfId="8276" xr:uid="{AA25B7AA-BA6A-44A6-8A99-2EA2B6033875}"/>
    <cellStyle name="Normal 3 24 8" xfId="8277" xr:uid="{7F3B780E-72EE-4F6E-82A5-EB1B815968A5}"/>
    <cellStyle name="Normal 3 24 9" xfId="8278" xr:uid="{DE940F7B-72CA-4168-B665-C8FCB5525EC3}"/>
    <cellStyle name="Normal 3 25" xfId="8279" xr:uid="{82DA77CA-0EB0-4395-AC0F-6902B240993A}"/>
    <cellStyle name="Normal 3 26" xfId="8280" xr:uid="{ABB65F6A-303F-4DA7-8653-91F7EEBD000E}"/>
    <cellStyle name="Normal 3 27" xfId="8281" xr:uid="{023FCC38-C528-4FE1-821D-DE8370BB5306}"/>
    <cellStyle name="Normal 3 28" xfId="8282" xr:uid="{EEDDA218-E88C-4599-8418-66664703DE99}"/>
    <cellStyle name="Normal 3 29" xfId="8283" xr:uid="{BCEE9AA1-5C8A-42DA-A027-5C3C8992F4A8}"/>
    <cellStyle name="Normal 3 3" xfId="22" xr:uid="{82B9FE8E-E6BA-4F51-8D51-7AE1F4556A3D}"/>
    <cellStyle name="Normal 3 3 2" xfId="31" xr:uid="{2E7658C9-C6C6-4FAE-AFB5-29DD17CB418D}"/>
    <cellStyle name="Normal 3 3 2 2" xfId="53" xr:uid="{60D56B74-8E8E-488D-84D2-5D4B1C3FF982}"/>
    <cellStyle name="Normal 3 3 2 2 2" xfId="94" xr:uid="{648C624A-3107-4F4F-8CEE-C3678C3F4280}"/>
    <cellStyle name="Normal 3 3 2 2 2 2" xfId="158" xr:uid="{219E0689-1915-44F2-9398-FA55645FC0EB}"/>
    <cellStyle name="Normal 3 3 2 2 2 2 2" xfId="661" xr:uid="{6176FA39-78FB-4798-8CA3-85132780425E}"/>
    <cellStyle name="Normal 3 3 2 2 2 2 2 2" xfId="1427" xr:uid="{68B6107F-1334-44AF-AAEE-3D6474EC6908}"/>
    <cellStyle name="Normal 3 3 2 2 2 2 2 3" xfId="2207" xr:uid="{0B3FD65E-5F4E-48A9-B90D-0F3C1060C8D2}"/>
    <cellStyle name="Normal 3 3 2 2 2 2 3" xfId="413" xr:uid="{E80700BF-8C40-4F69-9F09-20DBA6CC4FDF}"/>
    <cellStyle name="Normal 3 3 2 2 2 2 3 2" xfId="1179" xr:uid="{3E19DD4A-50E4-45AE-B513-D1BE12C8E006}"/>
    <cellStyle name="Normal 3 3 2 2 2 2 3 3" xfId="1959" xr:uid="{71665490-74B8-4C6A-8BBE-352FEADFC57E}"/>
    <cellStyle name="Normal 3 3 2 2 2 2 4" xfId="931" xr:uid="{39BBFF46-BA9B-4821-9A64-556E489F986F}"/>
    <cellStyle name="Normal 3 3 2 2 2 2 5" xfId="1710" xr:uid="{634EFE8A-8838-4E67-9688-09C2957FDABC}"/>
    <cellStyle name="Normal 3 3 2 2 2 3" xfId="238" xr:uid="{16B28EF9-5E96-44AF-B448-02A0C7212D8D}"/>
    <cellStyle name="Normal 3 3 2 2 2 3 2" xfId="739" xr:uid="{56CC0A0F-A2CC-405A-8107-58B50432A55B}"/>
    <cellStyle name="Normal 3 3 2 2 2 3 2 2" xfId="1505" xr:uid="{346AE982-3887-4A9D-B2FC-9A15CB72E12F}"/>
    <cellStyle name="Normal 3 3 2 2 2 3 2 3" xfId="2285" xr:uid="{E0280E26-67A2-4ACC-A866-1D6BCBDDFE5D}"/>
    <cellStyle name="Normal 3 3 2 2 2 3 3" xfId="491" xr:uid="{08C0C992-650D-41DC-83A9-0FF16A8404BD}"/>
    <cellStyle name="Normal 3 3 2 2 2 3 3 2" xfId="1257" xr:uid="{DE39902F-56BB-4751-9905-C81ED084F23D}"/>
    <cellStyle name="Normal 3 3 2 2 2 3 3 3" xfId="2037" xr:uid="{91F63983-93FD-4F9E-847A-BEBD5019F1BC}"/>
    <cellStyle name="Normal 3 3 2 2 2 3 4" xfId="1009" xr:uid="{11E38071-FD6D-4DC5-A55F-E819A9C55C0E}"/>
    <cellStyle name="Normal 3 3 2 2 2 3 5" xfId="1788" xr:uid="{539EE6DD-D62E-48E1-AC6D-1E4FEC462D46}"/>
    <cellStyle name="Normal 3 3 2 2 2 4" xfId="598" xr:uid="{DCA33C23-CE3C-4A08-A08C-28F807ACCBE2}"/>
    <cellStyle name="Normal 3 3 2 2 2 4 2" xfId="1364" xr:uid="{CA595A10-ADC7-464D-8286-6AE2FBFB71A5}"/>
    <cellStyle name="Normal 3 3 2 2 2 4 3" xfId="2144" xr:uid="{9A1BE8C7-8D63-4572-91B0-5039CC25BD3B}"/>
    <cellStyle name="Normal 3 3 2 2 2 5" xfId="350" xr:uid="{7EC06EAF-C6FB-49FB-A32B-13E4923F650E}"/>
    <cellStyle name="Normal 3 3 2 2 2 5 2" xfId="1116" xr:uid="{DF071BFA-066D-4528-BEF8-7F217AFD2C96}"/>
    <cellStyle name="Normal 3 3 2 2 2 5 3" xfId="1896" xr:uid="{32B9521C-F6F8-478B-B200-F91B452A9E0A}"/>
    <cellStyle name="Normal 3 3 2 2 2 6" xfId="868" xr:uid="{5AB70340-CEB8-4400-AB15-65A9EEC80C18}"/>
    <cellStyle name="Normal 3 3 2 2 2 7" xfId="1647" xr:uid="{E5F078B2-3DF5-4DCF-A413-ED43DA092E97}"/>
    <cellStyle name="Normal 3 3 2 2 3" xfId="126" xr:uid="{E4C90473-FD4C-4721-B0B2-D16710E7F098}"/>
    <cellStyle name="Normal 3 3 2 2 3 2" xfId="272" xr:uid="{AA2DA1D2-FBA7-445A-AC83-8F2B8EA88636}"/>
    <cellStyle name="Normal 3 3 2 2 3 2 2" xfId="773" xr:uid="{1FBA8602-DE5E-4F32-9C2B-8C17AB7434C1}"/>
    <cellStyle name="Normal 3 3 2 2 3 2 2 2" xfId="1539" xr:uid="{BB8FD0CE-E59E-4E3D-84CC-05796CB9EA31}"/>
    <cellStyle name="Normal 3 3 2 2 3 2 2 3" xfId="2319" xr:uid="{2F4E1B43-17D0-470B-8264-487898D977FD}"/>
    <cellStyle name="Normal 3 3 2 2 3 2 3" xfId="525" xr:uid="{25185C03-C243-465E-9C12-8C56C9FE1C1F}"/>
    <cellStyle name="Normal 3 3 2 2 3 2 3 2" xfId="1291" xr:uid="{AADB3EC0-DA13-44D1-AB2D-783139D76F17}"/>
    <cellStyle name="Normal 3 3 2 2 3 2 3 3" xfId="2071" xr:uid="{C67E766F-6960-4911-9CA1-B912D5B5E48D}"/>
    <cellStyle name="Normal 3 3 2 2 3 2 4" xfId="1043" xr:uid="{96E3254F-E06D-4631-86C5-E04FB967692E}"/>
    <cellStyle name="Normal 3 3 2 2 3 2 5" xfId="1822" xr:uid="{D4AE3F78-E7D7-4AC3-BD4E-91889435137F}"/>
    <cellStyle name="Normal 3 3 2 2 3 3" xfId="629" xr:uid="{D8D32F31-E02F-4412-9B81-9684A3B1F997}"/>
    <cellStyle name="Normal 3 3 2 2 3 3 2" xfId="1395" xr:uid="{9ABAF17A-7A82-4511-885D-237EBF4B57FF}"/>
    <cellStyle name="Normal 3 3 2 2 3 3 3" xfId="2175" xr:uid="{3A053F5D-16ED-4B4C-81B6-285F109C4AE5}"/>
    <cellStyle name="Normal 3 3 2 2 3 4" xfId="381" xr:uid="{C735564C-3A5C-4C9A-BE05-BB595D54ED83}"/>
    <cellStyle name="Normal 3 3 2 2 3 4 2" xfId="1147" xr:uid="{DF9158BF-9A3C-4E98-BE7F-EECEF3F53F33}"/>
    <cellStyle name="Normal 3 3 2 2 3 4 3" xfId="1927" xr:uid="{C8A4F3FD-B542-4839-870F-552518537539}"/>
    <cellStyle name="Normal 3 3 2 2 3 5" xfId="899" xr:uid="{71BAF5EC-35DF-4490-A209-25FE1CE7E7A8}"/>
    <cellStyle name="Normal 3 3 2 2 3 6" xfId="1678" xr:uid="{EAB9BE34-D971-463E-AC06-60EAD8EFD422}"/>
    <cellStyle name="Normal 3 3 2 2 4" xfId="204" xr:uid="{B8B9939B-36AB-438C-97DB-AB245EBFE205}"/>
    <cellStyle name="Normal 3 3 2 2 4 2" xfId="705" xr:uid="{91348EAF-F136-4D2F-8D33-ED617F9B8C13}"/>
    <cellStyle name="Normal 3 3 2 2 4 2 2" xfId="1471" xr:uid="{3A980854-6E5D-4959-B33D-A5EEAC725A49}"/>
    <cellStyle name="Normal 3 3 2 2 4 2 3" xfId="2251" xr:uid="{9E32D32A-2791-44D1-9E87-A5CA93543DA9}"/>
    <cellStyle name="Normal 3 3 2 2 4 3" xfId="457" xr:uid="{C90596B5-8134-422F-82B3-9EC7846180B4}"/>
    <cellStyle name="Normal 3 3 2 2 4 3 2" xfId="1223" xr:uid="{84A0B447-17CF-4B7A-B889-D54C3014351E}"/>
    <cellStyle name="Normal 3 3 2 2 4 3 3" xfId="2003" xr:uid="{A35D1ADB-41A9-4D30-ABE4-FB32A0912C59}"/>
    <cellStyle name="Normal 3 3 2 2 4 4" xfId="975" xr:uid="{467FC35D-7984-4EDA-90A6-A62B60A5A1C5}"/>
    <cellStyle name="Normal 3 3 2 2 4 5" xfId="1754" xr:uid="{331E327E-D2C0-43E3-9C73-68270877BCE3}"/>
    <cellStyle name="Normal 3 3 2 2 5" xfId="564" xr:uid="{DD8E640B-E0B2-489E-8183-E5FB2663CF2D}"/>
    <cellStyle name="Normal 3 3 2 2 5 2" xfId="1330" xr:uid="{5D7C0AD3-AACD-4779-80C9-AB0E277F9879}"/>
    <cellStyle name="Normal 3 3 2 2 5 3" xfId="2110" xr:uid="{B82351EF-5052-4FE6-87D0-698AF0D9336B}"/>
    <cellStyle name="Normal 3 3 2 2 6" xfId="316" xr:uid="{29C69AC3-ADC0-4263-B85F-04C0F2A2CFE4}"/>
    <cellStyle name="Normal 3 3 2 2 6 2" xfId="1082" xr:uid="{1D018020-3718-4EEE-A7A0-A7096FA7249C}"/>
    <cellStyle name="Normal 3 3 2 2 6 3" xfId="1862" xr:uid="{C4574382-E2A6-4B9D-AF35-6701082A72FF}"/>
    <cellStyle name="Normal 3 3 2 2 7" xfId="834" xr:uid="{96250062-1A33-4846-B987-71F4ED1F5524}"/>
    <cellStyle name="Normal 3 3 2 2 8" xfId="1613" xr:uid="{442CB9E0-0233-4701-AC97-9906684960AD}"/>
    <cellStyle name="Normal 3 3 2 3" xfId="81" xr:uid="{A1B18F72-A3E2-4174-B52E-F23715F0C997}"/>
    <cellStyle name="Normal 3 3 2 3 2" xfId="147" xr:uid="{F89A5496-96C1-4FC7-B55D-3161C6550E00}"/>
    <cellStyle name="Normal 3 3 2 3 2 2" xfId="650" xr:uid="{D0D3647B-E25D-40CC-BEB2-2A074F27D906}"/>
    <cellStyle name="Normal 3 3 2 3 2 2 2" xfId="1416" xr:uid="{7B7AA660-CA6D-4E06-8004-90EB6C1F135B}"/>
    <cellStyle name="Normal 3 3 2 3 2 2 3" xfId="2196" xr:uid="{1A53D0FA-6A19-4EEF-B3AF-6BB4D7656406}"/>
    <cellStyle name="Normal 3 3 2 3 2 3" xfId="402" xr:uid="{E6358B54-6AA0-4128-A4D7-588EDFDD8014}"/>
    <cellStyle name="Normal 3 3 2 3 2 3 2" xfId="1168" xr:uid="{1FDAD3FC-12A4-4096-AD36-2C6A6A04D306}"/>
    <cellStyle name="Normal 3 3 2 3 2 3 3" xfId="1948" xr:uid="{ACE9386E-80DE-4022-99A3-61265911AA6A}"/>
    <cellStyle name="Normal 3 3 2 3 2 4" xfId="920" xr:uid="{98D25CB7-F614-4F7C-B39F-3EB64A8908A0}"/>
    <cellStyle name="Normal 3 3 2 3 2 5" xfId="1699" xr:uid="{47B83FC8-2B46-46DD-A5FE-4D7EFC1FF35E}"/>
    <cellStyle name="Normal 3 3 2 3 3" xfId="225" xr:uid="{6F69B938-CB66-4670-BAB7-FD3C3085012E}"/>
    <cellStyle name="Normal 3 3 2 3 3 2" xfId="726" xr:uid="{5D1F04C8-6F25-4C66-86F9-105BC044AD11}"/>
    <cellStyle name="Normal 3 3 2 3 3 2 2" xfId="1492" xr:uid="{5D336774-7C7C-451D-817E-85FB9826E906}"/>
    <cellStyle name="Normal 3 3 2 3 3 2 3" xfId="2272" xr:uid="{C929E85D-FBA1-479E-8CFE-4FC8BB7EC3F3}"/>
    <cellStyle name="Normal 3 3 2 3 3 3" xfId="478" xr:uid="{0C0AAE1E-3D4D-45FB-A2CA-5E148C0BEB65}"/>
    <cellStyle name="Normal 3 3 2 3 3 3 2" xfId="1244" xr:uid="{51AD0564-E9A9-49EE-878C-2E1510A41EF8}"/>
    <cellStyle name="Normal 3 3 2 3 3 3 3" xfId="2024" xr:uid="{D1C8981D-8D7E-4015-9A14-4EBA3D209E0D}"/>
    <cellStyle name="Normal 3 3 2 3 3 4" xfId="996" xr:uid="{8EC2002B-5ED3-4218-BAF4-AEC37E212DF9}"/>
    <cellStyle name="Normal 3 3 2 3 3 5" xfId="1775" xr:uid="{453301A5-8EB3-46A3-B273-622546FB141D}"/>
    <cellStyle name="Normal 3 3 2 3 4" xfId="585" xr:uid="{1F601807-369D-4E29-AF7F-DFE090EBD29A}"/>
    <cellStyle name="Normal 3 3 2 3 4 2" xfId="1351" xr:uid="{F883718A-5AF0-421C-99B0-F86A50ABD023}"/>
    <cellStyle name="Normal 3 3 2 3 4 3" xfId="2131" xr:uid="{AE7CF12E-158F-4D68-9F9F-8E5E6EEC9C6F}"/>
    <cellStyle name="Normal 3 3 2 3 5" xfId="337" xr:uid="{6E9A5BE5-7488-4331-A4BE-A51511CD535C}"/>
    <cellStyle name="Normal 3 3 2 3 5 2" xfId="1103" xr:uid="{A131599D-7708-4F7D-9A6F-AFDE870560F1}"/>
    <cellStyle name="Normal 3 3 2 3 5 3" xfId="1883" xr:uid="{EC85AAFD-8351-4EEE-86AE-6D506D44ACC2}"/>
    <cellStyle name="Normal 3 3 2 3 6" xfId="855" xr:uid="{4B0D9330-1394-43AD-8A13-61C9FD4C8D9D}"/>
    <cellStyle name="Normal 3 3 2 3 7" xfId="1634" xr:uid="{688A914C-838D-4053-993C-DAB50FA54C3F}"/>
    <cellStyle name="Normal 3 3 2 4" xfId="115" xr:uid="{C43D9839-5175-4E6D-AC7A-4F0B5DC91373}"/>
    <cellStyle name="Normal 3 3 2 4 2" xfId="259" xr:uid="{6D0AB1BA-2F29-4079-AE88-77D5E761AC24}"/>
    <cellStyle name="Normal 3 3 2 4 2 2" xfId="760" xr:uid="{EABDCFF4-CCC3-4C8A-900A-70D25C3165CC}"/>
    <cellStyle name="Normal 3 3 2 4 2 2 2" xfId="1526" xr:uid="{9E772B01-312B-4145-9114-629C8C67248E}"/>
    <cellStyle name="Normal 3 3 2 4 2 2 3" xfId="2306" xr:uid="{A2F261FC-085B-4325-8F10-AF7E21B1E38E}"/>
    <cellStyle name="Normal 3 3 2 4 2 3" xfId="512" xr:uid="{39E4072B-3671-47E7-893B-01F06D8585F7}"/>
    <cellStyle name="Normal 3 3 2 4 2 3 2" xfId="1278" xr:uid="{88F5FF39-A18C-4F34-A37A-87ED68FF0EA1}"/>
    <cellStyle name="Normal 3 3 2 4 2 3 3" xfId="2058" xr:uid="{C577EECE-0EFE-4199-9EE4-4FA73A811F92}"/>
    <cellStyle name="Normal 3 3 2 4 2 4" xfId="1030" xr:uid="{892F4AC9-90F2-438A-89E2-BE1223E6DB9F}"/>
    <cellStyle name="Normal 3 3 2 4 2 5" xfId="1809" xr:uid="{0AD89187-31D4-4EAF-A647-9EEFA2CF02A8}"/>
    <cellStyle name="Normal 3 3 2 4 3" xfId="618" xr:uid="{A51A398B-F5F1-4F55-AEFE-F468DCD76AB1}"/>
    <cellStyle name="Normal 3 3 2 4 3 2" xfId="1384" xr:uid="{3483CC7B-E56F-4744-9E18-E6A507FCB04D}"/>
    <cellStyle name="Normal 3 3 2 4 3 3" xfId="2164" xr:uid="{8DE1AA27-25EF-497E-98CE-8B4B88944D87}"/>
    <cellStyle name="Normal 3 3 2 4 4" xfId="370" xr:uid="{662A0E8F-5A94-45C1-AF7C-E91427662BC9}"/>
    <cellStyle name="Normal 3 3 2 4 4 2" xfId="1136" xr:uid="{AE109016-3FDE-4C77-9AFD-E295547B9C05}"/>
    <cellStyle name="Normal 3 3 2 4 4 3" xfId="1916" xr:uid="{A8C63C5B-D591-4556-A4C6-CA31E7FC0D45}"/>
    <cellStyle name="Normal 3 3 2 4 5" xfId="888" xr:uid="{6DCB298D-0DD5-4DA4-9A9C-C3BB16187FA7}"/>
    <cellStyle name="Normal 3 3 2 4 6" xfId="1667" xr:uid="{A16B5C27-964C-4437-9395-0411F4441916}"/>
    <cellStyle name="Normal 3 3 2 5" xfId="190" xr:uid="{708FE0C8-015B-4E00-8833-FA2F472DC9C2}"/>
    <cellStyle name="Normal 3 3 2 5 2" xfId="692" xr:uid="{AD3391A8-5D49-4921-8CDC-2567F9A4EB46}"/>
    <cellStyle name="Normal 3 3 2 5 2 2" xfId="1458" xr:uid="{4B502D47-C33D-40D6-8D76-6AFF0D66B1DE}"/>
    <cellStyle name="Normal 3 3 2 5 2 3" xfId="2238" xr:uid="{B7978567-15B7-4402-9C1E-793850624FFB}"/>
    <cellStyle name="Normal 3 3 2 5 3" xfId="444" xr:uid="{D102E3B2-F291-47FF-86F5-D3E5F3113C0F}"/>
    <cellStyle name="Normal 3 3 2 5 3 2" xfId="1210" xr:uid="{55A2EDE7-155B-4437-8A2F-8B507BCBDCB2}"/>
    <cellStyle name="Normal 3 3 2 5 3 3" xfId="1990" xr:uid="{A313101E-7BA2-445A-8294-1208D64166F7}"/>
    <cellStyle name="Normal 3 3 2 5 4" xfId="962" xr:uid="{D7F25832-8182-4BC0-93B7-92554A285699}"/>
    <cellStyle name="Normal 3 3 2 5 5" xfId="1741" xr:uid="{1208C244-3D77-4606-9382-136CFF0D7169}"/>
    <cellStyle name="Normal 3 3 2 6" xfId="551" xr:uid="{DFDED90D-CBB9-4F0E-B707-8E987B0B8A23}"/>
    <cellStyle name="Normal 3 3 2 6 2" xfId="1317" xr:uid="{3768DE59-0A21-403A-88D9-A935F11BC7A3}"/>
    <cellStyle name="Normal 3 3 2 6 3" xfId="2097" xr:uid="{AC8C241E-525A-49A1-8C5E-556596F205C6}"/>
    <cellStyle name="Normal 3 3 2 7" xfId="303" xr:uid="{4F234C93-52D4-49D0-8E4E-75DC0C67D938}"/>
    <cellStyle name="Normal 3 3 2 7 2" xfId="1069" xr:uid="{B8137965-75D8-4BFF-AFDE-5923B881B1A0}"/>
    <cellStyle name="Normal 3 3 2 7 3" xfId="1849" xr:uid="{32C2FD13-8C29-46FF-9C64-C90CE95650EE}"/>
    <cellStyle name="Normal 3 3 2 8" xfId="821" xr:uid="{A6763ECF-F4B4-454E-8BFE-676153CC2C15}"/>
    <cellStyle name="Normal 3 3 2 9" xfId="1602" xr:uid="{97BE668C-3C6F-4754-96A3-3ACA71A65608}"/>
    <cellStyle name="Normal 3 3 3" xfId="50" xr:uid="{CB4E0F92-473C-4452-B048-5278C8B899B4}"/>
    <cellStyle name="Normal 3 3 3 2" xfId="91" xr:uid="{74C1FC9C-3782-45B3-A095-5759DB8980FA}"/>
    <cellStyle name="Normal 3 3 3 2 2" xfId="155" xr:uid="{16AE1EEF-669D-483A-964B-8A43D71EEF2E}"/>
    <cellStyle name="Normal 3 3 3 2 2 2" xfId="658" xr:uid="{41900F4E-D680-40DC-BFD1-EA41C673603D}"/>
    <cellStyle name="Normal 3 3 3 2 2 2 2" xfId="1424" xr:uid="{48BEDE93-9580-42B3-BBAE-89542429B31B}"/>
    <cellStyle name="Normal 3 3 3 2 2 2 3" xfId="2204" xr:uid="{4D33D3F1-586A-4404-82E6-6B96CBF20158}"/>
    <cellStyle name="Normal 3 3 3 2 2 3" xfId="410" xr:uid="{25A57850-09A2-4416-BB99-6105DEC6627B}"/>
    <cellStyle name="Normal 3 3 3 2 2 3 2" xfId="1176" xr:uid="{81FD099F-99E0-4EB3-A8A9-8ABC5EF03073}"/>
    <cellStyle name="Normal 3 3 3 2 2 3 3" xfId="1956" xr:uid="{5444DA0E-46AE-4202-AAAE-0E4312994C31}"/>
    <cellStyle name="Normal 3 3 3 2 2 4" xfId="928" xr:uid="{3CD4C2FF-8077-4ECD-A126-908B20F40273}"/>
    <cellStyle name="Normal 3 3 3 2 2 5" xfId="1707" xr:uid="{D99CD37F-E080-4A9E-AEC1-E23424835349}"/>
    <cellStyle name="Normal 3 3 3 2 3" xfId="235" xr:uid="{C7B27E90-2CAF-431E-93CA-8F1353DE8B34}"/>
    <cellStyle name="Normal 3 3 3 2 3 2" xfId="736" xr:uid="{FDD8934F-F2C9-4C9E-83C3-EF2053B320DD}"/>
    <cellStyle name="Normal 3 3 3 2 3 2 2" xfId="1502" xr:uid="{37D771AB-C1CA-4479-8FF4-372790317F6D}"/>
    <cellStyle name="Normal 3 3 3 2 3 2 3" xfId="2282" xr:uid="{982BA1AB-1957-41DB-B11B-02B3503D0D3C}"/>
    <cellStyle name="Normal 3 3 3 2 3 3" xfId="488" xr:uid="{D7EEAFB3-319A-48E4-AEE0-8B9B226785AC}"/>
    <cellStyle name="Normal 3 3 3 2 3 3 2" xfId="1254" xr:uid="{476C52E8-3717-4E6B-B980-4E050AB66431}"/>
    <cellStyle name="Normal 3 3 3 2 3 3 3" xfId="2034" xr:uid="{4A5FF56D-4E9F-43D2-ACA8-E846D520592A}"/>
    <cellStyle name="Normal 3 3 3 2 3 4" xfId="1006" xr:uid="{84C18AED-90A4-4B2C-A6CD-0BAB050153CD}"/>
    <cellStyle name="Normal 3 3 3 2 3 5" xfId="1785" xr:uid="{06BC5480-FDCA-4137-BF07-1B2367F66D22}"/>
    <cellStyle name="Normal 3 3 3 2 4" xfId="595" xr:uid="{DD30B6F6-AE4B-4CE6-942A-7C0FCCD7DDBD}"/>
    <cellStyle name="Normal 3 3 3 2 4 2" xfId="1361" xr:uid="{7118E74E-59D2-4CA0-82B1-07D820BF91B7}"/>
    <cellStyle name="Normal 3 3 3 2 4 3" xfId="2141" xr:uid="{C6AEFF53-AE28-4DA2-A276-629A84F7AB3E}"/>
    <cellStyle name="Normal 3 3 3 2 5" xfId="347" xr:uid="{56C6593F-DDE9-4AC6-96BF-B05EFA095B78}"/>
    <cellStyle name="Normal 3 3 3 2 5 2" xfId="1113" xr:uid="{1216578D-22A7-4626-9BE9-50246E2F1108}"/>
    <cellStyle name="Normal 3 3 3 2 5 3" xfId="1893" xr:uid="{0675D93B-A8F1-4C93-A43A-C74A5ECF588A}"/>
    <cellStyle name="Normal 3 3 3 2 6" xfId="865" xr:uid="{CD8B3D6E-2DC5-4080-B416-42A7A7656BA1}"/>
    <cellStyle name="Normal 3 3 3 2 7" xfId="1644" xr:uid="{101CE696-9690-4772-AB87-5257166770C5}"/>
    <cellStyle name="Normal 3 3 3 2 8" xfId="8284" xr:uid="{23475D13-8A65-4417-ACA6-501D2B28BE76}"/>
    <cellStyle name="Normal 3 3 3 3" xfId="123" xr:uid="{B3FAF92F-FB11-4597-A47C-3FC5FD4C008F}"/>
    <cellStyle name="Normal 3 3 3 3 2" xfId="269" xr:uid="{0110822A-2B88-439A-B45C-F6D05B231B47}"/>
    <cellStyle name="Normal 3 3 3 3 2 2" xfId="770" xr:uid="{200E471B-41BD-4ED3-9ED6-BBBB924731D9}"/>
    <cellStyle name="Normal 3 3 3 3 2 2 2" xfId="1536" xr:uid="{929B3A73-58E8-4E4D-8CED-A5F5275B7E6C}"/>
    <cellStyle name="Normal 3 3 3 3 2 2 3" xfId="2316" xr:uid="{43F59307-F570-45CE-A1B7-E2DFD7E53577}"/>
    <cellStyle name="Normal 3 3 3 3 2 3" xfId="522" xr:uid="{1B02695E-0E55-43E3-99CD-C453A092598B}"/>
    <cellStyle name="Normal 3 3 3 3 2 3 2" xfId="1288" xr:uid="{848BF075-7978-4BC2-9FA3-477C6BF800FF}"/>
    <cellStyle name="Normal 3 3 3 3 2 3 3" xfId="2068" xr:uid="{92834546-231F-4BF2-879F-3A2273242C14}"/>
    <cellStyle name="Normal 3 3 3 3 2 4" xfId="1040" xr:uid="{965DED24-636C-4368-814F-EE9DDF63946C}"/>
    <cellStyle name="Normal 3 3 3 3 2 5" xfId="1819" xr:uid="{49CF17BA-F852-4BD7-9F82-B3D6EDD57022}"/>
    <cellStyle name="Normal 3 3 3 3 3" xfId="626" xr:uid="{1C0BCC36-FA22-471D-A57F-C16AC0A65AF8}"/>
    <cellStyle name="Normal 3 3 3 3 3 2" xfId="1392" xr:uid="{3ED3A8F7-53D9-49A9-BC71-4C39C16BC8AB}"/>
    <cellStyle name="Normal 3 3 3 3 3 3" xfId="2172" xr:uid="{81560537-B702-46DB-9EF1-FFACA8EE956C}"/>
    <cellStyle name="Normal 3 3 3 3 4" xfId="378" xr:uid="{6AAACB7C-4D11-4623-A49B-AEE7C9291BD2}"/>
    <cellStyle name="Normal 3 3 3 3 4 2" xfId="1144" xr:uid="{89FE758D-2564-4284-893F-37D1D081CDEC}"/>
    <cellStyle name="Normal 3 3 3 3 4 3" xfId="1924" xr:uid="{BDAE02E7-C0C5-46F4-B6F4-CF1C8EF95917}"/>
    <cellStyle name="Normal 3 3 3 3 5" xfId="896" xr:uid="{65B47984-10F4-43DE-B9EA-5D6007D6B849}"/>
    <cellStyle name="Normal 3 3 3 3 6" xfId="1675" xr:uid="{9BFD7CA8-5AD0-4186-89EB-B7C9CAE84FFD}"/>
    <cellStyle name="Normal 3 3 3 4" xfId="201" xr:uid="{57F83408-671F-4F6D-B5EC-99F3A99B8527}"/>
    <cellStyle name="Normal 3 3 3 4 2" xfId="702" xr:uid="{44E6826D-A6DF-4692-905B-997B2EC488C1}"/>
    <cellStyle name="Normal 3 3 3 4 2 2" xfId="1468" xr:uid="{595C4946-9BFF-46A5-8A7E-7C1548A5BAD2}"/>
    <cellStyle name="Normal 3 3 3 4 2 3" xfId="2248" xr:uid="{14012E73-52F5-4090-A539-4B830A2329FA}"/>
    <cellStyle name="Normal 3 3 3 4 3" xfId="454" xr:uid="{1465A0AA-87D2-45EA-A9E4-144F7442287A}"/>
    <cellStyle name="Normal 3 3 3 4 3 2" xfId="1220" xr:uid="{3DFA0DF0-DA8C-42C0-BCF2-819C21088B2E}"/>
    <cellStyle name="Normal 3 3 3 4 3 3" xfId="2000" xr:uid="{F86BE854-7546-4F3B-BE7E-E955E5284A8C}"/>
    <cellStyle name="Normal 3 3 3 4 4" xfId="972" xr:uid="{0B11DAFB-D78B-496A-A36C-3D2519D8AD70}"/>
    <cellStyle name="Normal 3 3 3 4 5" xfId="1751" xr:uid="{7DACCC30-3A2C-419A-8FA8-74D28B4F24E6}"/>
    <cellStyle name="Normal 3 3 3 5" xfId="561" xr:uid="{82739DBA-E55A-4981-8457-E72C5F4F8B74}"/>
    <cellStyle name="Normal 3 3 3 5 2" xfId="1327" xr:uid="{D0C207DD-6188-421F-A809-3C1E921827C8}"/>
    <cellStyle name="Normal 3 3 3 5 3" xfId="2107" xr:uid="{F4787925-E062-4143-9D84-8EC97F22C7D0}"/>
    <cellStyle name="Normal 3 3 3 6" xfId="313" xr:uid="{98C5B8E8-4C91-4DAB-B418-D3D0346E6917}"/>
    <cellStyle name="Normal 3 3 3 6 2" xfId="1079" xr:uid="{D842DA16-CFCB-49BC-85EC-68A2A28A7EF1}"/>
    <cellStyle name="Normal 3 3 3 6 3" xfId="1859" xr:uid="{F7DC946F-E931-4CC5-800F-1340C6A42D70}"/>
    <cellStyle name="Normal 3 3 3 7" xfId="831" xr:uid="{56C9B5C2-359A-4E1B-B122-0F384687FA92}"/>
    <cellStyle name="Normal 3 3 3 8" xfId="1578" xr:uid="{54AAD248-8F54-4DB0-818D-18C59E5A4418}"/>
    <cellStyle name="Normal 3 3 4" xfId="1596" xr:uid="{D4F733CD-DA81-4A2F-A9F9-6611D2C6D3CF}"/>
    <cellStyle name="Normal 3 3 4 2" xfId="21451" xr:uid="{DFEE9A77-CFFE-4A24-8466-11A4EB2379DB}"/>
    <cellStyle name="Normal 3 3 5" xfId="1569" xr:uid="{584A0539-CC1E-493B-ADD2-F514BCC152B3}"/>
    <cellStyle name="Normal 3 30" xfId="8285" xr:uid="{44ECD023-920F-4B01-A674-B572DE163FD5}"/>
    <cellStyle name="Normal 3 31" xfId="8286" xr:uid="{27C5BF75-862E-44FE-B222-7A3F32785001}"/>
    <cellStyle name="Normal 3 32" xfId="8287" xr:uid="{59DBE29B-A732-4E2D-A919-BDD164D7CB24}"/>
    <cellStyle name="Normal 3 33" xfId="8288" xr:uid="{5A192A15-D1B4-40EE-AD4E-567A30B673B8}"/>
    <cellStyle name="Normal 3 34" xfId="8289" xr:uid="{E3194161-AD21-4103-9D09-8A53CB47498C}"/>
    <cellStyle name="Normal 3 35" xfId="8290" xr:uid="{4A836715-E233-4586-9F63-5C73A1E6CD08}"/>
    <cellStyle name="Normal 3 36" xfId="8291" xr:uid="{9E111474-D5A5-4315-A051-6718FE235F5D}"/>
    <cellStyle name="Normal 3 37" xfId="8292" xr:uid="{B04247E1-184F-45E8-8D0B-60CFC7134BA2}"/>
    <cellStyle name="Normal 3 38" xfId="8293" xr:uid="{26017196-4C8D-4148-A8A4-253E32A1C56D}"/>
    <cellStyle name="Normal 3 38 10" xfId="8294" xr:uid="{423736E2-E045-44B1-AA58-79BB2D3D7D8B}"/>
    <cellStyle name="Normal 3 38 11" xfId="8295" xr:uid="{8B596033-60C2-438E-9B88-7ED80782C4B1}"/>
    <cellStyle name="Normal 3 38 12" xfId="8296" xr:uid="{C454AAD6-5C9B-4B21-8A16-77566E484F1A}"/>
    <cellStyle name="Normal 3 38 13" xfId="8297" xr:uid="{FF4FA56F-88FF-48E4-8848-A4AE95D7566C}"/>
    <cellStyle name="Normal 3 38 14" xfId="8298" xr:uid="{47F5131C-96A5-4301-AF47-77A8659AF693}"/>
    <cellStyle name="Normal 3 38 15" xfId="8299" xr:uid="{A25C042F-DFCC-4328-A50E-BF2AF006EC8B}"/>
    <cellStyle name="Normal 3 38 16" xfId="8300" xr:uid="{900DD1E8-3D68-47D1-A955-26CA7BE0F0A0}"/>
    <cellStyle name="Normal 3 38 17" xfId="8301" xr:uid="{4A50EE97-0EB8-4DFF-ADC9-52D55625A49A}"/>
    <cellStyle name="Normal 3 38 18" xfId="8302" xr:uid="{E124DFFE-EF2C-43EC-A04E-3F14A3AE1A40}"/>
    <cellStyle name="Normal 3 38 19" xfId="8303" xr:uid="{8929EAC6-9DA0-46E2-96CD-44F2DBC659DF}"/>
    <cellStyle name="Normal 3 38 2" xfId="8304" xr:uid="{C65DEB9C-17C8-4BC7-859D-3B394F7F25EE}"/>
    <cellStyle name="Normal 3 38 3" xfId="8305" xr:uid="{8E8F48DF-E2B5-40E9-85BE-36425D817609}"/>
    <cellStyle name="Normal 3 38 4" xfId="8306" xr:uid="{09F40B06-50A8-4091-9736-A8F3BE1AB8D2}"/>
    <cellStyle name="Normal 3 38 5" xfId="8307" xr:uid="{3FEC9347-4824-40A3-B76F-DEC0EC348DAE}"/>
    <cellStyle name="Normal 3 38 6" xfId="8308" xr:uid="{20A14167-99D2-4FB3-9BEB-FB298286B4A3}"/>
    <cellStyle name="Normal 3 38 7" xfId="8309" xr:uid="{FD16B371-ED3F-49D6-949F-1CD298B1352B}"/>
    <cellStyle name="Normal 3 38 8" xfId="8310" xr:uid="{70E27849-3F07-46A2-894C-88E8E4C02951}"/>
    <cellStyle name="Normal 3 38 9" xfId="8311" xr:uid="{9A676A54-315C-4117-8267-623A4588A87D}"/>
    <cellStyle name="Normal 3 39" xfId="8312" xr:uid="{60E52D2C-5880-4251-9D26-E6ADB63B40EA}"/>
    <cellStyle name="Normal 3 39 10" xfId="8313" xr:uid="{7BA4E53E-C473-48A6-83C0-BB191215CB1B}"/>
    <cellStyle name="Normal 3 39 11" xfId="8314" xr:uid="{1123BAA9-23A9-4A40-89D5-32AF2A2AA0B8}"/>
    <cellStyle name="Normal 3 39 12" xfId="8315" xr:uid="{588BB073-2D27-46A4-B2A5-89FF11EFDE8A}"/>
    <cellStyle name="Normal 3 39 13" xfId="8316" xr:uid="{C66044A7-CE15-4A68-90FD-A24C7FDBC43C}"/>
    <cellStyle name="Normal 3 39 14" xfId="8317" xr:uid="{44C9AC7C-B251-46B3-B06B-8B46CF4550AB}"/>
    <cellStyle name="Normal 3 39 15" xfId="8318" xr:uid="{334CD446-F781-4762-A1C1-4F2C32BA353E}"/>
    <cellStyle name="Normal 3 39 16" xfId="8319" xr:uid="{61AADBA3-DEA2-4474-872D-91BCBCB75741}"/>
    <cellStyle name="Normal 3 39 17" xfId="8320" xr:uid="{2A16D745-87DB-4E95-85C9-7211422B2019}"/>
    <cellStyle name="Normal 3 39 18" xfId="8321" xr:uid="{FE04DA9F-98B7-4B73-8C94-5D4D677B8CC3}"/>
    <cellStyle name="Normal 3 39 19" xfId="8322" xr:uid="{F0EDABA7-5C92-4249-AEA1-9427E2CF2B85}"/>
    <cellStyle name="Normal 3 39 2" xfId="8323" xr:uid="{4688FF91-EC3C-4069-BCBD-53BB30EC2F72}"/>
    <cellStyle name="Normal 3 39 3" xfId="8324" xr:uid="{E43A9C03-F1E0-4ADC-AE0A-3B958E0A5504}"/>
    <cellStyle name="Normal 3 39 4" xfId="8325" xr:uid="{920BA7BD-B4B1-4556-9573-78E6C003D2F3}"/>
    <cellStyle name="Normal 3 39 5" xfId="8326" xr:uid="{5CF48C15-FBAA-4454-B37D-692C18DA00BD}"/>
    <cellStyle name="Normal 3 39 6" xfId="8327" xr:uid="{5BC5C2F7-272B-4ED3-B85B-B7A87A73641D}"/>
    <cellStyle name="Normal 3 39 7" xfId="8328" xr:uid="{6059E097-789E-4C5D-B01F-13AB8DF234D2}"/>
    <cellStyle name="Normal 3 39 8" xfId="8329" xr:uid="{CED2B28B-8520-422C-AED3-437B524EECF4}"/>
    <cellStyle name="Normal 3 39 9" xfId="8330" xr:uid="{18C6AD88-72BE-4B65-8787-6947C5BE8A91}"/>
    <cellStyle name="Normal 3 4" xfId="10" xr:uid="{5DC1B5FC-3580-49B0-975A-937C13C99BAF}"/>
    <cellStyle name="Normal 3 4 2" xfId="51" xr:uid="{9CF54E06-1216-43AB-A204-96C4290C172D}"/>
    <cellStyle name="Normal 3 4 2 2" xfId="92" xr:uid="{C6E41F59-8674-4E7D-B976-18F1C6664FD5}"/>
    <cellStyle name="Normal 3 4 2 2 2" xfId="156" xr:uid="{767F98D6-0C32-4FFC-AEDE-E497D367F19D}"/>
    <cellStyle name="Normal 3 4 2 2 2 2" xfId="659" xr:uid="{E6BB217E-4CAE-4045-BEBF-CE68C1756320}"/>
    <cellStyle name="Normal 3 4 2 2 2 2 2" xfId="1425" xr:uid="{7623A80A-5AE1-409C-B097-830E675105B7}"/>
    <cellStyle name="Normal 3 4 2 2 2 2 3" xfId="2205" xr:uid="{F6B26EF8-C027-41AD-9CD2-22AC7E227D80}"/>
    <cellStyle name="Normal 3 4 2 2 2 3" xfId="411" xr:uid="{204BD4B3-A294-4D2D-BFC0-947E78C87247}"/>
    <cellStyle name="Normal 3 4 2 2 2 3 2" xfId="1177" xr:uid="{E76451B2-8C3A-423E-8332-0A3FDEE1E101}"/>
    <cellStyle name="Normal 3 4 2 2 2 3 3" xfId="1957" xr:uid="{0F908DF1-E8B7-4BA4-AD46-6E9485BF11A5}"/>
    <cellStyle name="Normal 3 4 2 2 2 4" xfId="929" xr:uid="{29F39765-41C0-43BC-AC6A-63525F6236B0}"/>
    <cellStyle name="Normal 3 4 2 2 2 5" xfId="1708" xr:uid="{9D4E7B78-F9A2-4E6D-8A72-EEBD85E0A17B}"/>
    <cellStyle name="Normal 3 4 2 2 3" xfId="236" xr:uid="{6EFA32FD-80DE-4FF1-A2B8-A09AD7AFDF19}"/>
    <cellStyle name="Normal 3 4 2 2 3 2" xfId="737" xr:uid="{B9BD255B-A341-490C-85E3-098ABA94EF63}"/>
    <cellStyle name="Normal 3 4 2 2 3 2 2" xfId="1503" xr:uid="{2B3B9415-E469-4A26-80D9-AC54FBC02B5D}"/>
    <cellStyle name="Normal 3 4 2 2 3 2 3" xfId="2283" xr:uid="{B2550D77-3389-43FA-92D6-F9EC1DF5C7D6}"/>
    <cellStyle name="Normal 3 4 2 2 3 3" xfId="489" xr:uid="{B89AB7A1-372E-47FC-BE0A-17F041AA21B0}"/>
    <cellStyle name="Normal 3 4 2 2 3 3 2" xfId="1255" xr:uid="{1C08EBA2-4AD6-4DE7-A249-ED252F29AFE5}"/>
    <cellStyle name="Normal 3 4 2 2 3 3 3" xfId="2035" xr:uid="{220473ED-CD55-4A3B-9CFE-40ED85881667}"/>
    <cellStyle name="Normal 3 4 2 2 3 4" xfId="1007" xr:uid="{0D2B86E3-FC24-41E7-9519-8B597117ECBD}"/>
    <cellStyle name="Normal 3 4 2 2 3 5" xfId="1786" xr:uid="{373CB577-3710-49E1-9DBE-322D70931675}"/>
    <cellStyle name="Normal 3 4 2 2 4" xfId="596" xr:uid="{DB98D271-6446-4F61-BD75-0818949E898D}"/>
    <cellStyle name="Normal 3 4 2 2 4 2" xfId="1362" xr:uid="{5532EBA6-57AC-4954-B952-CB77516CCD90}"/>
    <cellStyle name="Normal 3 4 2 2 4 3" xfId="2142" xr:uid="{FD558D96-3EA3-4424-A936-59C7F943AC34}"/>
    <cellStyle name="Normal 3 4 2 2 5" xfId="348" xr:uid="{783EE433-BDD7-4947-9176-E65115A3C6CA}"/>
    <cellStyle name="Normal 3 4 2 2 5 2" xfId="1114" xr:uid="{E3A25F3E-3D63-4129-9490-FC2404E8310C}"/>
    <cellStyle name="Normal 3 4 2 2 5 3" xfId="1894" xr:uid="{95A078CC-B6BD-4B71-BD97-646D50C84297}"/>
    <cellStyle name="Normal 3 4 2 2 6" xfId="866" xr:uid="{A919FA9D-6CB4-4435-8A61-E9618ECD6CAD}"/>
    <cellStyle name="Normal 3 4 2 2 7" xfId="1645" xr:uid="{FF17632C-8C7C-4D38-97AC-AE5CAFDF7A83}"/>
    <cellStyle name="Normal 3 4 2 3" xfId="124" xr:uid="{57BDB82D-EF84-4554-9B0B-2F00B33BF92F}"/>
    <cellStyle name="Normal 3 4 2 3 2" xfId="270" xr:uid="{A8ECA606-ED24-482A-BF3C-6B9617E5EC01}"/>
    <cellStyle name="Normal 3 4 2 3 2 2" xfId="771" xr:uid="{6138B65C-F4CE-43C3-ACE1-9B04AAC70846}"/>
    <cellStyle name="Normal 3 4 2 3 2 2 2" xfId="1537" xr:uid="{D002A951-4436-4828-A9F9-3720FB73D917}"/>
    <cellStyle name="Normal 3 4 2 3 2 2 3" xfId="2317" xr:uid="{7665A068-FEBA-4C7C-AD10-B0DCD19B95C5}"/>
    <cellStyle name="Normal 3 4 2 3 2 3" xfId="523" xr:uid="{8B7EA079-629E-42BD-AF47-C0F840042255}"/>
    <cellStyle name="Normal 3 4 2 3 2 3 2" xfId="1289" xr:uid="{0C292D75-ED95-4754-A26C-4A23A2F56781}"/>
    <cellStyle name="Normal 3 4 2 3 2 3 3" xfId="2069" xr:uid="{0C687938-D200-42ED-A0F8-DE82F92954F3}"/>
    <cellStyle name="Normal 3 4 2 3 2 4" xfId="1041" xr:uid="{007193FE-0CC7-4C7B-974D-3E6A88C743F4}"/>
    <cellStyle name="Normal 3 4 2 3 2 5" xfId="1820" xr:uid="{0E67A920-A1F1-483A-BE2E-19EDF1151B92}"/>
    <cellStyle name="Normal 3 4 2 3 3" xfId="627" xr:uid="{5DE9EF49-CBFC-4DD4-B3FA-CAD584469935}"/>
    <cellStyle name="Normal 3 4 2 3 3 2" xfId="1393" xr:uid="{F237AA02-F6A5-4AE4-B929-5B8351103141}"/>
    <cellStyle name="Normal 3 4 2 3 3 3" xfId="2173" xr:uid="{8D348D82-DE5E-44C6-A7DB-14ADA6BDDCB8}"/>
    <cellStyle name="Normal 3 4 2 3 4" xfId="379" xr:uid="{12C97FC8-0CFD-4058-AD98-5ABBFB1B70BB}"/>
    <cellStyle name="Normal 3 4 2 3 4 2" xfId="1145" xr:uid="{D9762869-817D-456E-9710-9FD3A30287A9}"/>
    <cellStyle name="Normal 3 4 2 3 4 3" xfId="1925" xr:uid="{7842CDC3-ECEA-4D1B-87AB-B110A7404073}"/>
    <cellStyle name="Normal 3 4 2 3 5" xfId="897" xr:uid="{BCCE843A-001F-42F5-982B-2E3B27EC7513}"/>
    <cellStyle name="Normal 3 4 2 3 6" xfId="1676" xr:uid="{5DB47AA7-15CC-4E56-9927-0464E1EA0E39}"/>
    <cellStyle name="Normal 3 4 2 4" xfId="202" xr:uid="{ADA451E1-2A11-488B-BBFC-489AB3AC8782}"/>
    <cellStyle name="Normal 3 4 2 4 2" xfId="703" xr:uid="{73E4CE41-B95B-4AA3-ADD7-3819BB9A754B}"/>
    <cellStyle name="Normal 3 4 2 4 2 2" xfId="1469" xr:uid="{4A5AE89A-24C0-46D2-9088-B7690A7F55C9}"/>
    <cellStyle name="Normal 3 4 2 4 2 3" xfId="2249" xr:uid="{C4C22B50-3609-480A-9C32-D27FC7B6ED17}"/>
    <cellStyle name="Normal 3 4 2 4 3" xfId="455" xr:uid="{81001982-D35D-4965-B716-37D048E140E7}"/>
    <cellStyle name="Normal 3 4 2 4 3 2" xfId="1221" xr:uid="{519F324A-1242-4618-88E9-302D461762C0}"/>
    <cellStyle name="Normal 3 4 2 4 3 3" xfId="2001" xr:uid="{BD3F94EC-453D-4D0B-A514-9400A0B95B0E}"/>
    <cellStyle name="Normal 3 4 2 4 4" xfId="973" xr:uid="{A34057AB-E639-47B3-81C6-5D16616EF714}"/>
    <cellStyle name="Normal 3 4 2 4 5" xfId="1752" xr:uid="{5676D68A-B822-4B81-8B9C-E82D898E85AA}"/>
    <cellStyle name="Normal 3 4 2 5" xfId="562" xr:uid="{9B09456B-6D93-49B9-A7AD-EBB390F793F3}"/>
    <cellStyle name="Normal 3 4 2 5 2" xfId="1328" xr:uid="{D10E22B8-B3B0-4E80-A7FC-57509A9B2273}"/>
    <cellStyle name="Normal 3 4 2 5 3" xfId="2108" xr:uid="{A61B6632-AB31-43CB-990C-42E55D27A3F6}"/>
    <cellStyle name="Normal 3 4 2 6" xfId="314" xr:uid="{E716653D-22C6-435C-92CF-EB960AA344F9}"/>
    <cellStyle name="Normal 3 4 2 6 2" xfId="1080" xr:uid="{E626F167-0A9A-448B-885F-600E77DCB10B}"/>
    <cellStyle name="Normal 3 4 2 6 3" xfId="1860" xr:uid="{D522C215-0F0E-49C8-9B0A-FEA62BA027F9}"/>
    <cellStyle name="Normal 3 4 2 7" xfId="832" xr:uid="{25761F4A-22B9-46F9-ABEE-D0287D253EDA}"/>
    <cellStyle name="Normal 3 4 2 8" xfId="1611" xr:uid="{9DF67654-BFC6-43F3-8307-DA7588109CFC}"/>
    <cellStyle name="Normal 3 4 3" xfId="70" xr:uid="{42A649FD-FC0B-45B0-BF42-70E2B52ECCA1}"/>
    <cellStyle name="Normal 3 4 3 2" xfId="136" xr:uid="{DF0EF94E-2F82-4BE2-B06D-0883508F8CF0}"/>
    <cellStyle name="Normal 3 4 3 2 2" xfId="639" xr:uid="{7C938C13-C0E4-4173-A0FC-C5CD9974696C}"/>
    <cellStyle name="Normal 3 4 3 2 2 2" xfId="1405" xr:uid="{6BC05D2D-C162-448F-BDF1-E343153D4510}"/>
    <cellStyle name="Normal 3 4 3 2 2 3" xfId="2185" xr:uid="{02EBA123-9397-4BF7-871C-CC942A553998}"/>
    <cellStyle name="Normal 3 4 3 2 3" xfId="391" xr:uid="{727EBDF8-1369-4AE8-A9A7-E7172D9A64BF}"/>
    <cellStyle name="Normal 3 4 3 2 3 2" xfId="1157" xr:uid="{6838E846-346C-4747-B5B7-F1E1D1B9CFCE}"/>
    <cellStyle name="Normal 3 4 3 2 3 3" xfId="1937" xr:uid="{34D7FAED-069B-454F-AC6F-F8092D9A9D3B}"/>
    <cellStyle name="Normal 3 4 3 2 4" xfId="909" xr:uid="{3DB2B804-7CF9-448E-ACDD-14B9F936578A}"/>
    <cellStyle name="Normal 3 4 3 2 5" xfId="1688" xr:uid="{56B89A6B-1886-47BF-9E6B-A06A51F559AE}"/>
    <cellStyle name="Normal 3 4 3 3" xfId="214" xr:uid="{8B84F841-16E1-411C-83A7-7CC309739363}"/>
    <cellStyle name="Normal 3 4 3 3 2" xfId="715" xr:uid="{967F4F44-2916-499C-91FF-5402174B3299}"/>
    <cellStyle name="Normal 3 4 3 3 2 2" xfId="1481" xr:uid="{ADEE42D3-5EB7-4930-BAF3-71B65D223109}"/>
    <cellStyle name="Normal 3 4 3 3 2 3" xfId="2261" xr:uid="{794370F0-9909-4B79-A404-3CA17FDD4266}"/>
    <cellStyle name="Normal 3 4 3 3 3" xfId="467" xr:uid="{643B1AE3-587E-4F30-ABA8-842FCED31597}"/>
    <cellStyle name="Normal 3 4 3 3 3 2" xfId="1233" xr:uid="{B8E8FA5E-9D59-4378-9209-3883832F0373}"/>
    <cellStyle name="Normal 3 4 3 3 3 3" xfId="2013" xr:uid="{BBDB91C6-0AEE-45A0-9D37-840E7D56862E}"/>
    <cellStyle name="Normal 3 4 3 3 4" xfId="985" xr:uid="{AB4A030C-E06C-4632-A841-F02CAA541427}"/>
    <cellStyle name="Normal 3 4 3 3 5" xfId="1764" xr:uid="{545B9BF9-6024-448E-94AD-60E02C36FC5F}"/>
    <cellStyle name="Normal 3 4 3 4" xfId="574" xr:uid="{70658D73-0B27-4525-BC5F-8493EDB5C9F3}"/>
    <cellStyle name="Normal 3 4 3 4 2" xfId="1340" xr:uid="{5B65F3C6-F03A-4CC5-8527-BE394782E40A}"/>
    <cellStyle name="Normal 3 4 3 4 3" xfId="2120" xr:uid="{BDC5D41B-3A6A-4CC7-97C2-4DE46A1BA365}"/>
    <cellStyle name="Normal 3 4 3 5" xfId="326" xr:uid="{6E13D461-160A-47EC-916B-A81AFB49A910}"/>
    <cellStyle name="Normal 3 4 3 5 2" xfId="1092" xr:uid="{913BE883-EB7A-4CDC-85FB-B40C6CB786B4}"/>
    <cellStyle name="Normal 3 4 3 5 3" xfId="1872" xr:uid="{C5945DDB-2B2B-4B5D-A1F9-341A6C97F6B1}"/>
    <cellStyle name="Normal 3 4 3 6" xfId="844" xr:uid="{C51F0679-9400-4BBF-9E33-304CE4F6B44D}"/>
    <cellStyle name="Normal 3 4 3 7" xfId="1623" xr:uid="{3E46A726-57BF-41FB-B0E3-411D7B0FD984}"/>
    <cellStyle name="Normal 3 4 4" xfId="104" xr:uid="{B03AB402-1218-496D-9115-439FF805F4F6}"/>
    <cellStyle name="Normal 3 4 4 2" xfId="248" xr:uid="{2264F7BA-0796-42A7-AE1E-45E4DBA2C820}"/>
    <cellStyle name="Normal 3 4 4 2 2" xfId="749" xr:uid="{DCB7715F-95AB-45DD-B80D-8917D83D48BC}"/>
    <cellStyle name="Normal 3 4 4 2 2 2" xfId="1515" xr:uid="{9A0599AF-45F6-4261-BD07-927130E9EB0A}"/>
    <cellStyle name="Normal 3 4 4 2 2 3" xfId="2295" xr:uid="{699EE773-D743-46EC-8052-90B2772AB881}"/>
    <cellStyle name="Normal 3 4 4 2 3" xfId="501" xr:uid="{B84C4C9D-567C-4108-90AB-5BF51E6CB944}"/>
    <cellStyle name="Normal 3 4 4 2 3 2" xfId="1267" xr:uid="{378D505E-21A3-48C9-BBC3-14BE2ADDAD5B}"/>
    <cellStyle name="Normal 3 4 4 2 3 3" xfId="2047" xr:uid="{1ACA466E-A9CD-46F0-A779-A59DA3B7F472}"/>
    <cellStyle name="Normal 3 4 4 2 4" xfId="1019" xr:uid="{E98CE470-59EE-41D7-B2C3-0BBA764AA017}"/>
    <cellStyle name="Normal 3 4 4 2 5" xfId="1798" xr:uid="{E6A0B2F6-4F75-4569-86F3-216A6A5F395C}"/>
    <cellStyle name="Normal 3 4 4 3" xfId="607" xr:uid="{27248CDA-4E1E-4490-B297-C4FD0BBB365A}"/>
    <cellStyle name="Normal 3 4 4 3 2" xfId="1373" xr:uid="{F85BBA98-B146-45F7-86A2-F6FEB65CBC6D}"/>
    <cellStyle name="Normal 3 4 4 3 3" xfId="2153" xr:uid="{A12C8AA2-A5FC-48AF-8AB5-9B82A888848C}"/>
    <cellStyle name="Normal 3 4 4 4" xfId="359" xr:uid="{DAFA595C-14AA-44AF-B34C-072BBF6D4658}"/>
    <cellStyle name="Normal 3 4 4 4 2" xfId="1125" xr:uid="{A18A237B-1F1D-4131-8E41-63C5C8BF4BCB}"/>
    <cellStyle name="Normal 3 4 4 4 3" xfId="1905" xr:uid="{75F19CC4-A7A0-4AD0-958E-6198273F27D7}"/>
    <cellStyle name="Normal 3 4 4 5" xfId="877" xr:uid="{C924053F-3544-4295-97D2-2C04A9AFBE16}"/>
    <cellStyle name="Normal 3 4 4 6" xfId="1656" xr:uid="{96FC0918-EB52-48CF-95EF-74EB29D68B48}"/>
    <cellStyle name="Normal 3 4 5" xfId="178" xr:uid="{3B209A0F-0DD1-4360-9F95-473F4039DADD}"/>
    <cellStyle name="Normal 3 4 5 2" xfId="680" xr:uid="{3785C0AE-CADC-4D67-93EF-C4D12F34E62F}"/>
    <cellStyle name="Normal 3 4 5 2 2" xfId="1446" xr:uid="{90910274-69AA-47F6-BAB8-EE3B71FEA31F}"/>
    <cellStyle name="Normal 3 4 5 2 3" xfId="2226" xr:uid="{2649A7E5-3054-40B6-90A8-59F57E942702}"/>
    <cellStyle name="Normal 3 4 5 3" xfId="432" xr:uid="{94C24B50-0E8E-4460-AFD6-F9FAED6A1171}"/>
    <cellStyle name="Normal 3 4 5 3 2" xfId="1198" xr:uid="{C10B5A08-31A0-4AEC-A44A-B79D5CA38F50}"/>
    <cellStyle name="Normal 3 4 5 3 3" xfId="1978" xr:uid="{252833A8-19E1-4B8E-9994-9D31EC7DA39B}"/>
    <cellStyle name="Normal 3 4 5 4" xfId="950" xr:uid="{4D38F7D5-E09D-4AFE-870B-8717B015BB80}"/>
    <cellStyle name="Normal 3 4 5 5" xfId="1729" xr:uid="{8FF062BE-54B5-419E-A4B7-BAEFAD0C1C16}"/>
    <cellStyle name="Normal 3 4 6" xfId="540" xr:uid="{19EAB4AE-D8B6-4D47-9E7E-F0C6D3A701C9}"/>
    <cellStyle name="Normal 3 4 6 2" xfId="1306" xr:uid="{2CAD4017-864E-4EA6-BEFE-6E8806A4C174}"/>
    <cellStyle name="Normal 3 4 6 3" xfId="2086" xr:uid="{CE0D0688-C52C-4C87-B862-FE54AF5BF90F}"/>
    <cellStyle name="Normal 3 4 7" xfId="292" xr:uid="{A2E3DF17-487D-4C6B-A181-6F7EE201C3FF}"/>
    <cellStyle name="Normal 3 4 7 2" xfId="1058" xr:uid="{46920F8D-8EC2-4639-BE8B-BC65C9D2EBD9}"/>
    <cellStyle name="Normal 3 4 7 3" xfId="1838" xr:uid="{595805D0-FDB7-4683-B272-851FC7D8C840}"/>
    <cellStyle name="Normal 3 4 8" xfId="810" xr:uid="{9118F682-76DF-4C1F-BFEB-2E00CED7DAEC}"/>
    <cellStyle name="Normal 3 4 9" xfId="1591" xr:uid="{354E07E5-6767-429B-BC0E-CCE6BA5BC02F}"/>
    <cellStyle name="Normal 3 40" xfId="8594" xr:uid="{3B239090-506A-453C-A7F7-99057A207AB2}"/>
    <cellStyle name="Normal 3 40 2" xfId="8948" xr:uid="{59B0D702-1533-4A5B-86D8-E57766C4C345}"/>
    <cellStyle name="Normal 3 40 2 2" xfId="9719" xr:uid="{B8214252-82D9-4664-84F6-6DC8E2B6B6A5}"/>
    <cellStyle name="Normal 3 40 2 2 2" xfId="11252" xr:uid="{60CE7DFE-554F-46C2-938B-948B6955A815}"/>
    <cellStyle name="Normal 3 40 2 3" xfId="10480" xr:uid="{DA4FB3D5-D958-471D-B50A-8F4A7570FC1B}"/>
    <cellStyle name="Normal 3 40 3" xfId="8949" xr:uid="{5EBB4EC1-87D2-44DB-B6D8-B0C391D745E3}"/>
    <cellStyle name="Normal 3 40 3 2" xfId="9720" xr:uid="{0C22B1F7-DCBE-4839-B7F0-43D53D69BC87}"/>
    <cellStyle name="Normal 3 40 3 2 2" xfId="11253" xr:uid="{B58DC576-10CD-4E44-86F1-00E014F522AE}"/>
    <cellStyle name="Normal 3 40 3 3" xfId="10481" xr:uid="{312CB3C6-ED31-4BA5-8C52-36273B95DF47}"/>
    <cellStyle name="Normal 3 40 4" xfId="8703" xr:uid="{2365F6C7-079F-4C7C-8180-8E3ADD619D7D}"/>
    <cellStyle name="Normal 3 40 4 2" xfId="9721" xr:uid="{DAC690FC-8E1E-4762-984B-B60B711DFE89}"/>
    <cellStyle name="Normal 3 40 4 2 2" xfId="11254" xr:uid="{6EDE3B55-D477-4C5F-BD3F-FFEAD9943DC0}"/>
    <cellStyle name="Normal 3 40 4 3" xfId="10288" xr:uid="{632C2952-D912-4D0C-B3DD-25AF73442D67}"/>
    <cellStyle name="Normal 3 40 5" xfId="9399" xr:uid="{AF92A344-DE31-4500-BCFE-ACDC645686C0}"/>
    <cellStyle name="Normal 3 40 5 2" xfId="10926" xr:uid="{BD8D1AC2-A7C8-4B5F-9874-B938646A2C18}"/>
    <cellStyle name="Normal 3 41" xfId="8704" xr:uid="{EE66FC4A-9980-4A5F-895D-75624EA4A9CF}"/>
    <cellStyle name="Normal 3 42" xfId="8705" xr:uid="{606EC156-564D-436E-8C1E-610A96C17685}"/>
    <cellStyle name="Normal 3 43" xfId="8702" xr:uid="{80D46302-3373-4066-909B-C473A8B422F7}"/>
    <cellStyle name="Normal 3 44" xfId="9143" xr:uid="{FC854FF6-67F9-408F-BE70-E47C280C2795}"/>
    <cellStyle name="Normal 3 45" xfId="11867" xr:uid="{A66A07B0-D221-4972-957E-B8F7E63D3B0D}"/>
    <cellStyle name="Normal 3 46" xfId="2438" xr:uid="{A10DEE37-0BE1-4F2F-B780-C62DC646F1DE}"/>
    <cellStyle name="Normal 3 47" xfId="1585" xr:uid="{4B2A5ADC-A7C3-4719-8B6D-41594AE95172}"/>
    <cellStyle name="Normal 3 48" xfId="21741" xr:uid="{631C4CE8-4868-4A4F-BA22-600629473945}"/>
    <cellStyle name="Normal 3 49" xfId="21744" xr:uid="{7B0C18B1-FFFF-4856-9EDC-66CAFA52C782}"/>
    <cellStyle name="Normal 3 5" xfId="36" xr:uid="{0532C5CE-57BE-4A2B-A891-91E7A2F71F5C}"/>
    <cellStyle name="Normal 3 5 2" xfId="84" xr:uid="{115D642E-2612-4810-A102-0F6A8BB3E96F}"/>
    <cellStyle name="Normal 3 5 2 2" xfId="150" xr:uid="{2ACFDE00-77EE-4746-AA2A-89EAAD1E864E}"/>
    <cellStyle name="Normal 3 5 2 2 2" xfId="653" xr:uid="{96045168-9FF9-4B52-98DA-5AFDF0CC2FDB}"/>
    <cellStyle name="Normal 3 5 2 2 2 2" xfId="1419" xr:uid="{88C5AC47-5377-450A-A4AA-55E3727C8FC3}"/>
    <cellStyle name="Normal 3 5 2 2 2 3" xfId="2199" xr:uid="{BF844FF0-54EB-411A-A27B-9B04F36C8D62}"/>
    <cellStyle name="Normal 3 5 2 2 3" xfId="405" xr:uid="{4CB6AED8-490B-46AA-B967-8DCBF13D5157}"/>
    <cellStyle name="Normal 3 5 2 2 3 2" xfId="1171" xr:uid="{7FBE05F7-53F0-4A38-9196-80BD359384AF}"/>
    <cellStyle name="Normal 3 5 2 2 3 3" xfId="1951" xr:uid="{1444256C-8E04-49A1-A7E2-9D5CB60E4008}"/>
    <cellStyle name="Normal 3 5 2 2 4" xfId="923" xr:uid="{B03F8EA5-8D2F-455B-8A7B-9FD858876E65}"/>
    <cellStyle name="Normal 3 5 2 2 5" xfId="1702" xr:uid="{A3FA4E32-FC64-4710-A29D-622D8A29C150}"/>
    <cellStyle name="Normal 3 5 2 3" xfId="228" xr:uid="{44026C2C-94A6-4242-95ED-613D74334BA4}"/>
    <cellStyle name="Normal 3 5 2 3 2" xfId="729" xr:uid="{4FD2167B-53BB-4A6B-8715-DB360A5559E4}"/>
    <cellStyle name="Normal 3 5 2 3 2 2" xfId="1495" xr:uid="{331AD514-64C2-4A90-B0A8-D5BA54D4F30A}"/>
    <cellStyle name="Normal 3 5 2 3 2 3" xfId="2275" xr:uid="{45FAD7DB-8665-462E-B4D0-95609D2A1A28}"/>
    <cellStyle name="Normal 3 5 2 3 3" xfId="481" xr:uid="{ACE4F7A7-4F09-4C1C-9F82-B96E885ACF7B}"/>
    <cellStyle name="Normal 3 5 2 3 3 2" xfId="1247" xr:uid="{0E66E993-B1A2-468D-9FCA-A02530D883F2}"/>
    <cellStyle name="Normal 3 5 2 3 3 3" xfId="2027" xr:uid="{740D3EF7-D6DC-45E0-ABF9-82561EC0A6AD}"/>
    <cellStyle name="Normal 3 5 2 3 4" xfId="999" xr:uid="{B56C8B6C-5A73-46AC-B4CD-EF1D43BC6571}"/>
    <cellStyle name="Normal 3 5 2 3 5" xfId="1778" xr:uid="{AF27E3AF-D92C-4935-9971-424F0F489527}"/>
    <cellStyle name="Normal 3 5 2 4" xfId="588" xr:uid="{DE400055-8CEB-40A0-8528-C2557577431E}"/>
    <cellStyle name="Normal 3 5 2 4 2" xfId="1354" xr:uid="{4D24463F-6422-40B0-A8F7-2516E10D2689}"/>
    <cellStyle name="Normal 3 5 2 4 3" xfId="2134" xr:uid="{26D51DE0-36A4-40C4-8202-983938FEF5E2}"/>
    <cellStyle name="Normal 3 5 2 5" xfId="340" xr:uid="{C2EC77F5-4DAF-4090-8398-0A83F9FB1E30}"/>
    <cellStyle name="Normal 3 5 2 5 2" xfId="1106" xr:uid="{63580DEE-1C7E-4E7A-AAD9-684BF1CDCD38}"/>
    <cellStyle name="Normal 3 5 2 5 3" xfId="1886" xr:uid="{A31ABF09-DCB7-4ED7-9390-A983565BB565}"/>
    <cellStyle name="Normal 3 5 2 6" xfId="858" xr:uid="{73432A3F-82E1-44BE-BA05-E87362CB7645}"/>
    <cellStyle name="Normal 3 5 2 7" xfId="1637" xr:uid="{3D41EA6D-D3E1-49E4-8937-44E9E5819C9D}"/>
    <cellStyle name="Normal 3 5 3" xfId="118" xr:uid="{D9248725-B110-472E-A956-94A94E73580A}"/>
    <cellStyle name="Normal 3 5 3 2" xfId="262" xr:uid="{1862B803-88FD-4AAF-A0BE-1F88BFDB6AC5}"/>
    <cellStyle name="Normal 3 5 3 2 2" xfId="763" xr:uid="{25AF0F41-88B5-4855-BA41-EC97F47BE637}"/>
    <cellStyle name="Normal 3 5 3 2 2 2" xfId="1529" xr:uid="{5A103D8F-117D-4509-BDC9-1AA27541D631}"/>
    <cellStyle name="Normal 3 5 3 2 2 3" xfId="2309" xr:uid="{53BFBFDD-E8D6-4C44-989D-0B54073FA5B7}"/>
    <cellStyle name="Normal 3 5 3 2 3" xfId="515" xr:uid="{419EC9F1-4874-4210-A8CB-3E76F4A2DF10}"/>
    <cellStyle name="Normal 3 5 3 2 3 2" xfId="1281" xr:uid="{9CD0475F-4CC7-431C-9B09-AF9A2DE83FCC}"/>
    <cellStyle name="Normal 3 5 3 2 3 3" xfId="2061" xr:uid="{6AE189CE-B314-45BF-AFEA-C15FF25B3146}"/>
    <cellStyle name="Normal 3 5 3 2 4" xfId="1033" xr:uid="{7EE5E1FE-52A3-49BE-97FD-DE8277EC2D45}"/>
    <cellStyle name="Normal 3 5 3 2 5" xfId="1812" xr:uid="{380B4F22-69C8-4C44-9377-5A6E6DC5F026}"/>
    <cellStyle name="Normal 3 5 3 3" xfId="621" xr:uid="{466EF352-8D53-4E4C-A7A3-814256B7900A}"/>
    <cellStyle name="Normal 3 5 3 3 2" xfId="1387" xr:uid="{73471B10-55C0-4C14-A810-A7BCC4A7953F}"/>
    <cellStyle name="Normal 3 5 3 3 3" xfId="2167" xr:uid="{F58F5A59-4F4F-4BF2-B922-EC9CF761D6A0}"/>
    <cellStyle name="Normal 3 5 3 4" xfId="373" xr:uid="{3023C087-0E95-4ECC-97D7-FDCF9666DB99}"/>
    <cellStyle name="Normal 3 5 3 4 2" xfId="1139" xr:uid="{5B287A52-E341-4D5E-BDEB-B11CE665479E}"/>
    <cellStyle name="Normal 3 5 3 4 3" xfId="1919" xr:uid="{5514FE16-9609-405D-8A95-15F941EDA61E}"/>
    <cellStyle name="Normal 3 5 3 5" xfId="891" xr:uid="{4667453B-DCEB-4B8B-9673-CA3468B2BAC9}"/>
    <cellStyle name="Normal 3 5 3 6" xfId="1670" xr:uid="{8A378483-5407-4580-95E5-8330DA6FB2E6}"/>
    <cellStyle name="Normal 3 5 4" xfId="193" xr:uid="{9BC09698-ACE8-46C1-AB75-2C29A2EF3669}"/>
    <cellStyle name="Normal 3 5 4 2" xfId="695" xr:uid="{7453A09E-6226-4E87-A196-577172764D3A}"/>
    <cellStyle name="Normal 3 5 4 2 2" xfId="1461" xr:uid="{8611E3E5-D9E2-46D0-92C2-2F4331598C97}"/>
    <cellStyle name="Normal 3 5 4 2 3" xfId="2241" xr:uid="{262B3B6F-D018-4573-B150-7DFC4E1BE409}"/>
    <cellStyle name="Normal 3 5 4 3" xfId="447" xr:uid="{EE3F1D26-D838-415D-934D-1A3EEC734DA2}"/>
    <cellStyle name="Normal 3 5 4 3 2" xfId="1213" xr:uid="{48F93BF3-CE31-4985-A076-0A69940BC34E}"/>
    <cellStyle name="Normal 3 5 4 3 3" xfId="1993" xr:uid="{CBC491C7-3F4F-425C-B65E-1A129DE42529}"/>
    <cellStyle name="Normal 3 5 4 4" xfId="965" xr:uid="{8D26A2C7-C4F2-468E-A45F-EECB9501D4A5}"/>
    <cellStyle name="Normal 3 5 4 5" xfId="1744" xr:uid="{845C6046-944E-4AC9-BB54-3A1D08E0C7F1}"/>
    <cellStyle name="Normal 3 5 4 6" xfId="8331" xr:uid="{8AB30954-199A-4C15-83B6-F596F7EDA1FD}"/>
    <cellStyle name="Normal 3 5 5" xfId="554" xr:uid="{5E1710B3-C245-41D8-8C2F-17D5C2A11BC7}"/>
    <cellStyle name="Normal 3 5 5 2" xfId="1320" xr:uid="{8CCBF073-8E7B-49D5-9672-E7BAF50C09E8}"/>
    <cellStyle name="Normal 3 5 5 3" xfId="2100" xr:uid="{3F508132-7F8C-450C-88B5-091325B37067}"/>
    <cellStyle name="Normal 3 5 6" xfId="306" xr:uid="{7BEC2FF0-616A-4601-A860-4EC23852DEA3}"/>
    <cellStyle name="Normal 3 5 6 2" xfId="1072" xr:uid="{A32449DE-C6FF-437D-80A7-6CECDD92061D}"/>
    <cellStyle name="Normal 3 5 6 3" xfId="1852" xr:uid="{77C3BFAF-648A-457E-9BF7-76C50CCC7625}"/>
    <cellStyle name="Normal 3 5 7" xfId="824" xr:uid="{42F09B7F-A108-459F-AEB7-2613A5786E69}"/>
    <cellStyle name="Normal 3 5 8" xfId="1604" xr:uid="{C3253155-8E94-4036-9FDD-CE1089A91899}"/>
    <cellStyle name="Normal 3 6" xfId="35" xr:uid="{1E696913-BB10-48A4-92E4-7A42CE642223}"/>
    <cellStyle name="Normal 3 6 2" xfId="83" xr:uid="{A4319570-65A0-40FA-98F7-5ABE05CA8934}"/>
    <cellStyle name="Normal 3 6 2 2" xfId="149" xr:uid="{50D7B8FB-5966-4B63-B39E-F811866E1727}"/>
    <cellStyle name="Normal 3 6 2 2 2" xfId="652" xr:uid="{B78A2587-2C93-4CA4-9875-EB3A13DB414F}"/>
    <cellStyle name="Normal 3 6 2 2 2 2" xfId="1418" xr:uid="{20D6005A-DE8B-4AB2-B720-81B690D83DCB}"/>
    <cellStyle name="Normal 3 6 2 2 2 3" xfId="2198" xr:uid="{C59E2B1D-17D1-4D74-99B7-1A211A11FDCC}"/>
    <cellStyle name="Normal 3 6 2 2 3" xfId="404" xr:uid="{83BDB59E-0F3A-4A7C-85E2-85599E622A8C}"/>
    <cellStyle name="Normal 3 6 2 2 3 2" xfId="1170" xr:uid="{E041D29B-7CB7-4311-9707-5EA2EE963ED3}"/>
    <cellStyle name="Normal 3 6 2 2 3 3" xfId="1950" xr:uid="{53533A1C-1D74-448E-9F6F-E902B8E2A6AB}"/>
    <cellStyle name="Normal 3 6 2 2 4" xfId="922" xr:uid="{3ACC1218-CDCC-4FFB-988C-99F094D70C2D}"/>
    <cellStyle name="Normal 3 6 2 2 5" xfId="1701" xr:uid="{3BAD8241-DB98-4EFC-851F-1A6C7B5A5180}"/>
    <cellStyle name="Normal 3 6 2 3" xfId="227" xr:uid="{BC2F12EA-3BBD-4D47-B281-6BA62C98E72C}"/>
    <cellStyle name="Normal 3 6 2 3 2" xfId="728" xr:uid="{DC4D5657-2250-49C6-B398-EC9638133089}"/>
    <cellStyle name="Normal 3 6 2 3 2 2" xfId="1494" xr:uid="{FA1366B5-CD1A-4BB1-A16A-AE32863B6375}"/>
    <cellStyle name="Normal 3 6 2 3 2 3" xfId="2274" xr:uid="{304EF721-9515-42F0-9FE7-9F16D367FC51}"/>
    <cellStyle name="Normal 3 6 2 3 3" xfId="480" xr:uid="{2110A626-41FA-4300-B965-800DB60DD842}"/>
    <cellStyle name="Normal 3 6 2 3 3 2" xfId="1246" xr:uid="{6FE52606-1FA1-4C58-BD20-FCCDD94E24E4}"/>
    <cellStyle name="Normal 3 6 2 3 3 3" xfId="2026" xr:uid="{B43F0E79-087F-44A9-9261-EE12ADE28FAA}"/>
    <cellStyle name="Normal 3 6 2 3 4" xfId="998" xr:uid="{6500F25C-9AAA-49A9-868D-8D63769E3DFB}"/>
    <cellStyle name="Normal 3 6 2 3 5" xfId="1777" xr:uid="{DE30B030-11FD-4802-8504-EA6D168B6241}"/>
    <cellStyle name="Normal 3 6 2 4" xfId="587" xr:uid="{3A52DF7E-528B-4457-A710-A2A8DC85E9F0}"/>
    <cellStyle name="Normal 3 6 2 4 2" xfId="1353" xr:uid="{3229067C-5B21-49DA-9316-D430F1C519AD}"/>
    <cellStyle name="Normal 3 6 2 4 3" xfId="2133" xr:uid="{A8AB37E9-A93D-44D3-8FAD-D9E0A11330D8}"/>
    <cellStyle name="Normal 3 6 2 5" xfId="339" xr:uid="{B937625B-866B-4CD2-B7BB-3E01387BB5E0}"/>
    <cellStyle name="Normal 3 6 2 5 2" xfId="1105" xr:uid="{7CE673B6-B36F-4267-A7C5-12441AD3967A}"/>
    <cellStyle name="Normal 3 6 2 5 3" xfId="1885" xr:uid="{CEE8174B-2A80-44B3-939B-07F089085F4A}"/>
    <cellStyle name="Normal 3 6 2 6" xfId="857" xr:uid="{A56D11B3-08A5-4F48-A3EE-7782FA79207C}"/>
    <cellStyle name="Normal 3 6 2 7" xfId="1636" xr:uid="{DB690E7E-C5FA-4C97-931B-32EE93893EBB}"/>
    <cellStyle name="Normal 3 6 3" xfId="117" xr:uid="{8A3514D7-89CD-4943-8E0D-4046DDC1B176}"/>
    <cellStyle name="Normal 3 6 3 2" xfId="261" xr:uid="{E33E860D-5043-4047-A165-0A8CB81884F1}"/>
    <cellStyle name="Normal 3 6 3 2 2" xfId="762" xr:uid="{0273B3C1-4F81-46DF-975F-6BE64208BAF1}"/>
    <cellStyle name="Normal 3 6 3 2 2 2" xfId="1528" xr:uid="{BAE17CF6-0931-4377-B25E-AFB3AFCF0874}"/>
    <cellStyle name="Normal 3 6 3 2 2 3" xfId="2308" xr:uid="{D9626C30-B5F4-43BD-8D7F-9996E28A7B8D}"/>
    <cellStyle name="Normal 3 6 3 2 3" xfId="514" xr:uid="{CFECAFB7-6681-43E1-8092-6487751CDE13}"/>
    <cellStyle name="Normal 3 6 3 2 3 2" xfId="1280" xr:uid="{61B0C421-6D08-4366-AC0E-3905F995C0E6}"/>
    <cellStyle name="Normal 3 6 3 2 3 3" xfId="2060" xr:uid="{B23E5B17-C7D0-4141-83F9-E7C431DF3349}"/>
    <cellStyle name="Normal 3 6 3 2 4" xfId="1032" xr:uid="{B22C8E62-6CAB-48B0-B80D-F00279EF7972}"/>
    <cellStyle name="Normal 3 6 3 2 5" xfId="1811" xr:uid="{CBAB368B-7DBD-4C8B-800E-51EC3B5BF020}"/>
    <cellStyle name="Normal 3 6 3 3" xfId="620" xr:uid="{45421FF8-1939-4E11-9C25-982B5F435E97}"/>
    <cellStyle name="Normal 3 6 3 3 2" xfId="1386" xr:uid="{30718B9F-651E-458B-9912-57B1EFAAC80E}"/>
    <cellStyle name="Normal 3 6 3 3 3" xfId="2166" xr:uid="{E1A50E6A-287A-4FA8-B43F-320A824AC57A}"/>
    <cellStyle name="Normal 3 6 3 4" xfId="372" xr:uid="{25423808-2794-4B66-8B29-4772A3ABF9A4}"/>
    <cellStyle name="Normal 3 6 3 4 2" xfId="1138" xr:uid="{81D1A4D7-1EFB-4D6C-A33F-45B562CFB718}"/>
    <cellStyle name="Normal 3 6 3 4 3" xfId="1918" xr:uid="{62A1AEDD-8B9E-47DA-A4CE-45903DA05E5D}"/>
    <cellStyle name="Normal 3 6 3 5" xfId="890" xr:uid="{D36BE330-0FB0-4EC8-B70A-2BFBB2105817}"/>
    <cellStyle name="Normal 3 6 3 6" xfId="1669" xr:uid="{3F99F61C-E677-495D-82B6-CAAD5ED0E066}"/>
    <cellStyle name="Normal 3 6 4" xfId="192" xr:uid="{68E98EE6-F9FD-4C84-B21F-5662BAEDFFB2}"/>
    <cellStyle name="Normal 3 6 4 2" xfId="694" xr:uid="{0ECB7727-AB91-4BEE-80A7-B012B7B6EDE4}"/>
    <cellStyle name="Normal 3 6 4 2 2" xfId="1460" xr:uid="{E12ED565-6F42-4A2E-B090-0B5CCFC51447}"/>
    <cellStyle name="Normal 3 6 4 2 3" xfId="2240" xr:uid="{BABE288D-E5FF-4544-B576-DB4DE6F7F1C0}"/>
    <cellStyle name="Normal 3 6 4 3" xfId="446" xr:uid="{70239C0C-E1A1-4C7B-8954-E8267AEE1CF8}"/>
    <cellStyle name="Normal 3 6 4 3 2" xfId="1212" xr:uid="{46898ACD-DDF7-490F-A94B-B8AEEE79CF58}"/>
    <cellStyle name="Normal 3 6 4 3 3" xfId="1992" xr:uid="{D7003104-497F-440A-AD4C-DBF925D92B6F}"/>
    <cellStyle name="Normal 3 6 4 4" xfId="964" xr:uid="{FC096D86-704A-4810-83A9-44E7B8D7DBDE}"/>
    <cellStyle name="Normal 3 6 4 5" xfId="1743" xr:uid="{D6C676F1-FEF3-4D1E-8AAB-E9DEC003C5AF}"/>
    <cellStyle name="Normal 3 6 5" xfId="553" xr:uid="{966E1B26-8A92-4C89-862B-020194C67F3C}"/>
    <cellStyle name="Normal 3 6 5 2" xfId="1319" xr:uid="{2695EC27-3AF5-4E96-80A2-E047ED471EDD}"/>
    <cellStyle name="Normal 3 6 5 3" xfId="2099" xr:uid="{35320982-03A4-4EB9-A0C2-06984A2D8468}"/>
    <cellStyle name="Normal 3 6 6" xfId="305" xr:uid="{B6242367-E29C-45DD-B4D6-420AAC809F1F}"/>
    <cellStyle name="Normal 3 6 6 2" xfId="1071" xr:uid="{FA547080-B302-4FF5-A68F-B061E689E08C}"/>
    <cellStyle name="Normal 3 6 6 3" xfId="1851" xr:uid="{807242D2-E41C-4B22-A963-491D22879160}"/>
    <cellStyle name="Normal 3 6 7" xfId="823" xr:uid="{79E296A3-11DA-4BA9-91C2-21D256F58C03}"/>
    <cellStyle name="Normal 3 6 8" xfId="1603" xr:uid="{98B94EEB-4451-4AB6-8FE1-F3D6C2E23574}"/>
    <cellStyle name="Normal 3 6 9" xfId="2353" xr:uid="{26BA4C5D-A9AC-408F-AC15-FB2D9848589B}"/>
    <cellStyle name="Normal 3 7" xfId="65" xr:uid="{63DCC296-A2E6-4357-BA9F-0EB60FE2B14B}"/>
    <cellStyle name="Normal 3 7 2" xfId="101" xr:uid="{838FD230-FF32-43DD-8847-2047F29B9862}"/>
    <cellStyle name="Normal 3 7 2 2" xfId="165" xr:uid="{1DA0A3FC-B0F9-49F2-88B9-EFC2002EF0E8}"/>
    <cellStyle name="Normal 3 7 2 2 2" xfId="668" xr:uid="{6B76C21C-84A2-4ABD-91FC-6A39F31AF991}"/>
    <cellStyle name="Normal 3 7 2 2 2 2" xfId="1434" xr:uid="{3C7768A3-D8E7-4286-9021-221F01B8DE00}"/>
    <cellStyle name="Normal 3 7 2 2 2 3" xfId="2214" xr:uid="{DBF3A5AC-E24F-47F2-8FCF-444C448240B4}"/>
    <cellStyle name="Normal 3 7 2 2 3" xfId="420" xr:uid="{CD6C90B2-5C0A-4095-BDFE-7D91ED5ED6F2}"/>
    <cellStyle name="Normal 3 7 2 2 3 2" xfId="1186" xr:uid="{56AA0C1A-9C26-4F5E-9D9F-8458FE0804EE}"/>
    <cellStyle name="Normal 3 7 2 2 3 3" xfId="1966" xr:uid="{51A74CF0-85B2-4668-A129-D20A75EE84E6}"/>
    <cellStyle name="Normal 3 7 2 2 4" xfId="938" xr:uid="{3FD77D0F-4F5B-4820-B037-55C28B8D8D16}"/>
    <cellStyle name="Normal 3 7 2 2 5" xfId="1717" xr:uid="{7016D56A-6A41-4104-9143-4D2B16966448}"/>
    <cellStyle name="Normal 3 7 2 3" xfId="245" xr:uid="{093C8139-76D5-44B4-BDA4-756769074B59}"/>
    <cellStyle name="Normal 3 7 2 3 2" xfId="746" xr:uid="{E2F36046-4B4E-4910-B4D4-7F55940775A8}"/>
    <cellStyle name="Normal 3 7 2 3 2 2" xfId="1512" xr:uid="{750ED50A-338D-47A7-A028-B9D930E726B8}"/>
    <cellStyle name="Normal 3 7 2 3 2 3" xfId="2292" xr:uid="{06EA7345-6E6D-4EDB-9C5C-1BF67FA0D69A}"/>
    <cellStyle name="Normal 3 7 2 3 3" xfId="498" xr:uid="{A8C7496E-2D34-40FC-9A30-0E84C32A4E7E}"/>
    <cellStyle name="Normal 3 7 2 3 3 2" xfId="1264" xr:uid="{C0949E38-41EB-4478-B633-97000F508B19}"/>
    <cellStyle name="Normal 3 7 2 3 3 3" xfId="2044" xr:uid="{A2A6ADCC-A1C6-4D4B-A244-09F1EA99B9CC}"/>
    <cellStyle name="Normal 3 7 2 3 4" xfId="1016" xr:uid="{D58A3F54-3C7E-4646-A5F6-97D3FECAF585}"/>
    <cellStyle name="Normal 3 7 2 3 5" xfId="1795" xr:uid="{C751149D-601D-400C-A2F2-20823F0B8AA2}"/>
    <cellStyle name="Normal 3 7 2 4" xfId="605" xr:uid="{0707CC1B-3E50-4843-B715-FBE412A98C5B}"/>
    <cellStyle name="Normal 3 7 2 4 2" xfId="1371" xr:uid="{218C1F88-69A8-4354-BB45-7F7B35BAB9BB}"/>
    <cellStyle name="Normal 3 7 2 4 3" xfId="2151" xr:uid="{B0787B37-367C-47E6-A734-09FB8EEF8B40}"/>
    <cellStyle name="Normal 3 7 2 5" xfId="357" xr:uid="{4C9490BC-098F-430B-821F-A0CF60AC199E}"/>
    <cellStyle name="Normal 3 7 2 5 2" xfId="1123" xr:uid="{43D33E57-6AA1-4320-844B-2B6DCACC7AB3}"/>
    <cellStyle name="Normal 3 7 2 5 3" xfId="1903" xr:uid="{9867E54D-C85B-4DB9-99A4-528A4E40B3B4}"/>
    <cellStyle name="Normal 3 7 2 6" xfId="875" xr:uid="{67A95CB3-32A0-4BD0-8AB6-4D31F388D5B7}"/>
    <cellStyle name="Normal 3 7 2 7" xfId="1654" xr:uid="{353E9031-A15E-4CF3-A860-839841EAEFC1}"/>
    <cellStyle name="Normal 3 7 3" xfId="133" xr:uid="{9EB79BC7-3974-47E1-B2B8-80C8EBE521A1}"/>
    <cellStyle name="Normal 3 7 3 2" xfId="279" xr:uid="{DB6E97CF-4F02-4B56-942D-1B5B388A0469}"/>
    <cellStyle name="Normal 3 7 3 2 2" xfId="780" xr:uid="{191A2F1A-EA05-4C4A-AB66-17A236E71C3A}"/>
    <cellStyle name="Normal 3 7 3 2 2 2" xfId="1546" xr:uid="{BDE5799E-ECD5-4A56-AB3C-B6346B83CA91}"/>
    <cellStyle name="Normal 3 7 3 2 2 3" xfId="2326" xr:uid="{BE797CF5-E07D-4E30-9868-72151AB04720}"/>
    <cellStyle name="Normal 3 7 3 2 3" xfId="532" xr:uid="{7E3F8102-178D-44D2-9D10-07CF8706C9BE}"/>
    <cellStyle name="Normal 3 7 3 2 3 2" xfId="1298" xr:uid="{6E3DCBC3-5A13-463E-B06E-59E201AA898B}"/>
    <cellStyle name="Normal 3 7 3 2 3 3" xfId="2078" xr:uid="{1AFA668A-EC39-4275-B74B-176BC4DF78FD}"/>
    <cellStyle name="Normal 3 7 3 2 4" xfId="1050" xr:uid="{65745AD3-00C8-44A5-BB0E-D54DC5B67DB6}"/>
    <cellStyle name="Normal 3 7 3 2 5" xfId="1829" xr:uid="{D68827BF-9D95-404F-95B1-14E3DEF813C5}"/>
    <cellStyle name="Normal 3 7 3 3" xfId="636" xr:uid="{FCC46FF0-6B29-45FE-A503-C0AC01B1C5F0}"/>
    <cellStyle name="Normal 3 7 3 3 2" xfId="1402" xr:uid="{AF783DEB-9CA2-43D7-B1ED-F82966EBFEDD}"/>
    <cellStyle name="Normal 3 7 3 3 3" xfId="2182" xr:uid="{5EA7BDE7-EC81-49DC-822C-9E2F4D03DBDB}"/>
    <cellStyle name="Normal 3 7 3 4" xfId="388" xr:uid="{3135B07B-3FA4-4E5C-A807-4A0A162122FB}"/>
    <cellStyle name="Normal 3 7 3 4 2" xfId="1154" xr:uid="{61F3FC74-2435-4C0E-B3FB-6C7D4B869B24}"/>
    <cellStyle name="Normal 3 7 3 4 3" xfId="1934" xr:uid="{A0750866-B4A9-4256-8D2E-014C5921F9A6}"/>
    <cellStyle name="Normal 3 7 3 5" xfId="906" xr:uid="{DE1789FA-9A33-4860-B056-4108967DA3EA}"/>
    <cellStyle name="Normal 3 7 3 6" xfId="1685" xr:uid="{B0BDB1D5-C6E4-4F6B-A3A2-27D55FB516FD}"/>
    <cellStyle name="Normal 3 7 4" xfId="211" xr:uid="{B954C0D4-103C-462C-ADF0-F42D47F52DEA}"/>
    <cellStyle name="Normal 3 7 4 2" xfId="712" xr:uid="{840162D2-34B2-4256-A4A8-7239D8CC4389}"/>
    <cellStyle name="Normal 3 7 4 2 2" xfId="1478" xr:uid="{569CB09D-1FD1-4FB5-99F6-080C247FBF08}"/>
    <cellStyle name="Normal 3 7 4 2 3" xfId="2258" xr:uid="{99602B83-1D4D-45FF-9E29-3CA9474E3A06}"/>
    <cellStyle name="Normal 3 7 4 3" xfId="464" xr:uid="{3045FC31-AA63-416D-89FC-F6A457BDADEF}"/>
    <cellStyle name="Normal 3 7 4 3 2" xfId="1230" xr:uid="{64D685D5-D5B0-4F4F-8016-8C9522542106}"/>
    <cellStyle name="Normal 3 7 4 3 3" xfId="2010" xr:uid="{FE73F618-53C9-4D4E-B2AA-9C266D88E52A}"/>
    <cellStyle name="Normal 3 7 4 4" xfId="982" xr:uid="{09B2B294-4CDA-49FE-B0BE-DB4537D50ACB}"/>
    <cellStyle name="Normal 3 7 4 5" xfId="1761" xr:uid="{F9E4C003-59FB-4F2E-8FF8-06FE0F0CF83C}"/>
    <cellStyle name="Normal 3 7 5" xfId="571" xr:uid="{22776E06-2A56-4272-AF8D-FA693101A2C1}"/>
    <cellStyle name="Normal 3 7 5 2" xfId="1337" xr:uid="{F78127FD-4235-449C-B904-68B95BD9994A}"/>
    <cellStyle name="Normal 3 7 5 3" xfId="2117" xr:uid="{A33F355A-3910-436A-8B92-5858B812C216}"/>
    <cellStyle name="Normal 3 7 6" xfId="323" xr:uid="{B207A368-86CD-4949-B92B-8A48BC151936}"/>
    <cellStyle name="Normal 3 7 6 2" xfId="1089" xr:uid="{E3DB1D8F-1A00-4FD2-AFDF-0E124301E434}"/>
    <cellStyle name="Normal 3 7 6 3" xfId="1869" xr:uid="{C68EB233-0769-4E14-ADDD-F8A928C809B7}"/>
    <cellStyle name="Normal 3 7 7" xfId="841" xr:uid="{0E06C990-DF19-4D22-A663-54EEF1E3DA8D}"/>
    <cellStyle name="Normal 3 7 8" xfId="1620" xr:uid="{F1D8EABD-444F-4B78-9100-5261714B4F48}"/>
    <cellStyle name="Normal 3 8" xfId="69" xr:uid="{513B970C-757D-45C8-B713-B84B0A3433D7}"/>
    <cellStyle name="Normal 3 8 2" xfId="135" xr:uid="{A1242545-5DB9-41AC-A97C-AC6878A209CD}"/>
    <cellStyle name="Normal 3 8 2 2" xfId="638" xr:uid="{017DECB4-1571-4800-8BE4-39CA668493D4}"/>
    <cellStyle name="Normal 3 8 2 2 2" xfId="1404" xr:uid="{D275ECE6-EEF3-49C6-8378-73F3C74A9E35}"/>
    <cellStyle name="Normal 3 8 2 2 3" xfId="2184" xr:uid="{F4BEEAD1-D68C-4E76-8DFE-08B9C2AD0001}"/>
    <cellStyle name="Normal 3 8 2 3" xfId="390" xr:uid="{B15BC62A-C96F-4917-A026-94B0244190E1}"/>
    <cellStyle name="Normal 3 8 2 3 2" xfId="1156" xr:uid="{4353F681-6E51-4D9B-9CDB-DC34DED38A2E}"/>
    <cellStyle name="Normal 3 8 2 3 3" xfId="1936" xr:uid="{3F61AC55-C753-44DF-8991-CE8F0B6EA64C}"/>
    <cellStyle name="Normal 3 8 2 4" xfId="908" xr:uid="{A45CE5E3-9FBA-4C26-9EFA-5046F90F8D54}"/>
    <cellStyle name="Normal 3 8 2 5" xfId="1687" xr:uid="{2D74157D-56C6-47D5-A4A3-68824DBC354A}"/>
    <cellStyle name="Normal 3 8 3" xfId="213" xr:uid="{9A6CF799-F8A6-4A42-B96E-286C7BE347C3}"/>
    <cellStyle name="Normal 3 8 3 2" xfId="714" xr:uid="{96570B78-9E4D-4278-9B0C-3FBDB020DB94}"/>
    <cellStyle name="Normal 3 8 3 2 2" xfId="1480" xr:uid="{AFA4C23D-A6ED-4BB5-B09F-F86E4D379836}"/>
    <cellStyle name="Normal 3 8 3 2 3" xfId="2260" xr:uid="{4E128E42-AD3C-4891-AFC7-79680D2D17C8}"/>
    <cellStyle name="Normal 3 8 3 3" xfId="466" xr:uid="{FA53F213-ED52-49C4-B305-E6833468D9F2}"/>
    <cellStyle name="Normal 3 8 3 3 2" xfId="1232" xr:uid="{40D2DD18-B101-4BED-AE6E-8DA593F51108}"/>
    <cellStyle name="Normal 3 8 3 3 3" xfId="2012" xr:uid="{5BE9C704-F11D-4E77-B6C9-9F0706B3C1E8}"/>
    <cellStyle name="Normal 3 8 3 4" xfId="984" xr:uid="{5DDC1DA3-AF6F-4418-8419-F3E4FB9DD87C}"/>
    <cellStyle name="Normal 3 8 3 5" xfId="1763" xr:uid="{71140704-1D31-42FC-ABB8-63B8AD0FF819}"/>
    <cellStyle name="Normal 3 8 4" xfId="573" xr:uid="{5C24C841-E92E-41E1-8F73-30C3BC4E8E07}"/>
    <cellStyle name="Normal 3 8 4 2" xfId="1339" xr:uid="{D3B45713-E88E-43D4-ADDD-AB8E218059FE}"/>
    <cellStyle name="Normal 3 8 4 2 2" xfId="11255" xr:uid="{953D47C0-F2AD-4DE2-A271-542F56756B70}"/>
    <cellStyle name="Normal 3 8 4 3" xfId="2119" xr:uid="{4EE4DBB2-C210-43C7-97D9-8C474ACAF836}"/>
    <cellStyle name="Normal 3 8 5" xfId="325" xr:uid="{411F6D94-8F15-4962-AEE8-66B1CD3B9440}"/>
    <cellStyle name="Normal 3 8 5 2" xfId="1091" xr:uid="{9B16B1B0-9B89-47A1-95F0-B5FE8D2DBF4C}"/>
    <cellStyle name="Normal 3 8 5 3" xfId="1871" xr:uid="{C96B7E4A-3B88-4AF9-9E3F-642FF95285A1}"/>
    <cellStyle name="Normal 3 8 6" xfId="843" xr:uid="{633005B6-4D18-4702-8B30-F1A5A8920365}"/>
    <cellStyle name="Normal 3 8 7" xfId="1622" xr:uid="{44E1802D-72E9-422E-9376-EDE3A0AC2EF4}"/>
    <cellStyle name="Normal 3 9" xfId="103" xr:uid="{2545D855-AECE-4EE1-8AD8-33D886ED5778}"/>
    <cellStyle name="Normal 3 9 2" xfId="247" xr:uid="{52E6C359-8E8F-4482-A3B8-F2289990393E}"/>
    <cellStyle name="Normal 3 9 2 2" xfId="748" xr:uid="{3A2A6CEB-47B2-495A-9761-7F01F131C7A3}"/>
    <cellStyle name="Normal 3 9 2 2 2" xfId="1514" xr:uid="{F52B43D8-6CE3-4C93-913D-ED2E2FDDAF76}"/>
    <cellStyle name="Normal 3 9 2 2 3" xfId="2294" xr:uid="{4DD36889-956D-40F0-8A01-A98BAFC50A21}"/>
    <cellStyle name="Normal 3 9 2 3" xfId="500" xr:uid="{4A7406DC-A1DD-4C93-9C2F-BAB6BE9FF5D6}"/>
    <cellStyle name="Normal 3 9 2 3 2" xfId="1266" xr:uid="{7294C162-6E4D-484C-8ED5-9981007B3650}"/>
    <cellStyle name="Normal 3 9 2 3 3" xfId="2046" xr:uid="{14F8821D-80AF-4788-8027-85DD467C4964}"/>
    <cellStyle name="Normal 3 9 2 4" xfId="1018" xr:uid="{30882F36-8C44-4C7F-BF0A-C09A15BBE218}"/>
    <cellStyle name="Normal 3 9 2 5" xfId="1797" xr:uid="{0E011782-637B-4800-B1DC-D44501BA02BC}"/>
    <cellStyle name="Normal 3 9 3" xfId="606" xr:uid="{5A63EF06-65BC-4B0E-8D37-BEB130F0DDB4}"/>
    <cellStyle name="Normal 3 9 3 2" xfId="1372" xr:uid="{DFB922DB-8C9B-4E30-BC7E-D1FB8F5D1819}"/>
    <cellStyle name="Normal 3 9 3 2 2" xfId="11256" xr:uid="{066FFD63-9D2E-4C9C-884B-E3A4214DA91A}"/>
    <cellStyle name="Normal 3 9 3 3" xfId="2152" xr:uid="{5DF3967E-0DBE-45C1-966C-FAADBC5FC1B8}"/>
    <cellStyle name="Normal 3 9 4" xfId="358" xr:uid="{F5C11954-5A2C-4004-974C-36C1BEC26969}"/>
    <cellStyle name="Normal 3 9 4 2" xfId="1124" xr:uid="{A287A850-92A3-4E2E-8FD2-8934370E005E}"/>
    <cellStyle name="Normal 3 9 4 2 2" xfId="11257" xr:uid="{9FB2A6EF-0F71-4786-B272-0990A0678B0A}"/>
    <cellStyle name="Normal 3 9 4 3" xfId="1904" xr:uid="{F1D4D50A-E11B-4A0E-8D5E-009ABEA85F4D}"/>
    <cellStyle name="Normal 3 9 5" xfId="876" xr:uid="{AE4135D6-FD57-4260-9156-71AAD534548C}"/>
    <cellStyle name="Normal 3 9 5 2" xfId="10830" xr:uid="{24E03E08-AEE5-46F3-B34A-29902CB71A5B}"/>
    <cellStyle name="Normal 3 9 6" xfId="1655" xr:uid="{305247BE-7E66-498B-A634-DFA0DCC1CA4F}"/>
    <cellStyle name="Normal 30" xfId="8332" xr:uid="{8C6872A9-1131-4AAC-B745-E15C3E9F1926}"/>
    <cellStyle name="Normal 30 2" xfId="8333" xr:uid="{C11AAEA4-5649-4726-AE17-E64FEA38824B}"/>
    <cellStyle name="Normal 30 3" xfId="8334" xr:uid="{56877154-5AC7-46DB-8931-9BC5325DA9A1}"/>
    <cellStyle name="Normal 30_1_solis_MK Nr 595 " xfId="8335" xr:uid="{F633B55F-F972-4741-A556-8F1211648624}"/>
    <cellStyle name="Normal 31" xfId="8336" xr:uid="{8C34ABA9-0BFF-4DD0-82DA-5700A108A78A}"/>
    <cellStyle name="Normal 32" xfId="8337" xr:uid="{CE8C5DA1-264E-4F51-86CA-7252B3E083E7}"/>
    <cellStyle name="Normal 32 2" xfId="8338" xr:uid="{896060B5-F74E-440E-A760-D9200402D35B}"/>
    <cellStyle name="Normal 32 2 2" xfId="8950" xr:uid="{E98958CF-8483-4F21-B7A8-B9CBC5071F3E}"/>
    <cellStyle name="Normal 32 2 2 2" xfId="9722" xr:uid="{03C482E5-0ACD-4F92-8B0C-EAEF1364DC0C}"/>
    <cellStyle name="Normal 32 2 2 2 2" xfId="11258" xr:uid="{DFF7A7DD-E029-41BC-B65E-6F0E69E31C9C}"/>
    <cellStyle name="Normal 32 2 2 3" xfId="10482" xr:uid="{27FBB0B8-4197-4C99-B4BF-E231EE5F0668}"/>
    <cellStyle name="Normal 32 2 3" xfId="8951" xr:uid="{EE206B4D-5178-4F1F-A304-6B7D2FCDB1C7}"/>
    <cellStyle name="Normal 32 2 3 2" xfId="9723" xr:uid="{B31B6457-5403-4A99-8CF1-8B9F709123ED}"/>
    <cellStyle name="Normal 32 2 3 2 2" xfId="11259" xr:uid="{6B844FB9-877E-4820-9BE9-9AB44BE10016}"/>
    <cellStyle name="Normal 32 2 3 3" xfId="10483" xr:uid="{00E755B6-0D05-4A2F-BED4-F2FB0754E8D8}"/>
    <cellStyle name="Normal 32 2 4" xfId="8685" xr:uid="{5D5E7691-7CE2-44F0-86EA-62784582FCEA}"/>
    <cellStyle name="Normal 32 2 4 2" xfId="9724" xr:uid="{1ACD3E5F-2DBF-41D3-9E50-1BFDD463CA1D}"/>
    <cellStyle name="Normal 32 2 4 2 2" xfId="11260" xr:uid="{C323C9DC-44B2-4F14-AE03-C7EB1152E847}"/>
    <cellStyle name="Normal 32 2 4 3" xfId="10272" xr:uid="{D2EE2B1A-2C1D-4C8F-A1D4-6D7E622FFFC8}"/>
    <cellStyle name="Normal 32 2 5" xfId="9305" xr:uid="{471705F5-DB6A-4605-B037-5938291C4D5D}"/>
    <cellStyle name="Normal 32 2 5 2" xfId="10832" xr:uid="{394411DB-EB87-4D49-96E9-A8C397D42F9F}"/>
    <cellStyle name="Normal 32 2 6" xfId="10090" xr:uid="{656A1974-73B7-435F-A4D9-FE37DCFB3A81}"/>
    <cellStyle name="Normal 32 3" xfId="8339" xr:uid="{E36DA2A1-FF86-4F2B-B64B-740D8EA31A72}"/>
    <cellStyle name="Normal 32 3 2" xfId="8952" xr:uid="{864805E1-7008-4FFF-8880-1AB4FFA9F3D1}"/>
    <cellStyle name="Normal 32 3 2 2" xfId="9725" xr:uid="{CCE1D5FD-E5A3-485D-9B31-B6DA77D06215}"/>
    <cellStyle name="Normal 32 3 2 2 2" xfId="11261" xr:uid="{B70D10D0-0080-4D5C-AA2F-BE76233E4B60}"/>
    <cellStyle name="Normal 32 3 2 3" xfId="10484" xr:uid="{B57546E6-4348-4AF3-BEC7-C434C25B79CA}"/>
    <cellStyle name="Normal 32 3 3" xfId="8953" xr:uid="{9C7F9338-8084-4DA5-8A62-CF67C895519A}"/>
    <cellStyle name="Normal 32 3 3 2" xfId="9726" xr:uid="{237C44C1-24A9-468F-97E5-2F1B359BF1DA}"/>
    <cellStyle name="Normal 32 3 3 2 2" xfId="11262" xr:uid="{B5FE1415-0EF6-467C-82B9-B7DE821BB722}"/>
    <cellStyle name="Normal 32 3 3 3" xfId="10485" xr:uid="{C5BAEB87-1B17-4489-9D70-B0C4DC9CF0AA}"/>
    <cellStyle name="Normal 32 3 4" xfId="8686" xr:uid="{FE4BB833-4F59-4177-9A2C-26C479EB4028}"/>
    <cellStyle name="Normal 32 3 4 2" xfId="9727" xr:uid="{0A67D110-4316-421C-A4E6-EE344F778B80}"/>
    <cellStyle name="Normal 32 3 4 2 2" xfId="11263" xr:uid="{4125AA6D-D56D-4C3A-8130-4BC06A6A7B0B}"/>
    <cellStyle name="Normal 32 3 4 3" xfId="10273" xr:uid="{AF241586-2470-4E2F-8117-3FAAD1B8CF94}"/>
    <cellStyle name="Normal 32 3 5" xfId="9306" xr:uid="{46C5D3FB-5440-40C6-98AD-9FBE522FB090}"/>
    <cellStyle name="Normal 32 3 5 2" xfId="10833" xr:uid="{139A1CD8-5C66-450A-AFF2-89029378152A}"/>
    <cellStyle name="Normal 32 3 6" xfId="10091" xr:uid="{7F1DA30E-2E1A-4860-A6A8-D42BCDC85E90}"/>
    <cellStyle name="Normal 32 4" xfId="8340" xr:uid="{037C8DD1-4C34-411E-B20A-D87DE347B14A}"/>
    <cellStyle name="Normal 32 4 2" xfId="8954" xr:uid="{4766C46E-B07D-490A-81DB-206094989797}"/>
    <cellStyle name="Normal 32 4 2 2" xfId="9728" xr:uid="{B7010B8E-4457-493A-83BB-0024E9E7C4F7}"/>
    <cellStyle name="Normal 32 4 2 2 2" xfId="11264" xr:uid="{311A3222-309E-4D60-9BD0-4406BCE9D209}"/>
    <cellStyle name="Normal 32 4 2 3" xfId="10486" xr:uid="{2ED01922-67D9-40D7-B597-538638A1857C}"/>
    <cellStyle name="Normal 32 4 3" xfId="8955" xr:uid="{253CF919-7124-427C-BDD0-2C985E96A83A}"/>
    <cellStyle name="Normal 32 4 3 2" xfId="9729" xr:uid="{408AB010-FEBB-4E16-85B3-DD5D2B894C1F}"/>
    <cellStyle name="Normal 32 4 3 2 2" xfId="11265" xr:uid="{AEA670BA-BD45-499F-A014-8215871DBA8C}"/>
    <cellStyle name="Normal 32 4 3 3" xfId="10487" xr:uid="{B767465D-673B-4EAF-AEC5-3B867828FEE5}"/>
    <cellStyle name="Normal 32 4 4" xfId="8687" xr:uid="{47432ABA-1810-4857-8382-5455ED3B88F3}"/>
    <cellStyle name="Normal 32 4 4 2" xfId="9730" xr:uid="{E4EA1F1C-4A70-4201-AC5F-57EE4428CF42}"/>
    <cellStyle name="Normal 32 4 4 2 2" xfId="11266" xr:uid="{8A0B1835-3D87-4D51-B7DB-69F5C978088E}"/>
    <cellStyle name="Normal 32 4 4 3" xfId="10274" xr:uid="{93A3B590-5B89-4B07-94CC-1BDCF00E5FFF}"/>
    <cellStyle name="Normal 32 4 5" xfId="9307" xr:uid="{7A25A848-E4B9-4EAF-9E4D-CE72F6036398}"/>
    <cellStyle name="Normal 32 4 5 2" xfId="10834" xr:uid="{D6E65E01-5779-4684-95B7-E8D14EB0D521}"/>
    <cellStyle name="Normal 32 4 6" xfId="10092" xr:uid="{7ED58658-6690-4457-ACBA-438B51BCB9C5}"/>
    <cellStyle name="Normal 32 5" xfId="8956" xr:uid="{60490022-2139-4D49-A875-FB1CA62B7155}"/>
    <cellStyle name="Normal 32 5 2" xfId="9731" xr:uid="{85CD5B60-C2B0-4E06-91CC-B1CB58B6B60F}"/>
    <cellStyle name="Normal 32 5 2 2" xfId="11267" xr:uid="{4CD7F35D-9A6C-4A7F-AA58-52F91E1AC603}"/>
    <cellStyle name="Normal 32 5 3" xfId="10488" xr:uid="{15763A4E-6A3F-4E08-AF6E-1F62CDF8CB5B}"/>
    <cellStyle name="Normal 32 6" xfId="8957" xr:uid="{BCA32630-0414-4380-83C6-3518563AF031}"/>
    <cellStyle name="Normal 32 6 2" xfId="9732" xr:uid="{E75057F8-F975-44D5-8588-78757C1E8DF2}"/>
    <cellStyle name="Normal 32 6 2 2" xfId="11268" xr:uid="{9DC84FB5-651D-4E7D-BF35-2B4377482B7D}"/>
    <cellStyle name="Normal 32 6 3" xfId="10489" xr:uid="{6FBD527E-74A0-415D-BA13-422133005F47}"/>
    <cellStyle name="Normal 32 7" xfId="8684" xr:uid="{EA80E03D-24E3-4AB4-92EB-D65AC6F17801}"/>
    <cellStyle name="Normal 32 7 2" xfId="9733" xr:uid="{2EAB8967-F11F-4256-920C-EC60E5437D20}"/>
    <cellStyle name="Normal 32 7 2 2" xfId="11269" xr:uid="{5B336FA3-8908-4281-A6C7-5791C7F13826}"/>
    <cellStyle name="Normal 32 7 3" xfId="10271" xr:uid="{F8EE77BE-3002-4430-AD9F-BD0DDFA12592}"/>
    <cellStyle name="Normal 32 8" xfId="9304" xr:uid="{71D11D56-DBD2-4AC1-923B-CC661D7BA0DB}"/>
    <cellStyle name="Normal 32 8 2" xfId="10831" xr:uid="{C56E2708-E9BB-4229-BF36-2B8B0CEEE16C}"/>
    <cellStyle name="Normal 32 9" xfId="10089" xr:uid="{04323D65-D291-46E7-953B-45C0C3FA3058}"/>
    <cellStyle name="Normal 33" xfId="8341" xr:uid="{E2EA7A7C-0266-44E6-B3A1-F51337AAA9A9}"/>
    <cellStyle name="Normal 33 2" xfId="8958" xr:uid="{280A136C-2152-488C-994F-63B982643126}"/>
    <cellStyle name="Normal 33 2 2" xfId="9734" xr:uid="{373828E5-7B5E-4E8A-9418-5D4ED07778D3}"/>
    <cellStyle name="Normal 33 2 2 2" xfId="11270" xr:uid="{63C8E1E0-7F24-4650-B822-68A1D422316E}"/>
    <cellStyle name="Normal 33 2 3" xfId="10490" xr:uid="{1EEF3D5D-26A8-4059-A221-EFE7CB44B760}"/>
    <cellStyle name="Normal 33 3" xfId="8959" xr:uid="{C50181FB-8EB9-4BFF-AF09-B9C11425C5DA}"/>
    <cellStyle name="Normal 33 3 2" xfId="9735" xr:uid="{E650D197-F5BF-4EC0-9208-8653399A48A6}"/>
    <cellStyle name="Normal 33 3 2 2" xfId="11271" xr:uid="{280313A0-A9A3-4E06-887C-BB53DA286CEC}"/>
    <cellStyle name="Normal 33 3 3" xfId="10491" xr:uid="{A23E0E78-16C2-486D-9247-E0E960CFB957}"/>
    <cellStyle name="Normal 33 4" xfId="8688" xr:uid="{E4CA4484-BA49-4FF9-9F29-1D242C0AA894}"/>
    <cellStyle name="Normal 33 4 2" xfId="9736" xr:uid="{129C53A0-3292-40D8-8F10-06E2E1788A97}"/>
    <cellStyle name="Normal 33 4 2 2" xfId="11272" xr:uid="{717E5230-FB36-43A9-A10E-96792068027C}"/>
    <cellStyle name="Normal 33 4 3" xfId="10275" xr:uid="{567C9BC7-A2C2-4D40-B04A-0F2A180ED605}"/>
    <cellStyle name="Normal 33 5" xfId="9308" xr:uid="{F9EEE5C7-9662-4B76-BDE0-246E5E92C52A}"/>
    <cellStyle name="Normal 33 5 2" xfId="10835" xr:uid="{D7AB3C9F-FF45-4955-A53C-E6CA2320E7E1}"/>
    <cellStyle name="Normal 33 6" xfId="10093" xr:uid="{6484AF6E-A2E9-451D-8400-5250BB1E5A30}"/>
    <cellStyle name="Normal 34" xfId="2372" xr:uid="{FB95E8C1-A012-4914-9CAE-AB47D189FBDE}"/>
    <cellStyle name="Normal 34 2" xfId="8753" xr:uid="{C0386EB3-980D-4736-92A4-FB80B8F6059A}"/>
    <cellStyle name="Normal 35" xfId="2366" xr:uid="{429D48CA-5AC9-4595-A8CA-4D57EEC2287C}"/>
    <cellStyle name="Normal 35 2" xfId="8754" xr:uid="{09D7A9B5-07CB-4E3E-9D69-9D63AB686B09}"/>
    <cellStyle name="Normal 36" xfId="2400" xr:uid="{02863784-863D-407C-903A-8337395C71EC}"/>
    <cellStyle name="Normal 36 2" xfId="8755" xr:uid="{99236B38-D655-4007-BD44-D5DD70DF1DAC}"/>
    <cellStyle name="Normal 37" xfId="2426" xr:uid="{429B4E69-EA94-4A4B-838E-C5071895D597}"/>
    <cellStyle name="Normal 37 2" xfId="8756" xr:uid="{9EF27266-310B-43B6-9D42-819B58CF5E21}"/>
    <cellStyle name="Normal 38" xfId="8342" xr:uid="{77612CC5-22B1-42B4-B42D-BD008E218C40}"/>
    <cellStyle name="Normal 38 2" xfId="8960" xr:uid="{DB9FBF9D-7820-4DA3-89C4-5DD1105661B8}"/>
    <cellStyle name="Normal 38 2 2" xfId="9737" xr:uid="{AC1B3857-49F7-4610-8C1F-352ABEED61F6}"/>
    <cellStyle name="Normal 38 2 2 2" xfId="11273" xr:uid="{35A90663-91BE-4137-B91A-4FF5A03DA061}"/>
    <cellStyle name="Normal 38 2 3" xfId="10492" xr:uid="{AF0A2AC9-AF1D-45CB-B721-B0DDBD70190B}"/>
    <cellStyle name="Normal 38 3" xfId="8961" xr:uid="{D23110EC-504D-4858-A9E2-B712FA57715B}"/>
    <cellStyle name="Normal 38 3 2" xfId="9738" xr:uid="{7EA6C26F-71C9-4AFB-9911-87DA5419528A}"/>
    <cellStyle name="Normal 38 3 2 2" xfId="11274" xr:uid="{C10F4B74-9B19-4575-918E-D24C7C151EDD}"/>
    <cellStyle name="Normal 38 3 3" xfId="10493" xr:uid="{C9957EB6-CF8C-4E11-9EEC-3C3BBAF05423}"/>
    <cellStyle name="Normal 38 4" xfId="8689" xr:uid="{12DF21CF-72BD-46A6-BD78-D3E4F080C4F9}"/>
    <cellStyle name="Normal 38 4 2" xfId="9739" xr:uid="{C0C44379-2AA8-4599-B8B6-C9202DEF3BE7}"/>
    <cellStyle name="Normal 38 4 2 2" xfId="11275" xr:uid="{59D1A406-2415-4812-970B-9F7A1C8A52B6}"/>
    <cellStyle name="Normal 38 4 3" xfId="10276" xr:uid="{68534B15-D618-400E-BD9F-4B85FF9C91D3}"/>
    <cellStyle name="Normal 38 5" xfId="9309" xr:uid="{A73C73FE-C398-4F1F-B7E3-A9F4643E9AEE}"/>
    <cellStyle name="Normal 38 5 2" xfId="10836" xr:uid="{2FFAA3A2-FB08-4BBF-AC25-8B8E082779A8}"/>
    <cellStyle name="Normal 38 6" xfId="10094" xr:uid="{A4B6975E-1642-4135-97ED-1A82E9C024EC}"/>
    <cellStyle name="Normal 39" xfId="8343" xr:uid="{270E550B-3620-4FB8-A33F-65DA805F0AAF}"/>
    <cellStyle name="Normal 39 2" xfId="8962" xr:uid="{BD397F42-22BF-421C-9885-06A5A71F9017}"/>
    <cellStyle name="Normal 39 2 2" xfId="9740" xr:uid="{E50A7B80-238E-4E4B-B771-F529E5F9D281}"/>
    <cellStyle name="Normal 39 2 2 2" xfId="11276" xr:uid="{F69ED81E-C85E-460B-926E-3442740FD6E8}"/>
    <cellStyle name="Normal 39 2 3" xfId="10494" xr:uid="{3C58BB56-A862-4761-A115-025560B99131}"/>
    <cellStyle name="Normal 39 3" xfId="8963" xr:uid="{F4299813-1361-4C75-AAE6-6038F2C636F5}"/>
    <cellStyle name="Normal 39 3 2" xfId="9741" xr:uid="{D7BF3B02-4FC8-4B6F-9604-1640C17561DF}"/>
    <cellStyle name="Normal 39 3 2 2" xfId="11277" xr:uid="{F0734492-6C52-4AF2-BA18-6D603478DD33}"/>
    <cellStyle name="Normal 39 3 3" xfId="10495" xr:uid="{EEE22B25-71F9-4C91-9336-AC503C53F5F6}"/>
    <cellStyle name="Normal 39 4" xfId="8690" xr:uid="{C4AD656A-AC70-4DF6-AEBA-B3912CBAC66A}"/>
    <cellStyle name="Normal 39 4 2" xfId="9742" xr:uid="{51D47E5B-0C26-4CCD-96D3-BD338BD77EE1}"/>
    <cellStyle name="Normal 39 4 2 2" xfId="11278" xr:uid="{38CB1A14-72AF-46B6-873B-489E6795CF4B}"/>
    <cellStyle name="Normal 39 4 3" xfId="10277" xr:uid="{DF29738A-CB9D-4F63-8FE5-5C18B8F539B3}"/>
    <cellStyle name="Normal 39 5" xfId="9310" xr:uid="{E68C3316-80EC-456B-AA46-13CCE8DCB66D}"/>
    <cellStyle name="Normal 39 5 2" xfId="10837" xr:uid="{234FC111-D4C0-4FFC-A913-455C7E66B1D0}"/>
    <cellStyle name="Normal 39 6" xfId="10095" xr:uid="{1A79A100-2D40-46A8-A268-9803F0827CB3}"/>
    <cellStyle name="Normal 39 9" xfId="800" xr:uid="{304C37A5-45FE-4CDD-A98B-D9E8FCDD0695}"/>
    <cellStyle name="Normal 39 9 2" xfId="1562" xr:uid="{12E4E23C-4775-42B0-964C-3EE6C17324AE}"/>
    <cellStyle name="Normal 39 9 3" xfId="1567" xr:uid="{DCCF83FB-6A54-4679-A8BA-0AA7AEA66FA9}"/>
    <cellStyle name="Normal 4" xfId="8" xr:uid="{A5BC3011-43D5-4745-8F64-43D7E6FE3CE4}"/>
    <cellStyle name="Normal 4 10" xfId="1572" xr:uid="{366C4093-FC42-4B0A-B59F-0C0F61248394}"/>
    <cellStyle name="Normal 4 11" xfId="8344" xr:uid="{6CA051DC-6297-4519-B65C-C2EE03EEF65E}"/>
    <cellStyle name="Normal 4 12" xfId="8345" xr:uid="{C263F711-0C9B-4A12-8EFC-398FC1070BEB}"/>
    <cellStyle name="Normal 4 13" xfId="8346" xr:uid="{905FF6B5-C6CB-4ED2-9FB1-DA0D3CB24288}"/>
    <cellStyle name="Normal 4 14" xfId="8347" xr:uid="{F20C27A3-E159-41CE-99F0-5C59F44CD16A}"/>
    <cellStyle name="Normal 4 15" xfId="8348" xr:uid="{DC60BBC2-EFAD-4557-8E2D-B1DFB1F636E1}"/>
    <cellStyle name="Normal 4 16" xfId="8349" xr:uid="{9774F89A-4A40-4E04-AF2F-FAB4A3CF3FB6}"/>
    <cellStyle name="Normal 4 17" xfId="8350" xr:uid="{16D78F70-9889-4D72-8A5D-84234993DFA6}"/>
    <cellStyle name="Normal 4 18" xfId="8351" xr:uid="{8548D3A8-CDA6-4FD8-88A1-D230AC7E21DB}"/>
    <cellStyle name="Normal 4 18 10" xfId="8352" xr:uid="{58F2C1A2-9731-475D-875B-C0CC911B55FE}"/>
    <cellStyle name="Normal 4 18 11" xfId="8353" xr:uid="{6CE4A42B-059C-46F2-97D4-9C41DAB6E8D7}"/>
    <cellStyle name="Normal 4 18 12" xfId="8354" xr:uid="{EAA00657-E95B-46E4-8C11-DEED5FF76B94}"/>
    <cellStyle name="Normal 4 18 13" xfId="8355" xr:uid="{E0BADEE1-1D46-4A0C-BF82-29430156677B}"/>
    <cellStyle name="Normal 4 18 14" xfId="8356" xr:uid="{EB819584-776F-4825-A361-CC7F787B0E20}"/>
    <cellStyle name="Normal 4 18 15" xfId="8357" xr:uid="{102A477D-F249-43DF-B0BF-B7E8696CA4DC}"/>
    <cellStyle name="Normal 4 18 16" xfId="8358" xr:uid="{9603ACF9-BB7B-4F3C-825E-7CC8DFE75B13}"/>
    <cellStyle name="Normal 4 18 17" xfId="8359" xr:uid="{6D26EA6D-04B5-4533-9BD9-90C870A374A0}"/>
    <cellStyle name="Normal 4 18 18" xfId="8360" xr:uid="{189A9B5D-11C2-45F7-A3EB-7786821DEB85}"/>
    <cellStyle name="Normal 4 18 19" xfId="8361" xr:uid="{5237581D-F22A-45D2-9507-B124E8972A07}"/>
    <cellStyle name="Normal 4 18 2" xfId="8362" xr:uid="{07A9AF54-C83C-4B3F-B72D-DF02751A3E88}"/>
    <cellStyle name="Normal 4 18 20" xfId="8363" xr:uid="{207AF59C-F90B-403E-A984-E25E98E46C2C}"/>
    <cellStyle name="Normal 4 18 3" xfId="8364" xr:uid="{4E6FD254-4D6A-4C25-827A-4D82ADB08D5F}"/>
    <cellStyle name="Normal 4 18 4" xfId="8365" xr:uid="{E4F7FAC7-8E90-4E4F-9EB0-4A7AA2D43EEC}"/>
    <cellStyle name="Normal 4 18 5" xfId="8366" xr:uid="{C791BCF8-6A23-4DF9-A5AA-A51409C27B8C}"/>
    <cellStyle name="Normal 4 18 6" xfId="8367" xr:uid="{95A49E20-486B-414C-BBEF-20BE2D675DC3}"/>
    <cellStyle name="Normal 4 18 7" xfId="8368" xr:uid="{9B817D42-6723-4C57-B833-7B99ECEFAB9B}"/>
    <cellStyle name="Normal 4 18 8" xfId="8369" xr:uid="{56CF1945-0509-451E-99D5-D8E51A6E414B}"/>
    <cellStyle name="Normal 4 18 9" xfId="8370" xr:uid="{0204C7AF-2483-4699-936E-341B317C3CA9}"/>
    <cellStyle name="Normal 4 19" xfId="8371" xr:uid="{21E38C5E-E197-4D38-8FBA-FBB4E09F2B17}"/>
    <cellStyle name="Normal 4 2" xfId="12" xr:uid="{1A1315C3-5040-4E37-9FA9-1B0361250D09}"/>
    <cellStyle name="Normal 4 2 2" xfId="47" xr:uid="{97ECDB97-5033-4F27-A9DC-EA9C51ABA306}"/>
    <cellStyle name="Normal 4 2 2 2" xfId="8706" xr:uid="{1FD4ED7E-2893-423B-B173-9AACDA15FD19}"/>
    <cellStyle name="Normal 4 2 3" xfId="8691" xr:uid="{16EB0483-1EA5-4C1F-96E7-A7071034AB91}"/>
    <cellStyle name="Normal 4 2 3 2" xfId="9743" xr:uid="{84E05B82-2120-49E8-BD7E-89450F8203D0}"/>
    <cellStyle name="Normal 4 2 3 2 2" xfId="11279" xr:uid="{5862F5B3-1091-4B8D-AE1A-655B099FFF3A}"/>
    <cellStyle name="Normal 4 2 3 3" xfId="10278" xr:uid="{BB638DA0-4954-46A0-AC18-2C54C8363C44}"/>
    <cellStyle name="Normal 4 2 4" xfId="9311" xr:uid="{60F76F37-CFC5-4B40-95BC-943A4897D485}"/>
    <cellStyle name="Normal 4 2 4 2" xfId="10838" xr:uid="{562D2B8B-5AB0-4BAC-BCA8-ACF83A9C2CBC}"/>
    <cellStyle name="Normal 4 2 5" xfId="9909" xr:uid="{D29380F0-D2EE-4C02-8625-59749877992C}"/>
    <cellStyle name="Normal 4 2 6" xfId="2425" xr:uid="{ACCCEC13-FA67-43A2-A1C6-944B61DC425D}"/>
    <cellStyle name="Normal 4 20" xfId="8372" xr:uid="{D383F819-FE43-4100-AFF7-B655B37F86EA}"/>
    <cellStyle name="Normal 4 21" xfId="8373" xr:uid="{1916581B-6AA6-44F7-B97D-5A2BB0FF38CC}"/>
    <cellStyle name="Normal 4 22" xfId="8374" xr:uid="{A983EC0C-56F5-4B4D-96CB-7BF40B33FF16}"/>
    <cellStyle name="Normal 4 23" xfId="8375" xr:uid="{2F386205-FB1D-45B5-A2D4-50C6060885C4}"/>
    <cellStyle name="Normal 4 24" xfId="8376" xr:uid="{8D989BEB-644D-485A-9BCB-ECD865646F8C}"/>
    <cellStyle name="Normal 4 25" xfId="8377" xr:uid="{4A24E1DB-58BC-47A5-A1BB-60741E56AF51}"/>
    <cellStyle name="Normal 4 26" xfId="14" xr:uid="{86699A86-FFE5-403A-B8D8-958AB8564468}"/>
    <cellStyle name="Normal 4 27" xfId="9168" xr:uid="{945FF182-F50D-48B2-A462-23313165ED0D}"/>
    <cellStyle name="Normal 4 27 2" xfId="10691" xr:uid="{9AADE803-6ACC-43FF-9820-C6BC84E3A90D}"/>
    <cellStyle name="Normal 4 28" xfId="2398" xr:uid="{59B92EB9-126D-4DBE-8CEF-1A34FF4EC326}"/>
    <cellStyle name="Normal 4 29" xfId="2437" xr:uid="{55149149-159F-4937-9969-A566049DF4D3}"/>
    <cellStyle name="Normal 4 3" xfId="807" xr:uid="{EFC571C9-1C2D-4331-9F1B-8169D76380EC}"/>
    <cellStyle name="Normal 4 3 2" xfId="8379" xr:uid="{973FA805-97A9-4C8D-AFA4-C441A29D4B8B}"/>
    <cellStyle name="Normal 4 3 3" xfId="8707" xr:uid="{A7322BF1-DEB6-432E-A9E1-03114D4437AE}"/>
    <cellStyle name="Normal 4 3 4" xfId="8378" xr:uid="{D042053C-B18E-4B1F-9487-A881E5CB880D}"/>
    <cellStyle name="Normal 4 3_1_solis_MK Nr 595 " xfId="8380" xr:uid="{52A4EFD7-30CA-4F01-85F6-992196CB9E1E}"/>
    <cellStyle name="Normal 4 30" xfId="806" xr:uid="{60B82B17-E879-4712-A40B-6031E7F3F92D}"/>
    <cellStyle name="Normal 4 31" xfId="21770" xr:uid="{46A61583-9FCA-4691-9D6B-833E3F2DB672}"/>
    <cellStyle name="Normal 4 32" xfId="21771" xr:uid="{59949A1B-4AA9-40B7-89C0-82EE9C05BC28}"/>
    <cellStyle name="Normal 4 33" xfId="21774" xr:uid="{7B8F48B1-7FF9-4A82-9B53-B953C242A6F0}"/>
    <cellStyle name="Normal 4 34" xfId="21775" xr:uid="{3AA4A986-22EB-42A6-A342-9FE09D31F88C}"/>
    <cellStyle name="Normal 4 4" xfId="1577" xr:uid="{B01869A5-CDFA-4364-BF8A-633E5E06A0F8}"/>
    <cellStyle name="Normal 4 4 2" xfId="8381" xr:uid="{FD460960-DF2E-46B3-B3A5-D38F5D6C1357}"/>
    <cellStyle name="Normal 4 5" xfId="8382" xr:uid="{AAE9EC0D-1044-4167-857D-9E91E96C5992}"/>
    <cellStyle name="Normal 4 6" xfId="8383" xr:uid="{8F5292C0-F309-4350-997B-EF9B35380128}"/>
    <cellStyle name="Normal 4 7" xfId="8384" xr:uid="{20C78907-39DE-4B6D-9171-1C0AB297EDD5}"/>
    <cellStyle name="Normal 4 8" xfId="8385" xr:uid="{359FB95D-44F2-4A89-80D1-CF91721F54F3}"/>
    <cellStyle name="Normal 4 9" xfId="8386" xr:uid="{758C1E0F-D87E-40B8-A7C9-D467448751D0}"/>
    <cellStyle name="Normal 40" xfId="2410" xr:uid="{6853048A-A456-4C5E-885D-85C049207A64}"/>
    <cellStyle name="Normal 40 2" xfId="8757" xr:uid="{B15B9407-4C8F-444A-8CC8-11A8EA7E0184}"/>
    <cellStyle name="Normal 41" xfId="8387" xr:uid="{23C6C489-88C7-4937-9DED-AA573FB8A4E9}"/>
    <cellStyle name="Normal 41 2" xfId="8708" xr:uid="{2CA269ED-851D-4896-9581-FE068FB1FB68}"/>
    <cellStyle name="Normal 41 3" xfId="8758" xr:uid="{D44AFD28-1845-4ED6-AC28-459D3F874EE9}"/>
    <cellStyle name="Normal 41 3 2" xfId="8964" xr:uid="{2DC6E004-4615-45CD-960C-521455A3F3D6}"/>
    <cellStyle name="Normal 41 3 2 2" xfId="9744" xr:uid="{9687A236-DD00-4B6C-80EB-3685EACD7BDF}"/>
    <cellStyle name="Normal 41 3 2 2 2" xfId="11280" xr:uid="{73F8B667-CE7B-4F63-99C6-15E1E389C1A5}"/>
    <cellStyle name="Normal 41 3 2 3" xfId="10496" xr:uid="{0DEC2DE2-3054-4A3F-A5D3-0F7864E493C7}"/>
    <cellStyle name="Normal 41 3 3" xfId="9400" xr:uid="{6879E803-65C7-4A97-B9F8-E193AA3DDBFF}"/>
    <cellStyle name="Normal 41 3 3 2" xfId="10927" xr:uid="{CB391EE8-694B-467A-9282-760D0FF715E5}"/>
    <cellStyle name="Normal 41 3 4" xfId="10296" xr:uid="{24815CDB-BE72-4D0D-ADBF-DB9B46A6DB71}"/>
    <cellStyle name="Normal 41 4" xfId="8965" xr:uid="{600C3347-2C60-4859-991E-9BB0BD89A96C}"/>
    <cellStyle name="Normal 41 4 2" xfId="9745" xr:uid="{DDBE46AD-756B-4585-83EB-4965CC34DFC8}"/>
    <cellStyle name="Normal 41 4 2 2" xfId="11281" xr:uid="{25086301-039D-423D-9BDC-F7A32810E4D4}"/>
    <cellStyle name="Normal 41 4 3" xfId="10497" xr:uid="{E23D7894-B628-451E-955C-B14C8832CE37}"/>
    <cellStyle name="Normal 42" xfId="8593" xr:uid="{A7514ACC-C749-4905-B259-CE8E0033F7BE}"/>
    <cellStyle name="Normal 42 2" xfId="8966" xr:uid="{817C116A-231D-4A43-99CF-FB2941554E45}"/>
    <cellStyle name="Normal 42 2 2" xfId="9747" xr:uid="{5FFA6543-F945-41CC-8938-438404E8549E}"/>
    <cellStyle name="Normal 42 2 2 2" xfId="11283" xr:uid="{DED37F79-52AD-4208-B3FB-802B53266F7A}"/>
    <cellStyle name="Normal 42 2 3" xfId="10498" xr:uid="{B0095C16-0578-4503-9483-754ECF68BC0A}"/>
    <cellStyle name="Normal 42 3" xfId="8764" xr:uid="{37BEA847-D7E0-4BD8-9726-6D25C01C027A}"/>
    <cellStyle name="Normal 42 4" xfId="8692" xr:uid="{3F3201CC-063B-4EB7-99E6-CD7492A7FF68}"/>
    <cellStyle name="Normal 42 4 2" xfId="9748" xr:uid="{8359A548-4060-4ADB-8D8B-E76B9C59A7D2}"/>
    <cellStyle name="Normal 42 4 2 2" xfId="11284" xr:uid="{A63975B8-D29A-4D87-8988-730A5A9B1084}"/>
    <cellStyle name="Normal 42 4 3" xfId="10279" xr:uid="{10AE95EC-EB18-477B-A64A-DCAC88C95A47}"/>
    <cellStyle name="Normal 42 5" xfId="9746" xr:uid="{6EEA446C-BD68-4D87-8090-6A7ED214BFFF}"/>
    <cellStyle name="Normal 42 5 2" xfId="11282" xr:uid="{EB932DC5-F135-49D0-9DE7-10FFA88D4577}"/>
    <cellStyle name="Normal 42 6" xfId="10177" xr:uid="{F402AD9B-8378-4455-B70C-F7DA77C56B3C}"/>
    <cellStyle name="Normal 43" xfId="2371" xr:uid="{B84AAA72-D2D3-4881-B8FB-2E2C140A8D8A}"/>
    <cellStyle name="Normal 43 2" xfId="8759" xr:uid="{70C2BC1B-3947-4955-9C4D-299C0F958A6C}"/>
    <cellStyle name="Normal 44" xfId="2440" xr:uid="{17FDF98A-C527-4752-B18E-82F863884B0A}"/>
    <cellStyle name="Normal 44 2" xfId="8760" xr:uid="{7B077825-E16C-4F30-8669-6C477B578809}"/>
    <cellStyle name="Normal 45" xfId="8388" xr:uid="{2EE799CF-047B-47AF-B9B8-637600127CC9}"/>
    <cellStyle name="Normal 45 10" xfId="8967" xr:uid="{B5A17D8D-E990-464B-BC81-05B337122675}"/>
    <cellStyle name="Normal 45 10 2" xfId="9749" xr:uid="{C1F30BB4-74D8-4F1C-B9D6-C31150E7321B}"/>
    <cellStyle name="Normal 45 10 2 2" xfId="11285" xr:uid="{61BA557B-40F5-47F7-BF0A-C16986A372B3}"/>
    <cellStyle name="Normal 45 10 3" xfId="10499" xr:uid="{B5EC049C-4859-4026-90F9-D852866A9DB7}"/>
    <cellStyle name="Normal 45 11" xfId="8968" xr:uid="{3BDA42B5-13C3-493C-A1BF-D332D364E143}"/>
    <cellStyle name="Normal 45 11 2" xfId="9750" xr:uid="{247C665B-420F-45EA-8563-F3F56252E13B}"/>
    <cellStyle name="Normal 45 11 2 2" xfId="11286" xr:uid="{E0671EE8-E3F8-4EFF-9D0C-C6BD21011E62}"/>
    <cellStyle name="Normal 45 11 3" xfId="10500" xr:uid="{A0A5AFF4-D387-43FB-A931-3837E41A331E}"/>
    <cellStyle name="Normal 45 12" xfId="8969" xr:uid="{72A9535E-3B06-40A2-A11C-E3556856D889}"/>
    <cellStyle name="Normal 45 12 2" xfId="9751" xr:uid="{1FF939F8-50B9-4654-A81D-51409D62DCA6}"/>
    <cellStyle name="Normal 45 12 2 2" xfId="11287" xr:uid="{D55F413C-5D0D-482E-AF7C-A2898EB5F4D1}"/>
    <cellStyle name="Normal 45 12 3" xfId="10501" xr:uid="{78EFE17D-6091-4C2C-88A2-640C31D96DF9}"/>
    <cellStyle name="Normal 45 2" xfId="8389" xr:uid="{F27D1CDC-DBF3-4D91-AA79-3587311617AB}"/>
    <cellStyle name="Normal 45 2 2" xfId="8970" xr:uid="{31794F50-7350-4DBC-948E-64CBC8B35965}"/>
    <cellStyle name="Normal 45 2 2 2" xfId="9752" xr:uid="{337F42EB-0ABC-419F-93FF-C781590D29F6}"/>
    <cellStyle name="Normal 45 2 2 2 2" xfId="11288" xr:uid="{153C03AF-0B54-4387-AA3E-761B32B3462A}"/>
    <cellStyle name="Normal 45 2 2 3" xfId="10502" xr:uid="{D3A0C64F-51C8-40F4-973E-709C1C0D86A1}"/>
    <cellStyle name="Normal 45 2 3" xfId="8971" xr:uid="{C5817DBB-0186-4539-9D95-4889FAAB1487}"/>
    <cellStyle name="Normal 45 2 3 2" xfId="9753" xr:uid="{288FAB15-8382-4EBD-873A-7F05D1AC3147}"/>
    <cellStyle name="Normal 45 2 3 2 2" xfId="11289" xr:uid="{1E392E4A-CEF9-4A6C-8843-147FEEC47923}"/>
    <cellStyle name="Normal 45 2 3 3" xfId="10503" xr:uid="{C5736BEF-DAFA-41BA-B745-DB095EF51052}"/>
    <cellStyle name="Normal 45 2 4" xfId="8693" xr:uid="{07138236-3EE3-419A-9AD6-66AC3B746D82}"/>
    <cellStyle name="Normal 45 2 4 2" xfId="9754" xr:uid="{70DE9206-5545-4143-8375-3761FC7E38A9}"/>
    <cellStyle name="Normal 45 2 4 2 2" xfId="11290" xr:uid="{E0A77924-88FA-4AD7-A51B-F7A58B1380EE}"/>
    <cellStyle name="Normal 45 2 4 3" xfId="10280" xr:uid="{FAE05539-C79E-42D9-BE75-11D4771CE924}"/>
    <cellStyle name="Normal 45 2 5" xfId="9312" xr:uid="{310D210D-13B0-434C-B379-590398D4AC44}"/>
    <cellStyle name="Normal 45 2 5 2" xfId="10839" xr:uid="{B385AF04-A6F0-447E-91B2-182B0567EE3A}"/>
    <cellStyle name="Normal 45 2 6" xfId="10096" xr:uid="{02A59ADA-203F-4414-82F8-6AC3F5370766}"/>
    <cellStyle name="Normal 45 3" xfId="8390" xr:uid="{689AAA48-FA90-47E9-9413-A8AFB1811E88}"/>
    <cellStyle name="Normal 45 3 2" xfId="8972" xr:uid="{D757310A-D9FE-44FD-8B7A-46193EA526D1}"/>
    <cellStyle name="Normal 45 3 2 2" xfId="9755" xr:uid="{A27B8CF4-7D4E-4B86-A5FC-6EACC5E6D555}"/>
    <cellStyle name="Normal 45 3 2 2 2" xfId="11291" xr:uid="{8F7D2EF9-BF03-4BE7-A541-5D43CFDD0767}"/>
    <cellStyle name="Normal 45 3 2 3" xfId="10504" xr:uid="{3887D38D-8BCC-44A5-96D1-48ADB9D39521}"/>
    <cellStyle name="Normal 45 3 3" xfId="8973" xr:uid="{3B040D24-23C8-4DBD-98DA-CC2D42AE9293}"/>
    <cellStyle name="Normal 45 3 3 2" xfId="9756" xr:uid="{5CE5CBD0-20F4-4434-8FE2-24BF343E92AC}"/>
    <cellStyle name="Normal 45 3 3 2 2" xfId="11292" xr:uid="{9B3E7ED2-9DFD-411C-9AC0-BE456704AB96}"/>
    <cellStyle name="Normal 45 3 3 3" xfId="10505" xr:uid="{33DFDEF0-D07B-471B-90E7-CC3760FD8606}"/>
    <cellStyle name="Normal 45 3 4" xfId="8694" xr:uid="{EA155192-6F08-4C01-9732-128CB699B108}"/>
    <cellStyle name="Normal 45 3 4 2" xfId="9757" xr:uid="{27CDDB3D-CDAD-4590-B117-135B90A40475}"/>
    <cellStyle name="Normal 45 3 4 2 2" xfId="11293" xr:uid="{51B9B15E-BBBD-4EAC-87F2-28BDAF71416B}"/>
    <cellStyle name="Normal 45 3 4 3" xfId="10281" xr:uid="{7155D37A-C75A-467F-B401-4D08EE98A275}"/>
    <cellStyle name="Normal 45 3 5" xfId="9313" xr:uid="{48893864-62DA-47FC-9EB4-4E2FDBC73CB4}"/>
    <cellStyle name="Normal 45 3 5 2" xfId="10840" xr:uid="{D97B1A29-FD15-4E73-9A81-06FA8D5D299F}"/>
    <cellStyle name="Normal 45 3 6" xfId="10097" xr:uid="{42406F85-EAB3-402F-8D08-6F7F7742C6DA}"/>
    <cellStyle name="Normal 45 4" xfId="8391" xr:uid="{55C46D8E-BFD6-4B76-83C6-3DD2EB148BC3}"/>
    <cellStyle name="Normal 45 4 2" xfId="8974" xr:uid="{EEB64221-345C-41ED-9EF7-726E848F1C16}"/>
    <cellStyle name="Normal 45 4 2 2" xfId="9758" xr:uid="{860E0C99-D83A-443F-A0B2-96221324B407}"/>
    <cellStyle name="Normal 45 4 2 2 2" xfId="11294" xr:uid="{AC1B4CD8-C96F-4E12-8AB9-6C19042CF90B}"/>
    <cellStyle name="Normal 45 4 2 3" xfId="10506" xr:uid="{CDA7A195-24CE-4EF3-BA11-88A324DCDCB7}"/>
    <cellStyle name="Normal 45 4 3" xfId="8975" xr:uid="{7A014A9B-DFA7-4123-B275-61A6A8E3A3FB}"/>
    <cellStyle name="Normal 45 4 3 2" xfId="9759" xr:uid="{D1F7AECD-40E5-41BC-A5C0-C1DFD935143F}"/>
    <cellStyle name="Normal 45 4 3 2 2" xfId="11295" xr:uid="{52C59276-EBF4-4254-BB5F-0C0EF58B051A}"/>
    <cellStyle name="Normal 45 4 3 3" xfId="10507" xr:uid="{CE5845CB-9C77-4DE4-8A49-55E516E992D7}"/>
    <cellStyle name="Normal 45 4 4" xfId="8695" xr:uid="{99ED39B5-A4D9-487D-946F-D00EF178D3F2}"/>
    <cellStyle name="Normal 45 4 4 2" xfId="9760" xr:uid="{7CB065FC-DE0C-48C7-9B55-BE90C1BA8B0A}"/>
    <cellStyle name="Normal 45 4 4 2 2" xfId="11296" xr:uid="{A05B9EF9-DB06-4FC1-ADCF-6672703FB411}"/>
    <cellStyle name="Normal 45 4 4 3" xfId="10282" xr:uid="{BF1BEC9A-9CD6-4B09-86A9-DDF481E424D2}"/>
    <cellStyle name="Normal 45 4 5" xfId="9314" xr:uid="{E65CFF35-8B86-4556-AD3F-3FC99871D888}"/>
    <cellStyle name="Normal 45 4 5 2" xfId="10841" xr:uid="{8E6CD162-B95A-4779-AF32-9F092772F4CF}"/>
    <cellStyle name="Normal 45 4 6" xfId="10098" xr:uid="{2450C957-81D4-43D0-A458-9E765DF1AD2C}"/>
    <cellStyle name="Normal 45 5" xfId="8976" xr:uid="{2E8312F3-33CE-45B1-8B1F-FEF221B0FFCB}"/>
    <cellStyle name="Normal 45 5 2" xfId="8977" xr:uid="{E1BE805A-0B62-4823-88DA-23A0AEA19845}"/>
    <cellStyle name="Normal 45 5 2 2" xfId="9762" xr:uid="{0F54CCB6-735E-4BA9-8B2C-E7DD777B24AB}"/>
    <cellStyle name="Normal 45 5 2 2 2" xfId="11298" xr:uid="{31E5C9B6-D826-4EC0-B164-587534442FA2}"/>
    <cellStyle name="Normal 45 5 2 3" xfId="10509" xr:uid="{7096DF05-84FE-4B1E-BAE9-8F46AB1F91A9}"/>
    <cellStyle name="Normal 45 5 3" xfId="8978" xr:uid="{F7E19D73-6356-46DB-B6AB-C9E60DB10E9A}"/>
    <cellStyle name="Normal 45 5 3 2" xfId="9763" xr:uid="{EFB2BDBF-FDC0-4C57-AA68-7C4F8EFA0792}"/>
    <cellStyle name="Normal 45 5 3 2 2" xfId="11299" xr:uid="{085C02CF-DD04-41A7-99D5-73537029C7D6}"/>
    <cellStyle name="Normal 45 5 3 3" xfId="10510" xr:uid="{D4B8793C-F53F-4769-B7E8-876E68355BF0}"/>
    <cellStyle name="Normal 45 5 4" xfId="8979" xr:uid="{DFA4A0A9-AE27-4D1F-AEED-CC803C520AF5}"/>
    <cellStyle name="Normal 45 5 4 2" xfId="9764" xr:uid="{593E93C2-4676-4B96-A8B3-C4727FE04AFF}"/>
    <cellStyle name="Normal 45 5 4 2 2" xfId="11300" xr:uid="{1B0BDE11-6605-4233-A73F-431A7B08356E}"/>
    <cellStyle name="Normal 45 5 4 3" xfId="10511" xr:uid="{45A49B0B-9C75-4862-A1C6-14E945E3112B}"/>
    <cellStyle name="Normal 45 5 5" xfId="9761" xr:uid="{AB269057-A761-45DB-9107-71A2526E6F28}"/>
    <cellStyle name="Normal 45 5 5 2" xfId="11297" xr:uid="{E1B13B6B-8FBE-4689-BF64-A4ED1CA4501C}"/>
    <cellStyle name="Normal 45 5 6" xfId="10508" xr:uid="{74A984A5-93F3-4D63-B8CF-C1498AF61D35}"/>
    <cellStyle name="Normal 45 6" xfId="8980" xr:uid="{9EB8118B-E775-4A5A-BE72-A0BACB8C99B1}"/>
    <cellStyle name="Normal 45 6 2" xfId="9765" xr:uid="{1CB71B3B-FE29-4C92-BA8B-680831704205}"/>
    <cellStyle name="Normal 45 6 2 2" xfId="11301" xr:uid="{643DD540-3627-499B-AB8B-99D3EB8D4207}"/>
    <cellStyle name="Normal 45 6 3" xfId="10512" xr:uid="{061945CB-5041-442B-8404-E2431AC5BD64}"/>
    <cellStyle name="Normal 45 7" xfId="8981" xr:uid="{FA2B9958-DB71-4884-97B2-3A1B9FE7FE9C}"/>
    <cellStyle name="Normal 45 7 2" xfId="9766" xr:uid="{7229ADAD-4FB0-48B6-9BED-CAA971C33B1C}"/>
    <cellStyle name="Normal 45 7 2 2" xfId="11302" xr:uid="{0BD13879-2DD5-4B1D-AECF-08C77CC07B0B}"/>
    <cellStyle name="Normal 45 7 3" xfId="10513" xr:uid="{C4205937-5271-49D2-B679-2DA77E3E85E5}"/>
    <cellStyle name="Normal 45 8" xfId="8982" xr:uid="{07585048-09A9-4A5B-A62D-14A2A47B1027}"/>
    <cellStyle name="Normal 45 8 2" xfId="9767" xr:uid="{412FDBAC-6BA9-426E-8E9C-BD7CED28E688}"/>
    <cellStyle name="Normal 45 8 2 2" xfId="11303" xr:uid="{7DB15715-9C61-4A78-892E-FEEBD5D4BA37}"/>
    <cellStyle name="Normal 45 8 3" xfId="10514" xr:uid="{06488A41-9668-481F-806A-83C95F0C1E4D}"/>
    <cellStyle name="Normal 45 9" xfId="8983" xr:uid="{242FDC82-E276-451B-B5B4-8494DDD7B611}"/>
    <cellStyle name="Normal 46" xfId="8984" xr:uid="{EE60A1FE-4AFF-4857-911C-8340CCE435D0}"/>
    <cellStyle name="Normal 46 2" xfId="8985" xr:uid="{9BAEFC40-ECA5-4D1C-AC23-A5651B4066DF}"/>
    <cellStyle name="Normal 46 2 2" xfId="9769" xr:uid="{5D5F86EF-C65B-4F96-918F-C735752978F6}"/>
    <cellStyle name="Normal 46 2 2 2" xfId="11305" xr:uid="{E88293B9-1A45-4459-A155-511135EC9B55}"/>
    <cellStyle name="Normal 46 2 3" xfId="10516" xr:uid="{072F6C04-9FB8-4B57-AF71-009A54721683}"/>
    <cellStyle name="Normal 46 3" xfId="9768" xr:uid="{7B6D1625-4207-4FC3-99A6-AF50AF54D134}"/>
    <cellStyle name="Normal 46 3 2" xfId="11304" xr:uid="{9E3ADAB9-116D-4442-A2C3-1C9D35A80B4F}"/>
    <cellStyle name="Normal 46 4" xfId="10515" xr:uid="{340ACB6C-7695-4AA1-B36C-8895FDCB7A02}"/>
    <cellStyle name="Normal 47" xfId="8986" xr:uid="{18CAEBC6-7306-4710-B3EA-7443A464E0A7}"/>
    <cellStyle name="Normal 47 2" xfId="8987" xr:uid="{F1090FC2-56AF-4A68-AA30-8CC6EEB95FDB}"/>
    <cellStyle name="Normal 47 2 2" xfId="9771" xr:uid="{CDE1284D-305B-4111-8C6A-CC1C47845B41}"/>
    <cellStyle name="Normal 47 2 2 2" xfId="11307" xr:uid="{13B66F7C-54DB-4F14-A57A-1E0CACEDB611}"/>
    <cellStyle name="Normal 47 2 3" xfId="10518" xr:uid="{D23A8A55-33EA-4ECD-97B9-42A1B48A2146}"/>
    <cellStyle name="Normal 47 3" xfId="8988" xr:uid="{AF789228-319D-4AD9-AADD-3BFFD4669DE8}"/>
    <cellStyle name="Normal 47 3 2" xfId="9772" xr:uid="{D51CBE44-F225-4C84-BEC3-372E5A5E5E21}"/>
    <cellStyle name="Normal 47 3 2 2" xfId="11308" xr:uid="{491DDD90-6FBF-49BE-8889-89807C2D6147}"/>
    <cellStyle name="Normal 47 3 3" xfId="10519" xr:uid="{B92E5786-2B2F-48F3-BC46-477A26AE67EE}"/>
    <cellStyle name="Normal 47 4" xfId="8989" xr:uid="{836BA51D-E5A5-418F-9F0B-4AF3DA05C71C}"/>
    <cellStyle name="Normal 47 4 2" xfId="9773" xr:uid="{C697046B-0744-45A7-8487-E3B6D77D9C06}"/>
    <cellStyle name="Normal 47 4 2 2" xfId="11309" xr:uid="{F47FE99C-0B13-48C9-AA64-F9C8C5536397}"/>
    <cellStyle name="Normal 47 4 3" xfId="10520" xr:uid="{C0E99825-581B-49D9-8CC4-70CF22B5F18B}"/>
    <cellStyle name="Normal 47 5" xfId="8990" xr:uid="{949F938F-5C1B-489F-BB6D-3D07CFD71D0E}"/>
    <cellStyle name="Normal 47 5 2" xfId="9774" xr:uid="{8B60F0DC-3E48-4B53-A210-2C2857C0DEC3}"/>
    <cellStyle name="Normal 47 5 2 2" xfId="11310" xr:uid="{B893F7E2-56E8-46BB-B3A0-7C8ADDDECF1A}"/>
    <cellStyle name="Normal 47 5 3" xfId="10521" xr:uid="{795DF785-8DF7-4EBF-8126-BBE39B219314}"/>
    <cellStyle name="Normal 47 6" xfId="8991" xr:uid="{83F128F9-D7BD-4F8F-B6DD-85C9BF3F5023}"/>
    <cellStyle name="Normal 47 6 2" xfId="9775" xr:uid="{9938A6B1-55AD-4C40-A790-FD30C6E86CDB}"/>
    <cellStyle name="Normal 47 6 2 2" xfId="11311" xr:uid="{387D795D-75DD-4423-B769-983AFEAF3A24}"/>
    <cellStyle name="Normal 47 6 3" xfId="10522" xr:uid="{DFB979CD-8D31-4693-9AF4-D5E2B3451911}"/>
    <cellStyle name="Normal 47 7" xfId="9770" xr:uid="{FE0038E9-C81E-4F7F-B4A3-DC42B80D4347}"/>
    <cellStyle name="Normal 47 7 2" xfId="11306" xr:uid="{0C114B50-3F3C-4418-AAAC-F9E999DEA19E}"/>
    <cellStyle name="Normal 47 8" xfId="10517" xr:uid="{7068979E-4EA8-466E-9E4C-C5D9C690B9E9}"/>
    <cellStyle name="Normal 48" xfId="8992" xr:uid="{85B22C83-B618-45DF-AD62-171FF90CBD8F}"/>
    <cellStyle name="Normal 48 2" xfId="8993" xr:uid="{BBD9109D-E763-417E-A00C-98242B65873A}"/>
    <cellStyle name="Normal 48 2 2" xfId="9777" xr:uid="{039CE32B-2B24-41FC-A53F-93E50991AAA8}"/>
    <cellStyle name="Normal 48 2 2 2" xfId="11313" xr:uid="{DAACB03B-537F-436F-BC67-E8FE63DB1C18}"/>
    <cellStyle name="Normal 48 2 3" xfId="10524" xr:uid="{3546E636-38F7-4020-8DC9-6AA848BFA2E7}"/>
    <cellStyle name="Normal 48 3" xfId="8994" xr:uid="{02E00A79-7B2A-4146-B8EB-89CD77BC7543}"/>
    <cellStyle name="Normal 48 3 2" xfId="9778" xr:uid="{3BA1A1C5-432E-4FE9-8FBE-5B6806D4236B}"/>
    <cellStyle name="Normal 48 3 2 2" xfId="11314" xr:uid="{40D2A66D-8101-4251-BE0B-CAA724B99865}"/>
    <cellStyle name="Normal 48 3 3" xfId="10525" xr:uid="{9C04738E-9076-4D27-A65C-DB6797CAE82D}"/>
    <cellStyle name="Normal 48 4" xfId="8995" xr:uid="{FD34A20F-FBAA-4D12-AEDA-5DACFAB2CDF2}"/>
    <cellStyle name="Normal 48 4 2" xfId="9779" xr:uid="{D5C3F9A6-4F3F-45D8-82A4-EF7F822D6106}"/>
    <cellStyle name="Normal 48 4 2 2" xfId="11315" xr:uid="{BB3C38C0-1934-44E2-BF58-AAFFC3AA117B}"/>
    <cellStyle name="Normal 48 4 3" xfId="10526" xr:uid="{2F89BBFE-5496-4585-B554-16E8C133A50F}"/>
    <cellStyle name="Normal 48 5" xfId="8996" xr:uid="{6AD7384F-DB61-490D-82B6-18F52BF4BD44}"/>
    <cellStyle name="Normal 48 5 2" xfId="9780" xr:uid="{65266A9A-72EF-4596-A9E5-7C4E23FD5B82}"/>
    <cellStyle name="Normal 48 5 2 2" xfId="11316" xr:uid="{808D1EA6-013C-4C98-A352-5E29115B82C9}"/>
    <cellStyle name="Normal 48 5 3" xfId="10527" xr:uid="{D143ABC0-16A0-430F-9425-959269F6679A}"/>
    <cellStyle name="Normal 48 6" xfId="9776" xr:uid="{1E232BE4-7AE7-4B6C-873D-984139FC8FF5}"/>
    <cellStyle name="Normal 48 6 2" xfId="11312" xr:uid="{BBD58BBD-540A-4B7A-A8EE-0AA68682EA97}"/>
    <cellStyle name="Normal 48 7" xfId="10523" xr:uid="{EB75831A-7506-4DE0-A23B-8C5D00578789}"/>
    <cellStyle name="Normal 49" xfId="8997" xr:uid="{35CF1C8B-C190-4474-B6CD-5FDFD58C6A3E}"/>
    <cellStyle name="Normal 49 2" xfId="8998" xr:uid="{63D0F70F-4E91-4870-A515-B9569B5231F9}"/>
    <cellStyle name="Normal 49 2 2" xfId="9782" xr:uid="{DBAFDEC1-A5E4-4FFC-9235-5F355895BC99}"/>
    <cellStyle name="Normal 49 2 2 2" xfId="11318" xr:uid="{70404572-9F00-4E46-BB00-0D212B14DE9D}"/>
    <cellStyle name="Normal 49 2 3" xfId="10529" xr:uid="{9827D8F9-F71F-44E0-A28D-4545452A22CB}"/>
    <cellStyle name="Normal 49 3" xfId="8999" xr:uid="{570B024B-FC4C-43E6-AB18-542AA6AB6EE2}"/>
    <cellStyle name="Normal 49 3 2" xfId="9783" xr:uid="{33EFB58D-14AB-4AAD-B568-38D17D6A0815}"/>
    <cellStyle name="Normal 49 3 2 2" xfId="11319" xr:uid="{2D359AAD-50E3-47A7-BC6E-506645C858EB}"/>
    <cellStyle name="Normal 49 3 3" xfId="10530" xr:uid="{9615F5FB-DC3E-43B7-B191-35B6166D5A8E}"/>
    <cellStyle name="Normal 49 4" xfId="9781" xr:uid="{DB96BF24-8F92-4BCE-8CA2-0EC518FEB02C}"/>
    <cellStyle name="Normal 49 4 2" xfId="11317" xr:uid="{140D090F-1107-4506-896D-9F1BDDF3618B}"/>
    <cellStyle name="Normal 49 5" xfId="10528" xr:uid="{C12D695D-D961-4769-915E-7C2BCEA761B2}"/>
    <cellStyle name="Normal 5" xfId="11" xr:uid="{DA5A8A96-A92A-4C5F-B835-295CE76A19E9}"/>
    <cellStyle name="Normal 5 10" xfId="811" xr:uid="{AE8AD8CB-3FA2-4762-824E-48E74C95E7D3}"/>
    <cellStyle name="Normal 5 10 2" xfId="1592" xr:uid="{6F457B2D-F1D9-46D8-A490-E33D48F60F3B}"/>
    <cellStyle name="Normal 5 10 3" xfId="8392" xr:uid="{7115D8BF-32E1-437C-B65F-653B4831D0F3}"/>
    <cellStyle name="Normal 5 11" xfId="1573" xr:uid="{F616D298-D296-4216-B527-38D223C42486}"/>
    <cellStyle name="Normal 5 11 2" xfId="8393" xr:uid="{D70193C2-25E8-46DB-A240-FA4B381F78B9}"/>
    <cellStyle name="Normal 5 12" xfId="8394" xr:uid="{EBF8C345-FBB7-4F2E-8815-1E38D2B2BB64}"/>
    <cellStyle name="Normal 5 13" xfId="8395" xr:uid="{D529BD18-1A40-479E-A37C-89CB3BED57F4}"/>
    <cellStyle name="Normal 5 14" xfId="8396" xr:uid="{9D6A572B-F74D-4A96-B0D8-71BC552A9AA2}"/>
    <cellStyle name="Normal 5 15" xfId="8397" xr:uid="{D752CD21-4127-4858-A2AD-AC9CE996EACB}"/>
    <cellStyle name="Normal 5 16" xfId="8398" xr:uid="{58C8B145-B0AA-43EB-830F-73C0A8EF9286}"/>
    <cellStyle name="Normal 5 17" xfId="8399" xr:uid="{5B7E12C3-8555-4BA2-BA88-F4B6268A0F88}"/>
    <cellStyle name="Normal 5 18" xfId="8400" xr:uid="{4A06EC57-C59F-4612-AB43-9198B8292D8B}"/>
    <cellStyle name="Normal 5 19" xfId="8401" xr:uid="{07202A91-95F2-4EBC-8BF8-556290209449}"/>
    <cellStyle name="Normal 5 2" xfId="49" xr:uid="{59BE904C-0788-4A5E-B3B5-A4D1FBE52B1B}"/>
    <cellStyle name="Normal 5 2 2" xfId="57" xr:uid="{44D16F78-4FEF-4747-B364-C73E1FC912FB}"/>
    <cellStyle name="Normal 5 2 2 2" xfId="8402" xr:uid="{5D6C1390-8722-43EE-95A5-0084A1BE207D}"/>
    <cellStyle name="Normal 5 2 3" xfId="90" xr:uid="{3FF88971-5DC3-405F-81C0-492DB350E711}"/>
    <cellStyle name="Normal 5 2 3 2" xfId="154" xr:uid="{84B8ED2C-FFB1-4EDE-AE66-E44BA995DBDF}"/>
    <cellStyle name="Normal 5 2 3 2 2" xfId="657" xr:uid="{494D39F7-7252-4676-986D-3B3760440587}"/>
    <cellStyle name="Normal 5 2 3 2 2 2" xfId="1423" xr:uid="{AEF7751D-C745-42B4-B422-917D2ECD5832}"/>
    <cellStyle name="Normal 5 2 3 2 2 3" xfId="2203" xr:uid="{DE7CC967-D8D4-43A3-80CB-3E93A108BF13}"/>
    <cellStyle name="Normal 5 2 3 2 3" xfId="409" xr:uid="{35F7AA3F-2BA1-460C-A39E-5A0FCA9B0F07}"/>
    <cellStyle name="Normal 5 2 3 2 3 2" xfId="1175" xr:uid="{F1A829FE-D6B4-48DE-B051-024273004478}"/>
    <cellStyle name="Normal 5 2 3 2 3 3" xfId="1955" xr:uid="{16BA315E-EEC0-4DA0-9154-3347E31603EA}"/>
    <cellStyle name="Normal 5 2 3 2 4" xfId="927" xr:uid="{D344C962-B623-4F93-8F76-3939617868E7}"/>
    <cellStyle name="Normal 5 2 3 2 5" xfId="1706" xr:uid="{01137758-CFA5-4DB4-AFB8-612E4DB955F3}"/>
    <cellStyle name="Normal 5 2 3 3" xfId="234" xr:uid="{214B5D62-40CD-48D3-BCF6-FA46096EF800}"/>
    <cellStyle name="Normal 5 2 3 3 2" xfId="735" xr:uid="{EAD8BA4C-36B5-4D7A-BDE1-EA694967CC9E}"/>
    <cellStyle name="Normal 5 2 3 3 2 2" xfId="1501" xr:uid="{06367B45-11D1-4F5E-82A7-23600EC64224}"/>
    <cellStyle name="Normal 5 2 3 3 2 3" xfId="2281" xr:uid="{9CCB980F-2FBF-4284-9805-F0D1549B361B}"/>
    <cellStyle name="Normal 5 2 3 3 3" xfId="487" xr:uid="{575F8F2E-BA29-443C-8E10-BAF5F5507B9D}"/>
    <cellStyle name="Normal 5 2 3 3 3 2" xfId="1253" xr:uid="{F6BCD17E-5815-4654-9BF0-F68B192EF8E9}"/>
    <cellStyle name="Normal 5 2 3 3 3 3" xfId="2033" xr:uid="{FA21F061-D9A6-4868-B423-84F48F2FC5D9}"/>
    <cellStyle name="Normal 5 2 3 3 4" xfId="1005" xr:uid="{F6B3F00C-0D72-4CDD-A74A-F6A87E946CD4}"/>
    <cellStyle name="Normal 5 2 3 3 5" xfId="1784" xr:uid="{36759363-27C8-4221-9CEB-ABFFF7DD4CF0}"/>
    <cellStyle name="Normal 5 2 3 4" xfId="594" xr:uid="{1F96EB7B-B376-4E9E-8699-9911EC451BB1}"/>
    <cellStyle name="Normal 5 2 3 4 2" xfId="1360" xr:uid="{60FC5369-8015-43BB-9281-13359F476E6E}"/>
    <cellStyle name="Normal 5 2 3 4 3" xfId="2140" xr:uid="{9B5CFB99-B4CE-4B67-A4BF-8D6C4F8BD45D}"/>
    <cellStyle name="Normal 5 2 3 5" xfId="346" xr:uid="{920909E8-EEF0-4CD6-A045-5C6E0B1A349D}"/>
    <cellStyle name="Normal 5 2 3 5 2" xfId="1112" xr:uid="{DD825B61-4AD5-4D6B-B531-6039FFF693D1}"/>
    <cellStyle name="Normal 5 2 3 5 3" xfId="1892" xr:uid="{709B1411-7E9A-4B0F-8643-066C070F402B}"/>
    <cellStyle name="Normal 5 2 3 6" xfId="864" xr:uid="{0797E2AA-4BCA-45DC-9DD3-B97B54FF9C03}"/>
    <cellStyle name="Normal 5 2 3 7" xfId="1643" xr:uid="{5145DBAA-B9A8-495E-8A7F-2AB2F6B98915}"/>
    <cellStyle name="Normal 5 2 4" xfId="122" xr:uid="{42BAF094-E83C-4D1A-B45B-84CA9EDE8D72}"/>
    <cellStyle name="Normal 5 2 4 2" xfId="268" xr:uid="{2A5FBB68-AD73-4D45-A3E9-988AE1D32A85}"/>
    <cellStyle name="Normal 5 2 4 2 2" xfId="769" xr:uid="{50D8E5D4-4516-4F7A-9085-A338FB2BD0E5}"/>
    <cellStyle name="Normal 5 2 4 2 2 2" xfId="1535" xr:uid="{4373ACF2-2B94-4D95-AD05-8EB7E7D33C4E}"/>
    <cellStyle name="Normal 5 2 4 2 2 3" xfId="2315" xr:uid="{025C1ED1-9FD0-4F00-92A4-E78CEEA0ABFE}"/>
    <cellStyle name="Normal 5 2 4 2 3" xfId="521" xr:uid="{BD75CC4D-5E1A-400F-B9E0-CA48058D42A5}"/>
    <cellStyle name="Normal 5 2 4 2 3 2" xfId="1287" xr:uid="{5F31C5CA-CA84-46E0-8ACE-743ED7F9EE4D}"/>
    <cellStyle name="Normal 5 2 4 2 3 3" xfId="2067" xr:uid="{FA44438D-EECA-446A-97A6-AA00D9BBBFAE}"/>
    <cellStyle name="Normal 5 2 4 2 4" xfId="1039" xr:uid="{0215A246-169A-43A6-8D28-D7015D7638BA}"/>
    <cellStyle name="Normal 5 2 4 2 5" xfId="1818" xr:uid="{F835725E-98F9-4C0D-828E-1E47BAAA2095}"/>
    <cellStyle name="Normal 5 2 4 3" xfId="625" xr:uid="{45122B92-599B-46D3-B071-BF5FF403D306}"/>
    <cellStyle name="Normal 5 2 4 3 2" xfId="1391" xr:uid="{C7593089-DB9E-411C-B9A0-F06D333ECD76}"/>
    <cellStyle name="Normal 5 2 4 3 3" xfId="2171" xr:uid="{13F8FCE4-34B3-4EB8-BE76-8420BD4DA01F}"/>
    <cellStyle name="Normal 5 2 4 4" xfId="377" xr:uid="{10F0FB9D-BEC2-44E8-82E8-64A0F31FF169}"/>
    <cellStyle name="Normal 5 2 4 4 2" xfId="1143" xr:uid="{D794CC1D-8E2E-4AF2-A72B-3C7DDA9555ED}"/>
    <cellStyle name="Normal 5 2 4 4 3" xfId="1923" xr:uid="{173C3FA6-451E-4653-94F3-68B7D150387A}"/>
    <cellStyle name="Normal 5 2 4 5" xfId="895" xr:uid="{1F36F698-B40F-4F3C-B4D0-1489260215AC}"/>
    <cellStyle name="Normal 5 2 4 6" xfId="1674" xr:uid="{0C38E39C-06B1-49A9-9A0B-E07F702FA4DA}"/>
    <cellStyle name="Normal 5 2 5" xfId="200" xr:uid="{2D69226B-C71D-41D2-B019-23EBD1CBC51E}"/>
    <cellStyle name="Normal 5 2 5 2" xfId="701" xr:uid="{1950B768-BFAA-4320-8466-B97EE392CA99}"/>
    <cellStyle name="Normal 5 2 5 2 2" xfId="1467" xr:uid="{F8ADCA2C-9E8C-4210-8896-E5E46570F6CD}"/>
    <cellStyle name="Normal 5 2 5 2 3" xfId="2247" xr:uid="{BE92E40A-A589-423A-ABEA-D668C4899FEE}"/>
    <cellStyle name="Normal 5 2 5 3" xfId="453" xr:uid="{F716E26F-D104-480B-AD25-AEEC49FD70A9}"/>
    <cellStyle name="Normal 5 2 5 3 2" xfId="1219" xr:uid="{4EA2435E-A8ED-4D39-9F61-D4633D7B5A29}"/>
    <cellStyle name="Normal 5 2 5 3 3" xfId="1999" xr:uid="{2EC131D9-DE17-4178-9721-11C5EE7B108C}"/>
    <cellStyle name="Normal 5 2 5 4" xfId="971" xr:uid="{FD8E48DC-1D62-413F-AF4E-D8C2BFD70F2D}"/>
    <cellStyle name="Normal 5 2 5 5" xfId="1750" xr:uid="{FD09480F-C95D-4156-8F53-003FCB7CEE3C}"/>
    <cellStyle name="Normal 5 2 6" xfId="560" xr:uid="{883A6C64-9B8D-4AE7-9555-28D117039993}"/>
    <cellStyle name="Normal 5 2 6 2" xfId="1326" xr:uid="{2EA36728-EE33-46C3-80CE-A0B1BC3E0561}"/>
    <cellStyle name="Normal 5 2 6 3" xfId="2106" xr:uid="{5D635272-0992-4A0C-8F05-9B8CAE1B5015}"/>
    <cellStyle name="Normal 5 2 7" xfId="312" xr:uid="{C691EC43-9327-4206-8874-4AE48BCB68FF}"/>
    <cellStyle name="Normal 5 2 7 2" xfId="1078" xr:uid="{462578F3-B848-4382-9E30-9ED4468FA09A}"/>
    <cellStyle name="Normal 5 2 7 3" xfId="1858" xr:uid="{D644E3A3-02E6-49AE-AA83-6D0D90C66D6C}"/>
    <cellStyle name="Normal 5 2 8" xfId="830" xr:uid="{5E4E055E-D7E7-4CB1-B9E2-E07187BCE545}"/>
    <cellStyle name="Normal 5 2 8 2" xfId="1610" xr:uid="{2324EA2C-1BA3-458F-B08C-13612C44690B}"/>
    <cellStyle name="Normal 5 2 9" xfId="1575" xr:uid="{82399DCC-7731-4E2F-92E8-8806F4BB6790}"/>
    <cellStyle name="Normal 5 2_1_solis_MK Nr 595 " xfId="8403" xr:uid="{4A11391E-3B65-4E3C-8E8D-8ADFBFC37EA0}"/>
    <cellStyle name="Normal 5 20" xfId="8404" xr:uid="{D6D16C74-986B-4DE9-A8E7-E9C2203672F9}"/>
    <cellStyle name="Normal 5 21" xfId="8405" xr:uid="{AB2AD786-658A-42B4-9CD4-A8452D2EA973}"/>
    <cellStyle name="Normal 5 22" xfId="8406" xr:uid="{59C9501C-A121-4EC3-AC11-DC9B4FE1BD42}"/>
    <cellStyle name="Normal 5 23" xfId="8407" xr:uid="{A129A301-DF27-4256-8911-48D0F28C7D07}"/>
    <cellStyle name="Normal 5 24" xfId="8408" xr:uid="{02E23FAE-B252-4F46-9D72-82B9E6EC7CDC}"/>
    <cellStyle name="Normal 5 25" xfId="8409" xr:uid="{4B43E24D-D4D6-490A-B0FD-1400963075C9}"/>
    <cellStyle name="Normal 5 26" xfId="8410" xr:uid="{4AB5310D-9211-4123-8C46-D0338F40A932}"/>
    <cellStyle name="Normal 5 27" xfId="8411" xr:uid="{D97F1C00-A305-4D92-A27A-C7201342829C}"/>
    <cellStyle name="Normal 5 28" xfId="8412" xr:uid="{864399E7-6ECE-4CE7-8B9A-981128FBA297}"/>
    <cellStyle name="Normal 5 29" xfId="8413" xr:uid="{0E7A2F77-9010-4540-B6D4-C81F291BF2A3}"/>
    <cellStyle name="Normal 5 3" xfId="48" xr:uid="{9B8021E4-CDC0-4290-8CC6-B56916A682A1}"/>
    <cellStyle name="Normal 5 3 2" xfId="8414" xr:uid="{60465BAA-7AEC-455D-A475-22FC18B6237E}"/>
    <cellStyle name="Normal 5 3 3" xfId="2343" xr:uid="{F5EC53ED-33A7-49C3-8D9F-5B6F44C44307}"/>
    <cellStyle name="Normal 5 3 4" xfId="21759" xr:uid="{E47DBDB2-5206-43C1-8ECF-813543EF955D}"/>
    <cellStyle name="Normal 5 3 5" xfId="21769" xr:uid="{B00F6B49-866E-44F6-904F-FB0C79769805}"/>
    <cellStyle name="Normal 5 30" xfId="8415" xr:uid="{1A22D2C5-550B-4C73-9D45-20F109D60460}"/>
    <cellStyle name="Normal 5 31" xfId="8416" xr:uid="{817F17EE-76E6-4A76-86B9-12C5533370E6}"/>
    <cellStyle name="Normal 5 32" xfId="8417" xr:uid="{5D328CFD-46C1-434D-BE86-37CE0D0421FB}"/>
    <cellStyle name="Normal 5 33" xfId="8418" xr:uid="{1CA4899A-249E-45E1-A92A-63BA38454520}"/>
    <cellStyle name="Normal 5 34" xfId="8419" xr:uid="{10989FB9-F0DF-4582-A7D3-6E2D1E263169}"/>
    <cellStyle name="Normal 5 35" xfId="8420" xr:uid="{12189F3D-C26E-41DF-B313-ED2532AB2B80}"/>
    <cellStyle name="Normal 5 36" xfId="8421" xr:uid="{716B142E-718D-442D-91C9-E2373EAF2BB0}"/>
    <cellStyle name="Normal 5 37" xfId="8422" xr:uid="{0974E5E4-F22C-4418-8CC1-4B599BAD679B}"/>
    <cellStyle name="Normal 5 38" xfId="8423" xr:uid="{BEA678C2-AFC7-43D9-B7EF-5ED100D516E8}"/>
    <cellStyle name="Normal 5 39" xfId="8424" xr:uid="{D5FF7251-BAFE-40AB-A064-3F7C8435BA49}"/>
    <cellStyle name="Normal 5 4" xfId="66" xr:uid="{C5A40B4F-FBAA-448C-9293-C0EBEEC58CCF}"/>
    <cellStyle name="Normal 5 4 2" xfId="8425" xr:uid="{FF281163-23F5-40FD-93E7-E5F12CFEEACC}"/>
    <cellStyle name="Normal 5 40" xfId="8426" xr:uid="{0F1AAB83-86BB-4A8D-B7BB-9DEE5AD76DB6}"/>
    <cellStyle name="Normal 5 41" xfId="8427" xr:uid="{0499E1B0-6C3B-4548-B72B-174F43E9F1F7}"/>
    <cellStyle name="Normal 5 42" xfId="8428" xr:uid="{3F44A810-2512-4B07-85DB-87126AD3C618}"/>
    <cellStyle name="Normal 5 43" xfId="8429" xr:uid="{B617C935-E020-48D5-831A-573FBCDF6606}"/>
    <cellStyle name="Normal 5 44" xfId="8430" xr:uid="{3E5B5B7C-C7C6-429D-B10F-8459BDBCA7C8}"/>
    <cellStyle name="Normal 5 45" xfId="8431" xr:uid="{DF512047-232D-49BE-9B55-957F5256726A}"/>
    <cellStyle name="Normal 5 46" xfId="8432" xr:uid="{C972E3FA-FD2C-4F6F-9F56-9FCA872AB9D6}"/>
    <cellStyle name="Normal 5 47" xfId="8433" xr:uid="{3218D002-6153-47E8-B1D4-7B44C10289FF}"/>
    <cellStyle name="Normal 5 48" xfId="8434" xr:uid="{2C0480CA-EDB7-4F6B-85E4-B2A19BE58CA5}"/>
    <cellStyle name="Normal 5 49" xfId="8435" xr:uid="{54D9E75C-CFC7-4D1D-8656-6C82AD329AAA}"/>
    <cellStyle name="Normal 5 5" xfId="71" xr:uid="{DBF68B78-9460-4BDE-AB43-8CB1EDCA2D66}"/>
    <cellStyle name="Normal 5 5 2" xfId="137" xr:uid="{2107B733-F944-4159-ADA2-24E99B19B22C}"/>
    <cellStyle name="Normal 5 5 2 2" xfId="640" xr:uid="{20640EFF-D6E6-4D65-ACBD-64A17D6DDD9D}"/>
    <cellStyle name="Normal 5 5 2 2 2" xfId="1406" xr:uid="{ABED3F19-F9B2-4E29-A183-E2EED10D608C}"/>
    <cellStyle name="Normal 5 5 2 2 3" xfId="2186" xr:uid="{667455BA-6EE0-48D9-B283-293797361E00}"/>
    <cellStyle name="Normal 5 5 2 3" xfId="392" xr:uid="{C0F1B860-E87E-48D9-91F1-9D51FC03734F}"/>
    <cellStyle name="Normal 5 5 2 3 2" xfId="1158" xr:uid="{461E2514-8419-4F38-BCD5-F247D810B342}"/>
    <cellStyle name="Normal 5 5 2 3 3" xfId="1938" xr:uid="{165A240D-12B6-448A-A36B-5DE7BAB8D730}"/>
    <cellStyle name="Normal 5 5 2 4" xfId="910" xr:uid="{74F0A6AA-AAEA-4281-A719-6D7034A10687}"/>
    <cellStyle name="Normal 5 5 2 5" xfId="1689" xr:uid="{906199B3-F512-4BC0-873B-34133168B39F}"/>
    <cellStyle name="Normal 5 5 3" xfId="215" xr:uid="{E2C67213-EBAE-4131-B3AD-2B33F5C03A4A}"/>
    <cellStyle name="Normal 5 5 3 2" xfId="716" xr:uid="{5D9CA182-E535-4D46-B5AC-A30AC6326F28}"/>
    <cellStyle name="Normal 5 5 3 2 2" xfId="1482" xr:uid="{7D1EDDC2-F3B3-4AD1-B54C-D5A228DC626E}"/>
    <cellStyle name="Normal 5 5 3 2 3" xfId="2262" xr:uid="{056E2508-A340-43C2-B3D6-A13ECC99568A}"/>
    <cellStyle name="Normal 5 5 3 3" xfId="468" xr:uid="{6344B968-6EFA-42B6-A1BF-75CCA9D90E56}"/>
    <cellStyle name="Normal 5 5 3 3 2" xfId="1234" xr:uid="{FB5302ED-0FAC-4715-BB6F-D717B4825C0E}"/>
    <cellStyle name="Normal 5 5 3 3 3" xfId="2014" xr:uid="{A6B0EFE6-5812-479E-95E9-4EAA36246A38}"/>
    <cellStyle name="Normal 5 5 3 4" xfId="986" xr:uid="{9E312B9E-8AFC-4C69-8CA2-4969D16E9640}"/>
    <cellStyle name="Normal 5 5 3 5" xfId="1765" xr:uid="{3677619E-D78B-4A48-AB2D-48A6B5EEFA31}"/>
    <cellStyle name="Normal 5 5 4" xfId="575" xr:uid="{54E48441-B8C7-42CE-9ED4-413EB2E67A05}"/>
    <cellStyle name="Normal 5 5 4 2" xfId="1341" xr:uid="{44EF048E-0730-4073-BDF0-C2FD3C31991B}"/>
    <cellStyle name="Normal 5 5 4 3" xfId="2121" xr:uid="{0DC21A9F-5161-40E9-B562-4F5873960F6C}"/>
    <cellStyle name="Normal 5 5 5" xfId="327" xr:uid="{96B2C8DC-8369-4D73-8BAA-B6AB9C6ECD36}"/>
    <cellStyle name="Normal 5 5 5 2" xfId="1093" xr:uid="{BB01A5B5-713F-46B1-9B68-9BA3ECCD2F8C}"/>
    <cellStyle name="Normal 5 5 5 3" xfId="1873" xr:uid="{073F96F5-6DDE-4A0F-AD33-FF4532FE1FAB}"/>
    <cellStyle name="Normal 5 5 6" xfId="845" xr:uid="{4ED7A5E4-72A0-44CB-AABE-E00290B3E860}"/>
    <cellStyle name="Normal 5 5 7" xfId="1624" xr:uid="{00E172B9-E483-4467-87C5-473B02B2372D}"/>
    <cellStyle name="Normal 5 5 8" xfId="8436" xr:uid="{A7205034-8213-4CE4-AF34-A6834FD29B84}"/>
    <cellStyle name="Normal 5 50" xfId="8437" xr:uid="{48E5DC8B-ED23-46D4-9ACE-14D4D501411E}"/>
    <cellStyle name="Normal 5 51" xfId="8438" xr:uid="{57208FAA-8E40-4FE5-9DB0-6A0ACF6678B9}"/>
    <cellStyle name="Normal 5 52" xfId="8439" xr:uid="{01AA20A0-4A12-4975-A6B2-FA79611D68B3}"/>
    <cellStyle name="Normal 5 53" xfId="8440" xr:uid="{CA164419-940C-43A3-95FE-2E1E4B9380D8}"/>
    <cellStyle name="Normal 5 54" xfId="9169" xr:uid="{6B2BDFB1-E2CD-46CE-8081-1B7FCFFA00B3}"/>
    <cellStyle name="Normal 5 54 2" xfId="10692" xr:uid="{EB76ED82-2DBD-4C5A-BDFD-87AD72FFCB16}"/>
    <cellStyle name="Normal 5 55" xfId="21539" xr:uid="{D91EBD54-2540-4E65-A97A-716FF1BD0796}"/>
    <cellStyle name="Normal 5 56" xfId="21540" xr:uid="{22A0A06A-FA40-4F21-86D1-EBA39AE23AB8}"/>
    <cellStyle name="Normal 5 57" xfId="21546" xr:uid="{7E039CC6-2210-4086-BADD-AEF318288583}"/>
    <cellStyle name="Normal 5 58" xfId="21538" xr:uid="{02FA5DF7-413E-4FDE-8C72-B04CA1057297}"/>
    <cellStyle name="Normal 5 59" xfId="21754" xr:uid="{B5FC4C62-CF7B-4E0F-B56F-0BC363BE8BAF}"/>
    <cellStyle name="Normal 5 6" xfId="105" xr:uid="{37C157D1-148D-43CC-9174-EB610E410456}"/>
    <cellStyle name="Normal 5 6 2" xfId="249" xr:uid="{F4437E1E-C39C-4D3C-8AE2-9A9E281454D3}"/>
    <cellStyle name="Normal 5 6 2 2" xfId="750" xr:uid="{0D202A4D-E788-4D25-9FFB-3282753A7647}"/>
    <cellStyle name="Normal 5 6 2 2 2" xfId="1516" xr:uid="{774E253E-E107-44E5-86EB-12679469C592}"/>
    <cellStyle name="Normal 5 6 2 2 3" xfId="2296" xr:uid="{0491499A-DEF3-45E6-8BAC-9BFC89A03AEC}"/>
    <cellStyle name="Normal 5 6 2 3" xfId="502" xr:uid="{73DE78D5-F94C-4AE0-9E0E-A296F4251CAC}"/>
    <cellStyle name="Normal 5 6 2 3 2" xfId="1268" xr:uid="{831E1CB7-4B04-46BC-A3D1-0D523E23EA68}"/>
    <cellStyle name="Normal 5 6 2 3 3" xfId="2048" xr:uid="{B0CC37D2-DD04-4C83-A22D-71D16BDF1FFA}"/>
    <cellStyle name="Normal 5 6 2 4" xfId="1020" xr:uid="{6986FFA2-3260-44BE-9BEA-7BF6F09620E3}"/>
    <cellStyle name="Normal 5 6 2 5" xfId="1799" xr:uid="{46C5DC38-87BC-424C-A5A5-11AE998BC675}"/>
    <cellStyle name="Normal 5 6 3" xfId="608" xr:uid="{E6ED021D-78C7-434E-AB14-66A56F1B182A}"/>
    <cellStyle name="Normal 5 6 3 2" xfId="1374" xr:uid="{777900DA-5C45-4A9C-8BCE-10D03F0F3AED}"/>
    <cellStyle name="Normal 5 6 3 3" xfId="2154" xr:uid="{8476E0DC-6414-4512-9D92-C3F90B0758B0}"/>
    <cellStyle name="Normal 5 6 4" xfId="360" xr:uid="{601B25F1-C3ED-4107-9BEE-FD1636DB836C}"/>
    <cellStyle name="Normal 5 6 4 2" xfId="1126" xr:uid="{F4AA5CA0-F0AB-4EC2-A5F8-D994E893F992}"/>
    <cellStyle name="Normal 5 6 4 3" xfId="1906" xr:uid="{EBEF6A96-4107-4715-A265-09E68539AE46}"/>
    <cellStyle name="Normal 5 6 5" xfId="878" xr:uid="{846F489B-352A-4587-A84E-6546DBCA493A}"/>
    <cellStyle name="Normal 5 6 6" xfId="1657" xr:uid="{314BD57F-04D2-4DCC-B527-CF28A65B514C}"/>
    <cellStyle name="Normal 5 6 7" xfId="8441" xr:uid="{3317BEA9-B7C1-4B08-9E85-7B817841B552}"/>
    <cellStyle name="Normal 5 60" xfId="21761" xr:uid="{8CD8157C-9FF6-48EB-97FF-634F495AACDF}"/>
    <cellStyle name="Normal 5 61" xfId="21766" xr:uid="{1A7A3D45-D65A-4BD3-B23A-2AAD6281FA2E}"/>
    <cellStyle name="Normal 5 62" xfId="21764" xr:uid="{CD1CAD5B-A18C-4509-806C-ECA8B9E3B83F}"/>
    <cellStyle name="Normal 5 63" xfId="21772" xr:uid="{00863757-E4D5-45CF-9528-EDD17E1AB508}"/>
    <cellStyle name="Normal 5 64" xfId="21773" xr:uid="{24F84BC6-0C0A-470C-B540-9708C383B48E}"/>
    <cellStyle name="Normal 5 7" xfId="179" xr:uid="{359E4B70-AFFF-4875-8440-FDCEE4DC2692}"/>
    <cellStyle name="Normal 5 7 2" xfId="681" xr:uid="{628468A5-16BF-4C33-8667-F77750D915B5}"/>
    <cellStyle name="Normal 5 7 2 2" xfId="1447" xr:uid="{FA22FD6D-C3DD-4035-AC07-95FA3F5B7D45}"/>
    <cellStyle name="Normal 5 7 2 3" xfId="2227" xr:uid="{3994FAEA-56B8-44CC-86C5-B0CA660E4147}"/>
    <cellStyle name="Normal 5 7 3" xfId="433" xr:uid="{F4446F46-C096-418E-9594-A7781B2E58CE}"/>
    <cellStyle name="Normal 5 7 3 2" xfId="1199" xr:uid="{93F54DFD-2D01-4E1A-9A4B-656B2908822F}"/>
    <cellStyle name="Normal 5 7 3 3" xfId="1979" xr:uid="{BC131480-3C5D-426A-BEEC-3EE051530150}"/>
    <cellStyle name="Normal 5 7 4" xfId="951" xr:uid="{0EE0D4FE-FE14-457A-AAB2-C211044F2E1D}"/>
    <cellStyle name="Normal 5 7 5" xfId="1730" xr:uid="{78B417AB-E77F-4426-B74B-F454D37A5777}"/>
    <cellStyle name="Normal 5 7 6" xfId="8442" xr:uid="{147993A1-06CB-4AA2-9A79-5BB103B16D71}"/>
    <cellStyle name="Normal 5 8" xfId="541" xr:uid="{52177945-E0DB-4417-963C-FF0876B42A5C}"/>
    <cellStyle name="Normal 5 8 2" xfId="1307" xr:uid="{531FF39C-77BB-4D35-AD0E-19804DE7BDBF}"/>
    <cellStyle name="Normal 5 8 3" xfId="2087" xr:uid="{9867DA56-1B7D-4C25-9AD3-9CB977B0EDB8}"/>
    <cellStyle name="Normal 5 8 4" xfId="8443" xr:uid="{C2548786-AB80-4B70-B15D-FC47DEFE9820}"/>
    <cellStyle name="Normal 5 9" xfId="293" xr:uid="{18498CB3-A355-41DA-8DFB-F8FEAFFAA97B}"/>
    <cellStyle name="Normal 5 9 2" xfId="1059" xr:uid="{BA542313-0DC3-4DF7-9B60-E55A3C45E1F3}"/>
    <cellStyle name="Normal 5 9 3" xfId="1839" xr:uid="{50EF7530-3152-4D0D-8D2F-0644C1BE0C2B}"/>
    <cellStyle name="Normal 5 9 4" xfId="8444" xr:uid="{FE1FF832-C42F-427A-B979-5EE46FE372CA}"/>
    <cellStyle name="Normal 50" xfId="9000" xr:uid="{493D9614-1205-4E2A-9574-5DAC5182B62B}"/>
    <cellStyle name="Normal 50 2" xfId="8445" xr:uid="{70B8E8FF-6C19-4873-BE82-B3C9AABA1F72}"/>
    <cellStyle name="Normal 50 2 2" xfId="9001" xr:uid="{771A09F9-5E55-4BBB-A65D-C5ECFF917A77}"/>
    <cellStyle name="Normal 50 2 2 2" xfId="9784" xr:uid="{06755FD4-C9F6-4F0F-A4A4-0A08E1F8B6E0}"/>
    <cellStyle name="Normal 50 2 2 2 2" xfId="11320" xr:uid="{4C8368A5-302A-471D-8B1B-40EB9CF32BAC}"/>
    <cellStyle name="Normal 50 2 2 3" xfId="10531" xr:uid="{8FDFAB24-ADEF-4173-989B-A77A8DAFD312}"/>
    <cellStyle name="Normal 50 2 3" xfId="9002" xr:uid="{4885709B-8288-4D8C-927A-604C75CF884D}"/>
    <cellStyle name="Normal 50 2 3 2" xfId="9785" xr:uid="{ECE4F8B8-8AB0-49CF-8F80-04D3CD6B46FA}"/>
    <cellStyle name="Normal 50 2 3 2 2" xfId="11321" xr:uid="{22CE52C3-37E1-47A5-B91F-8E88CE05FA43}"/>
    <cellStyle name="Normal 50 2 3 3" xfId="10532" xr:uid="{7895AC6E-4E67-4A2F-A9E0-7AC4388FF07E}"/>
    <cellStyle name="Normal 50 2 4" xfId="8696" xr:uid="{1974F3BA-5D09-4099-B3C2-366669267451}"/>
    <cellStyle name="Normal 50 2 4 2" xfId="9786" xr:uid="{46DC887D-D150-4EAB-BF76-5CB486DF1CEF}"/>
    <cellStyle name="Normal 50 2 4 2 2" xfId="11322" xr:uid="{83E39DF6-64F7-4506-BB9A-BD9E44E96709}"/>
    <cellStyle name="Normal 50 2 4 3" xfId="10283" xr:uid="{E59F14B5-6BE7-4FFE-995B-D402650EC0A0}"/>
    <cellStyle name="Normal 50 2 5" xfId="9315" xr:uid="{BAC4012B-FAB9-46D4-9FEE-5434D17863A0}"/>
    <cellStyle name="Normal 50 2 5 2" xfId="10842" xr:uid="{6DF87B25-4E8C-4776-9A11-91FB6B6EFAB6}"/>
    <cellStyle name="Normal 50 2 6" xfId="10099" xr:uid="{9B0D88AB-6C58-4FC1-A627-07FEEF6F041E}"/>
    <cellStyle name="Normal 50 3" xfId="8446" xr:uid="{C96B0A39-0AA1-4C6C-95C7-9758621B3374}"/>
    <cellStyle name="Normal 50 3 2" xfId="9003" xr:uid="{9552972F-75BF-41DE-B4ED-64775DDCD674}"/>
    <cellStyle name="Normal 50 3 2 2" xfId="9787" xr:uid="{A35F350C-6B9A-42A0-9427-64B97BEAD099}"/>
    <cellStyle name="Normal 50 3 2 2 2" xfId="11323" xr:uid="{2A5AD8EF-72A1-467C-AF23-4BA776222AD1}"/>
    <cellStyle name="Normal 50 3 2 3" xfId="10533" xr:uid="{1ABD19F5-51CA-4EC8-8B34-B569F34D6470}"/>
    <cellStyle name="Normal 50 3 3" xfId="9004" xr:uid="{9A4D3C72-5759-4BAA-9AE1-529D3C16BCBC}"/>
    <cellStyle name="Normal 50 3 3 2" xfId="9788" xr:uid="{0B958158-296C-44CA-AC5D-7B0A73A6590C}"/>
    <cellStyle name="Normal 50 3 3 2 2" xfId="11324" xr:uid="{1E99B1A7-1929-41FB-BBC8-AF27B6CE0DB4}"/>
    <cellStyle name="Normal 50 3 3 3" xfId="10534" xr:uid="{58E2316E-2923-4390-A8C4-BD1C1916AD88}"/>
    <cellStyle name="Normal 50 3 4" xfId="8697" xr:uid="{04314D78-B689-4192-9276-AD1D101ECFBE}"/>
    <cellStyle name="Normal 50 3 4 2" xfId="9789" xr:uid="{B8B71CD0-9C26-41D5-A63B-8980CC551D41}"/>
    <cellStyle name="Normal 50 3 4 2 2" xfId="11325" xr:uid="{84718ABB-AB91-4EC0-B461-09061C8F1F6E}"/>
    <cellStyle name="Normal 50 3 4 3" xfId="10284" xr:uid="{7CF6BFBF-14A8-4299-84CB-1A29E3752686}"/>
    <cellStyle name="Normal 50 3 5" xfId="9316" xr:uid="{2E4AAC89-478D-46CE-A964-26B5EF608325}"/>
    <cellStyle name="Normal 50 3 5 2" xfId="10843" xr:uid="{92D75E78-A71C-429E-8A4D-9EEBD5573AB0}"/>
    <cellStyle name="Normal 50 3 6" xfId="10100" xr:uid="{476846BE-74AF-49A1-82EC-F769B318B1E7}"/>
    <cellStyle name="Normal 51" xfId="33" xr:uid="{59103AF6-E66A-4017-A912-CF1FD61E6EB7}"/>
    <cellStyle name="Normal 51 2" xfId="43" xr:uid="{7B22E4D5-ACEA-42A0-B8D0-37AD2356B030}"/>
    <cellStyle name="Normal 51 2 2" xfId="88" xr:uid="{943E38E9-7CAD-4353-9CE3-2C89E11697E2}"/>
    <cellStyle name="Normal 51 2 2 2" xfId="153" xr:uid="{DEA5EF69-38A9-497A-AE15-9128C898F662}"/>
    <cellStyle name="Normal 51 2 2 2 2" xfId="656" xr:uid="{8752F429-0E3F-4625-AC5B-CE8C7A5DAEA0}"/>
    <cellStyle name="Normal 51 2 2 2 2 2" xfId="1422" xr:uid="{6B3C012C-1C19-4405-BB26-FEBFD6554060}"/>
    <cellStyle name="Normal 51 2 2 2 2 3" xfId="2202" xr:uid="{32B4A352-D733-45C2-9904-28325376D2DA}"/>
    <cellStyle name="Normal 51 2 2 2 3" xfId="408" xr:uid="{8AB2A269-B9F9-4792-BC9D-6DB3FC4FC7E4}"/>
    <cellStyle name="Normal 51 2 2 2 3 2" xfId="1174" xr:uid="{DE1DE5E4-2ECB-4B03-A050-B1FFC517787D}"/>
    <cellStyle name="Normal 51 2 2 2 3 3" xfId="1954" xr:uid="{B0F66FED-C01A-4F46-B962-75A9BEC47CF4}"/>
    <cellStyle name="Normal 51 2 2 2 4" xfId="926" xr:uid="{5E61F02F-CAFA-443B-8FB5-4A5847DB8BE2}"/>
    <cellStyle name="Normal 51 2 2 2 5" xfId="1705" xr:uid="{030A9341-4CF5-45FB-92BE-334B7C580ADD}"/>
    <cellStyle name="Normal 51 2 2 3" xfId="232" xr:uid="{7AD2FDCE-EC1A-4DA0-824D-69F8B446CA6B}"/>
    <cellStyle name="Normal 51 2 2 3 2" xfId="733" xr:uid="{2CF2AB7D-0CC6-47E5-B857-9FEEFC38C4DD}"/>
    <cellStyle name="Normal 51 2 2 3 2 2" xfId="1499" xr:uid="{118F2BE1-E510-49D2-AD8E-CB16C897DAE8}"/>
    <cellStyle name="Normal 51 2 2 3 2 3" xfId="2279" xr:uid="{38927366-252D-429C-BE12-6D2EC5154606}"/>
    <cellStyle name="Normal 51 2 2 3 3" xfId="485" xr:uid="{014572B3-15E5-4BF9-B3C0-9D019E3E54FE}"/>
    <cellStyle name="Normal 51 2 2 3 3 2" xfId="1251" xr:uid="{4B570EC4-734F-424A-9315-5C1548D0BD93}"/>
    <cellStyle name="Normal 51 2 2 3 3 3" xfId="2031" xr:uid="{791924D9-0233-4B5A-80B4-5F6B14841934}"/>
    <cellStyle name="Normal 51 2 2 3 4" xfId="1003" xr:uid="{E2A69E17-A8EE-4427-9C85-E27047F8C924}"/>
    <cellStyle name="Normal 51 2 2 3 5" xfId="1782" xr:uid="{3619AB6A-112A-402D-8F90-448A61D8B993}"/>
    <cellStyle name="Normal 51 2 2 4" xfId="592" xr:uid="{AC0F6F7E-5601-46E1-820C-AF3142973DDE}"/>
    <cellStyle name="Normal 51 2 2 4 2" xfId="1358" xr:uid="{F211499F-C63D-43D2-A3AF-D744C40A7413}"/>
    <cellStyle name="Normal 51 2 2 4 3" xfId="2138" xr:uid="{5F4D74D6-6623-4266-AEDF-91B01328A9E9}"/>
    <cellStyle name="Normal 51 2 2 5" xfId="344" xr:uid="{6B0CDBA2-79FB-4C7D-984A-F683383DD7B3}"/>
    <cellStyle name="Normal 51 2 2 5 2" xfId="1110" xr:uid="{A453C5E5-026A-4BE7-B239-36B86733B2B5}"/>
    <cellStyle name="Normal 51 2 2 5 3" xfId="1890" xr:uid="{81BDD1C4-9176-4298-8038-E4120E2E7021}"/>
    <cellStyle name="Normal 51 2 2 6" xfId="862" xr:uid="{0D59BC19-18DC-47B2-9313-879E225C1204}"/>
    <cellStyle name="Normal 51 2 2 7" xfId="1641" xr:uid="{C68F8B83-BCAF-4230-B73D-D3F98561E2BE}"/>
    <cellStyle name="Normal 51 2 3" xfId="121" xr:uid="{B9957AF8-927C-4175-B28A-3B6CA01C53DC}"/>
    <cellStyle name="Normal 51 2 3 2" xfId="266" xr:uid="{912279FA-B421-4DA4-9AF8-F3999EF9F398}"/>
    <cellStyle name="Normal 51 2 3 2 2" xfId="767" xr:uid="{90E71A0E-7A1E-4F4C-B803-DDDC1EE56E9B}"/>
    <cellStyle name="Normal 51 2 3 2 2 2" xfId="1533" xr:uid="{E9B5E1E1-E1D7-4EA5-9F12-B79A3B9EE9CA}"/>
    <cellStyle name="Normal 51 2 3 2 2 3" xfId="2313" xr:uid="{287F24EF-F5A9-4D4B-BF06-A5237681AE70}"/>
    <cellStyle name="Normal 51 2 3 2 3" xfId="519" xr:uid="{37D42391-9908-46B0-AD70-A0922698590A}"/>
    <cellStyle name="Normal 51 2 3 2 3 2" xfId="1285" xr:uid="{6B384BAF-F582-479D-B54C-78A60CFD7A2A}"/>
    <cellStyle name="Normal 51 2 3 2 3 3" xfId="2065" xr:uid="{78D8BDAC-E7D9-42A3-84BD-1F4B733858A1}"/>
    <cellStyle name="Normal 51 2 3 2 4" xfId="1037" xr:uid="{3A6F67B4-AD93-4628-A88F-DFD87EF9C6D8}"/>
    <cellStyle name="Normal 51 2 3 2 5" xfId="1816" xr:uid="{C2A9B85C-E289-4DBE-B6FE-8488D41E3626}"/>
    <cellStyle name="Normal 51 2 3 3" xfId="624" xr:uid="{B15FCA0A-BF26-494C-8A80-4B2415FDC811}"/>
    <cellStyle name="Normal 51 2 3 3 2" xfId="1390" xr:uid="{086F8B60-162E-44F2-81F6-C65119C31202}"/>
    <cellStyle name="Normal 51 2 3 3 3" xfId="2170" xr:uid="{92E524B7-CF35-4442-B367-250EA0B0FE4D}"/>
    <cellStyle name="Normal 51 2 3 4" xfId="376" xr:uid="{BEE2EA29-9488-401D-BC16-728FCADFE14F}"/>
    <cellStyle name="Normal 51 2 3 4 2" xfId="1142" xr:uid="{29435E64-F0A4-44A5-886A-459AB6DA9103}"/>
    <cellStyle name="Normal 51 2 3 4 3" xfId="1922" xr:uid="{18EDE1BB-802D-4E4C-9D14-9E7714D29DDB}"/>
    <cellStyle name="Normal 51 2 3 5" xfId="894" xr:uid="{EA4F1BDD-4939-4E24-8E63-53FF0C966EDB}"/>
    <cellStyle name="Normal 51 2 3 6" xfId="1673" xr:uid="{A04E6EF2-2378-4194-98C5-5BAC9B33434F}"/>
    <cellStyle name="Normal 51 2 4" xfId="197" xr:uid="{1319D0A0-86BA-4B13-B224-BADCE76B6C70}"/>
    <cellStyle name="Normal 51 2 4 2" xfId="699" xr:uid="{C83B011E-AE40-46F7-9619-7683FD3EA1FC}"/>
    <cellStyle name="Normal 51 2 4 2 2" xfId="1465" xr:uid="{1B883DBD-B0C5-4B65-8FD7-715B84133599}"/>
    <cellStyle name="Normal 51 2 4 2 3" xfId="2245" xr:uid="{CBF75583-3944-4FB6-B03B-53BC8DBE32F9}"/>
    <cellStyle name="Normal 51 2 4 3" xfId="451" xr:uid="{06C22E85-C8BC-4F8B-A3A2-E00A95BA9850}"/>
    <cellStyle name="Normal 51 2 4 3 2" xfId="1217" xr:uid="{AFDBC926-4A1C-4649-8277-792D11118C41}"/>
    <cellStyle name="Normal 51 2 4 3 3" xfId="1997" xr:uid="{11079647-F180-4A2B-AC5A-DC69C085ED96}"/>
    <cellStyle name="Normal 51 2 4 4" xfId="969" xr:uid="{D41B0ADD-E8AC-42BB-97F7-D4CB3A03BE7B}"/>
    <cellStyle name="Normal 51 2 4 5" xfId="1748" xr:uid="{724E0365-9D0C-4D34-A60E-B6508CA9A8A1}"/>
    <cellStyle name="Normal 51 2 5" xfId="558" xr:uid="{DBEDBF08-D6F5-48AF-8754-CE3B43920425}"/>
    <cellStyle name="Normal 51 2 5 2" xfId="1324" xr:uid="{2D75295E-5DD4-4CD3-97E0-1C67B246FDDF}"/>
    <cellStyle name="Normal 51 2 5 3" xfId="2104" xr:uid="{E7008C60-5EAC-44BE-9CAA-2DEB220EADC1}"/>
    <cellStyle name="Normal 51 2 6" xfId="310" xr:uid="{BFD795C2-BE77-470A-85E3-E6368A4EF861}"/>
    <cellStyle name="Normal 51 2 6 2" xfId="1076" xr:uid="{BD4665E0-1423-4D58-809B-FF41AB5EA9C2}"/>
    <cellStyle name="Normal 51 2 6 3" xfId="1856" xr:uid="{220B2406-1A73-47F4-BD64-8D1BD0560CF1}"/>
    <cellStyle name="Normal 51 2 7" xfId="828" xr:uid="{D29DD69A-66E8-4B4A-81A1-61E6437C0186}"/>
    <cellStyle name="Normal 51 2 8" xfId="1608" xr:uid="{A4501EE0-1EC4-460B-8F53-4CE3C178C892}"/>
    <cellStyle name="Normal 51 3" xfId="82" xr:uid="{571AD40C-793B-446F-81F1-433384FEC152}"/>
    <cellStyle name="Normal 51 3 2" xfId="148" xr:uid="{0BCF0D15-5248-4037-BB83-16B88381877B}"/>
    <cellStyle name="Normal 51 3 2 2" xfId="651" xr:uid="{182AE9F9-C021-477F-9548-87197E9237B4}"/>
    <cellStyle name="Normal 51 3 2 2 2" xfId="1417" xr:uid="{ACE7B4F5-C6AF-4444-9DAB-5583A9C1EFFB}"/>
    <cellStyle name="Normal 51 3 2 2 3" xfId="2197" xr:uid="{C470CB38-71DD-413B-98E2-63269BBC9807}"/>
    <cellStyle name="Normal 51 3 2 3" xfId="403" xr:uid="{6258DA93-3FFA-438F-AC33-62BE4FA291CD}"/>
    <cellStyle name="Normal 51 3 2 3 2" xfId="1169" xr:uid="{08395352-63CF-4604-A404-D2D5B0BF40E4}"/>
    <cellStyle name="Normal 51 3 2 3 3" xfId="1949" xr:uid="{E3D05E64-8040-4E32-B50B-EFFF18A36978}"/>
    <cellStyle name="Normal 51 3 2 4" xfId="921" xr:uid="{5085D0E2-C6A7-4CE8-B3C3-7FC3A33922D3}"/>
    <cellStyle name="Normal 51 3 2 5" xfId="1700" xr:uid="{69FE9F72-AF3E-4064-BAC9-A468ADD2459A}"/>
    <cellStyle name="Normal 51 3 3" xfId="226" xr:uid="{D09EDE12-3D00-4456-B31F-55BB9DEEE4A1}"/>
    <cellStyle name="Normal 51 3 3 2" xfId="727" xr:uid="{BA1BBF46-3890-4CC3-85C4-8BD0A2BC4197}"/>
    <cellStyle name="Normal 51 3 3 2 2" xfId="1493" xr:uid="{1853E4B3-500C-4244-AD67-3CF1FEB56EE1}"/>
    <cellStyle name="Normal 51 3 3 2 3" xfId="2273" xr:uid="{5E2EB7E2-C5D5-4C5D-AD01-9A71494EB847}"/>
    <cellStyle name="Normal 51 3 3 3" xfId="479" xr:uid="{C8F0D8F7-D165-40C9-991E-251D1F0F1477}"/>
    <cellStyle name="Normal 51 3 3 3 2" xfId="1245" xr:uid="{C58183AB-29B9-4506-A983-092E4EBB28CA}"/>
    <cellStyle name="Normal 51 3 3 3 3" xfId="2025" xr:uid="{42768CC8-2DED-46FA-B58B-EA7667F25F29}"/>
    <cellStyle name="Normal 51 3 3 4" xfId="997" xr:uid="{5AE28E66-1F2B-4C6B-8154-9C34B4FDFCCD}"/>
    <cellStyle name="Normal 51 3 3 5" xfId="1776" xr:uid="{7976FF44-4DFC-42E6-A9EC-4B2D6B01F1F6}"/>
    <cellStyle name="Normal 51 3 4" xfId="586" xr:uid="{B3B74183-34DD-443E-A829-69EC9E14E0E0}"/>
    <cellStyle name="Normal 51 3 4 2" xfId="1352" xr:uid="{7832A1C5-7452-49D9-8D45-6F4734C25593}"/>
    <cellStyle name="Normal 51 3 4 2 2" xfId="11326" xr:uid="{CBB5513E-BC8C-4FCF-B81A-AB5232A3E7E0}"/>
    <cellStyle name="Normal 51 3 4 3" xfId="2132" xr:uid="{44DB812D-65FE-43AA-9647-047BD0815848}"/>
    <cellStyle name="Normal 51 3 5" xfId="338" xr:uid="{24588F40-F139-4FFA-AC01-89480693980C}"/>
    <cellStyle name="Normal 51 3 5 2" xfId="1104" xr:uid="{9B84F7FB-808E-4F4B-A3D1-1F58694E677C}"/>
    <cellStyle name="Normal 51 3 5 3" xfId="1884" xr:uid="{21292A0D-7AA6-4E01-9FAF-B4A67154F2FD}"/>
    <cellStyle name="Normal 51 3 6" xfId="856" xr:uid="{53383B1E-2D0E-45E7-9DA6-205FD128EB45}"/>
    <cellStyle name="Normal 51 3 7" xfId="1635" xr:uid="{4F65EFCA-EA21-43D6-A5B2-841AA8D025D8}"/>
    <cellStyle name="Normal 51 4" xfId="116" xr:uid="{BEE32057-B350-4AF4-93B0-24D04E180751}"/>
    <cellStyle name="Normal 51 4 2" xfId="260" xr:uid="{38F38B30-A2EA-489D-B3FC-999427DC1577}"/>
    <cellStyle name="Normal 51 4 2 2" xfId="761" xr:uid="{1953678B-6347-4E2A-B776-83563F91C2C5}"/>
    <cellStyle name="Normal 51 4 2 2 2" xfId="1527" xr:uid="{1EE3185E-0FDB-4E7F-AF9F-15C4B9D045A8}"/>
    <cellStyle name="Normal 51 4 2 2 3" xfId="2307" xr:uid="{8A6156AB-D535-49EC-A1A2-7F3FDECEEAEE}"/>
    <cellStyle name="Normal 51 4 2 3" xfId="513" xr:uid="{A767DE21-3185-46F8-BC7D-6AC34A99FEEF}"/>
    <cellStyle name="Normal 51 4 2 3 2" xfId="1279" xr:uid="{2A3CE3E0-BC7F-4F83-890D-8D710706486D}"/>
    <cellStyle name="Normal 51 4 2 3 3" xfId="2059" xr:uid="{85FC7A35-2BEB-4AB8-B883-5DE530A182DB}"/>
    <cellStyle name="Normal 51 4 2 4" xfId="1031" xr:uid="{72CAB232-C504-40CE-AC2A-00775B3C09C7}"/>
    <cellStyle name="Normal 51 4 2 5" xfId="1810" xr:uid="{F6838CCE-D876-4642-8370-F9B8FC91A64B}"/>
    <cellStyle name="Normal 51 4 3" xfId="619" xr:uid="{6AA14045-5447-4C26-B4DC-340310016D54}"/>
    <cellStyle name="Normal 51 4 3 2" xfId="1385" xr:uid="{9FC5AAA8-A4D9-4AF0-B17B-EC7E809FC525}"/>
    <cellStyle name="Normal 51 4 3 3" xfId="2165" xr:uid="{5508F3B1-9E62-4A5A-B353-60CA45044522}"/>
    <cellStyle name="Normal 51 4 4" xfId="371" xr:uid="{1ECC6FE2-6912-4E17-867B-AD93BA6DDDCD}"/>
    <cellStyle name="Normal 51 4 4 2" xfId="1137" xr:uid="{D9707F83-0365-4079-B47F-42E77B7FCF2D}"/>
    <cellStyle name="Normal 51 4 4 3" xfId="1917" xr:uid="{22737744-330D-44A8-B8AF-096F7BEB789C}"/>
    <cellStyle name="Normal 51 4 5" xfId="889" xr:uid="{643DBF69-58A1-4E99-80DC-8ABAEF4184DF}"/>
    <cellStyle name="Normal 51 4 6" xfId="1668" xr:uid="{DD17DF80-1AA8-4121-A044-00D4A5A05911}"/>
    <cellStyle name="Normal 51 5" xfId="191" xr:uid="{0C1C3818-6BE9-4499-9887-FE744998B73B}"/>
    <cellStyle name="Normal 51 5 2" xfId="693" xr:uid="{C0D0B927-ED90-48C1-8F23-9A4F56A1908D}"/>
    <cellStyle name="Normal 51 5 2 2" xfId="1459" xr:uid="{A8C67EE9-2D48-4278-BAFB-F5030165428F}"/>
    <cellStyle name="Normal 51 5 2 3" xfId="2239" xr:uid="{5503262A-AF1E-43FB-B4F6-C2929457ADF3}"/>
    <cellStyle name="Normal 51 5 3" xfId="445" xr:uid="{67E15BD0-96D1-4D72-B0FC-21846CE256AD}"/>
    <cellStyle name="Normal 51 5 3 2" xfId="1211" xr:uid="{D7ECCF96-50D5-463B-9AE7-D80F40DF6DFE}"/>
    <cellStyle name="Normal 51 5 3 3" xfId="1991" xr:uid="{34E3322E-A433-4FBE-B52B-C21AE9E167D0}"/>
    <cellStyle name="Normal 51 5 4" xfId="963" xr:uid="{C340192F-A36E-4A2C-BF02-487D2DB218A0}"/>
    <cellStyle name="Normal 51 5 5" xfId="1742" xr:uid="{05D6C887-BA77-4D50-A0F8-0BDF525C258C}"/>
    <cellStyle name="Normal 51 6" xfId="552" xr:uid="{50E9864F-C3EC-413F-AA9E-C6D8F1BE7FF6}"/>
    <cellStyle name="Normal 51 6 2" xfId="1318" xr:uid="{426752E0-7C24-4D04-AB7B-D8FF17BD946E}"/>
    <cellStyle name="Normal 51 6 3" xfId="2098" xr:uid="{D8CC1D3D-7271-41F8-AB11-2600FB73E7DE}"/>
    <cellStyle name="Normal 51 7" xfId="304" xr:uid="{3FD0BD7A-4032-4D10-A685-4A7AA8361C00}"/>
    <cellStyle name="Normal 51 7 2" xfId="1070" xr:uid="{CDF5353C-AE3B-476B-93AB-A76883541A1C}"/>
    <cellStyle name="Normal 51 7 3" xfId="1850" xr:uid="{3A9DC04E-FF44-47BD-9F28-725965DDC6A9}"/>
    <cellStyle name="Normal 51 8" xfId="822" xr:uid="{DB4F9658-3BF1-4EA0-8169-BE49F8A513FC}"/>
    <cellStyle name="Normal 51 9" xfId="1576" xr:uid="{896EE65C-1EA8-43DA-ADFA-C12049E67A26}"/>
    <cellStyle name="Normal 52" xfId="9005" xr:uid="{DAEA6F0F-DEB8-45CF-9298-0C06CCEFF7AE}"/>
    <cellStyle name="Normal 52 2" xfId="9790" xr:uid="{DD044329-B3FC-4911-AFA7-D22EFB900DEA}"/>
    <cellStyle name="Normal 52 2 2" xfId="11327" xr:uid="{9C3177AD-5F72-4873-9851-08C0D029B1F6}"/>
    <cellStyle name="Normal 52 3" xfId="10535" xr:uid="{A9D7DFBF-A3AC-438B-B385-68A5BF96255E}"/>
    <cellStyle name="Normal 53" xfId="9006" xr:uid="{309E93F1-47EB-4659-80FD-E47AFBB73A5B}"/>
    <cellStyle name="Normal 53 2" xfId="9791" xr:uid="{26732C87-C887-42A6-A04D-125709B026F3}"/>
    <cellStyle name="Normal 53 2 2" xfId="11328" xr:uid="{28B46581-DBD1-4432-AEDD-383153D20740}"/>
    <cellStyle name="Normal 53 3" xfId="10536" xr:uid="{01818D5C-E97C-465E-9D0A-261451CB9B57}"/>
    <cellStyle name="Normal 54" xfId="9007" xr:uid="{51FCF2E8-073C-4ECD-A48A-BC7D0844D17E}"/>
    <cellStyle name="Normal 54 2" xfId="9792" xr:uid="{EA523F41-DD01-4779-819C-1C37B434C410}"/>
    <cellStyle name="Normal 54 2 2" xfId="11329" xr:uid="{0B56C8C0-8208-4509-98CA-35DB6DDE1FAC}"/>
    <cellStyle name="Normal 54 3" xfId="10537" xr:uid="{1FD1B1F0-788A-4AA8-A6F2-D8F901692221}"/>
    <cellStyle name="Normal 55" xfId="9008" xr:uid="{BB3D4B67-8136-4B38-B4CA-3884AB4C4332}"/>
    <cellStyle name="Normal 56" xfId="9009" xr:uid="{0928E4DC-3804-4612-876C-B11B010EA6FE}"/>
    <cellStyle name="Normal 56 2" xfId="9793" xr:uid="{43639FFD-69AD-4734-A770-C637F0675B11}"/>
    <cellStyle name="Normal 56 2 2" xfId="11330" xr:uid="{5A65448D-A88D-43B0-AC36-AD7A8ADEA7A7}"/>
    <cellStyle name="Normal 56 3" xfId="10538" xr:uid="{C287488F-CD90-4AFC-89F2-897E439FD3FA}"/>
    <cellStyle name="Normal 57" xfId="9010" xr:uid="{A781704C-F1AC-43EB-8148-642B3FB432EE}"/>
    <cellStyle name="Normal 57 2" xfId="9794" xr:uid="{83E3D41C-678C-496C-B633-72DEACC19C30}"/>
    <cellStyle name="Normal 57 2 2" xfId="11331" xr:uid="{082CB8CC-213A-4E6F-A559-B3C33E3A5BB7}"/>
    <cellStyle name="Normal 57 3" xfId="10539" xr:uid="{D96D6C13-B334-4038-8048-008F0F207920}"/>
    <cellStyle name="Normal 58" xfId="9011" xr:uid="{B85DD777-53F6-47E8-B8B5-8A5BE89902DE}"/>
    <cellStyle name="Normal 58 2" xfId="9795" xr:uid="{BC628832-C512-4242-B51E-68FB791DD896}"/>
    <cellStyle name="Normal 58 2 2" xfId="11332" xr:uid="{F22C6B1C-2450-45B6-B44D-4FF61F0A52CF}"/>
    <cellStyle name="Normal 58 3" xfId="10540" xr:uid="{7A5B75D0-FD0B-4110-BF97-4FEA41982F11}"/>
    <cellStyle name="Normal 59" xfId="8595" xr:uid="{4E5A66E1-509B-46D9-9FD2-147FD0F4D456}"/>
    <cellStyle name="Normal 59 2" xfId="9796" xr:uid="{5D41F5FC-289D-4329-A574-7706927E0BB2}"/>
    <cellStyle name="Normal 59 2 2" xfId="11333" xr:uid="{663BE5CA-AD91-4B37-9622-5C0B53E4E229}"/>
    <cellStyle name="Normal 59 3" xfId="10180" xr:uid="{9DCD1611-528D-4FF6-96B0-CD0432836E91}"/>
    <cellStyle name="Normal 6" xfId="23" xr:uid="{B125CB39-53D0-4DD5-A852-7A13276516B5}"/>
    <cellStyle name="Normal 6 10" xfId="1582" xr:uid="{C5DD8040-6A01-4C56-903C-61152B3525A3}"/>
    <cellStyle name="Normal 6 11" xfId="790" xr:uid="{A006B7B2-79DB-4C7F-9164-77687F542F3B}"/>
    <cellStyle name="Normal 6 11 2" xfId="21757" xr:uid="{2B0A6924-89E5-4BA9-9030-98748D02C89C}"/>
    <cellStyle name="Normal 6 11 3" xfId="21768" xr:uid="{A624AA78-B779-4A8E-908A-A3BAC0826D3B}"/>
    <cellStyle name="Normal 6 12" xfId="21753" xr:uid="{059525FD-25F8-402E-8E66-24DAA557D31C}"/>
    <cellStyle name="Normal 6 13" xfId="21765" xr:uid="{F932F653-9CAE-4492-A87C-5D70B4378942}"/>
    <cellStyle name="Normal 6 2" xfId="59" xr:uid="{98E4D3FA-1265-4410-94B5-D6CD00B9581C}"/>
    <cellStyle name="Normal 6 2 2" xfId="97" xr:uid="{D384714C-E3BD-4033-A5FE-0C78EB302058}"/>
    <cellStyle name="Normal 6 2 2 2" xfId="161" xr:uid="{44F4A569-206E-4F20-B241-1AE4E6CEFFD1}"/>
    <cellStyle name="Normal 6 2 2 2 2" xfId="664" xr:uid="{54DDE3C9-10BB-4A1E-8EBB-82BEEFA43BBE}"/>
    <cellStyle name="Normal 6 2 2 2 2 2" xfId="1430" xr:uid="{DF9F47EB-4B2D-40D2-B09B-8E5E55881377}"/>
    <cellStyle name="Normal 6 2 2 2 2 3" xfId="2210" xr:uid="{1A5BEF07-E89B-4F01-9978-789A395C0A48}"/>
    <cellStyle name="Normal 6 2 2 2 3" xfId="416" xr:uid="{CD671F9D-1EE6-468A-912A-2183578BB318}"/>
    <cellStyle name="Normal 6 2 2 2 3 2" xfId="1182" xr:uid="{A3D0D4CB-6BF0-43A6-9E35-3964F6BDC7A4}"/>
    <cellStyle name="Normal 6 2 2 2 3 3" xfId="1962" xr:uid="{572A5604-1FDA-41EF-981E-13D507DE4864}"/>
    <cellStyle name="Normal 6 2 2 2 4" xfId="934" xr:uid="{9EC57771-B76D-48E4-B78D-7C3453007748}"/>
    <cellStyle name="Normal 6 2 2 2 5" xfId="1713" xr:uid="{26B7584F-177E-4D0E-A770-5613A57A59EC}"/>
    <cellStyle name="Normal 6 2 2 3" xfId="241" xr:uid="{D35347E1-79FC-415A-838A-1C6B9707DB9A}"/>
    <cellStyle name="Normal 6 2 2 3 2" xfId="742" xr:uid="{EF93DA37-92E6-4DB4-966C-22CF1AF7BBCD}"/>
    <cellStyle name="Normal 6 2 2 3 2 2" xfId="1508" xr:uid="{0E06F65F-71A3-4E58-9382-527FB16736EB}"/>
    <cellStyle name="Normal 6 2 2 3 2 3" xfId="2288" xr:uid="{0BA5F1F2-AE9D-4120-9670-2B1194281886}"/>
    <cellStyle name="Normal 6 2 2 3 3" xfId="494" xr:uid="{F2432ABD-2984-4488-8F1A-682B26FE7524}"/>
    <cellStyle name="Normal 6 2 2 3 3 2" xfId="1260" xr:uid="{6959825A-3BDC-4643-ABA2-483425D79392}"/>
    <cellStyle name="Normal 6 2 2 3 3 3" xfId="2040" xr:uid="{B6D9C1E2-D4D9-46AC-8B9F-F12F526991B7}"/>
    <cellStyle name="Normal 6 2 2 3 4" xfId="1012" xr:uid="{C16C0AC4-CB9E-4D10-BBE9-553506CF60FC}"/>
    <cellStyle name="Normal 6 2 2 3 5" xfId="1791" xr:uid="{D23EF89C-325E-45AA-9A19-FB14DEADB8FF}"/>
    <cellStyle name="Normal 6 2 2 4" xfId="601" xr:uid="{D03B3735-1EC4-414E-A5E6-47832F71574A}"/>
    <cellStyle name="Normal 6 2 2 4 2" xfId="1367" xr:uid="{298CF021-7C7F-4570-B842-54AA52F6C057}"/>
    <cellStyle name="Normal 6 2 2 4 3" xfId="2147" xr:uid="{68C0FBF8-7750-496E-BCB3-42870C43998C}"/>
    <cellStyle name="Normal 6 2 2 5" xfId="353" xr:uid="{AA18576B-D75A-4E75-A92D-102C82A03CE3}"/>
    <cellStyle name="Normal 6 2 2 5 2" xfId="1119" xr:uid="{8912E27F-73A5-4766-AFF1-4F65F8606CC7}"/>
    <cellStyle name="Normal 6 2 2 5 3" xfId="1899" xr:uid="{7A56BD50-EF5C-42A1-BAD2-551FDFA3E93B}"/>
    <cellStyle name="Normal 6 2 2 6" xfId="871" xr:uid="{12F7E6F9-EDCC-4DB5-A0D6-4687CF04D2A4}"/>
    <cellStyle name="Normal 6 2 2 7" xfId="1650" xr:uid="{1044F86C-E142-4643-8B62-3D76EF3830B0}"/>
    <cellStyle name="Normal 6 2 3" xfId="129" xr:uid="{897126EB-BE99-4247-B46C-C56C38A49CCF}"/>
    <cellStyle name="Normal 6 2 3 2" xfId="275" xr:uid="{84BCDA28-D8C6-49D1-8E1A-3FC08BC64634}"/>
    <cellStyle name="Normal 6 2 3 2 2" xfId="776" xr:uid="{A009796A-662B-400F-B073-29A62FB565FC}"/>
    <cellStyle name="Normal 6 2 3 2 2 2" xfId="1542" xr:uid="{70EAAEAD-06BC-47C5-8D58-CB5F5360F1B0}"/>
    <cellStyle name="Normal 6 2 3 2 2 3" xfId="2322" xr:uid="{B7200401-01D4-4516-B01F-FBC1870BB186}"/>
    <cellStyle name="Normal 6 2 3 2 3" xfId="528" xr:uid="{07562D49-3801-4CAE-BDCD-D87209F337B2}"/>
    <cellStyle name="Normal 6 2 3 2 3 2" xfId="1294" xr:uid="{993FC933-EA7E-4AE4-B990-8D11DE756AA8}"/>
    <cellStyle name="Normal 6 2 3 2 3 3" xfId="2074" xr:uid="{C37CAA7F-EEFC-4B45-BFD2-C0CCE33E9D31}"/>
    <cellStyle name="Normal 6 2 3 2 4" xfId="1046" xr:uid="{DFEE2A9E-37A3-45A0-A18E-DEAE4B1A99A6}"/>
    <cellStyle name="Normal 6 2 3 2 5" xfId="1825" xr:uid="{0E940378-9D07-4141-9DD0-082A54EC1A4A}"/>
    <cellStyle name="Normal 6 2 3 3" xfId="632" xr:uid="{07839A75-C7EB-458D-BEB3-ECCF5D729DDF}"/>
    <cellStyle name="Normal 6 2 3 3 2" xfId="1398" xr:uid="{E6D7E3EF-C9F6-4D5F-B5E4-867BB7D8F2EA}"/>
    <cellStyle name="Normal 6 2 3 3 3" xfId="2178" xr:uid="{A91DEA84-277F-4484-8629-FCADE0403895}"/>
    <cellStyle name="Normal 6 2 3 4" xfId="384" xr:uid="{2DB4074D-C6D0-47D8-9954-A0013D28E6F2}"/>
    <cellStyle name="Normal 6 2 3 4 2" xfId="1150" xr:uid="{7D9DB371-3792-41CA-AAA5-062AC7DE7968}"/>
    <cellStyle name="Normal 6 2 3 4 3" xfId="1930" xr:uid="{6D84608F-03C5-47E7-ADE0-B0ED2DC37230}"/>
    <cellStyle name="Normal 6 2 3 5" xfId="902" xr:uid="{C15D33C7-641A-4696-8B72-82FFC5EE0BE7}"/>
    <cellStyle name="Normal 6 2 3 6" xfId="1681" xr:uid="{3F59D3BB-B5CB-4217-B140-68581B3C163E}"/>
    <cellStyle name="Normal 6 2 4" xfId="207" xr:uid="{25E30210-F0B7-433B-AEBB-D9EC6D50D461}"/>
    <cellStyle name="Normal 6 2 4 2" xfId="708" xr:uid="{7B15B5C5-AF1F-463A-B1F7-FED695077657}"/>
    <cellStyle name="Normal 6 2 4 2 2" xfId="1474" xr:uid="{80BC35F1-6010-4603-AB48-99B46178C4E7}"/>
    <cellStyle name="Normal 6 2 4 2 3" xfId="2254" xr:uid="{EEE2B58A-1370-48C0-884F-4F9350C7A4E4}"/>
    <cellStyle name="Normal 6 2 4 3" xfId="460" xr:uid="{06AB4256-0E90-46C2-B47B-8FEB846926D1}"/>
    <cellStyle name="Normal 6 2 4 3 2" xfId="1226" xr:uid="{40DB6823-746C-485F-88CC-383F4D38AB8F}"/>
    <cellStyle name="Normal 6 2 4 3 3" xfId="2006" xr:uid="{0DA9A4C0-8E91-44E4-B5F7-2686662E61E1}"/>
    <cellStyle name="Normal 6 2 4 4" xfId="978" xr:uid="{FE6C0074-4F94-48B6-B854-7B7C644E553D}"/>
    <cellStyle name="Normal 6 2 4 5" xfId="1757" xr:uid="{77B4C2EC-5DAC-4649-B2A4-4EB045374A59}"/>
    <cellStyle name="Normal 6 2 5" xfId="567" xr:uid="{3ADB60E5-24EA-4CFE-AC6C-7BE86FE6E2BA}"/>
    <cellStyle name="Normal 6 2 5 2" xfId="1333" xr:uid="{5ECAF299-CB90-42E8-B797-CC66E06E34E7}"/>
    <cellStyle name="Normal 6 2 5 3" xfId="2113" xr:uid="{F5CC2B71-D751-4B69-8C4B-F6D1B4FE105F}"/>
    <cellStyle name="Normal 6 2 6" xfId="319" xr:uid="{43350A0B-4D00-4DE1-9693-440295AE5AEB}"/>
    <cellStyle name="Normal 6 2 6 2" xfId="1085" xr:uid="{0B76676B-8944-448B-8402-BBDB2E98A480}"/>
    <cellStyle name="Normal 6 2 6 3" xfId="1865" xr:uid="{B8CACCFF-3E0D-4901-A2B0-37800A7BCB36}"/>
    <cellStyle name="Normal 6 2 7" xfId="837" xr:uid="{F4511403-1028-4B5C-BD3D-ADA68F31F207}"/>
    <cellStyle name="Normal 6 2 8" xfId="1616" xr:uid="{0E84D8E7-1479-467A-AEDA-B4A477256028}"/>
    <cellStyle name="Normal 6 3" xfId="75" xr:uid="{6D14D965-E1A5-4757-AFF0-4ADF7688AE64}"/>
    <cellStyle name="Normal 6 3 2" xfId="141" xr:uid="{37A18F75-C0F3-4F35-98CE-9050E4C4B802}"/>
    <cellStyle name="Normal 6 3 2 2" xfId="644" xr:uid="{97B0B562-1302-4E27-9784-2E83ECC7CA0E}"/>
    <cellStyle name="Normal 6 3 2 2 2" xfId="1410" xr:uid="{8B7E4823-6D7C-44AC-B1AF-F8D7A743B39E}"/>
    <cellStyle name="Normal 6 3 2 2 3" xfId="2190" xr:uid="{9E4504D0-0BB2-4573-9DFD-ECEC0C3D8020}"/>
    <cellStyle name="Normal 6 3 2 3" xfId="396" xr:uid="{850C5771-C48B-41CC-81BF-6547653B04D4}"/>
    <cellStyle name="Normal 6 3 2 3 2" xfId="1162" xr:uid="{7B3BBFE2-B48E-46CA-B464-7F1A1261A065}"/>
    <cellStyle name="Normal 6 3 2 3 3" xfId="1942" xr:uid="{49322E70-8886-46CF-B9E8-D01AB3597C34}"/>
    <cellStyle name="Normal 6 3 2 4" xfId="914" xr:uid="{B224FF5F-686D-4798-AD6B-BE58C18634D9}"/>
    <cellStyle name="Normal 6 3 2 5" xfId="1693" xr:uid="{F44F8887-42F2-4D35-9497-61805AB14415}"/>
    <cellStyle name="Normal 6 3 3" xfId="219" xr:uid="{2E731F3B-6660-4258-8BED-C496B93F9C7E}"/>
    <cellStyle name="Normal 6 3 3 2" xfId="720" xr:uid="{B5CC9A49-5442-41BB-86F0-38741FB92302}"/>
    <cellStyle name="Normal 6 3 3 2 2" xfId="1486" xr:uid="{5EFB0312-9B6F-4024-835B-0FF50B1AF16E}"/>
    <cellStyle name="Normal 6 3 3 2 3" xfId="2266" xr:uid="{64143979-7C2E-4244-A848-6FFCC80234AA}"/>
    <cellStyle name="Normal 6 3 3 3" xfId="472" xr:uid="{E669426F-2628-4026-9FCC-AF3B89D3562E}"/>
    <cellStyle name="Normal 6 3 3 3 2" xfId="1238" xr:uid="{0E6BB134-DD91-455F-A57A-9B56720BC956}"/>
    <cellStyle name="Normal 6 3 3 3 3" xfId="2018" xr:uid="{C80CD4BE-5303-433A-8C3F-04CAACEFAF1A}"/>
    <cellStyle name="Normal 6 3 3 4" xfId="990" xr:uid="{BA815EC1-8846-4CC6-9131-F798537C6D97}"/>
    <cellStyle name="Normal 6 3 3 5" xfId="1769" xr:uid="{E7992E81-3113-496D-8FDC-9BCFB42B5C39}"/>
    <cellStyle name="Normal 6 3 4" xfId="579" xr:uid="{920DB330-D2AD-4CF9-8415-DC53B7D82002}"/>
    <cellStyle name="Normal 6 3 4 2" xfId="1345" xr:uid="{9B762DC1-12B7-47CE-B5A6-0CCC8085BC54}"/>
    <cellStyle name="Normal 6 3 4 3" xfId="2125" xr:uid="{DB96AFBA-4040-4312-BC42-41BE6ED7484E}"/>
    <cellStyle name="Normal 6 3 5" xfId="331" xr:uid="{2EA6AE4D-3283-4789-A6F2-1776AE3988FE}"/>
    <cellStyle name="Normal 6 3 5 2" xfId="1097" xr:uid="{62BC2742-CBF1-4FC7-8690-31BDFDAACBDC}"/>
    <cellStyle name="Normal 6 3 5 3" xfId="1877" xr:uid="{B4FD8331-891A-4E7C-A332-76C43CD1DBB6}"/>
    <cellStyle name="Normal 6 3 6" xfId="849" xr:uid="{C29D7DD6-63D4-4138-888A-7899336D3CB6}"/>
    <cellStyle name="Normal 6 3 7" xfId="1628" xr:uid="{9AC81502-F8D7-4F69-95F3-5164CDF02C05}"/>
    <cellStyle name="Normal 6 3 8" xfId="8447" xr:uid="{266E94EC-BE95-4033-BBAD-0431F745684E}"/>
    <cellStyle name="Normal 6 4" xfId="109" xr:uid="{7CDF4923-A9FB-4896-9A10-B4A96800AA3D}"/>
    <cellStyle name="Normal 6 4 2" xfId="253" xr:uid="{36F502F2-071B-484B-8BA3-E53D9D686D7C}"/>
    <cellStyle name="Normal 6 4 2 2" xfId="754" xr:uid="{6F321563-E9C0-4907-A92D-594142960CDE}"/>
    <cellStyle name="Normal 6 4 2 2 2" xfId="1520" xr:uid="{035EA546-B972-420C-BA84-29C07AF19ED8}"/>
    <cellStyle name="Normal 6 4 2 2 3" xfId="2300" xr:uid="{879F5055-7307-4DBC-9360-616940C26C26}"/>
    <cellStyle name="Normal 6 4 2 3" xfId="506" xr:uid="{2213125F-8FC4-40D8-8515-FA1838DDED33}"/>
    <cellStyle name="Normal 6 4 2 3 2" xfId="1272" xr:uid="{29CDF25C-24B2-4F64-8E01-A38FE1826EE4}"/>
    <cellStyle name="Normal 6 4 2 3 3" xfId="2052" xr:uid="{38C40106-2A29-48EC-B17D-9CC490162676}"/>
    <cellStyle name="Normal 6 4 2 4" xfId="1024" xr:uid="{893668BA-3E16-46D5-A64F-57FFDBA3E4CB}"/>
    <cellStyle name="Normal 6 4 2 5" xfId="1803" xr:uid="{747825D6-AA72-4E0D-9A8A-00054716DF1B}"/>
    <cellStyle name="Normal 6 4 3" xfId="612" xr:uid="{8A40EF9F-56B0-4844-AA2D-18C3F0105F8A}"/>
    <cellStyle name="Normal 6 4 3 2" xfId="1378" xr:uid="{DD99AC33-E274-4218-95F0-51E806169FDA}"/>
    <cellStyle name="Normal 6 4 3 3" xfId="2158" xr:uid="{4E20112D-C23E-4865-9FB1-6892BF2DC2ED}"/>
    <cellStyle name="Normal 6 4 4" xfId="364" xr:uid="{0014034B-0A1F-480F-97B2-42BA51247228}"/>
    <cellStyle name="Normal 6 4 4 2" xfId="1130" xr:uid="{35F2D296-AB8A-4196-A67D-74D8E7AE220E}"/>
    <cellStyle name="Normal 6 4 4 3" xfId="1910" xr:uid="{C91D58FE-D8B0-41AE-A04D-89E47CD926C5}"/>
    <cellStyle name="Normal 6 4 5" xfId="882" xr:uid="{648B1FBE-3ECB-4629-A3FB-C8396897CC7D}"/>
    <cellStyle name="Normal 6 4 6" xfId="1661" xr:uid="{99BB28AD-0043-4CBF-B2B3-90361F2C080E}"/>
    <cellStyle name="Normal 6 4 7" xfId="8448" xr:uid="{10F6F2A5-FA40-4AED-A0A2-9E6F4E65ABF8}"/>
    <cellStyle name="Normal 6 5" xfId="183" xr:uid="{9A6ADD3F-5C62-4A0F-808F-48BE65BE6C01}"/>
    <cellStyle name="Normal 6 5 2" xfId="685" xr:uid="{79DD4D4A-89EE-4DFC-959D-C941CAA820B2}"/>
    <cellStyle name="Normal 6 5 2 2" xfId="1451" xr:uid="{335DE2B5-B360-4891-B9B2-932DDF4836D3}"/>
    <cellStyle name="Normal 6 5 2 3" xfId="2231" xr:uid="{90E6D751-A36F-4395-A558-95311AF2D388}"/>
    <cellStyle name="Normal 6 5 3" xfId="437" xr:uid="{5EC1F229-9B1D-4FDB-B19A-6218E1EEF26B}"/>
    <cellStyle name="Normal 6 5 3 2" xfId="1203" xr:uid="{4A042F7F-1568-43D6-AF65-392B84DF3EAA}"/>
    <cellStyle name="Normal 6 5 3 3" xfId="1983" xr:uid="{4C40E0B8-80B9-4BD3-8135-74611834370F}"/>
    <cellStyle name="Normal 6 5 4" xfId="955" xr:uid="{4FE8FBD3-EBC9-4EC4-B6E6-0723E201EA0F}"/>
    <cellStyle name="Normal 6 5 5" xfId="1734" xr:uid="{1C6FB24D-2295-4AD2-B5DE-93AF9124E22C}"/>
    <cellStyle name="Normal 6 6" xfId="282" xr:uid="{7B4663B9-C0A1-4DB6-9975-D2813F0998EC}"/>
    <cellStyle name="Normal 6 6 2" xfId="9797" xr:uid="{B0BBB482-3B41-4725-AF1C-6452F93B9D5E}"/>
    <cellStyle name="Normal 6 6 2 2" xfId="11334" xr:uid="{6660FD5C-479F-4B63-8385-FB8B3E40070D}"/>
    <cellStyle name="Normal 6 6 3" xfId="10541" xr:uid="{27164F3D-53CA-4F56-832C-D7E80E36DB8B}"/>
    <cellStyle name="Normal 6 6 4" xfId="9012" xr:uid="{9FD10B13-6935-4042-B6C1-BFD55BF3202D}"/>
    <cellStyle name="Normal 6 7" xfId="545" xr:uid="{C10AABF4-7A04-43D0-A68E-AA079974FD72}"/>
    <cellStyle name="Normal 6 7 2" xfId="1311" xr:uid="{46D6C421-A2EB-49C3-80C1-9D8AC090F9EF}"/>
    <cellStyle name="Normal 6 7 2 2" xfId="11335" xr:uid="{3B38AE8A-019E-4EAD-A22E-FA0794DA7BEB}"/>
    <cellStyle name="Normal 6 7 3" xfId="2091" xr:uid="{D232FE93-A3BC-440E-B93C-7DC5ECC25EE2}"/>
    <cellStyle name="Normal 6 8" xfId="297" xr:uid="{769ABB84-06B0-455E-8A1C-4C381C31AA58}"/>
    <cellStyle name="Normal 6 8 2" xfId="1063" xr:uid="{EF3EDBF3-0462-4195-92E2-F33D8FEC666E}"/>
    <cellStyle name="Normal 6 8 3" xfId="1843" xr:uid="{D8F2180C-4619-4431-83EA-D977E43BE02C}"/>
    <cellStyle name="Normal 6 9" xfId="815" xr:uid="{91563E5D-892D-4A4B-B85E-A650011ED9E9}"/>
    <cellStyle name="Normal 6_1_solis_MK Nr 595 " xfId="8449" xr:uid="{4C0D3ABA-5D69-49D0-8534-E86563F80CB8}"/>
    <cellStyle name="Normal 60" xfId="9145" xr:uid="{8369F549-DC44-4B3D-B270-3493C38DE1DF}"/>
    <cellStyle name="Normal 60 2" xfId="8450" xr:uid="{B088A4D5-E3C8-48B5-983D-1512AE59D762}"/>
    <cellStyle name="Normal 60 2 2" xfId="9013" xr:uid="{2C6528B8-68A1-4D1E-9FF0-C182376A01E5}"/>
    <cellStyle name="Normal 60 2 2 2" xfId="9798" xr:uid="{9604842A-AF5F-4E49-9AF7-24DCEBD542E4}"/>
    <cellStyle name="Normal 60 2 2 2 2" xfId="11336" xr:uid="{AA8126C9-55EC-4EB5-ACD9-DB923D76D0F9}"/>
    <cellStyle name="Normal 60 2 2 3" xfId="10542" xr:uid="{3E08AF17-9E78-4291-8F6A-50EBBBC4513F}"/>
    <cellStyle name="Normal 60 2 3" xfId="9014" xr:uid="{E34465C6-9214-46CC-83FC-FFCE1FCCD2C6}"/>
    <cellStyle name="Normal 60 2 3 2" xfId="9799" xr:uid="{9C4C218E-60CF-4EE8-9B6D-DD3CB7692014}"/>
    <cellStyle name="Normal 60 2 3 2 2" xfId="11337" xr:uid="{A9A6348C-E838-4DF2-B04B-F634DBE5A2F4}"/>
    <cellStyle name="Normal 60 2 3 3" xfId="10543" xr:uid="{A9704598-3A24-4BAE-91F1-C81BD244E539}"/>
    <cellStyle name="Normal 60 2 4" xfId="8698" xr:uid="{BA393BCE-8A32-4B29-9A35-BC681243FE4D}"/>
    <cellStyle name="Normal 60 2 4 2" xfId="9800" xr:uid="{56E2ACF7-6E57-4718-871D-C48FA97B308B}"/>
    <cellStyle name="Normal 60 2 4 2 2" xfId="11338" xr:uid="{61817F45-DAF5-4C76-A17B-7FA1E391877B}"/>
    <cellStyle name="Normal 60 2 4 3" xfId="10285" xr:uid="{A185D0F5-6058-49CD-AA37-8B3FF8A1AEF9}"/>
    <cellStyle name="Normal 60 2 5" xfId="9317" xr:uid="{A1FDE12B-5F0E-4F0B-BE58-4B653D30CDD1}"/>
    <cellStyle name="Normal 60 2 5 2" xfId="10844" xr:uid="{98172235-0D71-443E-89FA-E5C457B45988}"/>
    <cellStyle name="Normal 60 2 6" xfId="10101" xr:uid="{DB2E2A3A-D204-46A4-AF1E-AC857B821D74}"/>
    <cellStyle name="Normal 60 3" xfId="801" xr:uid="{9DFA16F2-A4FE-40CC-BFB4-9D1C7D577D96}"/>
    <cellStyle name="Normal 60 4" xfId="9886" xr:uid="{3C2ADCD7-2289-4044-9A66-26E02BA498A9}"/>
    <cellStyle name="Normal 60 4 2" xfId="11427" xr:uid="{894E050D-AC53-47FA-BAE5-C74069786280}"/>
    <cellStyle name="Normal 60 5" xfId="10669" xr:uid="{A4CFC833-FE10-4406-95F2-8719383BCAE3}"/>
    <cellStyle name="Normal 61" xfId="9147" xr:uid="{A2A31B08-BB11-42E5-921B-1253BB73139A}"/>
    <cellStyle name="Normal 61 2" xfId="9165" xr:uid="{F6625C83-B930-4D12-B9DD-9DE5D308B745}"/>
    <cellStyle name="Normal 61 2 2" xfId="9901" xr:uid="{7A8F97F1-4B08-4893-855E-04378DE0D175}"/>
    <cellStyle name="Normal 61 2 2 2" xfId="11439" xr:uid="{0646E6D4-FBEB-493B-99A5-EC686F268DCF}"/>
    <cellStyle name="Normal 61 2 3" xfId="9908" xr:uid="{D65FAA32-572D-4842-BCBA-0C9082774DA5}"/>
    <cellStyle name="Normal 61 2 3 2" xfId="11446" xr:uid="{1BBFA360-E8CC-401E-B775-F721590A8FA7}"/>
    <cellStyle name="Normal 61 2 4" xfId="10688" xr:uid="{AC05336F-1D05-4C82-97EE-9613F4BE9701}"/>
    <cellStyle name="Normal 61 3" xfId="9888" xr:uid="{17F7D671-384A-4AFF-AEC2-6C25D4BC9822}"/>
    <cellStyle name="Normal 61 3 2" xfId="11429" xr:uid="{3A2A8F98-FBEC-4E3C-874D-2D96D4FDD2AA}"/>
    <cellStyle name="Normal 61 4" xfId="10671" xr:uid="{790652A9-32BF-45B0-B694-58ED7C4BFAEC}"/>
    <cellStyle name="Normal 62" xfId="29" xr:uid="{88A9B824-A60C-45E3-9C62-BE892EEE4F4B}"/>
    <cellStyle name="Normal 62 2" xfId="42" xr:uid="{A38E7627-97FE-485D-82FD-607FDE58C0C8}"/>
    <cellStyle name="Normal 62 2 2" xfId="87" xr:uid="{563CB9D1-FD65-4EC9-8491-DB0C1CC5163B}"/>
    <cellStyle name="Normal 62 2 2 2" xfId="152" xr:uid="{53787173-68D2-4040-81CF-A84C3423392A}"/>
    <cellStyle name="Normal 62 2 2 2 2" xfId="655" xr:uid="{98D1A5AC-B58D-4907-A192-58BC36D8784D}"/>
    <cellStyle name="Normal 62 2 2 2 2 2" xfId="1421" xr:uid="{87B66FB6-F828-47B1-BAD0-248491124A77}"/>
    <cellStyle name="Normal 62 2 2 2 2 3" xfId="2201" xr:uid="{FB7FBB26-C2E5-4BBF-B425-8C5D5121210F}"/>
    <cellStyle name="Normal 62 2 2 2 3" xfId="407" xr:uid="{50D62CF7-8731-411D-AA86-7E01BDF39E72}"/>
    <cellStyle name="Normal 62 2 2 2 3 2" xfId="1173" xr:uid="{45B94EB3-B338-4D7C-8FD0-6DC4EFC681FA}"/>
    <cellStyle name="Normal 62 2 2 2 3 3" xfId="1953" xr:uid="{22CC9DF2-5A09-42AA-95A2-0C583EBBD125}"/>
    <cellStyle name="Normal 62 2 2 2 4" xfId="925" xr:uid="{DCD9A63C-64CE-48B6-AE6F-D099E488498E}"/>
    <cellStyle name="Normal 62 2 2 2 5" xfId="1704" xr:uid="{1F66E447-C4EA-4EC6-9268-41E72A6CF262}"/>
    <cellStyle name="Normal 62 2 2 3" xfId="231" xr:uid="{EDF22C33-1395-4640-BCCE-CCA0BDE2C0DE}"/>
    <cellStyle name="Normal 62 2 2 3 2" xfId="732" xr:uid="{DEDBC164-8702-4D68-B816-53A94FC3657A}"/>
    <cellStyle name="Normal 62 2 2 3 2 2" xfId="1498" xr:uid="{36E94139-8EC8-464A-977F-43EAEA815367}"/>
    <cellStyle name="Normal 62 2 2 3 2 3" xfId="2278" xr:uid="{3BA0FE8B-DB58-4727-B163-F835611E1EA3}"/>
    <cellStyle name="Normal 62 2 2 3 3" xfId="484" xr:uid="{AB8AE1E3-B3F0-4E1A-8AA6-491A080BD9B8}"/>
    <cellStyle name="Normal 62 2 2 3 3 2" xfId="1250" xr:uid="{9A0ABF0E-C0DE-4969-8A07-AE3DEE019C19}"/>
    <cellStyle name="Normal 62 2 2 3 3 3" xfId="2030" xr:uid="{2F829C90-BEC7-4319-B479-9E1C0E2FDE3C}"/>
    <cellStyle name="Normal 62 2 2 3 4" xfId="1002" xr:uid="{6B0A9092-378D-429F-A68A-CF80243A4574}"/>
    <cellStyle name="Normal 62 2 2 3 5" xfId="1781" xr:uid="{50CE93F6-CD32-4B59-B015-11673688C606}"/>
    <cellStyle name="Normal 62 2 2 4" xfId="591" xr:uid="{FB9B9DF9-0AD5-46A6-9AC5-C3D84644019D}"/>
    <cellStyle name="Normal 62 2 2 4 2" xfId="1357" xr:uid="{052F932D-3A53-4469-B298-66E67ACAF11F}"/>
    <cellStyle name="Normal 62 2 2 4 3" xfId="2137" xr:uid="{1FD1D584-D4D6-489A-A4D7-D8F3AB33DBB0}"/>
    <cellStyle name="Normal 62 2 2 5" xfId="343" xr:uid="{000AC920-4C2B-455C-A838-4A42AB2EEDBC}"/>
    <cellStyle name="Normal 62 2 2 5 2" xfId="1109" xr:uid="{4C9FCFF0-ADFE-47BD-9205-F8F8572969A9}"/>
    <cellStyle name="Normal 62 2 2 5 3" xfId="1889" xr:uid="{4E3B5B8E-A54A-4D33-9515-5B889A8A1B53}"/>
    <cellStyle name="Normal 62 2 2 6" xfId="861" xr:uid="{1A3664EF-AE54-4021-89DF-77060817F65F}"/>
    <cellStyle name="Normal 62 2 2 7" xfId="1640" xr:uid="{C37DBC11-005E-4D58-BBC5-6514D7A99E26}"/>
    <cellStyle name="Normal 62 2 3" xfId="120" xr:uid="{1A5EBF6A-0341-421E-8405-721B5071FC2A}"/>
    <cellStyle name="Normal 62 2 3 2" xfId="265" xr:uid="{62227819-80BA-4432-A086-7C82B5485A54}"/>
    <cellStyle name="Normal 62 2 3 2 2" xfId="766" xr:uid="{5C4EF1B5-57EF-4AE4-82F2-935DC4AE9CB6}"/>
    <cellStyle name="Normal 62 2 3 2 2 2" xfId="1532" xr:uid="{ED41AB60-BE4E-41DF-A2D1-5CA0D7B2E19C}"/>
    <cellStyle name="Normal 62 2 3 2 2 3" xfId="2312" xr:uid="{8EDD6189-8E58-4C27-A67E-23427B01B3BD}"/>
    <cellStyle name="Normal 62 2 3 2 3" xfId="518" xr:uid="{A8803589-2B4C-4E1B-9935-98EB412EEC0C}"/>
    <cellStyle name="Normal 62 2 3 2 3 2" xfId="1284" xr:uid="{47FE2566-80C3-46F2-84F0-1A3C13266456}"/>
    <cellStyle name="Normal 62 2 3 2 3 3" xfId="2064" xr:uid="{0204ACAD-29F7-4573-A878-E6A452D912F0}"/>
    <cellStyle name="Normal 62 2 3 2 4" xfId="1036" xr:uid="{C9C6EBE3-88B4-49C2-A240-04D6C6111D72}"/>
    <cellStyle name="Normal 62 2 3 2 5" xfId="1815" xr:uid="{F912EA7D-4CBA-4F68-A4F9-20DA9C1FDF3F}"/>
    <cellStyle name="Normal 62 2 3 3" xfId="623" xr:uid="{D3829E4A-C979-4B96-B77C-BF9F18377DA8}"/>
    <cellStyle name="Normal 62 2 3 3 2" xfId="1389" xr:uid="{AA286403-C6DF-4BE8-8596-F48A92242EA2}"/>
    <cellStyle name="Normal 62 2 3 3 3" xfId="2169" xr:uid="{B53652EC-214C-4EE5-B10B-EC57C7DD279F}"/>
    <cellStyle name="Normal 62 2 3 4" xfId="375" xr:uid="{C7BBF76D-4338-4A33-89F6-5ED01F6A9F19}"/>
    <cellStyle name="Normal 62 2 3 4 2" xfId="1141" xr:uid="{53F8979E-CCF3-4576-B50C-1A6827536989}"/>
    <cellStyle name="Normal 62 2 3 4 3" xfId="1921" xr:uid="{65D8D3DA-CDCB-4EB0-9CD1-E6DBC76AA44B}"/>
    <cellStyle name="Normal 62 2 3 5" xfId="893" xr:uid="{4CBB034A-8CC9-473A-B6FD-5CAFCD0D5184}"/>
    <cellStyle name="Normal 62 2 3 6" xfId="1672" xr:uid="{DFEA51FA-0C44-46C0-93EE-5B270022D2A9}"/>
    <cellStyle name="Normal 62 2 4" xfId="196" xr:uid="{42CD8628-4196-46AA-9802-3216B7562B04}"/>
    <cellStyle name="Normal 62 2 4 2" xfId="698" xr:uid="{FFD13C6D-F284-4DB8-B4AA-DD7A179E41C6}"/>
    <cellStyle name="Normal 62 2 4 2 2" xfId="1464" xr:uid="{1684B79B-BB63-4114-8601-F4836F0D1294}"/>
    <cellStyle name="Normal 62 2 4 2 3" xfId="2244" xr:uid="{637C01CF-4749-4522-B132-21CB77401B3E}"/>
    <cellStyle name="Normal 62 2 4 3" xfId="450" xr:uid="{60F5309C-D260-4EC5-99A3-17212AE98B29}"/>
    <cellStyle name="Normal 62 2 4 3 2" xfId="1216" xr:uid="{4A0536FB-BBC4-4D85-B543-369013A10E21}"/>
    <cellStyle name="Normal 62 2 4 3 3" xfId="1996" xr:uid="{C046E4CA-6F87-4F4C-8D7A-B67B3A14F04F}"/>
    <cellStyle name="Normal 62 2 4 4" xfId="968" xr:uid="{6F97B6F1-8094-48D9-8B9E-C4DE875B74C2}"/>
    <cellStyle name="Normal 62 2 4 5" xfId="1747" xr:uid="{DCE708AB-D62A-4DEA-9CA7-118FE3B3ADBF}"/>
    <cellStyle name="Normal 62 2 5" xfId="557" xr:uid="{3FD09EC1-B4EA-4008-9C8E-7AC431B440D6}"/>
    <cellStyle name="Normal 62 2 5 2" xfId="1323" xr:uid="{126A0EF7-14E4-4A6C-A479-48EA9E47576A}"/>
    <cellStyle name="Normal 62 2 5 3" xfId="2103" xr:uid="{AA4E02D9-8B00-40E2-86D0-F0C041D5584E}"/>
    <cellStyle name="Normal 62 2 6" xfId="309" xr:uid="{68571D03-009C-4BC6-A6C5-E2F95246CFCE}"/>
    <cellStyle name="Normal 62 2 6 2" xfId="1075" xr:uid="{7ABED6FE-4E34-4312-910E-4B284A8D644C}"/>
    <cellStyle name="Normal 62 2 6 3" xfId="1855" xr:uid="{BDA3CC0C-2006-4DA9-9504-4F7478211D9C}"/>
    <cellStyle name="Normal 62 2 7" xfId="827" xr:uid="{41880A5E-0C90-44D2-90F7-BE8C9D79E2A1}"/>
    <cellStyle name="Normal 62 2 8" xfId="1607" xr:uid="{104026F0-A1A8-448D-B1CD-98E732EB0F31}"/>
    <cellStyle name="Normal 62 3" xfId="79" xr:uid="{F1DF636F-A1A0-4D5F-A890-BE37BA6DEB3C}"/>
    <cellStyle name="Normal 62 3 2" xfId="145" xr:uid="{1D0BF332-2589-441A-8895-4F7E176681A5}"/>
    <cellStyle name="Normal 62 3 2 2" xfId="648" xr:uid="{D2BA35CD-B4EA-4F69-B0BA-E7D160EAF1F3}"/>
    <cellStyle name="Normal 62 3 2 2 2" xfId="1414" xr:uid="{3454755B-EAF4-4174-9EBE-A2D1F587F8C7}"/>
    <cellStyle name="Normal 62 3 2 2 3" xfId="2194" xr:uid="{E089E6E9-FAD4-4B38-AD62-111FEFACE5C4}"/>
    <cellStyle name="Normal 62 3 2 3" xfId="400" xr:uid="{6E190E90-4D41-45DF-8390-6900640E8FAD}"/>
    <cellStyle name="Normal 62 3 2 3 2" xfId="1166" xr:uid="{60EFAE1A-B01F-4A0D-873E-182C80C5FB3B}"/>
    <cellStyle name="Normal 62 3 2 3 3" xfId="1946" xr:uid="{4BD20F66-AB75-41EE-9BFC-8BACD4E0C138}"/>
    <cellStyle name="Normal 62 3 2 4" xfId="918" xr:uid="{3E358E19-A8BD-42A6-9C64-6A0E1215F220}"/>
    <cellStyle name="Normal 62 3 2 5" xfId="1697" xr:uid="{711EEDB1-485A-4919-BBCA-096C5A7EE06C}"/>
    <cellStyle name="Normal 62 3 3" xfId="223" xr:uid="{ED7CA8A2-160F-4704-8AB8-F63219D3D8C2}"/>
    <cellStyle name="Normal 62 3 3 2" xfId="724" xr:uid="{B2C8BAB3-B84B-49B3-855F-0A8E8DFAB12F}"/>
    <cellStyle name="Normal 62 3 3 2 2" xfId="1490" xr:uid="{5469A7E7-7958-4EB2-A12A-279670BBA4E1}"/>
    <cellStyle name="Normal 62 3 3 2 3" xfId="2270" xr:uid="{8F73759C-2C17-4943-914C-4651CCFD499A}"/>
    <cellStyle name="Normal 62 3 3 3" xfId="476" xr:uid="{5642E110-36C6-421A-8CF2-FF419FF6044C}"/>
    <cellStyle name="Normal 62 3 3 3 2" xfId="1242" xr:uid="{A27C7BCA-0DE7-4558-8656-99A9D1F1E823}"/>
    <cellStyle name="Normal 62 3 3 3 3" xfId="2022" xr:uid="{17CE2914-AC5A-486F-8637-8D5B89746A58}"/>
    <cellStyle name="Normal 62 3 3 4" xfId="994" xr:uid="{0FC03C9D-2260-42F3-A2EB-ADC463962863}"/>
    <cellStyle name="Normal 62 3 3 5" xfId="1773" xr:uid="{D2972683-1FB2-462F-94D7-A15A4222580B}"/>
    <cellStyle name="Normal 62 3 4" xfId="583" xr:uid="{B4AA380E-0C96-43CC-8CDC-99C14F319B1C}"/>
    <cellStyle name="Normal 62 3 4 2" xfId="1349" xr:uid="{4450A3E8-A887-4BCC-8979-9819617D7B44}"/>
    <cellStyle name="Normal 62 3 4 3" xfId="2129" xr:uid="{02142CAD-2138-41EF-A294-646F3DD498A9}"/>
    <cellStyle name="Normal 62 3 5" xfId="335" xr:uid="{5D49B206-52C8-437F-ADEA-0D5C33B1714E}"/>
    <cellStyle name="Normal 62 3 5 2" xfId="1101" xr:uid="{1AA27DC3-5251-4E70-A928-398CD7C8A972}"/>
    <cellStyle name="Normal 62 3 5 3" xfId="1881" xr:uid="{21D1F046-52B8-4E0F-A1E5-4DF991294D92}"/>
    <cellStyle name="Normal 62 3 6" xfId="853" xr:uid="{C373BD43-56E7-4B4B-835E-10FA77161193}"/>
    <cellStyle name="Normal 62 3 7" xfId="1632" xr:uid="{33AE3C5F-8C53-4770-995C-E768BE749329}"/>
    <cellStyle name="Normal 62 4" xfId="113" xr:uid="{A4B5BF47-830B-4262-B820-A8152097CC24}"/>
    <cellStyle name="Normal 62 4 2" xfId="257" xr:uid="{252A4CE9-9531-4790-AA56-4F7810D5C334}"/>
    <cellStyle name="Normal 62 4 2 2" xfId="758" xr:uid="{5C60B73B-DE42-437F-84E5-A7DDCAC96FCC}"/>
    <cellStyle name="Normal 62 4 2 2 2" xfId="1524" xr:uid="{5E89D492-7915-414F-87FA-46DBA759E0CC}"/>
    <cellStyle name="Normal 62 4 2 2 3" xfId="2304" xr:uid="{9541049C-5248-469B-8071-A666416E020E}"/>
    <cellStyle name="Normal 62 4 2 3" xfId="510" xr:uid="{C42A64DA-0D5E-4207-B52F-857F1CFCD08A}"/>
    <cellStyle name="Normal 62 4 2 3 2" xfId="1276" xr:uid="{0D7126CA-3B64-4270-BD4A-E0282D5D7E00}"/>
    <cellStyle name="Normal 62 4 2 3 3" xfId="2056" xr:uid="{42EE23A3-7586-4FD3-8D04-9C29F37C3BD2}"/>
    <cellStyle name="Normal 62 4 2 4" xfId="1028" xr:uid="{6405B2A8-6B59-4115-A443-F3ACD4117602}"/>
    <cellStyle name="Normal 62 4 2 5" xfId="1807" xr:uid="{22D94E6B-899A-4F01-AF75-739BCCA8270A}"/>
    <cellStyle name="Normal 62 4 3" xfId="616" xr:uid="{203A9DB0-1741-418B-8E82-AB99D8922BAD}"/>
    <cellStyle name="Normal 62 4 3 2" xfId="1382" xr:uid="{821524FA-F7B7-4857-AE11-E19528812482}"/>
    <cellStyle name="Normal 62 4 3 3" xfId="2162" xr:uid="{E40D0048-59C5-44BB-84B3-C36A86F2C0C8}"/>
    <cellStyle name="Normal 62 4 4" xfId="368" xr:uid="{8734CA1B-E23E-476A-B8E2-348AD82E4223}"/>
    <cellStyle name="Normal 62 4 4 2" xfId="1134" xr:uid="{8860DBAE-2668-4A83-B7BE-C9322B0378D6}"/>
    <cellStyle name="Normal 62 4 4 3" xfId="1914" xr:uid="{90FC9184-204D-40E6-8262-2F861E06DE99}"/>
    <cellStyle name="Normal 62 4 5" xfId="886" xr:uid="{D6B58E2E-BD11-419C-BC4F-16BA11E52118}"/>
    <cellStyle name="Normal 62 4 6" xfId="1665" xr:uid="{E02ABA32-0E89-472E-8B31-4EA9C95D3DB9}"/>
    <cellStyle name="Normal 62 5" xfId="188" xr:uid="{0D8861F7-7384-404E-9CA6-AE56B253B7BD}"/>
    <cellStyle name="Normal 62 5 2" xfId="690" xr:uid="{DB840E26-0D2F-46FA-B466-8271B11EE743}"/>
    <cellStyle name="Normal 62 5 2 2" xfId="1456" xr:uid="{296A9E96-6442-402D-A43D-920451EDEA61}"/>
    <cellStyle name="Normal 62 5 2 3" xfId="2236" xr:uid="{D84D8668-21EC-43D2-A9BA-2E92C797EA48}"/>
    <cellStyle name="Normal 62 5 3" xfId="442" xr:uid="{7977DE4F-CFE2-4C00-A0D2-DF412A8BCF56}"/>
    <cellStyle name="Normal 62 5 3 2" xfId="1208" xr:uid="{08442D67-6732-42FA-A899-F4A2DFFF448E}"/>
    <cellStyle name="Normal 62 5 3 3" xfId="1988" xr:uid="{90A73FC3-1D0D-4557-9DB5-57904BC07D16}"/>
    <cellStyle name="Normal 62 5 4" xfId="960" xr:uid="{F3F515F4-0EDD-4983-B684-7098637887B7}"/>
    <cellStyle name="Normal 62 5 5" xfId="1739" xr:uid="{E85D2999-FB91-4DD4-A5B5-E056BE9814B2}"/>
    <cellStyle name="Normal 62 6" xfId="549" xr:uid="{FDBC32B8-C625-487A-ACFB-D96392A686C1}"/>
    <cellStyle name="Normal 62 6 2" xfId="1315" xr:uid="{FD8D2ED4-C36C-4996-AE8E-DCC7C989A4BF}"/>
    <cellStyle name="Normal 62 6 3" xfId="2095" xr:uid="{C88B8808-E09A-431B-89E2-0F28FE4C28D6}"/>
    <cellStyle name="Normal 62 7" xfId="301" xr:uid="{311860AF-AD5D-4FA6-9311-A9BFF17ED69B}"/>
    <cellStyle name="Normal 62 7 2" xfId="1067" xr:uid="{46FEC090-10AF-4065-A244-FB6A1A668B8F}"/>
    <cellStyle name="Normal 62 7 3" xfId="1847" xr:uid="{0316852B-3E84-4932-A0B0-CA7A3FB98A0E}"/>
    <cellStyle name="Normal 62 8" xfId="819" xr:uid="{3F5F66C0-532A-4241-9451-608B9BF3C6CF}"/>
    <cellStyle name="Normal 62 9" xfId="1600" xr:uid="{B7B19B8D-6A33-4AD5-BDE3-1C981C1D1FAA}"/>
    <cellStyle name="Normal 63" xfId="9148" xr:uid="{CD66BD18-855F-471A-83A9-E76A7C8CE2FD}"/>
    <cellStyle name="Normal 63 2" xfId="9898" xr:uid="{7E097A42-986D-49D0-9D99-5BB86EA42A53}"/>
    <cellStyle name="Normal 63 2 2" xfId="11436" xr:uid="{BDF7F4DD-891B-44FF-B450-9671D4FF1905}"/>
    <cellStyle name="Normal 63 3" xfId="9889" xr:uid="{21DC928C-9D18-4A13-874E-C4FD84CA251F}"/>
    <cellStyle name="Normal 63 4" xfId="10672" xr:uid="{079058AC-FE90-4844-A69B-77C3752037CE}"/>
    <cellStyle name="Normal 64" xfId="9149" xr:uid="{CDAE7139-FE33-4149-BDB3-14BE5B80657F}"/>
    <cellStyle name="Normal 64 2" xfId="9891" xr:uid="{E08ED152-DE98-4D6C-A33D-FD6FA61C1E18}"/>
    <cellStyle name="Normal 64 3" xfId="10673" xr:uid="{67761F36-9D5F-49C5-B67E-47B38BD890CB}"/>
    <cellStyle name="Normal 65" xfId="9151" xr:uid="{8B3D4FC9-BAF8-4645-A52F-BDD1003C9C5B}"/>
    <cellStyle name="Normal 65 2" xfId="9892" xr:uid="{9BA78657-C3DD-4FE7-AC02-BA1D3098C0D7}"/>
    <cellStyle name="Normal 65 2 2" xfId="11430" xr:uid="{DCE873FF-2AF3-4467-8317-A6689238F210}"/>
    <cellStyle name="Normal 65 3" xfId="10675" xr:uid="{98240469-96C6-489F-8E58-EA3952DBDC0A}"/>
    <cellStyle name="Normal 66" xfId="9152" xr:uid="{7F7B1BFF-AA29-4F31-927B-D48213FA5D8B}"/>
    <cellStyle name="Normal 66 2" xfId="9159" xr:uid="{9FD7C1E4-1249-49CF-876B-47B2D9AC218E}"/>
    <cellStyle name="Normal 66 2 2" xfId="799" xr:uid="{8264B3E5-2AC2-4B29-A509-AA81934845DA}"/>
    <cellStyle name="Normal 66 2 2 2" xfId="11442" xr:uid="{4C9C5C2A-9C85-4998-9E42-0C5347784C57}"/>
    <cellStyle name="Normal 66 2 2 3" xfId="9904" xr:uid="{3D50D571-FC35-4BD3-A47A-48C50E5063F4}"/>
    <cellStyle name="Normal 66 2 3" xfId="10683" xr:uid="{8D412572-332D-45A1-ABCB-B8551791F9F1}"/>
    <cellStyle name="Normal 66 3" xfId="9893" xr:uid="{BB7FDFB5-F21C-4543-BEE2-BFA1E04C2AD6}"/>
    <cellStyle name="Normal 66 3 2" xfId="11431" xr:uid="{9CE10D1C-2C5B-4470-BC99-5E9153126B93}"/>
    <cellStyle name="Normal 66 4" xfId="10676" xr:uid="{AB514454-B1EF-4617-912A-B8DA6749CAA8}"/>
    <cellStyle name="Normal 67" xfId="9153" xr:uid="{9B96504C-9D14-431F-94D1-A85C4ED2D2AE}"/>
    <cellStyle name="Normal 67 2" xfId="9894" xr:uid="{CB5480E0-7F81-4B33-A41F-E69F62B3F4F1}"/>
    <cellStyle name="Normal 67 2 2" xfId="11432" xr:uid="{EC978508-F6E2-4BC1-A3E5-245BE4354149}"/>
    <cellStyle name="Normal 67 3" xfId="10677" xr:uid="{7D105150-6E9E-4D13-91AD-AA1AAC2CB0E5}"/>
    <cellStyle name="Normal 68" xfId="9154" xr:uid="{98505BD7-62EC-4E3D-8546-93E505D56615}"/>
    <cellStyle name="Normal 68 2" xfId="9160" xr:uid="{C1877368-C238-4457-B7A4-9227ED481317}"/>
    <cellStyle name="Normal 68 2 2" xfId="9905" xr:uid="{E8E098E6-C605-4476-AA02-B95BF6486521}"/>
    <cellStyle name="Normal 68 2 2 2" xfId="11443" xr:uid="{274F9F11-8C8D-4670-B19B-EE7B472B75FB}"/>
    <cellStyle name="Normal 68 2 3" xfId="10684" xr:uid="{534D50EE-822D-4850-8A77-256F8E3143A2}"/>
    <cellStyle name="Normal 68 3" xfId="9895" xr:uid="{B89F9284-FB19-43A8-9410-AAF7B3C9CF3C}"/>
    <cellStyle name="Normal 68 3 2" xfId="11433" xr:uid="{91834C13-7AC5-42BE-BC83-415404C7F42C}"/>
    <cellStyle name="Normal 68 4" xfId="10678" xr:uid="{70FACF72-BD1A-4BBE-BD6A-C7A3197C2B6E}"/>
    <cellStyle name="Normal 69" xfId="9144" xr:uid="{79A79659-4A5B-4233-976C-A53EF5C592A3}"/>
    <cellStyle name="Normal 69 2" xfId="9887" xr:uid="{CDC62FBC-0671-4705-8E03-33CEF87B81F2}"/>
    <cellStyle name="Normal 69 2 2" xfId="11428" xr:uid="{B10D056E-E6EC-4D8D-94DE-E2B4CDB60E2E}"/>
    <cellStyle name="Normal 69 3" xfId="9897" xr:uid="{6E3DBF5C-EA90-48E8-A288-310E514F3100}"/>
    <cellStyle name="Normal 69 3 2" xfId="11435" xr:uid="{7D121DB1-736B-4F7D-A585-F5A4D50114B2}"/>
    <cellStyle name="Normal 69 4" xfId="9405" xr:uid="{50F34436-3546-461C-AF1A-32BD243C2F73}"/>
    <cellStyle name="Normal 69 4 2" xfId="10932" xr:uid="{F17D60C7-E219-4206-AD64-F8B721EBFD6F}"/>
    <cellStyle name="Normal 69 5" xfId="10668" xr:uid="{478068DB-7DEB-4FD3-8129-0DDCC4547033}"/>
    <cellStyle name="Normal 7" xfId="54" xr:uid="{950D99BF-03D4-4FBA-9900-642D879A491C}"/>
    <cellStyle name="Normal 7 2" xfId="95" xr:uid="{BB6E471D-2113-4DF7-A738-5BEFFC7D2611}"/>
    <cellStyle name="Normal 7 2 2" xfId="159" xr:uid="{ACB1AB96-A35C-4578-83FE-A8C901B9BD1C}"/>
    <cellStyle name="Normal 7 2 2 2" xfId="662" xr:uid="{7EE44E57-8EA1-4429-98BD-992307572995}"/>
    <cellStyle name="Normal 7 2 2 2 2" xfId="1428" xr:uid="{36CFC739-7C8A-4E15-B3B3-D69D2898562D}"/>
    <cellStyle name="Normal 7 2 2 2 3" xfId="2208" xr:uid="{F67BAB1C-4E17-4F6D-9089-C243243C89FD}"/>
    <cellStyle name="Normal 7 2 2 3" xfId="414" xr:uid="{2AD858CF-6F51-4913-9110-0C44EEC20566}"/>
    <cellStyle name="Normal 7 2 2 3 2" xfId="1180" xr:uid="{C83CEBEA-5BCF-458D-824E-B13DD25466EA}"/>
    <cellStyle name="Normal 7 2 2 3 3" xfId="1960" xr:uid="{AFB2F10F-C4BB-4721-AD96-F22416D1716E}"/>
    <cellStyle name="Normal 7 2 2 4" xfId="932" xr:uid="{D482BD56-62CE-482B-ADFE-525F768FEB51}"/>
    <cellStyle name="Normal 7 2 2 5" xfId="1711" xr:uid="{759EF5EB-B5AE-4999-A03F-194414445762}"/>
    <cellStyle name="Normal 7 2 3" xfId="239" xr:uid="{D820CA9F-4856-4F19-BF07-BFC80BA50DB5}"/>
    <cellStyle name="Normal 7 2 3 2" xfId="740" xr:uid="{44612BAB-F2EB-4BB6-8B77-78DF607128E6}"/>
    <cellStyle name="Normal 7 2 3 2 2" xfId="1506" xr:uid="{2DAACF80-EDFD-43D3-8B72-FBC38F30B241}"/>
    <cellStyle name="Normal 7 2 3 2 3" xfId="2286" xr:uid="{95217C22-25E8-4FA5-8E8A-105A2D21B1E0}"/>
    <cellStyle name="Normal 7 2 3 3" xfId="492" xr:uid="{A05AA1C1-3C7A-4FF3-84B6-9DB1DA34DFFC}"/>
    <cellStyle name="Normal 7 2 3 3 2" xfId="1258" xr:uid="{07F77289-37E0-48A1-AA5E-D88B066A42F3}"/>
    <cellStyle name="Normal 7 2 3 3 3" xfId="2038" xr:uid="{EF13F701-3774-499D-BE05-E7DA0D52020C}"/>
    <cellStyle name="Normal 7 2 3 4" xfId="1010" xr:uid="{F8E3389A-2831-4569-ABDA-895345317EDB}"/>
    <cellStyle name="Normal 7 2 3 5" xfId="1789" xr:uid="{BECF603D-580D-4678-8FF5-1A2CFA7691B8}"/>
    <cellStyle name="Normal 7 2 4" xfId="599" xr:uid="{B5C4DBAD-721F-4154-B75D-CCADE9E352E2}"/>
    <cellStyle name="Normal 7 2 4 2" xfId="1365" xr:uid="{B428C1EC-E741-4980-8CF1-D9F25DA72D05}"/>
    <cellStyle name="Normal 7 2 4 3" xfId="2145" xr:uid="{8C5A299E-E7FE-406D-B510-637805062217}"/>
    <cellStyle name="Normal 7 2 5" xfId="351" xr:uid="{16AFD3E5-B015-4C7B-979B-3F9FA61FD345}"/>
    <cellStyle name="Normal 7 2 5 2" xfId="1117" xr:uid="{7BB76244-D8DF-4364-B11D-B38D8AF92156}"/>
    <cellStyle name="Normal 7 2 5 3" xfId="1897" xr:uid="{069E177D-503D-4A4C-8799-BD00BEF3F32C}"/>
    <cellStyle name="Normal 7 2 6" xfId="869" xr:uid="{E5F1B3CB-2C1C-485B-9351-14D688E1CD17}"/>
    <cellStyle name="Normal 7 2 7" xfId="1648" xr:uid="{CD60F779-588F-4B94-8A4A-B65ED9B4C98C}"/>
    <cellStyle name="Normal 7 2 8" xfId="8451" xr:uid="{492DCEB5-B221-41E2-B4B0-FF6C2D8C81FB}"/>
    <cellStyle name="Normal 7 3" xfId="127" xr:uid="{5AF3D5CB-263E-46A5-8F03-682C0135D745}"/>
    <cellStyle name="Normal 7 3 2" xfId="273" xr:uid="{80929BA2-9D9F-4D00-9A84-ADB6197B3E8E}"/>
    <cellStyle name="Normal 7 3 2 2" xfId="774" xr:uid="{E714C43B-91D3-49FA-BD78-6ABD978A154A}"/>
    <cellStyle name="Normal 7 3 2 2 2" xfId="1540" xr:uid="{8DD38949-A192-45CC-B90D-39A5EC985F79}"/>
    <cellStyle name="Normal 7 3 2 2 3" xfId="2320" xr:uid="{F260396C-438A-459B-9224-6AEFC675914B}"/>
    <cellStyle name="Normal 7 3 2 3" xfId="526" xr:uid="{F0E3AE16-3A64-4B3B-95D9-ED2BADE10787}"/>
    <cellStyle name="Normal 7 3 2 3 2" xfId="1292" xr:uid="{9A955EC1-EC20-457C-8571-BC68F832AC6B}"/>
    <cellStyle name="Normal 7 3 2 3 3" xfId="2072" xr:uid="{9EFA7CEB-A7F6-4DDF-9754-BD7ABCC404CB}"/>
    <cellStyle name="Normal 7 3 2 4" xfId="1044" xr:uid="{B8C4642E-1474-49DC-898E-3FCE4A4B1DF6}"/>
    <cellStyle name="Normal 7 3 2 5" xfId="1823" xr:uid="{5559935A-15CE-467E-BC91-CC438E7401B0}"/>
    <cellStyle name="Normal 7 3 3" xfId="630" xr:uid="{33F6AE16-DFCB-4114-B3F0-5FE1B4C15968}"/>
    <cellStyle name="Normal 7 3 3 2" xfId="1396" xr:uid="{00A353D8-FF12-42D5-868F-743564EE5B92}"/>
    <cellStyle name="Normal 7 3 3 3" xfId="2176" xr:uid="{59C1D7FE-EDDC-4328-B87E-929A9E0436CE}"/>
    <cellStyle name="Normal 7 3 4" xfId="382" xr:uid="{34B5445E-80FE-43AE-944D-D5F4EC0C4FC1}"/>
    <cellStyle name="Normal 7 3 4 2" xfId="1148" xr:uid="{95002DAA-3976-480C-B2F4-DA21BA9D5B31}"/>
    <cellStyle name="Normal 7 3 4 3" xfId="1928" xr:uid="{BA270982-DD70-4A8C-BADC-584DCEE4B8FB}"/>
    <cellStyle name="Normal 7 3 5" xfId="900" xr:uid="{FF671677-6BF0-4CA9-A265-F49267815CE4}"/>
    <cellStyle name="Normal 7 3 6" xfId="1679" xr:uid="{C59F49C6-AC98-4A3F-95A9-C3EB9076AFB6}"/>
    <cellStyle name="Normal 7 3 7" xfId="2370" xr:uid="{ECC78606-4187-4C50-A85F-01DD4A85559C}"/>
    <cellStyle name="Normal 7 4" xfId="205" xr:uid="{7F4C5612-2E26-4315-8446-D74D2F3CBD0B}"/>
    <cellStyle name="Normal 7 4 2" xfId="706" xr:uid="{869CB482-AB71-4000-892D-DC2E60B5D3C4}"/>
    <cellStyle name="Normal 7 4 2 2" xfId="1472" xr:uid="{9FA08D37-758B-4D46-A272-BC85F2E095B4}"/>
    <cellStyle name="Normal 7 4 2 3" xfId="2252" xr:uid="{00D42E09-0B39-4480-BF2B-40CA765C0914}"/>
    <cellStyle name="Normal 7 4 3" xfId="458" xr:uid="{2D667AEF-AD2C-45C9-82A7-E82A2CB9C611}"/>
    <cellStyle name="Normal 7 4 3 2" xfId="1224" xr:uid="{7AB3F48D-B066-4707-BD2A-7F3A239F3E90}"/>
    <cellStyle name="Normal 7 4 3 3" xfId="2004" xr:uid="{A7EB80D6-751D-4529-93E0-160D56191A61}"/>
    <cellStyle name="Normal 7 4 4" xfId="976" xr:uid="{593BC786-6017-4125-BDC1-E596BCD9987E}"/>
    <cellStyle name="Normal 7 4 5" xfId="1755" xr:uid="{226BFF78-DD01-4537-85BA-322DC533D4E4}"/>
    <cellStyle name="Normal 7 4 6" xfId="21542" xr:uid="{F77F699A-1D69-4CCF-90DC-7A13F7105090}"/>
    <cellStyle name="Normal 7 5" xfId="565" xr:uid="{A4B1D713-641E-418B-88F3-453021BEED92}"/>
    <cellStyle name="Normal 7 5 2" xfId="1331" xr:uid="{C3E99C36-E9E0-4BB2-9053-988BC941EC7F}"/>
    <cellStyle name="Normal 7 5 3" xfId="2111" xr:uid="{A66AD77B-80FD-4E01-8F93-7784CC9B4679}"/>
    <cellStyle name="Normal 7 6" xfId="317" xr:uid="{EED517E3-41C1-4DB6-9D3C-C74620138F7C}"/>
    <cellStyle name="Normal 7 6 2" xfId="1083" xr:uid="{49FBB9B4-C04B-4211-B523-4F487B23B793}"/>
    <cellStyle name="Normal 7 6 3" xfId="1863" xr:uid="{6E2D68FD-2F76-4641-AD2C-15B5055D9405}"/>
    <cellStyle name="Normal 7 7" xfId="835" xr:uid="{F98F0AD0-DBF0-4ED6-9A7B-58D44E745B76}"/>
    <cellStyle name="Normal 7 8" xfId="1614" xr:uid="{120F3992-A75D-4379-9FCC-B59067BD9AE1}"/>
    <cellStyle name="Normal 7 9" xfId="21776" xr:uid="{CDCDFB08-D6F3-4972-8475-6E8A28928948}"/>
    <cellStyle name="Normal 70" xfId="8452" xr:uid="{306EE3F5-EBDA-47C0-B2E7-6CB7E1751217}"/>
    <cellStyle name="Normal 71" xfId="8453" xr:uid="{C8DEA16D-17B4-44C3-94D9-AC3F3884686F}"/>
    <cellStyle name="Normal 72" xfId="9155" xr:uid="{47C477FA-D96C-4160-AE77-5A78FAE14753}"/>
    <cellStyle name="Normal 72 2" xfId="9164" xr:uid="{7B2657C0-3C78-4555-B78D-246687AAC5BC}"/>
    <cellStyle name="Normal 72 2 2" xfId="10687" xr:uid="{A82BD640-3AFA-4C6B-9DFB-475266BE8897}"/>
    <cellStyle name="Normal 72 3" xfId="9899" xr:uid="{66E683EF-31FD-4430-9282-D9445FC0AAC4}"/>
    <cellStyle name="Normal 72 3 2" xfId="11437" xr:uid="{EB12465A-DBA1-40C7-ABCE-5FAF88A18346}"/>
    <cellStyle name="Normal 72 4" xfId="10679" xr:uid="{6BF34F51-82FC-44CA-B90D-FEB76038AEC8}"/>
    <cellStyle name="Normal 73" xfId="9157" xr:uid="{A087DFD8-65A0-42AD-9CD4-266BA1DF66CF}"/>
    <cellStyle name="Normal 73 2" xfId="10681" xr:uid="{44E1C7E8-E753-4F16-9579-D7B47EBDEA1B}"/>
    <cellStyle name="Normal 74" xfId="281" xr:uid="{4A2BCF61-4360-4770-8135-49D67286F0FC}"/>
    <cellStyle name="Normal 74 2" xfId="11440" xr:uid="{1553F868-5427-42EE-BC2B-EDE8E42A7233}"/>
    <cellStyle name="Normal 74 3" xfId="9902" xr:uid="{84016C5F-E577-4E59-B39C-7EE9AC93AB35}"/>
    <cellStyle name="Normal 75" xfId="11862" xr:uid="{65239226-7969-49AD-B97A-D86FF6E78AA5}"/>
    <cellStyle name="Normal 75 2" xfId="21454" xr:uid="{C00EBC3A-4E0F-4D42-9098-FA5CE65614A7}"/>
    <cellStyle name="Normal 76" xfId="52" xr:uid="{37A1F9D6-4595-4F3A-B73C-F5600EB9C15A}"/>
    <cellStyle name="Normal 76 2" xfId="93" xr:uid="{DC74D0FC-B03A-4678-9909-FE8E69C9FE84}"/>
    <cellStyle name="Normal 76 2 2" xfId="157" xr:uid="{854FF741-7C12-452A-93E7-3ACFA2973EE2}"/>
    <cellStyle name="Normal 76 2 2 2" xfId="660" xr:uid="{30F53C42-1C60-49AF-B197-B54C10540858}"/>
    <cellStyle name="Normal 76 2 2 2 2" xfId="1426" xr:uid="{73E39B59-4316-455F-BA16-3A80FAEBE232}"/>
    <cellStyle name="Normal 76 2 2 2 3" xfId="2206" xr:uid="{7FC82209-0235-4738-8A05-712A77342320}"/>
    <cellStyle name="Normal 76 2 2 3" xfId="412" xr:uid="{2288BABE-ACD2-4443-A082-B100ECE7948A}"/>
    <cellStyle name="Normal 76 2 2 3 2" xfId="1178" xr:uid="{11206A11-8A9A-4A35-9AFE-C7CFDAC95B5A}"/>
    <cellStyle name="Normal 76 2 2 3 3" xfId="1958" xr:uid="{E7547313-5199-48DA-810E-1936CD08D3B1}"/>
    <cellStyle name="Normal 76 2 2 4" xfId="930" xr:uid="{183C1E74-6773-4AC8-B4A2-26E765EF1E66}"/>
    <cellStyle name="Normal 76 2 2 5" xfId="1709" xr:uid="{AD2C1B39-1029-4A67-821C-DEE412EC78D7}"/>
    <cellStyle name="Normal 76 2 3" xfId="237" xr:uid="{B1B50086-D446-4B93-8A4E-CF444BBF9691}"/>
    <cellStyle name="Normal 76 2 3 2" xfId="738" xr:uid="{73755CC9-35C2-4A73-9C0A-EBF16C8A1E56}"/>
    <cellStyle name="Normal 76 2 3 2 2" xfId="1504" xr:uid="{6AADA981-692B-460C-A3BA-40EE6687AFA8}"/>
    <cellStyle name="Normal 76 2 3 2 3" xfId="2284" xr:uid="{68F82669-4538-40D1-AC9A-94AC4C3CE0E1}"/>
    <cellStyle name="Normal 76 2 3 3" xfId="490" xr:uid="{2DC4FF6E-670D-465E-81E6-7E8E4FF31CE2}"/>
    <cellStyle name="Normal 76 2 3 3 2" xfId="1256" xr:uid="{B9A7B67C-5714-4ED5-B66A-8BE46F3862A9}"/>
    <cellStyle name="Normal 76 2 3 3 3" xfId="2036" xr:uid="{8B583561-3ABC-43AD-B107-9C8B5166829B}"/>
    <cellStyle name="Normal 76 2 3 4" xfId="1008" xr:uid="{7405A61E-6800-4A94-8C74-DA7C5B326A27}"/>
    <cellStyle name="Normal 76 2 3 5" xfId="1787" xr:uid="{5ED4179F-6C4E-4CCD-911D-EDADABBB5B53}"/>
    <cellStyle name="Normal 76 2 4" xfId="597" xr:uid="{93DB7A48-8FC3-4617-B1FD-0C4D2A7DB1BD}"/>
    <cellStyle name="Normal 76 2 4 2" xfId="1363" xr:uid="{BFF719DB-4F41-427B-A4CC-A037B7ED73AF}"/>
    <cellStyle name="Normal 76 2 4 3" xfId="2143" xr:uid="{EE4B879F-163C-412F-A262-488FA5D4AF5A}"/>
    <cellStyle name="Normal 76 2 5" xfId="349" xr:uid="{BC032B33-A854-4940-919A-1614A03FC3D3}"/>
    <cellStyle name="Normal 76 2 5 2" xfId="1115" xr:uid="{4905FA0A-5C44-459D-9836-8457C5EADC35}"/>
    <cellStyle name="Normal 76 2 5 3" xfId="1895" xr:uid="{0A088C4A-9D78-49F3-AC78-9E2177C4ED6B}"/>
    <cellStyle name="Normal 76 2 6" xfId="867" xr:uid="{F0AA91BE-16EF-469A-8ACC-1FDCA0EA1F30}"/>
    <cellStyle name="Normal 76 2 7" xfId="1646" xr:uid="{561B157B-0D81-4372-94EF-820D025396F4}"/>
    <cellStyle name="Normal 76 3" xfId="125" xr:uid="{C3DF72E9-75CD-471B-B831-7BA97395F3B0}"/>
    <cellStyle name="Normal 76 3 2" xfId="271" xr:uid="{81BAD5AD-10AD-4007-8CAB-9373D4DCA28C}"/>
    <cellStyle name="Normal 76 3 2 2" xfId="772" xr:uid="{756CCDB4-212E-4DBD-86AB-3CD1F3B07D50}"/>
    <cellStyle name="Normal 76 3 2 2 2" xfId="1538" xr:uid="{BD1D24E7-00CD-4A9A-90CC-9B7F69CCD609}"/>
    <cellStyle name="Normal 76 3 2 2 3" xfId="2318" xr:uid="{8FC95116-DCB9-4F9E-9CC2-6E4EFA46DF95}"/>
    <cellStyle name="Normal 76 3 2 3" xfId="524" xr:uid="{E62E14D7-A0AC-4DB9-8EF4-E7387CECAE1C}"/>
    <cellStyle name="Normal 76 3 2 3 2" xfId="1290" xr:uid="{7F24E576-5761-423E-A486-EFE997440176}"/>
    <cellStyle name="Normal 76 3 2 3 3" xfId="2070" xr:uid="{F76972CD-C789-4F35-AA27-A3389558C711}"/>
    <cellStyle name="Normal 76 3 2 4" xfId="1042" xr:uid="{A39D45FB-DEA7-40D0-AD2E-733B92A8D2D2}"/>
    <cellStyle name="Normal 76 3 2 5" xfId="1821" xr:uid="{2F56D467-48FB-4D09-BAC3-46C78870BDC1}"/>
    <cellStyle name="Normal 76 3 3" xfId="628" xr:uid="{90F22818-3673-418C-8863-2498B31CDF0F}"/>
    <cellStyle name="Normal 76 3 3 2" xfId="1394" xr:uid="{E00D5A7F-846F-4D90-9634-73EB484DC0D4}"/>
    <cellStyle name="Normal 76 3 3 3" xfId="2174" xr:uid="{2A0ABD23-E873-4FE8-8DCC-3E9891E99C7A}"/>
    <cellStyle name="Normal 76 3 4" xfId="380" xr:uid="{ADAD289D-7BD0-4EF1-9B77-E32C5A80D7BE}"/>
    <cellStyle name="Normal 76 3 4 2" xfId="1146" xr:uid="{AE628AE9-D298-433E-9C20-A8AEC023CA6D}"/>
    <cellStyle name="Normal 76 3 4 3" xfId="1926" xr:uid="{98A035B6-1786-4870-B225-66DB521889F7}"/>
    <cellStyle name="Normal 76 3 5" xfId="898" xr:uid="{9320EB9E-7FFD-426A-B9A2-2C8BC2017859}"/>
    <cellStyle name="Normal 76 3 6" xfId="1677" xr:uid="{6FE7A942-B198-4A5E-8C2C-A694AB38DB0D}"/>
    <cellStyle name="Normal 76 4" xfId="203" xr:uid="{B648C6AF-0E2D-46D6-8FE6-72FC7579EBB1}"/>
    <cellStyle name="Normal 76 4 2" xfId="704" xr:uid="{9B62F608-669A-437A-B9A6-83435245132C}"/>
    <cellStyle name="Normal 76 4 2 2" xfId="1470" xr:uid="{96A7D768-6ED3-4B7F-9B81-A78DBA74768A}"/>
    <cellStyle name="Normal 76 4 2 3" xfId="2250" xr:uid="{533E705B-2F8D-4DC7-847B-7D8058CC0EBA}"/>
    <cellStyle name="Normal 76 4 3" xfId="456" xr:uid="{E4A17EA7-7E52-4AD5-9995-D8DA28203458}"/>
    <cellStyle name="Normal 76 4 3 2" xfId="1222" xr:uid="{7FBAF5D5-5DE0-40F8-B308-CC2314CB2A7E}"/>
    <cellStyle name="Normal 76 4 3 3" xfId="2002" xr:uid="{D0CB1DB2-2A98-4C3A-83E0-996D83AD2B43}"/>
    <cellStyle name="Normal 76 4 4" xfId="974" xr:uid="{BA22B8F5-BA2F-4078-B799-8B46E4305B19}"/>
    <cellStyle name="Normal 76 4 5" xfId="1753" xr:uid="{1DC58FDA-CA67-4346-8B23-4E1A7D7B58C4}"/>
    <cellStyle name="Normal 76 5" xfId="563" xr:uid="{CCF1D1CB-79EB-48BB-B4A8-B321366F3F1F}"/>
    <cellStyle name="Normal 76 5 2" xfId="1329" xr:uid="{77789D32-2BDE-437D-BBF4-A99873EA7CD6}"/>
    <cellStyle name="Normal 76 5 3" xfId="2109" xr:uid="{25C020AF-E5A9-41B7-A1F4-30C2A5FDFE43}"/>
    <cellStyle name="Normal 76 6" xfId="315" xr:uid="{925D960B-D86C-4448-B7C8-8346E574D7A7}"/>
    <cellStyle name="Normal 76 6 2" xfId="1081" xr:uid="{F62EBE77-B63E-45D7-B7A0-63D544FF19BF}"/>
    <cellStyle name="Normal 76 6 3" xfId="1861" xr:uid="{5554A656-CD70-4AC0-9772-DBB2980C252C}"/>
    <cellStyle name="Normal 76 7" xfId="802" xr:uid="{3D8D804B-CE5E-4DF8-94EB-82676625F179}"/>
    <cellStyle name="Normal 76 7 2" xfId="1563" xr:uid="{14658858-4593-46E8-9DA8-85C55DF74524}"/>
    <cellStyle name="Normal 76 8" xfId="833" xr:uid="{9185CE7A-B4BC-4EEB-8953-A032009A4F10}"/>
    <cellStyle name="Normal 76 9" xfId="1612" xr:uid="{323EC530-DCF3-4A19-BE30-EE5D489FD5C7}"/>
    <cellStyle name="Normal 77" xfId="11863" xr:uid="{7E4F1CB9-50E5-4759-B93C-756180E95D6F}"/>
    <cellStyle name="Normal 78" xfId="11864" xr:uid="{D8012446-32D3-4260-9396-8C9B32383702}"/>
    <cellStyle name="Normal 79" xfId="11865" xr:uid="{F5016155-8071-4E83-A3AE-AD723234AD2D}"/>
    <cellStyle name="Normal 8" xfId="67" xr:uid="{44F6FEB1-CEAD-4666-98EB-A63048D33348}"/>
    <cellStyle name="Normal 8 2" xfId="134" xr:uid="{144EA1FD-B49F-45EB-9B64-B227C94E1F16}"/>
    <cellStyle name="Normal 8 2 2" xfId="637" xr:uid="{F0CA5021-6016-48F6-929F-C875BD2F6862}"/>
    <cellStyle name="Normal 8 2 2 2" xfId="1403" xr:uid="{4DFB7409-07AB-4C0F-912D-F57B4F3DF0A6}"/>
    <cellStyle name="Normal 8 2 2 3" xfId="2183" xr:uid="{4C7B330F-9102-4440-AEE8-09F5E9B49BC4}"/>
    <cellStyle name="Normal 8 2 3" xfId="389" xr:uid="{BB6E0CE7-CF69-487C-A802-E9E630319562}"/>
    <cellStyle name="Normal 8 2 3 2" xfId="1155" xr:uid="{07B73474-409B-4E13-A8BF-D122A29C0F72}"/>
    <cellStyle name="Normal 8 2 3 3" xfId="1935" xr:uid="{97E55E08-856A-4516-AF7F-4E3050568716}"/>
    <cellStyle name="Normal 8 2 4" xfId="907" xr:uid="{B890CDDA-00FB-4972-9FC8-102377F89BB0}"/>
    <cellStyle name="Normal 8 2 4 2" xfId="1686" xr:uid="{E00985B1-B3D4-4642-B742-7514BB5FA065}"/>
    <cellStyle name="Normal 8 2 5" xfId="1586" xr:uid="{8CA31421-15CA-406D-96C7-0844C02424B4}"/>
    <cellStyle name="Normal 8 3" xfId="212" xr:uid="{F3A93A6E-69B5-421F-BC6F-7B1D9A4ED1BA}"/>
    <cellStyle name="Normal 8 3 2" xfId="713" xr:uid="{EBD9C925-A082-49AB-B3CA-7CAA8841A18B}"/>
    <cellStyle name="Normal 8 3 2 2" xfId="1479" xr:uid="{4D81DD9A-9EED-4A75-A25D-85CA22CD483D}"/>
    <cellStyle name="Normal 8 3 2 3" xfId="2259" xr:uid="{A2D12F5F-3519-402C-8EB5-634BCDD063AC}"/>
    <cellStyle name="Normal 8 3 3" xfId="465" xr:uid="{7BE447FA-FAD2-4893-9B3E-7A647BAE8569}"/>
    <cellStyle name="Normal 8 3 3 2" xfId="1231" xr:uid="{0ED4F7A1-4743-4F91-8173-0B86CB1BFB16}"/>
    <cellStyle name="Normal 8 3 3 3" xfId="2011" xr:uid="{CAA065C6-C426-4788-9CAA-0229D6A5C25D}"/>
    <cellStyle name="Normal 8 3 4" xfId="983" xr:uid="{2F3C6CAD-A6FE-4524-AA83-0388A42CD847}"/>
    <cellStyle name="Normal 8 3 5" xfId="1762" xr:uid="{5EB0181E-CEBE-45A7-96B1-C81849F184A6}"/>
    <cellStyle name="Normal 8 3 6" xfId="8454" xr:uid="{761BD6FA-C1D7-41A0-99D0-056F63CFA5A3}"/>
    <cellStyle name="Normal 8 4" xfId="288" xr:uid="{8031F38B-C006-414C-9B78-409D8BF5B0E6}"/>
    <cellStyle name="Normal 8 4 2" xfId="784" xr:uid="{EB0B18ED-1F5D-42B7-8A83-B1810C5816D5}"/>
    <cellStyle name="Normal 8 4 2 2" xfId="1550" xr:uid="{30083442-2CA4-4CEF-AB0B-9408C79BC04A}"/>
    <cellStyle name="Normal 8 4 2 3" xfId="2330" xr:uid="{4C91CE8C-8952-4351-8BBA-70261ADFAB13}"/>
    <cellStyle name="Normal 8 4 3" xfId="536" xr:uid="{BC32B5DF-2AAC-460A-8225-BD2C2E49F8B8}"/>
    <cellStyle name="Normal 8 4 3 2" xfId="1302" xr:uid="{B61F7182-A8AB-474D-AEE9-D8204A374809}"/>
    <cellStyle name="Normal 8 4 3 3" xfId="2082" xr:uid="{E070FC9F-8BAB-4519-BACF-63EEE3F07DD5}"/>
    <cellStyle name="Normal 8 4 4" xfId="1054" xr:uid="{3B6C5886-201E-4211-82E3-8D281942957B}"/>
    <cellStyle name="Normal 8 4 5" xfId="1834" xr:uid="{0036DBC2-EAEF-4AF1-9BC3-47C0EEA2974C}"/>
    <cellStyle name="Normal 8 5" xfId="572" xr:uid="{F2DAFE0C-0125-4875-9845-00FB1E8FBE0B}"/>
    <cellStyle name="Normal 8 5 2" xfId="1338" xr:uid="{9C33EE73-A340-4C7E-A99C-B67B09CD5DC9}"/>
    <cellStyle name="Normal 8 5 2 2" xfId="11339" xr:uid="{FFB86740-E449-495C-AE27-65579F590687}"/>
    <cellStyle name="Normal 8 5 3" xfId="2118" xr:uid="{BFCDBE45-52F8-4867-9E86-7B81D417C90C}"/>
    <cellStyle name="Normal 8 6" xfId="324" xr:uid="{2A7111E5-2B37-4AC2-BA16-37BA3C00875E}"/>
    <cellStyle name="Normal 8 6 2" xfId="1090" xr:uid="{385E00D0-CC45-4A69-AFDA-6938A581AE0A}"/>
    <cellStyle name="Normal 8 6 3" xfId="1870" xr:uid="{0ACF5001-DBCB-4BAD-8FC9-1A94EA089742}"/>
    <cellStyle name="Normal 8 6 4" xfId="21544" xr:uid="{B7E35385-87B0-482D-9744-DE987FB5451D}"/>
    <cellStyle name="Normal 8 7" xfId="842" xr:uid="{687B2234-D371-4450-9E67-6C799A43F20C}"/>
    <cellStyle name="Normal 8 8" xfId="1621" xr:uid="{7AC4E0FD-EE1A-4A5E-8902-E4107CD136E7}"/>
    <cellStyle name="Normal 8 9" xfId="2339" xr:uid="{F14FCB8F-BC32-43D6-9846-8CE91E2ED1B1}"/>
    <cellStyle name="Normal 8_1_solis_MK Nr 595 " xfId="8455" xr:uid="{2CBF35A1-0535-4F9D-B1E1-53C367CB43D4}"/>
    <cellStyle name="Normal 80" xfId="11866" xr:uid="{BC8A7A2F-80E0-470C-BCAC-18D3FBB12C16}"/>
    <cellStyle name="Normal 81" xfId="11868" xr:uid="{65765691-CB7E-42D2-B1A7-ED7BC2405720}"/>
    <cellStyle name="Normal 82" xfId="2350" xr:uid="{FE5A3B3E-E4E6-4D20-9DFD-C95D43D2F26B}"/>
    <cellStyle name="Normal 82 2" xfId="2388" xr:uid="{DAFEFE6E-AE20-434C-AAF6-AED460C82711}"/>
    <cellStyle name="Normal 83" xfId="9156" xr:uid="{E05A7F58-AEDE-452E-94D8-537420507276}"/>
    <cellStyle name="Normal 83 2" xfId="10680" xr:uid="{5D6786CB-DEC5-409F-80DF-74E4D261260F}"/>
    <cellStyle name="Normal 84" xfId="2427" xr:uid="{57BBA28B-7B40-41A9-9244-DC5BE6199D89}"/>
    <cellStyle name="Normal 85" xfId="13992" xr:uid="{F68C41B7-F18D-4FB9-86C4-EF22C1149510}"/>
    <cellStyle name="Normal 86" xfId="12917" xr:uid="{3737F9DC-67CB-4D35-914A-651C3B830AA7}"/>
    <cellStyle name="Normal 87" xfId="13597" xr:uid="{3C2A7861-065B-4FF4-B05B-91E6C7FD810A}"/>
    <cellStyle name="Normal 88" xfId="803" xr:uid="{CDCCD0D6-5F0A-49C7-8CE1-799EB0DD54A9}"/>
    <cellStyle name="Normal 88 2" xfId="1564" xr:uid="{7ABC05EC-F81D-4695-8E67-658EDDEF6B2D}"/>
    <cellStyle name="Normal 88 3" xfId="13234" xr:uid="{3561F6E6-171B-4B5D-8271-F00257AC85BC}"/>
    <cellStyle name="Normal 89" xfId="14913" xr:uid="{E2818F86-6395-4436-A1CC-E50120C953C3}"/>
    <cellStyle name="Normal 9" xfId="287" xr:uid="{41A4463C-8A91-4DBD-949C-26B0FB309C9C}"/>
    <cellStyle name="Normal 9 2" xfId="783" xr:uid="{B4FAA9E5-EDE4-47C1-940C-B766EA4C4C92}"/>
    <cellStyle name="Normal 9 2 2" xfId="1549" xr:uid="{3B798F68-C5F6-4439-A15E-465883A92605}"/>
    <cellStyle name="Normal 9 2 3" xfId="2329" xr:uid="{739CB111-CFE1-4BAC-B57C-7F3B674C14E8}"/>
    <cellStyle name="Normal 9 2 4" xfId="8456" xr:uid="{49474C58-13D3-4FD0-AC82-8B5880F560E0}"/>
    <cellStyle name="Normal 9 3" xfId="535" xr:uid="{419EA158-CCF0-4607-A67A-34A23A932B69}"/>
    <cellStyle name="Normal 9 3 2" xfId="1301" xr:uid="{C9C7B718-4CA0-42CA-A147-4CA2C29DA3E7}"/>
    <cellStyle name="Normal 9 3 3" xfId="2081" xr:uid="{9341C78B-A405-417B-872C-B78743A147A0}"/>
    <cellStyle name="Normal 9 3 4" xfId="8457" xr:uid="{DC3B839B-10BB-43CC-87F3-D89E23F65D7E}"/>
    <cellStyle name="Normal 9 4" xfId="1053" xr:uid="{3C53B749-089B-4661-9EB4-EE40DF47E409}"/>
    <cellStyle name="Normal 9 4 2" xfId="8761" xr:uid="{70F24ABB-5F30-4408-B9E5-36CD3FB6BAA1}"/>
    <cellStyle name="Normal 9 5" xfId="1833" xr:uid="{F55B97AF-74D0-4CC6-B460-FB07AE2D6298}"/>
    <cellStyle name="Normal 9 5 2" xfId="2416" xr:uid="{EBB24D96-25BD-4245-8FB5-A2C709B6BDA3}"/>
    <cellStyle name="Normal 9 6" xfId="2355" xr:uid="{4C2BA413-0AC5-4E65-901A-2827BFF0D7E0}"/>
    <cellStyle name="Normal 9_1_solis_MK Nr 595 " xfId="8458" xr:uid="{724F3E71-9AE1-4F27-A4D7-36F61275EC4B}"/>
    <cellStyle name="Normal 90" xfId="12154" xr:uid="{C4A8F6E2-0430-4CF4-8F22-7DDE95536395}"/>
    <cellStyle name="Normal 91" xfId="21450" xr:uid="{10FA32CE-4214-47FB-A9A3-58B9578853A2}"/>
    <cellStyle name="Normal 92" xfId="102" xr:uid="{8B7DB1D3-A047-4C87-9EF1-1A4496323813}"/>
    <cellStyle name="Normal 92 2" xfId="21458" xr:uid="{162FED8C-CBFE-4037-8A2C-ACA07D46DF7C}"/>
    <cellStyle name="Normal 92 2 2" xfId="21748" xr:uid="{8A0F649C-5AD2-4466-B0C8-B72C2CF2ED60}"/>
    <cellStyle name="Normal 92 3" xfId="21743" xr:uid="{CA645B65-3035-434E-BC8E-2249F3656A1E}"/>
    <cellStyle name="Normal 93" xfId="21453" xr:uid="{F37B2211-84BE-429E-AF65-9C203C8018D2}"/>
    <cellStyle name="Normal 94" xfId="21455" xr:uid="{1DF4AACB-C124-406E-A495-66C5C84D046B}"/>
    <cellStyle name="Normal 95" xfId="21456" xr:uid="{4396383A-4396-41B3-916C-5C7A0987FC75}"/>
    <cellStyle name="Normal 95 2" xfId="21746" xr:uid="{479D2400-A46A-45C9-BFE5-41BC48BE5E78}"/>
    <cellStyle name="Normal 96" xfId="21457" xr:uid="{109FE116-3137-4FC6-8305-F568B4EB2BDF}"/>
    <cellStyle name="Normal 96 2" xfId="21747" xr:uid="{DE256CB4-973A-47EA-A241-CE09529AE99C}"/>
    <cellStyle name="Normal 97" xfId="21740" xr:uid="{05832F5F-15AA-4515-BA3F-417BE5E85554}"/>
    <cellStyle name="Normal 98" xfId="21742" xr:uid="{1A3EC7A4-9F4E-461E-B4EF-7BC879B07605}"/>
    <cellStyle name="Normal 99" xfId="21779" xr:uid="{872BEADA-4736-4AC5-9EFD-4C2846BC84EA}"/>
    <cellStyle name="Note 10" xfId="8459" xr:uid="{140C8BF2-19B0-4BBD-BB9B-46A9066F087C}"/>
    <cellStyle name="Note 10 10" xfId="15687" xr:uid="{F24FBD29-FF9B-457D-A9BF-73FE517D125A}"/>
    <cellStyle name="Note 10 11" xfId="16664" xr:uid="{DF4E182E-62D5-4AB7-8899-B7661D5938A9}"/>
    <cellStyle name="Note 10 12" xfId="17617" xr:uid="{1E7CA581-BDCF-4A0D-BE31-BA9E0E1250A3}"/>
    <cellStyle name="Note 10 2" xfId="9047" xr:uid="{651671E4-4400-4E09-AF09-71BDA7044A50}"/>
    <cellStyle name="Note 10 2 10" xfId="13094" xr:uid="{D141C2E0-B16F-4160-8A0C-F75CFDCD2C7D}"/>
    <cellStyle name="Note 10 2 11" xfId="14013" xr:uid="{EBF91657-3DAB-4178-B61E-42E86E70B61C}"/>
    <cellStyle name="Note 10 2 2" xfId="9801" xr:uid="{A51C298B-FB15-43A7-90A9-3E5A0C1CF87C}"/>
    <cellStyle name="Note 10 2 2 10" xfId="20181" xr:uid="{7088212A-B8E3-424C-94B6-C49FB50C94C5}"/>
    <cellStyle name="Note 10 2 2 2" xfId="11340" xr:uid="{165FF764-316B-4F4C-B495-6CDB7B4D4D99}"/>
    <cellStyle name="Note 10 2 2 2 2" xfId="15769" xr:uid="{A97D4BC0-0F30-4BAE-BCE6-84438E44F584}"/>
    <cellStyle name="Note 10 2 2 2 3" xfId="16731" xr:uid="{1969B2E8-7D7F-4C84-B65B-5AAB3DA9307B}"/>
    <cellStyle name="Note 10 2 2 2 4" xfId="17683" xr:uid="{8F06520D-D20F-4E60-B5E1-7CA4974BFF47}"/>
    <cellStyle name="Note 10 2 2 2 5" xfId="18563" xr:uid="{96D2E577-6DA4-4B38-B84A-22FCCD2B312E}"/>
    <cellStyle name="Note 10 2 2 2 6" xfId="19429" xr:uid="{618CC7CE-E0C8-443F-9D66-633A8B3A93FA}"/>
    <cellStyle name="Note 10 2 2 2 7" xfId="20205" xr:uid="{92F0F752-82F7-43A1-892F-103B8D6F84E1}"/>
    <cellStyle name="Note 10 2 2 2 8" xfId="20962" xr:uid="{D4A818DF-8655-4CB7-8948-BAEB78B62AED}"/>
    <cellStyle name="Note 10 2 2 3" xfId="11789" xr:uid="{7E9BDA75-63C0-4ADE-96EE-8D68E7357EF0}"/>
    <cellStyle name="Note 10 2 2 3 2" xfId="16193" xr:uid="{DDCC1ADC-35C1-4774-9E32-7F237C369F82}"/>
    <cellStyle name="Note 10 2 2 3 3" xfId="17153" xr:uid="{A7207B1D-34EB-4659-ADDB-82637B8ECA51}"/>
    <cellStyle name="Note 10 2 2 3 4" xfId="18105" xr:uid="{18C4C4CE-5D8A-42E0-84C9-3C6C55B0062C}"/>
    <cellStyle name="Note 10 2 2 3 5" xfId="18979" xr:uid="{0C5B818D-C1BB-453F-B3BB-82FB451DFDB9}"/>
    <cellStyle name="Note 10 2 2 3 6" xfId="19844" xr:uid="{48535065-FA77-44FA-BFB7-6B9CD164B0DE}"/>
    <cellStyle name="Note 10 2 2 3 7" xfId="20620" xr:uid="{6B47F5FA-7625-4099-B6D8-E9E5A0A64BAA}"/>
    <cellStyle name="Note 10 2 2 3 8" xfId="21377" xr:uid="{54A8E782-E39D-49D0-B19F-76F087A11957}"/>
    <cellStyle name="Note 10 2 2 4" xfId="14753" xr:uid="{2AB7E6FF-2EE3-4221-85F7-F99FD7FF934D}"/>
    <cellStyle name="Note 10 2 2 5" xfId="15577" xr:uid="{FED22BAE-DB06-4FE7-847E-ECD8A9D5D5DB}"/>
    <cellStyle name="Note 10 2 2 6" xfId="16581" xr:uid="{8C98BBEB-CCF5-4365-8F12-142EAF088101}"/>
    <cellStyle name="Note 10 2 2 7" xfId="17539" xr:uid="{8C87090D-3383-49DA-A44B-CABBE7CE4AD8}"/>
    <cellStyle name="Note 10 2 2 8" xfId="18464" xr:uid="{BCE99283-0CD8-4DCC-BF06-58ABB73FFA04}"/>
    <cellStyle name="Note 10 2 2 9" xfId="19335" xr:uid="{7999FE11-310E-4CEC-9491-BF3E77CDD040}"/>
    <cellStyle name="Note 10 2 3" xfId="10572" xr:uid="{AC8F47DD-6B0F-48D4-AAA3-BE664C7A44F7}"/>
    <cellStyle name="Note 10 2 3 2" xfId="15268" xr:uid="{5E444322-3650-49DC-ACFC-1D3795BD8428}"/>
    <cellStyle name="Note 10 2 3 3" xfId="16288" xr:uid="{284C3221-1BF4-4C11-BE4E-04C6112571BC}"/>
    <cellStyle name="Note 10 2 3 4" xfId="17248" xr:uid="{9B68C04B-F17C-442F-A896-0D38B1F71060}"/>
    <cellStyle name="Note 10 2 3 5" xfId="18197" xr:uid="{B4DC8EB5-5798-4D46-9DDD-19C38EE0ED5C}"/>
    <cellStyle name="Note 10 2 3 6" xfId="19070" xr:uid="{9E0871ED-2773-41D0-9DB8-18B7F685C560}"/>
    <cellStyle name="Note 10 2 3 7" xfId="19935" xr:uid="{479B537F-A448-4C6B-99D3-C307D96AEBFA}"/>
    <cellStyle name="Note 10 2 3 8" xfId="20711" xr:uid="{D89E0FF2-90A1-48FB-B0D2-DAA3C1BE44D1}"/>
    <cellStyle name="Note 10 2 4" xfId="11538" xr:uid="{00B4A9CE-CF54-4B7B-9253-1F3E99DC03F6}"/>
    <cellStyle name="Note 10 2 4 2" xfId="15942" xr:uid="{B5F23FD6-B4DC-49F2-ADB6-42F2D80A09C0}"/>
    <cellStyle name="Note 10 2 4 3" xfId="16902" xr:uid="{DB5BA633-2530-49D3-9E2E-ADE0D30E8095}"/>
    <cellStyle name="Note 10 2 4 4" xfId="17854" xr:uid="{9C54444A-1059-4842-9AE2-8CC6DB698501}"/>
    <cellStyle name="Note 10 2 4 5" xfId="18728" xr:uid="{BE649AFB-597D-46D6-8E97-062A8097C6AD}"/>
    <cellStyle name="Note 10 2 4 6" xfId="19593" xr:uid="{B2EF5D5A-A933-4395-A96E-DD7CC2092F0B}"/>
    <cellStyle name="Note 10 2 4 7" xfId="20369" xr:uid="{AA10CAB5-3CC3-4F97-A4CE-9FE746F910BF}"/>
    <cellStyle name="Note 10 2 4 8" xfId="21126" xr:uid="{11A80CB9-1F6E-4D37-867E-0FD591F840E7}"/>
    <cellStyle name="Note 10 2 5" xfId="14239" xr:uid="{A5E35A34-B30C-47D7-9341-EAECEDEC6F59}"/>
    <cellStyle name="Note 10 2 6" xfId="12718" xr:uid="{E8B5E794-FAED-4FAD-B375-44EB977331FE}"/>
    <cellStyle name="Note 10 2 7" xfId="14637" xr:uid="{ADEF89D5-D2B3-4C55-9A6F-DD75E15A3C0B}"/>
    <cellStyle name="Note 10 2 8" xfId="12359" xr:uid="{E75796DD-D8B6-41F0-97E2-85D5542B557B}"/>
    <cellStyle name="Note 10 2 9" xfId="13795" xr:uid="{9D791B1A-1377-4DC6-B66B-6D8E7DD464D4}"/>
    <cellStyle name="Note 10 3" xfId="9318" xr:uid="{648696C3-A2CA-4C14-8FF1-D26F874C0A19}"/>
    <cellStyle name="Note 10 3 10" xfId="13608" xr:uid="{AF09E667-9408-40C2-A075-87073730DEDD}"/>
    <cellStyle name="Note 10 3 2" xfId="10845" xr:uid="{CAD3E078-A000-40E4-AA6C-92FA86E7511E}"/>
    <cellStyle name="Note 10 3 2 2" xfId="15472" xr:uid="{52C2E4DE-222C-4465-B2EB-6B5979823243}"/>
    <cellStyle name="Note 10 3 2 3" xfId="16478" xr:uid="{3FBBF139-AD81-4203-A548-DF16BDA116DF}"/>
    <cellStyle name="Note 10 3 2 4" xfId="17436" xr:uid="{9F2F780D-BAD2-493B-B948-3F61294A936C}"/>
    <cellStyle name="Note 10 3 2 5" xfId="18363" xr:uid="{487729DD-D1D1-45F1-8AF4-1F71F71675A3}"/>
    <cellStyle name="Note 10 3 2 6" xfId="19234" xr:uid="{F8C5E025-9119-4CE6-8BEB-6457021E5EDF}"/>
    <cellStyle name="Note 10 3 2 7" xfId="20081" xr:uid="{7CB3B23C-F3AF-4CA8-A0F2-F7FEA442773F}"/>
    <cellStyle name="Note 10 3 2 8" xfId="20848" xr:uid="{73449F3F-470B-4C5C-B12D-DB2390075872}"/>
    <cellStyle name="Note 10 3 3" xfId="11675" xr:uid="{19576F50-3981-42BF-8F10-C6E6E97C19FE}"/>
    <cellStyle name="Note 10 3 3 2" xfId="16079" xr:uid="{A427DBDC-E041-41F6-9767-04C295DB5C5D}"/>
    <cellStyle name="Note 10 3 3 3" xfId="17039" xr:uid="{0AF5E357-7C64-4459-8F91-A588135199F4}"/>
    <cellStyle name="Note 10 3 3 4" xfId="17991" xr:uid="{79A5BC25-01AF-4221-B5B5-C5FCE3FDA5DC}"/>
    <cellStyle name="Note 10 3 3 5" xfId="18865" xr:uid="{E57F3164-6267-43E7-A997-274B34C35B9C}"/>
    <cellStyle name="Note 10 3 3 6" xfId="19730" xr:uid="{81929900-1BEA-43C1-B8DC-857C0C5318AC}"/>
    <cellStyle name="Note 10 3 3 7" xfId="20506" xr:uid="{96C3449F-B918-4F51-BB45-91CF6678A5EA}"/>
    <cellStyle name="Note 10 3 3 8" xfId="21263" xr:uid="{A9E85528-E676-41A9-BAAC-5492FC807442}"/>
    <cellStyle name="Note 10 3 4" xfId="14442" xr:uid="{7DA430C9-F8BD-4502-8945-9A90E2551ACF}"/>
    <cellStyle name="Note 10 3 5" xfId="12528" xr:uid="{2E9ADCA9-F714-4FF0-B837-0746AAD1070E}"/>
    <cellStyle name="Note 10 3 6" xfId="13744" xr:uid="{CDA090ED-D666-445A-BA5C-65AE7A976171}"/>
    <cellStyle name="Note 10 3 7" xfId="13134" xr:uid="{DDC2972F-EFA5-413C-9499-CE813FCE32F4}"/>
    <cellStyle name="Note 10 3 8" xfId="14011" xr:uid="{093AB242-98A6-4715-BA00-D1A01D323720}"/>
    <cellStyle name="Note 10 3 9" xfId="12906" xr:uid="{A1CA0EA6-ADBD-4BBB-8CDB-750A3F8D040A}"/>
    <cellStyle name="Note 10 4" xfId="10102" xr:uid="{3BC1DEA1-9FFE-4CB2-A171-638F88926FAF}"/>
    <cellStyle name="Note 10 4 2" xfId="14983" xr:uid="{EB09E157-8B2F-42AC-88F1-AFDDAE160AF8}"/>
    <cellStyle name="Note 10 4 3" xfId="12098" xr:uid="{236DC8A5-1D54-4D2D-831E-F918F42DFD0A}"/>
    <cellStyle name="Note 10 4 4" xfId="15753" xr:uid="{CB2E3A83-75BE-4431-81EF-8AB8066DAC5B}"/>
    <cellStyle name="Note 10 4 5" xfId="16717" xr:uid="{E35F9B9C-C45A-4353-B3A5-35E7830165C8}"/>
    <cellStyle name="Note 10 4 6" xfId="17669" xr:uid="{FDBAA42D-F31B-4175-B370-09F0DAB5F964}"/>
    <cellStyle name="Note 10 4 7" xfId="18551" xr:uid="{6D013D3B-EACF-4AFE-8EAE-29253676012A}"/>
    <cellStyle name="Note 10 4 8" xfId="19419" xr:uid="{0AD25F28-6939-4BCA-9974-1BA3BAAC4783}"/>
    <cellStyle name="Note 10 5" xfId="11447" xr:uid="{4EC61A5E-E6CE-4CDE-9DFA-F3615C67035B}"/>
    <cellStyle name="Note 10 5 2" xfId="15851" xr:uid="{7E1895AC-57EE-4BA4-A7E8-F9D7B1781926}"/>
    <cellStyle name="Note 10 5 3" xfId="16811" xr:uid="{5BF5DEB6-AB06-457E-A6BB-172B99AA80B3}"/>
    <cellStyle name="Note 10 5 4" xfId="17763" xr:uid="{B7FB446C-CBD3-444F-B1D9-DA1C9C7A7547}"/>
    <cellStyle name="Note 10 5 5" xfId="18637" xr:uid="{50506F30-5830-40CA-91CD-E5DADFA1E29F}"/>
    <cellStyle name="Note 10 5 6" xfId="19502" xr:uid="{99C2F339-1A2E-4C2F-9B5E-9B84A6869ACF}"/>
    <cellStyle name="Note 10 5 7" xfId="20278" xr:uid="{74A9A125-2B8F-4559-82BD-60E5ABE46B3B}"/>
    <cellStyle name="Note 10 5 8" xfId="21035" xr:uid="{AEFEBDD6-78FA-48A4-A607-35E5771386A8}"/>
    <cellStyle name="Note 10 6" xfId="13887" xr:uid="{B7F6783A-83F9-43AB-94A9-9A67A8E31130}"/>
    <cellStyle name="Note 10 7" xfId="13018" xr:uid="{27A29A64-E68F-49EE-88C7-AC82F798CDBA}"/>
    <cellStyle name="Note 10 8" xfId="14409" xr:uid="{5A475FF8-17B2-494B-B526-1A6B8DB6AB4A}"/>
    <cellStyle name="Note 10 9" xfId="12556" xr:uid="{5A65F7E8-9CF2-4BDE-B348-EB89BBF6A477}"/>
    <cellStyle name="Note 11" xfId="8460" xr:uid="{02CD54A6-C054-4D7B-A8E8-EA21DE784CA0}"/>
    <cellStyle name="Note 11 10" xfId="17408" xr:uid="{1540456C-EA66-4680-A628-120DF0613432}"/>
    <cellStyle name="Note 11 11" xfId="18343" xr:uid="{E3CF3D4D-BD8F-4223-B4EF-53D927CD0ADA}"/>
    <cellStyle name="Note 11 12" xfId="19215" xr:uid="{06A32427-F557-40E2-BE22-67A52E82C372}"/>
    <cellStyle name="Note 11 2" xfId="9046" xr:uid="{A312AC5B-BDFF-4F9F-A04B-7F3079D65DAA}"/>
    <cellStyle name="Note 11 2 10" xfId="13228" xr:uid="{A3C08566-4C2F-46FC-A91E-CE9FF2E2B6EF}"/>
    <cellStyle name="Note 11 2 11" xfId="15614" xr:uid="{54EF2C69-8270-4CA2-9CCA-C8DADC22B604}"/>
    <cellStyle name="Note 11 2 2" xfId="9802" xr:uid="{B314D480-BED6-4CC0-8531-7183099E7806}"/>
    <cellStyle name="Note 11 2 2 10" xfId="11906" xr:uid="{9D38790A-BEC4-442C-9B32-1D84CACB5ED1}"/>
    <cellStyle name="Note 11 2 2 2" xfId="11341" xr:uid="{9B685598-40E9-44BB-92D3-E93B61920DAD}"/>
    <cellStyle name="Note 11 2 2 2 2" xfId="15770" xr:uid="{02E43E9E-86DD-4632-A173-9B22EE5293BC}"/>
    <cellStyle name="Note 11 2 2 2 3" xfId="16732" xr:uid="{AB3B4565-1A27-41EE-852B-BE8353CFB06A}"/>
    <cellStyle name="Note 11 2 2 2 4" xfId="17684" xr:uid="{57F861CF-BC7A-42B3-B017-BEF46123C03E}"/>
    <cellStyle name="Note 11 2 2 2 5" xfId="18564" xr:uid="{870CBAED-E95E-4A28-BA1B-252E4B1B2F39}"/>
    <cellStyle name="Note 11 2 2 2 6" xfId="19430" xr:uid="{6BB51910-1331-4229-B289-1753730E6F4F}"/>
    <cellStyle name="Note 11 2 2 2 7" xfId="20206" xr:uid="{1293A656-2874-4432-872F-1117DFBA2D81}"/>
    <cellStyle name="Note 11 2 2 2 8" xfId="20963" xr:uid="{85FAA885-5439-4653-8E72-E34CB742DB91}"/>
    <cellStyle name="Note 11 2 2 3" xfId="11790" xr:uid="{BE7EF493-A1FF-46E5-BB5A-EEA6D5EEB18A}"/>
    <cellStyle name="Note 11 2 2 3 2" xfId="16194" xr:uid="{26B6F4D2-DAE1-46C8-B7C7-47E293205633}"/>
    <cellStyle name="Note 11 2 2 3 3" xfId="17154" xr:uid="{8E6C0C79-021A-4994-AFD6-7C2CFA485003}"/>
    <cellStyle name="Note 11 2 2 3 4" xfId="18106" xr:uid="{2F444623-E5E2-4CE1-861B-A0D62C533463}"/>
    <cellStyle name="Note 11 2 2 3 5" xfId="18980" xr:uid="{374B9B7B-7320-4C03-A423-89F85E94F373}"/>
    <cellStyle name="Note 11 2 2 3 6" xfId="19845" xr:uid="{BA6E5ED4-29A8-4D0A-9BA3-5846B9141100}"/>
    <cellStyle name="Note 11 2 2 3 7" xfId="20621" xr:uid="{F60E9053-E71C-48B5-A844-CCE824DD2173}"/>
    <cellStyle name="Note 11 2 2 3 8" xfId="21378" xr:uid="{DA236B73-12F0-47E9-8650-594D436FEEC2}"/>
    <cellStyle name="Note 11 2 2 4" xfId="14754" xr:uid="{B65C2F96-CE62-4AEE-8CA5-EDF612F0D88E}"/>
    <cellStyle name="Note 11 2 2 5" xfId="14549" xr:uid="{4112CAA7-A2C4-40ED-AD97-948D3CC27458}"/>
    <cellStyle name="Note 11 2 2 6" xfId="12424" xr:uid="{CCB9B47C-07EC-41E0-AFF4-5C6EA9388F00}"/>
    <cellStyle name="Note 11 2 2 7" xfId="14969" xr:uid="{5722DDB1-39F2-4E63-81B7-635C4090A554}"/>
    <cellStyle name="Note 11 2 2 8" xfId="12107" xr:uid="{6AC2D78D-92F1-4C5B-A393-07F985FF81BD}"/>
    <cellStyle name="Note 11 2 2 9" xfId="15223" xr:uid="{06EEB997-F34D-4CBA-86C6-04855C25EC95}"/>
    <cellStyle name="Note 11 2 3" xfId="10571" xr:uid="{D4090F7D-29BB-4DB7-BC91-3405F49A61C1}"/>
    <cellStyle name="Note 11 2 3 2" xfId="15267" xr:uid="{2DC2464B-FEE0-4A87-8E42-575BE1D35F8E}"/>
    <cellStyle name="Note 11 2 3 3" xfId="16287" xr:uid="{0143D4A8-81DE-4CE7-A755-EAC597E3F81D}"/>
    <cellStyle name="Note 11 2 3 4" xfId="17247" xr:uid="{62448925-9669-4E91-8E7B-3FB58C0A513D}"/>
    <cellStyle name="Note 11 2 3 5" xfId="18196" xr:uid="{D0A1E5C7-97F2-4BF1-87F6-8D864E7A5A53}"/>
    <cellStyle name="Note 11 2 3 6" xfId="19069" xr:uid="{A8DA904A-E850-468C-829A-213C604CB498}"/>
    <cellStyle name="Note 11 2 3 7" xfId="19934" xr:uid="{E33E2B00-E319-4CF1-BD7F-9A196F6847B8}"/>
    <cellStyle name="Note 11 2 3 8" xfId="20710" xr:uid="{4B112B83-1A41-43BA-837F-466C03B9CEFE}"/>
    <cellStyle name="Note 11 2 4" xfId="11537" xr:uid="{57DBA55D-583F-4A05-A958-A31A6ED51CA4}"/>
    <cellStyle name="Note 11 2 4 2" xfId="15941" xr:uid="{8558C008-FB49-42B4-806D-27A998C7F1E6}"/>
    <cellStyle name="Note 11 2 4 3" xfId="16901" xr:uid="{1051C569-58AE-4F7A-B2FB-70706B247D0D}"/>
    <cellStyle name="Note 11 2 4 4" xfId="17853" xr:uid="{B44358AB-14EA-4EF6-8679-CC0E9AAEBD47}"/>
    <cellStyle name="Note 11 2 4 5" xfId="18727" xr:uid="{515F9DFC-8EF2-4D1B-97CC-9CA0441F6081}"/>
    <cellStyle name="Note 11 2 4 6" xfId="19592" xr:uid="{53DBF832-C988-4F5E-BAC2-A03F6BF1C9C0}"/>
    <cellStyle name="Note 11 2 4 7" xfId="20368" xr:uid="{146DFD5D-3578-48C7-9DAB-4397C8B10E37}"/>
    <cellStyle name="Note 11 2 4 8" xfId="21125" xr:uid="{0CF375C2-684C-4111-8064-7FE1C5B59CBD}"/>
    <cellStyle name="Note 11 2 5" xfId="14238" xr:uid="{925AB9BB-6006-4D1D-A1BC-97A159FC78CC}"/>
    <cellStyle name="Note 11 2 6" xfId="12719" xr:uid="{093B11EC-3C5F-4166-AF8A-B5C286A3AFB7}"/>
    <cellStyle name="Note 11 2 7" xfId="14022" xr:uid="{FF4701E9-FC54-493D-BC83-E46609E3C918}"/>
    <cellStyle name="Note 11 2 8" xfId="12898" xr:uid="{B19EDF73-A9FA-4E2A-B3D9-506C5D85E43A}"/>
    <cellStyle name="Note 11 2 9" xfId="13616" xr:uid="{9FBE2F5C-1A0B-4528-B33F-3347E129C0E9}"/>
    <cellStyle name="Note 11 3" xfId="9319" xr:uid="{A3FDF810-1D03-4D75-90F2-66A0137596FE}"/>
    <cellStyle name="Note 11 3 10" xfId="13684" xr:uid="{CAF0DEEA-E39F-4D95-A164-3A397A4467D0}"/>
    <cellStyle name="Note 11 3 2" xfId="10846" xr:uid="{90B0BBBB-6DE4-4F70-B32B-16966E629CAE}"/>
    <cellStyle name="Note 11 3 2 2" xfId="15473" xr:uid="{F7CCC3F4-10DA-41D6-ABBD-57C2279CA812}"/>
    <cellStyle name="Note 11 3 2 3" xfId="16479" xr:uid="{3226AF2E-20FC-4298-9232-FF512298CA64}"/>
    <cellStyle name="Note 11 3 2 4" xfId="17437" xr:uid="{79B72ED8-AE53-4E3D-A8C0-0F96216F7F7E}"/>
    <cellStyle name="Note 11 3 2 5" xfId="18364" xr:uid="{44AE479C-8785-4677-AE0C-473F1AE1488B}"/>
    <cellStyle name="Note 11 3 2 6" xfId="19235" xr:uid="{68C9EBCE-F04C-44F1-A79B-CF1E18578EF1}"/>
    <cellStyle name="Note 11 3 2 7" xfId="20082" xr:uid="{75FB01A9-EDA6-42F6-AD69-237E96645F05}"/>
    <cellStyle name="Note 11 3 2 8" xfId="20849" xr:uid="{ED216FED-7590-47F2-A0E3-A97006B6276F}"/>
    <cellStyle name="Note 11 3 3" xfId="11676" xr:uid="{ECA89B1E-3C5D-4D25-A3DB-D2C7C477D03D}"/>
    <cellStyle name="Note 11 3 3 2" xfId="16080" xr:uid="{14D851BE-CC9F-411C-A18F-EC9A4EAD5B3B}"/>
    <cellStyle name="Note 11 3 3 3" xfId="17040" xr:uid="{D2A18598-105F-4192-A5B3-BAE5BC54942F}"/>
    <cellStyle name="Note 11 3 3 4" xfId="17992" xr:uid="{10CF807C-9389-430F-A4A5-AE72B0EBAE48}"/>
    <cellStyle name="Note 11 3 3 5" xfId="18866" xr:uid="{E4F63493-A3F1-46FD-A2D8-8C9A2E505C72}"/>
    <cellStyle name="Note 11 3 3 6" xfId="19731" xr:uid="{112CDDAF-A6A8-49DF-BC9F-88DE72D1AACF}"/>
    <cellStyle name="Note 11 3 3 7" xfId="20507" xr:uid="{FCC0D42D-61F8-4E05-819B-517B47B3B034}"/>
    <cellStyle name="Note 11 3 3 8" xfId="21264" xr:uid="{A0A605EA-5EC3-4C0B-9D57-1189AD878357}"/>
    <cellStyle name="Note 11 3 4" xfId="14443" xr:uid="{50F46233-0DA5-4F00-88F2-E0C1E6E3610C}"/>
    <cellStyle name="Note 11 3 5" xfId="12527" xr:uid="{B89E2E59-4204-4F96-B280-A12331717505}"/>
    <cellStyle name="Note 11 3 6" xfId="14154" xr:uid="{11D44E95-3D4E-47C6-985F-48206153C998}"/>
    <cellStyle name="Note 11 3 7" xfId="12790" xr:uid="{0DD89D10-601F-468D-B109-A670AAD05116}"/>
    <cellStyle name="Note 11 3 8" xfId="14118" xr:uid="{1C5222B9-3A9D-4953-883B-AE393AB155AD}"/>
    <cellStyle name="Note 11 3 9" xfId="12822" xr:uid="{1D7C79A3-39F6-4971-9D83-0C12A30A643D}"/>
    <cellStyle name="Note 11 4" xfId="10103" xr:uid="{61C100F2-21C4-4DD2-BBFF-46D859536B2B}"/>
    <cellStyle name="Note 11 4 2" xfId="14984" xr:uid="{F602EB09-7CF8-4B97-A972-9144A26CC937}"/>
    <cellStyle name="Note 11 4 3" xfId="12097" xr:uid="{481EA1B4-75E8-428B-91E3-E4F3DFDF187A}"/>
    <cellStyle name="Note 11 4 4" xfId="15228" xr:uid="{443C2B43-C0A5-45D9-84A3-8599DB791232}"/>
    <cellStyle name="Note 11 4 5" xfId="11902" xr:uid="{61AD0F5B-B3F1-46C8-93B0-2CE2B328B7D2}"/>
    <cellStyle name="Note 11 4 6" xfId="15108" xr:uid="{FE44FD44-7213-4C4A-99AA-DB0258F3AA97}"/>
    <cellStyle name="Note 11 4 7" xfId="11989" xr:uid="{ACC90299-DF37-4A46-831A-465CD9DD130D}"/>
    <cellStyle name="Note 11 4 8" xfId="14749" xr:uid="{A66C4AB8-CAEA-42A6-A5F3-2996E41E1AAE}"/>
    <cellStyle name="Note 11 5" xfId="11448" xr:uid="{6C61A92F-722F-46DC-B99F-2B31013F09FB}"/>
    <cellStyle name="Note 11 5 2" xfId="15852" xr:uid="{62ABDDF6-3C77-4E61-B4FA-68519926555B}"/>
    <cellStyle name="Note 11 5 3" xfId="16812" xr:uid="{36441899-DFA8-4ECD-A69E-DADE4C42065A}"/>
    <cellStyle name="Note 11 5 4" xfId="17764" xr:uid="{7BF77B01-58B5-42F3-9AF1-64A1E788D0FD}"/>
    <cellStyle name="Note 11 5 5" xfId="18638" xr:uid="{91548C18-384B-4C21-9F44-F520B4E18B3F}"/>
    <cellStyle name="Note 11 5 6" xfId="19503" xr:uid="{ECA7E99E-D196-49AA-9A25-7A19F7C816E5}"/>
    <cellStyle name="Note 11 5 7" xfId="20279" xr:uid="{6BC85D9A-ACD3-48E7-BBA2-B085195FD303}"/>
    <cellStyle name="Note 11 5 8" xfId="21036" xr:uid="{EE9C4153-88F9-47D6-9469-4DB45CA378E6}"/>
    <cellStyle name="Note 11 6" xfId="13888" xr:uid="{209AD9D8-3CF6-4143-8A90-9F652756C6EC}"/>
    <cellStyle name="Note 11 7" xfId="13017" xr:uid="{7977FF8B-D5B2-4F0C-9509-17214A146969}"/>
    <cellStyle name="Note 11 8" xfId="15441" xr:uid="{8ABB46CE-66C6-4673-A785-B4142C889BA4}"/>
    <cellStyle name="Note 11 9" xfId="16450" xr:uid="{BE86970B-AAE2-408D-8D1E-6B76BD916C7C}"/>
    <cellStyle name="Note 12" xfId="8461" xr:uid="{D12854D5-40A0-4472-9037-24F04ABCCC13}"/>
    <cellStyle name="Note 12 10" xfId="14188" xr:uid="{6E1AA200-375F-4DF1-8B71-E4397541CAA9}"/>
    <cellStyle name="Note 12 11" xfId="12762" xr:uid="{718226C3-6880-42AB-B68E-D120E25D9FB4}"/>
    <cellStyle name="Note 12 12" xfId="15077" xr:uid="{FBAE04CF-FB6A-480D-8637-75FDC04F25AB}"/>
    <cellStyle name="Note 12 2" xfId="9045" xr:uid="{A0A4E7CD-360A-4DF5-B928-2B1C5533A02D}"/>
    <cellStyle name="Note 12 2 10" xfId="13642" xr:uid="{935BABB7-456D-4429-A0E5-86375B539013}"/>
    <cellStyle name="Note 12 2 11" xfId="13209" xr:uid="{52F19704-3C3D-4CF2-8A95-15DE621C230E}"/>
    <cellStyle name="Note 12 2 2" xfId="9803" xr:uid="{9E78E738-8120-4A57-BEA0-FC124F4EA4DA}"/>
    <cellStyle name="Note 12 2 2 10" xfId="13338" xr:uid="{ADFB7DD7-DF1E-4599-83D4-A9557E3E4FD6}"/>
    <cellStyle name="Note 12 2 2 2" xfId="11342" xr:uid="{6EAF8B67-1FD8-4D61-8B0D-7900D63CFF29}"/>
    <cellStyle name="Note 12 2 2 2 2" xfId="15771" xr:uid="{2414AD92-12FD-4859-81FC-6F699C59B7B8}"/>
    <cellStyle name="Note 12 2 2 2 3" xfId="16733" xr:uid="{7EFC4502-CE25-454F-9BEC-BDC42E0D2D22}"/>
    <cellStyle name="Note 12 2 2 2 4" xfId="17685" xr:uid="{48E6D684-3236-402C-AFF0-6C6AF47C0608}"/>
    <cellStyle name="Note 12 2 2 2 5" xfId="18565" xr:uid="{084B4B00-6F5C-4429-9373-BC86EC93FDDC}"/>
    <cellStyle name="Note 12 2 2 2 6" xfId="19431" xr:uid="{E4C03A9B-41F2-4597-8925-AF08ECCD650A}"/>
    <cellStyle name="Note 12 2 2 2 7" xfId="20207" xr:uid="{11BB7848-BF36-43A6-A40D-4B604B91FFAC}"/>
    <cellStyle name="Note 12 2 2 2 8" xfId="20964" xr:uid="{170DAEA6-8DCE-4833-BA6B-6361254620CF}"/>
    <cellStyle name="Note 12 2 2 3" xfId="11791" xr:uid="{20C2E9E1-B7F3-4780-BEF9-25BAEEBA9C18}"/>
    <cellStyle name="Note 12 2 2 3 2" xfId="16195" xr:uid="{C3CAFDFE-7D3C-46E2-930C-B3AF4F9596BA}"/>
    <cellStyle name="Note 12 2 2 3 3" xfId="17155" xr:uid="{6C9CEF81-737C-4769-93FC-A61F232E6D19}"/>
    <cellStyle name="Note 12 2 2 3 4" xfId="18107" xr:uid="{3FE6966E-EFAE-4F82-A7BA-B133A44A0FCC}"/>
    <cellStyle name="Note 12 2 2 3 5" xfId="18981" xr:uid="{94D0D36F-3B13-4AEB-A618-C8C5B727D45D}"/>
    <cellStyle name="Note 12 2 2 3 6" xfId="19846" xr:uid="{8B2C2B38-6229-4B71-9023-A7414D1169EB}"/>
    <cellStyle name="Note 12 2 2 3 7" xfId="20622" xr:uid="{125EE8EB-DC59-4253-888F-B5F192544FE7}"/>
    <cellStyle name="Note 12 2 2 3 8" xfId="21379" xr:uid="{8A5EA357-668F-4AF8-8EE1-A24B49DFA9AE}"/>
    <cellStyle name="Note 12 2 2 4" xfId="14755" xr:uid="{B9293940-7946-40ED-8CAD-66EEB221F787}"/>
    <cellStyle name="Note 12 2 2 5" xfId="14082" xr:uid="{2719DAD9-2EA6-4273-863A-07F7F0A754FD}"/>
    <cellStyle name="Note 12 2 2 6" xfId="12844" xr:uid="{2F9725BA-B120-479E-86BF-F51F4395D015}"/>
    <cellStyle name="Note 12 2 2 7" xfId="13666" xr:uid="{7CF71D77-623C-4437-B52F-6EDC6491063C}"/>
    <cellStyle name="Note 12 2 2 8" xfId="13185" xr:uid="{F4D54B5A-FC12-4C83-B9BB-0B885A6AAAFA}"/>
    <cellStyle name="Note 12 2 2 9" xfId="13481" xr:uid="{51D3CD11-2744-48EE-8086-19A2DB16B77B}"/>
    <cellStyle name="Note 12 2 3" xfId="10570" xr:uid="{77DCD3AB-0C53-4E03-B4D7-14BCE005F0A3}"/>
    <cellStyle name="Note 12 2 3 2" xfId="15266" xr:uid="{F19581CB-CA70-4635-A0F9-60F7CCB6D9E9}"/>
    <cellStyle name="Note 12 2 3 3" xfId="16286" xr:uid="{79D6FF62-B9E6-4108-AE60-3C98B1A2D72A}"/>
    <cellStyle name="Note 12 2 3 4" xfId="17246" xr:uid="{A3C63F9A-D3D0-44B5-A4DA-053D9654B392}"/>
    <cellStyle name="Note 12 2 3 5" xfId="18195" xr:uid="{C85835B6-5500-45D5-8955-FC84D38208A9}"/>
    <cellStyle name="Note 12 2 3 6" xfId="19068" xr:uid="{CCD1D262-4648-4D6C-A34E-0953B5FD3194}"/>
    <cellStyle name="Note 12 2 3 7" xfId="19933" xr:uid="{2D49E61B-223E-47F5-BF7B-5BBCE99FA5A4}"/>
    <cellStyle name="Note 12 2 3 8" xfId="20709" xr:uid="{33BE7591-1DF8-4AF8-922D-A6A4B1FAC2A0}"/>
    <cellStyle name="Note 12 2 4" xfId="11536" xr:uid="{21CB8593-1169-4547-A58F-52D708F640EE}"/>
    <cellStyle name="Note 12 2 4 2" xfId="15940" xr:uid="{3AF00453-7206-44B4-A3E9-183F4598D863}"/>
    <cellStyle name="Note 12 2 4 3" xfId="16900" xr:uid="{5E9FE420-39DE-49B2-A808-2050DF7C9EFD}"/>
    <cellStyle name="Note 12 2 4 4" xfId="17852" xr:uid="{CC1E9C53-4A02-4B70-B7F3-DCBEA7B72F2A}"/>
    <cellStyle name="Note 12 2 4 5" xfId="18726" xr:uid="{C182DF7E-C064-401E-8EDE-0EB31D8CE545}"/>
    <cellStyle name="Note 12 2 4 6" xfId="19591" xr:uid="{778A3E38-2CB9-43E5-8B70-BC42BA7416CD}"/>
    <cellStyle name="Note 12 2 4 7" xfId="20367" xr:uid="{C5D874A2-60CE-43C0-BFD5-1C892C30A24D}"/>
    <cellStyle name="Note 12 2 4 8" xfId="21124" xr:uid="{A7CA67B8-03FB-4DA8-9358-C2220AB7CB31}"/>
    <cellStyle name="Note 12 2 5" xfId="14237" xr:uid="{51CEF1E1-37CB-4C4C-A7CB-26CAD64CEE55}"/>
    <cellStyle name="Note 12 2 6" xfId="12720" xr:uid="{EC66417A-084C-483C-970E-F9CBD340FE97}"/>
    <cellStyle name="Note 12 2 7" xfId="15158" xr:uid="{6327E549-672A-4AFD-836F-3BDF9348F012}"/>
    <cellStyle name="Note 12 2 8" xfId="14054" xr:uid="{479DAF3B-9D77-4B3C-A044-6D59F939FC6A}"/>
    <cellStyle name="Note 12 2 9" xfId="12871" xr:uid="{5BA1D85A-7C1D-4572-AC87-D27BC26E0960}"/>
    <cellStyle name="Note 12 3" xfId="9320" xr:uid="{69F85B72-EA3A-4C87-88D5-C511C07DB9D6}"/>
    <cellStyle name="Note 12 3 10" xfId="15712" xr:uid="{1DFB6F4D-47F9-4AF5-9D21-93D916CE6ECD}"/>
    <cellStyle name="Note 12 3 2" xfId="10847" xr:uid="{A3604607-B344-4D92-80F9-4558117EADE0}"/>
    <cellStyle name="Note 12 3 2 2" xfId="15474" xr:uid="{52D455B2-8FB5-4974-9BB8-22DA534D4AEA}"/>
    <cellStyle name="Note 12 3 2 3" xfId="16480" xr:uid="{195F2BB5-F004-4FE9-B330-98C7D12BB162}"/>
    <cellStyle name="Note 12 3 2 4" xfId="17438" xr:uid="{6E737382-8DDE-45E7-B902-A492CED69F61}"/>
    <cellStyle name="Note 12 3 2 5" xfId="18365" xr:uid="{E129205B-9E61-4BE6-A4D7-0AA0C523B455}"/>
    <cellStyle name="Note 12 3 2 6" xfId="19236" xr:uid="{2FF4E442-8767-45F0-883D-DA1843E89821}"/>
    <cellStyle name="Note 12 3 2 7" xfId="20083" xr:uid="{BB73B5DC-C8CA-4CC6-88CD-2337BD0114F6}"/>
    <cellStyle name="Note 12 3 2 8" xfId="20850" xr:uid="{40C1727F-E983-4BAE-89ED-443456290164}"/>
    <cellStyle name="Note 12 3 3" xfId="11677" xr:uid="{16A93F6D-795D-4E4B-803D-85FB0571922F}"/>
    <cellStyle name="Note 12 3 3 2" xfId="16081" xr:uid="{7D52E255-B8AF-4FF9-A068-4AACC57B2CC7}"/>
    <cellStyle name="Note 12 3 3 3" xfId="17041" xr:uid="{884E46EF-F39B-4A7D-877D-3A24F7B8DB10}"/>
    <cellStyle name="Note 12 3 3 4" xfId="17993" xr:uid="{A2A3C6F8-52BC-4A91-A9C6-0175F6006170}"/>
    <cellStyle name="Note 12 3 3 5" xfId="18867" xr:uid="{354A5ECD-48BB-4505-8DFA-500DA55B24E9}"/>
    <cellStyle name="Note 12 3 3 6" xfId="19732" xr:uid="{BD44F0B6-093E-4793-AB47-1F6F01FD50B3}"/>
    <cellStyle name="Note 12 3 3 7" xfId="20508" xr:uid="{C9BA38E8-B1AA-47CC-80A4-A26F9E7B7D6B}"/>
    <cellStyle name="Note 12 3 3 8" xfId="21265" xr:uid="{9B04C2E7-78E6-416E-B9C2-0F56622FD51D}"/>
    <cellStyle name="Note 12 3 4" xfId="14444" xr:uid="{9F5EC4C9-4825-4304-8CBF-686D16EB2962}"/>
    <cellStyle name="Note 12 3 5" xfId="12526" xr:uid="{294C6255-A25D-4942-8BDE-FCD2E3D21E99}"/>
    <cellStyle name="Note 12 3 6" xfId="13745" xr:uid="{8B8AC9D4-A7F6-4E5C-AB89-E286887706CE}"/>
    <cellStyle name="Note 12 3 7" xfId="13133" xr:uid="{B7626E74-A1D3-4FCE-8D35-8ACA91787CF8}"/>
    <cellStyle name="Note 12 3 8" xfId="14602" xr:uid="{EE322352-6679-4D2E-84EE-F6A6A4C14A0E}"/>
    <cellStyle name="Note 12 3 9" xfId="12385" xr:uid="{88A26F37-23CB-47A0-9AE1-125034BF8108}"/>
    <cellStyle name="Note 12 4" xfId="10104" xr:uid="{50BFB2CA-EF13-4E75-9945-7CDD92A48429}"/>
    <cellStyle name="Note 12 4 2" xfId="14985" xr:uid="{5208C43E-07D0-4647-8470-EDEE720CAE45}"/>
    <cellStyle name="Note 12 4 3" xfId="12096" xr:uid="{31295BE5-12CA-422C-906A-878FA932F922}"/>
    <cellStyle name="Note 12 4 4" xfId="14200" xr:uid="{FCB2AB9F-0474-4505-B7F6-58F90F110A69}"/>
    <cellStyle name="Note 12 4 5" xfId="12752" xr:uid="{33CC4673-E68A-4110-B0C7-FCECD4D92057}"/>
    <cellStyle name="Note 12 4 6" xfId="14412" xr:uid="{B29EC110-0C14-49DF-B3D1-B2BCDCD861B1}"/>
    <cellStyle name="Note 12 4 7" xfId="12554" xr:uid="{36385D6F-CE80-4C60-8175-B6C3EB52CB92}"/>
    <cellStyle name="Note 12 4 8" xfId="13739" xr:uid="{DD03E121-410E-40DD-B58A-B460915CEFAC}"/>
    <cellStyle name="Note 12 5" xfId="11449" xr:uid="{F7B5EC77-B9A7-4226-BD14-1584D07522D0}"/>
    <cellStyle name="Note 12 5 2" xfId="15853" xr:uid="{7C856636-95BB-47DD-9C24-01D431C17A25}"/>
    <cellStyle name="Note 12 5 3" xfId="16813" xr:uid="{4C7EF329-CAA4-4404-AB93-543735027B3C}"/>
    <cellStyle name="Note 12 5 4" xfId="17765" xr:uid="{C42FD62C-FEC8-456E-B074-9B465EFF5175}"/>
    <cellStyle name="Note 12 5 5" xfId="18639" xr:uid="{2FE9B19A-D092-4A2C-A82C-1C768965C260}"/>
    <cellStyle name="Note 12 5 6" xfId="19504" xr:uid="{B3E72B6C-5328-4B5C-A60C-6E9E23F0B0AF}"/>
    <cellStyle name="Note 12 5 7" xfId="20280" xr:uid="{0884A92C-70ED-4119-847C-282A0D1FBBF5}"/>
    <cellStyle name="Note 12 5 8" xfId="21037" xr:uid="{1308F61C-EDBD-4532-96A9-555896BB5AEE}"/>
    <cellStyle name="Note 12 6" xfId="13889" xr:uid="{A51110A1-ECCD-4EB5-99FA-C8301220FCED}"/>
    <cellStyle name="Note 12 7" xfId="13016" xr:uid="{015272B3-CC23-4A84-9ED3-3268967E845A}"/>
    <cellStyle name="Note 12 8" xfId="14929" xr:uid="{FE9CE918-85F8-403B-9166-891E7E321B1B}"/>
    <cellStyle name="Note 12 9" xfId="12144" xr:uid="{EECFAD68-A745-42BD-81A0-9DF34571FB6B}"/>
    <cellStyle name="Note 13" xfId="8462" xr:uid="{A99A7075-B8C7-4E0D-9810-D10A4F00E337}"/>
    <cellStyle name="Note 13 10" xfId="14086" xr:uid="{AF402B55-207C-48CF-8DD9-1DF10B3E3480}"/>
    <cellStyle name="Note 13 11" xfId="12842" xr:uid="{5468DF62-276B-43B9-B9FA-01B751BC1031}"/>
    <cellStyle name="Note 13 12" xfId="13668" xr:uid="{D08F6C05-A696-4E8E-8C90-B51C5CE6E765}"/>
    <cellStyle name="Note 13 2" xfId="9044" xr:uid="{ED9716E1-299C-4173-AAD7-3704A0296825}"/>
    <cellStyle name="Note 13 2 10" xfId="18488" xr:uid="{20D5A44D-89B9-48B0-BAB1-A75E955EAD05}"/>
    <cellStyle name="Note 13 2 11" xfId="19359" xr:uid="{87B0E3E0-3747-4123-942F-A29B8F9D0B3D}"/>
    <cellStyle name="Note 13 2 2" xfId="9804" xr:uid="{A31751D8-BDDD-4B8A-BD56-BCEFFFDD83B0}"/>
    <cellStyle name="Note 13 2 2 10" xfId="15720" xr:uid="{CA78DD62-20CF-49AB-8D7D-63BD185BE05D}"/>
    <cellStyle name="Note 13 2 2 2" xfId="11343" xr:uid="{72F6628F-02F3-4C42-BE5B-AA68301AE5B3}"/>
    <cellStyle name="Note 13 2 2 2 2" xfId="15772" xr:uid="{C0BB511B-DB20-40D9-AF22-B97901DFAE31}"/>
    <cellStyle name="Note 13 2 2 2 3" xfId="16734" xr:uid="{1AF8AB51-4773-4CDA-89CC-71F13ED9A8A1}"/>
    <cellStyle name="Note 13 2 2 2 4" xfId="17686" xr:uid="{226B53A1-C00C-404B-9278-1242ABE18280}"/>
    <cellStyle name="Note 13 2 2 2 5" xfId="18566" xr:uid="{EE5E12D4-7510-47F8-8BCF-0FE265D26DAA}"/>
    <cellStyle name="Note 13 2 2 2 6" xfId="19432" xr:uid="{51C7B450-9B52-4E1C-A5A1-3DB3C1CAF820}"/>
    <cellStyle name="Note 13 2 2 2 7" xfId="20208" xr:uid="{C6FA286F-B552-4E5C-9DE0-1782EBD89957}"/>
    <cellStyle name="Note 13 2 2 2 8" xfId="20965" xr:uid="{38A014C9-5352-459B-9773-AE103EBFBB4E}"/>
    <cellStyle name="Note 13 2 2 3" xfId="11792" xr:uid="{48DB0939-B66A-4D3B-823B-D20F1B5AAEFE}"/>
    <cellStyle name="Note 13 2 2 3 2" xfId="16196" xr:uid="{A1B55BE5-7CB2-4872-832B-D4421BD6B341}"/>
    <cellStyle name="Note 13 2 2 3 3" xfId="17156" xr:uid="{76B2E854-C9B5-4BB9-A1D0-00BAEC496B43}"/>
    <cellStyle name="Note 13 2 2 3 4" xfId="18108" xr:uid="{E172979C-3698-40BB-B730-655BCA0A465E}"/>
    <cellStyle name="Note 13 2 2 3 5" xfId="18982" xr:uid="{6F60372C-9C5C-4A77-8D80-CB30E7E16F8D}"/>
    <cellStyle name="Note 13 2 2 3 6" xfId="19847" xr:uid="{49C31D07-ADDF-42CF-918D-795F0578819E}"/>
    <cellStyle name="Note 13 2 2 3 7" xfId="20623" xr:uid="{347718DB-8D16-4B9E-BB64-340DCC5E3FA1}"/>
    <cellStyle name="Note 13 2 2 3 8" xfId="21380" xr:uid="{A379FEA4-8F5D-4144-B458-14381E9EE062}"/>
    <cellStyle name="Note 13 2 2 4" xfId="14756" xr:uid="{4B57D68A-6132-43EE-A02F-D9D43F77D77D}"/>
    <cellStyle name="Note 13 2 2 5" xfId="12267" xr:uid="{941D8F34-42FE-4D2B-AC7F-C3970AF9B5F0}"/>
    <cellStyle name="Note 13 2 2 6" xfId="14708" xr:uid="{E2817B4A-E18E-411B-98C7-92084F246D47}"/>
    <cellStyle name="Note 13 2 2 7" xfId="12301" xr:uid="{0162A94B-DB81-41B2-976E-E640B9AECC70}"/>
    <cellStyle name="Note 13 2 2 8" xfId="14702" xr:uid="{1CB4D9F4-866C-45C7-B3FB-08A6B54B5796}"/>
    <cellStyle name="Note 13 2 2 9" xfId="12306" xr:uid="{DBB55B8B-6E70-453B-BC71-1573C4EC03FA}"/>
    <cellStyle name="Note 13 2 3" xfId="10569" xr:uid="{B63D55FA-A1B8-4CF3-BA12-F44645753EC7}"/>
    <cellStyle name="Note 13 2 3 2" xfId="15265" xr:uid="{124009DB-95D6-4515-8770-3C2C691BCCB4}"/>
    <cellStyle name="Note 13 2 3 3" xfId="16285" xr:uid="{E755E8B1-4986-4E38-80AD-D686FE43FB14}"/>
    <cellStyle name="Note 13 2 3 4" xfId="17245" xr:uid="{E52DF4A0-5CAA-45F9-8DC4-34DA6030921F}"/>
    <cellStyle name="Note 13 2 3 5" xfId="18194" xr:uid="{FA3C1D57-01A3-4008-9C7A-0AC278983853}"/>
    <cellStyle name="Note 13 2 3 6" xfId="19067" xr:uid="{D7FB5EA7-884B-4FE2-BD2D-856CEA11DEF1}"/>
    <cellStyle name="Note 13 2 3 7" xfId="19932" xr:uid="{C9282F52-1576-4D2E-B1B6-198626D40997}"/>
    <cellStyle name="Note 13 2 3 8" xfId="20708" xr:uid="{3969C950-5D6F-4C1E-A81C-F209077D1352}"/>
    <cellStyle name="Note 13 2 4" xfId="11535" xr:uid="{9DECDDEF-FB90-404C-AFDC-27409DF26A05}"/>
    <cellStyle name="Note 13 2 4 2" xfId="15939" xr:uid="{7E6EF2B3-0B97-4EE8-9DF6-98FBD074C06A}"/>
    <cellStyle name="Note 13 2 4 3" xfId="16899" xr:uid="{39594C94-1F0F-4552-AA74-C837C55C1CA4}"/>
    <cellStyle name="Note 13 2 4 4" xfId="17851" xr:uid="{D9C48B72-9236-4435-8AA1-8E9C751C3CA4}"/>
    <cellStyle name="Note 13 2 4 5" xfId="18725" xr:uid="{36951CD5-2FB4-4E08-8D6C-425D03C0120F}"/>
    <cellStyle name="Note 13 2 4 6" xfId="19590" xr:uid="{B215F204-2882-4832-AC01-B494C198AA67}"/>
    <cellStyle name="Note 13 2 4 7" xfId="20366" xr:uid="{F1859144-4BB8-45FA-8CDD-E50B70EA1681}"/>
    <cellStyle name="Note 13 2 4 8" xfId="21123" xr:uid="{CF9CA27C-6E9F-41A7-BF9A-EFCFBFC2298F}"/>
    <cellStyle name="Note 13 2 5" xfId="14236" xr:uid="{3877F54F-3F15-49B5-926B-A21B4B2F9CF2}"/>
    <cellStyle name="Note 13 2 6" xfId="12721" xr:uid="{9DB1B864-CD6E-4974-99B2-9E81E4EC6EE6}"/>
    <cellStyle name="Note 13 2 7" xfId="15658" xr:uid="{6783128F-F9E8-40EA-8CD0-3926D7B19CAC}"/>
    <cellStyle name="Note 13 2 8" xfId="16636" xr:uid="{0D1BC308-74B7-441E-B8A9-66A4DB433073}"/>
    <cellStyle name="Note 13 2 9" xfId="17589" xr:uid="{26451132-5900-4151-8B5F-696211EDEA53}"/>
    <cellStyle name="Note 13 3" xfId="9321" xr:uid="{A173CA4C-8DFC-4DE6-9A75-AF1921045F43}"/>
    <cellStyle name="Note 13 3 10" xfId="17572" xr:uid="{8C5EBAF0-C09C-49D9-AD66-599E26C65949}"/>
    <cellStyle name="Note 13 3 2" xfId="10848" xr:uid="{6D99DA76-3637-42EE-984E-34DAE4B7C312}"/>
    <cellStyle name="Note 13 3 2 2" xfId="15475" xr:uid="{A80CBF1E-0DD7-4738-ACC1-F7A0BE9D3DCE}"/>
    <cellStyle name="Note 13 3 2 3" xfId="16481" xr:uid="{B2577817-4A3B-48DB-968C-0AFB032C188F}"/>
    <cellStyle name="Note 13 3 2 4" xfId="17439" xr:uid="{FB21F99B-2A05-41D0-8605-AACF80C3990C}"/>
    <cellStyle name="Note 13 3 2 5" xfId="18366" xr:uid="{D843831D-0876-4933-9B50-905563D19A1B}"/>
    <cellStyle name="Note 13 3 2 6" xfId="19237" xr:uid="{D8011444-32C4-48DA-ACD5-BA452E104A4F}"/>
    <cellStyle name="Note 13 3 2 7" xfId="20084" xr:uid="{C38E0F36-3DE3-40D8-A960-39ADB83AE73F}"/>
    <cellStyle name="Note 13 3 2 8" xfId="20851" xr:uid="{A59839F0-4131-40AF-B142-E85A986284D4}"/>
    <cellStyle name="Note 13 3 3" xfId="11678" xr:uid="{95794300-2F94-4EAB-87BC-F698912E0542}"/>
    <cellStyle name="Note 13 3 3 2" xfId="16082" xr:uid="{BF6B701F-012D-4CB0-A031-2929FFE7DD13}"/>
    <cellStyle name="Note 13 3 3 3" xfId="17042" xr:uid="{0F6128EF-824F-40BC-969C-595CEC46CBB6}"/>
    <cellStyle name="Note 13 3 3 4" xfId="17994" xr:uid="{4FE724B5-2BCD-471C-8226-032B574D3479}"/>
    <cellStyle name="Note 13 3 3 5" xfId="18868" xr:uid="{5A844762-A958-4F58-9B78-6A7CCF271638}"/>
    <cellStyle name="Note 13 3 3 6" xfId="19733" xr:uid="{978B9671-D88D-4C38-BFCD-08699BE47413}"/>
    <cellStyle name="Note 13 3 3 7" xfId="20509" xr:uid="{3172CE52-B71D-4C0B-A91D-722B8D3004AE}"/>
    <cellStyle name="Note 13 3 3 8" xfId="21266" xr:uid="{B117F09D-B76C-4798-9188-9C0B3183D813}"/>
    <cellStyle name="Note 13 3 4" xfId="14445" xr:uid="{8D318F86-F608-449E-BCDE-A64D82603B5F}"/>
    <cellStyle name="Note 13 3 5" xfId="12525" xr:uid="{EDCEDCBB-359C-4CC3-90D5-9D065E911FB4}"/>
    <cellStyle name="Note 13 3 6" xfId="13746" xr:uid="{BD959E7A-A09A-483D-B3D8-0016BD684D53}"/>
    <cellStyle name="Note 13 3 7" xfId="13132" xr:uid="{B0BDDA19-87FB-4344-B448-7728FBC8F9C0}"/>
    <cellStyle name="Note 13 3 8" xfId="15627" xr:uid="{5A895A37-2C3F-4F08-A90B-56C8C209E992}"/>
    <cellStyle name="Note 13 3 9" xfId="16615" xr:uid="{6E7B49E3-3084-4E5E-8C91-12B6356F17E8}"/>
    <cellStyle name="Note 13 4" xfId="10105" xr:uid="{1F5C335F-B1FF-4C7D-90A4-DBDF9BA6DB7E}"/>
    <cellStyle name="Note 13 4 2" xfId="14986" xr:uid="{AC4E2D49-C01F-44A4-A370-ED416B5444AF}"/>
    <cellStyle name="Note 13 4 3" xfId="12095" xr:uid="{C56848AE-FA18-4ACA-A0E9-FB762DB26168}"/>
    <cellStyle name="Note 13 4 4" xfId="14733" xr:uid="{C4572502-BDD4-48C3-9156-EC62119F6E3C}"/>
    <cellStyle name="Note 13 4 5" xfId="12280" xr:uid="{D24E2BB4-9836-49D8-A9DD-68B09B8469B8}"/>
    <cellStyle name="Note 13 4 6" xfId="14706" xr:uid="{52819F24-9F8C-4AF6-8EB4-571BECC8C2DB}"/>
    <cellStyle name="Note 13 4 7" xfId="12303" xr:uid="{4FB6EED7-14C0-4C0C-8DF0-E4074E62D7C9}"/>
    <cellStyle name="Note 13 4 8" xfId="13814" xr:uid="{AED0DC11-8C5E-4E67-96E7-24A0CCE383C8}"/>
    <cellStyle name="Note 13 5" xfId="11450" xr:uid="{24D23F70-8032-4A78-A30F-CD8B91433830}"/>
    <cellStyle name="Note 13 5 2" xfId="15854" xr:uid="{66CC02AC-0C8E-413D-80FD-A3A9E2B2E7C5}"/>
    <cellStyle name="Note 13 5 3" xfId="16814" xr:uid="{BEFCBFF9-F44F-4EEC-881B-137180794C67}"/>
    <cellStyle name="Note 13 5 4" xfId="17766" xr:uid="{CA357808-28F5-4B02-8593-67A23FF6B7A1}"/>
    <cellStyle name="Note 13 5 5" xfId="18640" xr:uid="{BAF0FE89-A3D8-40BD-A9F4-B2EA05C1AE9D}"/>
    <cellStyle name="Note 13 5 6" xfId="19505" xr:uid="{C5DD94C1-2B6C-45BB-84E9-D03B295A15C1}"/>
    <cellStyle name="Note 13 5 7" xfId="20281" xr:uid="{7F3EEB13-7565-45BE-9AA3-CA32DCBB2274}"/>
    <cellStyle name="Note 13 5 8" xfId="21038" xr:uid="{C9CBF29D-70F1-4859-BAFE-5D4F4C0FBA3F}"/>
    <cellStyle name="Note 13 6" xfId="13890" xr:uid="{D1812535-362B-4CF1-8A6B-5C31A4A70FD7}"/>
    <cellStyle name="Note 13 7" xfId="13015" xr:uid="{88DE3245-8A40-41B3-99A0-0A2D512316E1}"/>
    <cellStyle name="Note 13 8" xfId="13509" xr:uid="{5DEAE424-7E59-44C2-A9A9-F9C366B89BAE}"/>
    <cellStyle name="Note 13 9" xfId="13312" xr:uid="{7297BA86-DDC7-4AD8-97FE-924E345E8509}"/>
    <cellStyle name="Note 14" xfId="8463" xr:uid="{53CA24E4-472E-4DF9-87D5-BB15A2C2A74C}"/>
    <cellStyle name="Note 14 10" xfId="14572" xr:uid="{9C633DC6-F899-4369-94ED-6E2D7AD1BD12}"/>
    <cellStyle name="Note 14 11" xfId="12403" xr:uid="{546AD3CC-12A1-415C-A770-C2A838374FB8}"/>
    <cellStyle name="Note 14 12" xfId="15709" xr:uid="{80DE839A-13C6-4215-9AC8-5BA6C200D8F1}"/>
    <cellStyle name="Note 14 2" xfId="9043" xr:uid="{329683E4-CABA-4FF7-AB4E-4974BB6E22B2}"/>
    <cellStyle name="Note 14 2 10" xfId="13095" xr:uid="{349E9F44-8AF5-484F-ADF4-EB0030E6AE2E}"/>
    <cellStyle name="Note 14 2 11" xfId="15141" xr:uid="{B956534E-17CC-4C56-9BA7-4D57F69B9326}"/>
    <cellStyle name="Note 14 2 2" xfId="9805" xr:uid="{F72CBEC0-4306-415E-95D2-B33B41F08D44}"/>
    <cellStyle name="Note 14 2 2 10" xfId="12966" xr:uid="{060FC534-A04F-4290-AEC3-47DDD82AA0D8}"/>
    <cellStyle name="Note 14 2 2 2" xfId="11344" xr:uid="{EBDB63FA-B194-4972-ACF3-97F6511B510C}"/>
    <cellStyle name="Note 14 2 2 2 2" xfId="15773" xr:uid="{412203F8-0D1A-4402-8167-A0D11422A6AD}"/>
    <cellStyle name="Note 14 2 2 2 3" xfId="16735" xr:uid="{E8920461-B83A-4FA4-B777-9F6CFC86DE49}"/>
    <cellStyle name="Note 14 2 2 2 4" xfId="17687" xr:uid="{2B69E472-EA82-4D3B-B6B3-90B19F913926}"/>
    <cellStyle name="Note 14 2 2 2 5" xfId="18567" xr:uid="{6BB8A8A4-D247-4216-A8F2-2B7C074EA16B}"/>
    <cellStyle name="Note 14 2 2 2 6" xfId="19433" xr:uid="{5D10ADF8-9DBB-4F0D-9AFA-5D2C9CE05A69}"/>
    <cellStyle name="Note 14 2 2 2 7" xfId="20209" xr:uid="{19C63557-FFBE-4086-B01E-F9365E1B0564}"/>
    <cellStyle name="Note 14 2 2 2 8" xfId="20966" xr:uid="{B0346A2D-FA2F-477D-97C1-56453DB7FE3B}"/>
    <cellStyle name="Note 14 2 2 3" xfId="11793" xr:uid="{55FA9565-8F3F-4526-B08E-9A3389928536}"/>
    <cellStyle name="Note 14 2 2 3 2" xfId="16197" xr:uid="{9A66FAE5-D548-433B-AE5E-46725A310681}"/>
    <cellStyle name="Note 14 2 2 3 3" xfId="17157" xr:uid="{E54576BE-A0F5-4ADE-9BC2-8788A7A118D6}"/>
    <cellStyle name="Note 14 2 2 3 4" xfId="18109" xr:uid="{8671E601-2338-4679-AC30-5B5EA2C4ED20}"/>
    <cellStyle name="Note 14 2 2 3 5" xfId="18983" xr:uid="{0D23D651-50A4-4535-804B-5900FC3661BA}"/>
    <cellStyle name="Note 14 2 2 3 6" xfId="19848" xr:uid="{09E60DDA-19DB-41F1-A29E-C6FEBD85CF6A}"/>
    <cellStyle name="Note 14 2 2 3 7" xfId="20624" xr:uid="{A5E19703-6E53-4E95-BA76-4FC946BE9A94}"/>
    <cellStyle name="Note 14 2 2 3 8" xfId="21381" xr:uid="{ED8B3D44-93A9-43B9-8EC3-1F418F57F65D}"/>
    <cellStyle name="Note 14 2 2 4" xfId="14757" xr:uid="{E78460C0-1EAD-4A41-9EC2-560E95EC813D}"/>
    <cellStyle name="Note 14 2 2 5" xfId="15118" xr:uid="{31F474AA-4EDE-47E5-A5EB-F24F5A690677}"/>
    <cellStyle name="Note 14 2 2 6" xfId="11981" xr:uid="{4CFAC362-60A2-49C9-A2EA-D3365F2FEA00}"/>
    <cellStyle name="Note 14 2 2 7" xfId="15244" xr:uid="{75F74648-9D5E-4200-8E2D-2A11E2BEFA81}"/>
    <cellStyle name="Note 14 2 2 8" xfId="11889" xr:uid="{4DCDEBE3-BB18-4A20-801F-A27708DB06CD}"/>
    <cellStyle name="Note 14 2 2 9" xfId="13941" xr:uid="{EB0A4647-CAC5-483D-8F78-F41A24867BCE}"/>
    <cellStyle name="Note 14 2 3" xfId="10568" xr:uid="{9DCFFD17-C520-4BC1-9F2E-D592B896BCC4}"/>
    <cellStyle name="Note 14 2 3 2" xfId="15264" xr:uid="{B37BDEAC-4B7B-4484-ACC1-47FD4FF40565}"/>
    <cellStyle name="Note 14 2 3 3" xfId="16284" xr:uid="{16937347-EE23-4913-B54C-DEE4B6FEC842}"/>
    <cellStyle name="Note 14 2 3 4" xfId="17244" xr:uid="{7D05E106-CDF1-43D6-8807-BF9981DC687A}"/>
    <cellStyle name="Note 14 2 3 5" xfId="18193" xr:uid="{6B968AD0-4CFF-4BA5-A456-340F7444CBEC}"/>
    <cellStyle name="Note 14 2 3 6" xfId="19066" xr:uid="{40605D2F-91E1-4B44-B858-BAC5342F341A}"/>
    <cellStyle name="Note 14 2 3 7" xfId="19931" xr:uid="{2DD55D2D-459A-463B-965E-6BCBF860D589}"/>
    <cellStyle name="Note 14 2 3 8" xfId="20707" xr:uid="{3A54E168-2832-4E12-902D-39FD0A541593}"/>
    <cellStyle name="Note 14 2 4" xfId="11534" xr:uid="{88122A80-EF4A-4764-AD1F-BAE23163E236}"/>
    <cellStyle name="Note 14 2 4 2" xfId="15938" xr:uid="{C2A785B6-FFC0-423D-A87A-84B2BD117B75}"/>
    <cellStyle name="Note 14 2 4 3" xfId="16898" xr:uid="{A8053C49-29A4-4797-B6A4-4D459D74D9D8}"/>
    <cellStyle name="Note 14 2 4 4" xfId="17850" xr:uid="{DAB1A90A-E813-4621-B182-5D61B10FD570}"/>
    <cellStyle name="Note 14 2 4 5" xfId="18724" xr:uid="{40C9EFE2-5819-44DA-B209-E1ED4883DDBC}"/>
    <cellStyle name="Note 14 2 4 6" xfId="19589" xr:uid="{439C7D84-6A1C-4CE7-A450-4653AF0597A5}"/>
    <cellStyle name="Note 14 2 4 7" xfId="20365" xr:uid="{D567B281-8EC7-43D3-BA31-C256D4922A3E}"/>
    <cellStyle name="Note 14 2 4 8" xfId="21122" xr:uid="{C6F9286E-A70E-467F-B792-19F9E17CCD3E}"/>
    <cellStyle name="Note 14 2 5" xfId="14235" xr:uid="{25CCEBB6-FA9B-4895-864C-DC3E3E6041DF}"/>
    <cellStyle name="Note 14 2 6" xfId="12722" xr:uid="{15462E6F-B082-4AB1-B7CB-02A323FC1A88}"/>
    <cellStyle name="Note 14 2 7" xfId="14636" xr:uid="{B66F68E3-6474-4505-A6B0-16F51BBD71CE}"/>
    <cellStyle name="Note 14 2 8" xfId="12360" xr:uid="{A4468B1D-F69A-4839-B123-90139D8BE411}"/>
    <cellStyle name="Note 14 2 9" xfId="13794" xr:uid="{27D10BD6-CF0A-4D53-A830-4E456BAF756F}"/>
    <cellStyle name="Note 14 3" xfId="9322" xr:uid="{ABB5CFE9-C392-4FC7-9204-500693B799DB}"/>
    <cellStyle name="Note 14 3 10" xfId="15106" xr:uid="{C471019F-2B0F-43E9-A881-1DE38E371B89}"/>
    <cellStyle name="Note 14 3 2" xfId="10849" xr:uid="{B92C42E5-206B-488C-8A19-D0BD401D3E91}"/>
    <cellStyle name="Note 14 3 2 2" xfId="15476" xr:uid="{88312021-04D6-447C-B948-009CFD87A515}"/>
    <cellStyle name="Note 14 3 2 3" xfId="16482" xr:uid="{40F1BBD2-D25E-40C3-8E19-09DAD808226A}"/>
    <cellStyle name="Note 14 3 2 4" xfId="17440" xr:uid="{06D5E00D-FC11-4254-8ED5-16BB5728CBB4}"/>
    <cellStyle name="Note 14 3 2 5" xfId="18367" xr:uid="{7B95904C-1D31-4363-B41B-696A921B5302}"/>
    <cellStyle name="Note 14 3 2 6" xfId="19238" xr:uid="{440FEF34-CAC3-48C4-9F5A-7944B3B8E05D}"/>
    <cellStyle name="Note 14 3 2 7" xfId="20085" xr:uid="{515B7B11-C658-4D0F-9CF9-3B53BB93D617}"/>
    <cellStyle name="Note 14 3 2 8" xfId="20852" xr:uid="{6F597428-0119-40BE-B593-EA7CBD515454}"/>
    <cellStyle name="Note 14 3 3" xfId="11679" xr:uid="{E388B9C8-9DEF-421E-B9CC-D794D7018151}"/>
    <cellStyle name="Note 14 3 3 2" xfId="16083" xr:uid="{24DB6DB5-CC6D-42EF-B6E2-BB42FE0E3274}"/>
    <cellStyle name="Note 14 3 3 3" xfId="17043" xr:uid="{A7E26820-F90A-4444-A636-CC3DA908ABE7}"/>
    <cellStyle name="Note 14 3 3 4" xfId="17995" xr:uid="{A4BCCC6D-717A-4A83-BDB1-39614300C246}"/>
    <cellStyle name="Note 14 3 3 5" xfId="18869" xr:uid="{D9F8D137-2A3B-46FA-B8A9-4531BA4B6C29}"/>
    <cellStyle name="Note 14 3 3 6" xfId="19734" xr:uid="{6AF5CF15-5B24-40A7-9E32-81C04B6E028C}"/>
    <cellStyle name="Note 14 3 3 7" xfId="20510" xr:uid="{274D9521-FF82-42D6-B056-8741AEFC3BC0}"/>
    <cellStyle name="Note 14 3 3 8" xfId="21267" xr:uid="{71B21A7B-5F92-48A5-8A20-1667A7642977}"/>
    <cellStyle name="Note 14 3 4" xfId="14446" xr:uid="{A5FAF260-8135-4CD5-AD3D-BE5350685720}"/>
    <cellStyle name="Note 14 3 5" xfId="12524" xr:uid="{8C43AAF4-D51E-480C-99F7-CDC4606BE0B7}"/>
    <cellStyle name="Note 14 3 6" xfId="13747" xr:uid="{57D67A81-FA41-46FE-9B5B-5EFB828EED07}"/>
    <cellStyle name="Note 14 3 7" xfId="13131" xr:uid="{64774C1B-27C3-4E64-938E-4F47048CB46A}"/>
    <cellStyle name="Note 14 3 8" xfId="15071" xr:uid="{F6732FEE-22CD-4B7D-A1FF-815670862BE5}"/>
    <cellStyle name="Note 14 3 9" xfId="12018" xr:uid="{34133F0A-20AA-4F25-B2AE-DB45510A07F9}"/>
    <cellStyle name="Note 14 4" xfId="10106" xr:uid="{73E11332-D654-4976-9B1A-F0B67C3D5BFD}"/>
    <cellStyle name="Note 14 4 2" xfId="14987" xr:uid="{6405BF30-5FF8-4621-A5F5-7919431C0070}"/>
    <cellStyle name="Note 14 4 3" xfId="12094" xr:uid="{47F9CBCD-63B7-4D70-B11A-A47269C4BD9B}"/>
    <cellStyle name="Note 14 4 4" xfId="15754" xr:uid="{3C9B210B-F132-4F08-B1E3-CC5770DF4943}"/>
    <cellStyle name="Note 14 4 5" xfId="16718" xr:uid="{BFAB7A81-2ABF-47FA-AF77-7FF1B53607AB}"/>
    <cellStyle name="Note 14 4 6" xfId="17670" xr:uid="{A47FFCA0-DBBF-435A-8E8A-93BF6DCF0867}"/>
    <cellStyle name="Note 14 4 7" xfId="18552" xr:uid="{82A4FCC2-8A72-442E-A9A7-0D372A86782D}"/>
    <cellStyle name="Note 14 4 8" xfId="19420" xr:uid="{20DAB126-52EF-4510-867E-82A11AFDEED7}"/>
    <cellStyle name="Note 14 5" xfId="11451" xr:uid="{1C82A126-E540-4F10-87A6-C6D22922169B}"/>
    <cellStyle name="Note 14 5 2" xfId="15855" xr:uid="{3E145C38-04D3-428A-B50A-C8F55B886B83}"/>
    <cellStyle name="Note 14 5 3" xfId="16815" xr:uid="{461BCE4B-C4F6-4037-A156-14EDE37587F7}"/>
    <cellStyle name="Note 14 5 4" xfId="17767" xr:uid="{9966B26D-C2C8-408F-953B-6F2AD570CD5A}"/>
    <cellStyle name="Note 14 5 5" xfId="18641" xr:uid="{EDFBE04A-C78D-451C-82A8-E5F320F0D828}"/>
    <cellStyle name="Note 14 5 6" xfId="19506" xr:uid="{5FADDE2F-8832-43FE-B5CB-089271E931C9}"/>
    <cellStyle name="Note 14 5 7" xfId="20282" xr:uid="{101417C3-B40F-407B-BED1-A2B0A70C6AE0}"/>
    <cellStyle name="Note 14 5 8" xfId="21039" xr:uid="{FC4E0CD3-38D0-4F1D-B53D-4933FBAD8B64}"/>
    <cellStyle name="Note 14 6" xfId="13891" xr:uid="{69E167E5-D791-49E8-9FAC-559F80098181}"/>
    <cellStyle name="Note 14 7" xfId="13014" xr:uid="{94E2FDDC-625F-42D9-8C51-37E88D21644D}"/>
    <cellStyle name="Note 14 8" xfId="13510" xr:uid="{CDEDFDF8-01A4-4458-99CA-0FDEE82857E0}"/>
    <cellStyle name="Note 14 9" xfId="13311" xr:uid="{B28FF5CB-D7E5-4CF6-BA71-4D826FFA6BF4}"/>
    <cellStyle name="Note 15" xfId="8464" xr:uid="{297753C2-2B18-44F2-A7FF-BD121EDB9510}"/>
    <cellStyle name="Note 15 10" xfId="15601" xr:uid="{9BD9D25D-474A-43F1-826D-E1D0CB57598E}"/>
    <cellStyle name="Note 15 11" xfId="16602" xr:uid="{1BF0C2FA-8EB0-49AA-8887-08C91004F118}"/>
    <cellStyle name="Note 15 12" xfId="17560" xr:uid="{E931CDC3-8B9F-4890-B1B0-891F4B24A7A9}"/>
    <cellStyle name="Note 15 2" xfId="9042" xr:uid="{23F774C7-4DB1-415E-878D-044FB585D1D8}"/>
    <cellStyle name="Note 15 2 10" xfId="13180" xr:uid="{BB8A4390-49BD-4F9D-949A-FEB36DA12FCD}"/>
    <cellStyle name="Note 15 2 11" xfId="15133" xr:uid="{975074F2-0D04-4FD3-99C0-3305DA5E5592}"/>
    <cellStyle name="Note 15 2 2" xfId="9806" xr:uid="{6FFF649C-F33F-48F0-A414-DDC265DF1A81}"/>
    <cellStyle name="Note 15 2 2 10" xfId="20180" xr:uid="{BCE64D26-E07A-4080-B10C-A452D737576C}"/>
    <cellStyle name="Note 15 2 2 2" xfId="11345" xr:uid="{19FCC9DE-5014-4D99-81FF-E253F12CC457}"/>
    <cellStyle name="Note 15 2 2 2 2" xfId="15774" xr:uid="{D94E5432-9410-4069-891A-9C0FC1C94746}"/>
    <cellStyle name="Note 15 2 2 2 3" xfId="16736" xr:uid="{B058DAEC-9AB5-48FB-8DA9-02264A353EC8}"/>
    <cellStyle name="Note 15 2 2 2 4" xfId="17688" xr:uid="{AC254147-C005-4C77-BE77-D3BB87E15DBD}"/>
    <cellStyle name="Note 15 2 2 2 5" xfId="18568" xr:uid="{D8F06C51-06D6-42B3-B881-BC355A6EBD57}"/>
    <cellStyle name="Note 15 2 2 2 6" xfId="19434" xr:uid="{CB0767DB-2AB0-4FBB-8EBF-AB62D8F44FB8}"/>
    <cellStyle name="Note 15 2 2 2 7" xfId="20210" xr:uid="{4711B01D-8737-4AD6-B639-39FE268EC077}"/>
    <cellStyle name="Note 15 2 2 2 8" xfId="20967" xr:uid="{36698E77-0D19-4B1D-8CD6-EC5408FF030C}"/>
    <cellStyle name="Note 15 2 2 3" xfId="11794" xr:uid="{4FDEDDFB-1A50-4FEA-B336-F56EF626E373}"/>
    <cellStyle name="Note 15 2 2 3 2" xfId="16198" xr:uid="{ACBF3770-D349-49F0-9094-D5C1FB713E53}"/>
    <cellStyle name="Note 15 2 2 3 3" xfId="17158" xr:uid="{8E81C692-F7B5-4B4D-96C3-F6FAC32350F3}"/>
    <cellStyle name="Note 15 2 2 3 4" xfId="18110" xr:uid="{54BD737E-978F-4683-94AD-FDD6A4B38ABB}"/>
    <cellStyle name="Note 15 2 2 3 5" xfId="18984" xr:uid="{82F6176B-7B4D-4192-AF0B-63AF500F9F46}"/>
    <cellStyle name="Note 15 2 2 3 6" xfId="19849" xr:uid="{802AF19D-9548-485D-95FB-D5766ABAE995}"/>
    <cellStyle name="Note 15 2 2 3 7" xfId="20625" xr:uid="{5A4ED4B8-D4FB-436B-9AF4-F39DB94A75F4}"/>
    <cellStyle name="Note 15 2 2 3 8" xfId="21382" xr:uid="{3D483D65-79AD-4EC8-92AA-4604AD3EAD66}"/>
    <cellStyle name="Note 15 2 2 4" xfId="14758" xr:uid="{FA284F94-2FE9-4FDC-A9A9-DB7E7037FE51}"/>
    <cellStyle name="Note 15 2 2 5" xfId="15576" xr:uid="{1E2F9841-AFC4-40CD-94FA-4136F7CD65FD}"/>
    <cellStyle name="Note 15 2 2 6" xfId="16580" xr:uid="{0A307FC5-4678-4CF9-949C-E64B3E560A06}"/>
    <cellStyle name="Note 15 2 2 7" xfId="17538" xr:uid="{A72221AB-F125-4614-9115-7E3C12D0B4E0}"/>
    <cellStyle name="Note 15 2 2 8" xfId="18463" xr:uid="{9761F9E8-189B-438C-88EB-48D989640466}"/>
    <cellStyle name="Note 15 2 2 9" xfId="19334" xr:uid="{0E362D08-8C7F-4F95-A524-8F464FECABF7}"/>
    <cellStyle name="Note 15 2 3" xfId="10567" xr:uid="{E6EE1E50-A646-4684-8191-BF5CC80F0F04}"/>
    <cellStyle name="Note 15 2 3 2" xfId="15263" xr:uid="{6DE2F01D-EDE7-4212-A8C8-13DDF2720247}"/>
    <cellStyle name="Note 15 2 3 3" xfId="16283" xr:uid="{CD923A86-8FF1-44E8-BA8F-AB9A75F1374A}"/>
    <cellStyle name="Note 15 2 3 4" xfId="17243" xr:uid="{D751654B-9B86-4CCD-8C42-AFDF5C12BF63}"/>
    <cellStyle name="Note 15 2 3 5" xfId="18192" xr:uid="{C157B5B8-EB90-41A9-9AEB-0430482F1A10}"/>
    <cellStyle name="Note 15 2 3 6" xfId="19065" xr:uid="{E6739AF7-366C-4FE5-98A1-F0DE0D83E682}"/>
    <cellStyle name="Note 15 2 3 7" xfId="19930" xr:uid="{D63C0FCF-4C6F-49C6-A304-EB45B9449A02}"/>
    <cellStyle name="Note 15 2 3 8" xfId="20706" xr:uid="{3E44FEBB-D1F4-4A95-9882-D7926045A34F}"/>
    <cellStyle name="Note 15 2 4" xfId="11533" xr:uid="{354B898D-284D-4518-AD0B-BAF7993A8105}"/>
    <cellStyle name="Note 15 2 4 2" xfId="15937" xr:uid="{38226F4C-2DB4-4CBE-9B1D-0F9D61C47566}"/>
    <cellStyle name="Note 15 2 4 3" xfId="16897" xr:uid="{64A7BDB7-D19E-4391-9DFC-CC0026127911}"/>
    <cellStyle name="Note 15 2 4 4" xfId="17849" xr:uid="{F0EF9889-C861-45BB-B3C0-A71DA42BECF1}"/>
    <cellStyle name="Note 15 2 4 5" xfId="18723" xr:uid="{F1A4ABFF-C51E-4FA3-9F73-D46A6ACEE78A}"/>
    <cellStyle name="Note 15 2 4 6" xfId="19588" xr:uid="{42539196-7835-4916-9B48-2DC0D0096D9C}"/>
    <cellStyle name="Note 15 2 4 7" xfId="20364" xr:uid="{73803A7D-17AB-432B-AC84-793883B77FA6}"/>
    <cellStyle name="Note 15 2 4 8" xfId="21121" xr:uid="{47D6A08B-A32A-4C98-9890-B63BB9E5BFD8}"/>
    <cellStyle name="Note 15 2 5" xfId="14234" xr:uid="{606187F5-A508-4BE1-98E7-E11828739047}"/>
    <cellStyle name="Note 15 2 6" xfId="12723" xr:uid="{144B59C8-D7D0-48D4-9B7B-5EE2662A9B19}"/>
    <cellStyle name="Note 15 2 7" xfId="14125" xr:uid="{5621B183-C419-4379-9513-F90A574EA008}"/>
    <cellStyle name="Note 15 2 8" xfId="12817" xr:uid="{B2D1DB1E-B1B5-46B4-9828-BB07DD6FD9A1}"/>
    <cellStyle name="Note 15 2 9" xfId="13689" xr:uid="{01338613-C8DE-43E1-8DAD-E0F08C8E580E}"/>
    <cellStyle name="Note 15 3" xfId="9323" xr:uid="{7008B4AD-CF06-4EA1-95FC-2374573BE5D6}"/>
    <cellStyle name="Note 15 3 10" xfId="13788" xr:uid="{7C00576B-5CD1-433D-8BD2-B2532E779717}"/>
    <cellStyle name="Note 15 3 2" xfId="10850" xr:uid="{A6707456-CDA3-4D1C-A0C5-46F8D57B6F10}"/>
    <cellStyle name="Note 15 3 2 2" xfId="15477" xr:uid="{8ABCF1F0-ADA1-4936-83E4-4A0802358EF9}"/>
    <cellStyle name="Note 15 3 2 3" xfId="16483" xr:uid="{5E143E03-A09C-445D-BD88-E520425D8368}"/>
    <cellStyle name="Note 15 3 2 4" xfId="17441" xr:uid="{1617C207-16DA-4253-8154-66015AD01AC6}"/>
    <cellStyle name="Note 15 3 2 5" xfId="18368" xr:uid="{FB734DA1-B97E-43C0-858B-BE3F4F7B9DF1}"/>
    <cellStyle name="Note 15 3 2 6" xfId="19239" xr:uid="{15A052DD-6C4F-4178-8F17-DF57202F2955}"/>
    <cellStyle name="Note 15 3 2 7" xfId="20086" xr:uid="{C37774F7-B84A-43A7-8ECD-B104F90D687A}"/>
    <cellStyle name="Note 15 3 2 8" xfId="20853" xr:uid="{5FCB6C97-E26B-4287-8E1E-96CC7768267B}"/>
    <cellStyle name="Note 15 3 3" xfId="11680" xr:uid="{19709107-3AA0-4B87-A2D6-36509921C4FA}"/>
    <cellStyle name="Note 15 3 3 2" xfId="16084" xr:uid="{28F6B7A5-58AB-43A4-8875-80ABCD0DC590}"/>
    <cellStyle name="Note 15 3 3 3" xfId="17044" xr:uid="{BF185300-32E1-4864-8C95-BBE0CF6432AB}"/>
    <cellStyle name="Note 15 3 3 4" xfId="17996" xr:uid="{33861878-ED10-4ED8-99AA-C81554E0A0B0}"/>
    <cellStyle name="Note 15 3 3 5" xfId="18870" xr:uid="{35CBD401-91AE-46D9-9138-8644C74BB9C3}"/>
    <cellStyle name="Note 15 3 3 6" xfId="19735" xr:uid="{118F3C64-47A9-4468-9D8F-0077D91458B4}"/>
    <cellStyle name="Note 15 3 3 7" xfId="20511" xr:uid="{CEFE5869-B87C-400E-B37C-50E9DEFA49D7}"/>
    <cellStyle name="Note 15 3 3 8" xfId="21268" xr:uid="{015A4468-C8DE-44AB-A75C-00D84080ABE5}"/>
    <cellStyle name="Note 15 3 4" xfId="14447" xr:uid="{BCC4DE70-4D2D-4863-862A-1379D08DD4CC}"/>
    <cellStyle name="Note 15 3 5" xfId="12523" xr:uid="{3F0F1A73-690A-47AB-A296-45C6283BF339}"/>
    <cellStyle name="Note 15 3 6" xfId="14155" xr:uid="{A38ADCBC-D16F-49DC-968A-635E58DF45C3}"/>
    <cellStyle name="Note 15 3 7" xfId="12789" xr:uid="{D5F61D22-1618-417F-9768-F2120419BFC6}"/>
    <cellStyle name="Note 15 3 8" xfId="14626" xr:uid="{725295E9-6FE6-44AA-8D54-F090ECCD3529}"/>
    <cellStyle name="Note 15 3 9" xfId="12367" xr:uid="{F177D216-A6F8-45A1-8A20-6EAB6F109BB6}"/>
    <cellStyle name="Note 15 4" xfId="10107" xr:uid="{5F23EB83-DA7D-4351-8753-E0306EE9A1D2}"/>
    <cellStyle name="Note 15 4 2" xfId="14988" xr:uid="{A0F7C28C-1E57-4E58-A0ED-8602B036BE9C}"/>
    <cellStyle name="Note 15 4 3" xfId="12093" xr:uid="{A0DAC268-7804-41E2-AA86-6CE4B27C5D8E}"/>
    <cellStyle name="Note 15 4 4" xfId="15229" xr:uid="{577FCA7C-9493-412C-AF5A-8F1F87B2BA3C}"/>
    <cellStyle name="Note 15 4 5" xfId="11901" xr:uid="{CE121039-F537-4734-9EB3-859267FB103F}"/>
    <cellStyle name="Note 15 4 6" xfId="14482" xr:uid="{3048E63B-9DAE-4683-95DD-606A3EE4BD6F}"/>
    <cellStyle name="Note 15 4 7" xfId="12488" xr:uid="{4F667173-2BA5-4291-A839-70D24A3E49FA}"/>
    <cellStyle name="Note 15 4 8" xfId="14678" xr:uid="{BA50D6FF-F860-4AF2-BA7A-5515A6F7E791}"/>
    <cellStyle name="Note 15 5" xfId="11452" xr:uid="{583B3F5B-79C6-4808-B12D-3440F76EC283}"/>
    <cellStyle name="Note 15 5 2" xfId="15856" xr:uid="{8BFB8F51-8411-4CAC-8270-CC01B3C362A3}"/>
    <cellStyle name="Note 15 5 3" xfId="16816" xr:uid="{99E7FDBD-8EFC-4BAD-A330-38E36F7FCFAF}"/>
    <cellStyle name="Note 15 5 4" xfId="17768" xr:uid="{A2D4BD1B-3B60-49D3-B895-A34FD560244A}"/>
    <cellStyle name="Note 15 5 5" xfId="18642" xr:uid="{D58258D9-1DFE-4538-BD62-9DCB741C3CB5}"/>
    <cellStyle name="Note 15 5 6" xfId="19507" xr:uid="{2FFE71E4-BDA2-4A26-B81D-90D9C1D47C4D}"/>
    <cellStyle name="Note 15 5 7" xfId="20283" xr:uid="{08E6264C-B71D-4175-9D96-F447F77D7A32}"/>
    <cellStyle name="Note 15 5 8" xfId="21040" xr:uid="{6A6B468E-B460-47C0-87D1-837E41EC402F}"/>
    <cellStyle name="Note 15 6" xfId="13892" xr:uid="{CC016593-529C-4281-939A-970580353D2B}"/>
    <cellStyle name="Note 15 7" xfId="13013" xr:uid="{D730A649-652B-48CB-826B-1B5341DAB790}"/>
    <cellStyle name="Note 15 8" xfId="13511" xr:uid="{9E277BFC-C80E-4E96-9CD1-288933B1BD25}"/>
    <cellStyle name="Note 15 9" xfId="13310" xr:uid="{9A2E1490-99AE-496F-BC18-27CC9183E3BC}"/>
    <cellStyle name="Note 16" xfId="8465" xr:uid="{9F764458-4327-483B-BF31-442D9BD3D708}"/>
    <cellStyle name="Note 16 10" xfId="15122" xr:uid="{CBA370B9-D01B-468F-85FC-6E21570963C4}"/>
    <cellStyle name="Note 16 11" xfId="11979" xr:uid="{788BC373-B35E-4014-BEDE-C7AFA64DF4D7}"/>
    <cellStyle name="Note 16 12" xfId="14982" xr:uid="{05DA5B52-43D9-4EDA-B97B-BAFC6507B69D}"/>
    <cellStyle name="Note 16 2" xfId="9041" xr:uid="{E5109EBD-EC6D-4DE5-8844-0144E4C0CCE2}"/>
    <cellStyle name="Note 16 2 10" xfId="13023" xr:uid="{D448F8DB-03A3-4DFD-A4BB-720614084184}"/>
    <cellStyle name="Note 16 2 11" xfId="15148" xr:uid="{C072A39D-2158-47D8-B3CA-79247FFC2AB2}"/>
    <cellStyle name="Note 16 2 2" xfId="9807" xr:uid="{885B7F97-3142-4C82-BAE2-E5281B5B688B}"/>
    <cellStyle name="Note 16 2 2 10" xfId="18356" xr:uid="{18A3DF25-3433-481C-8F35-1FAD62733709}"/>
    <cellStyle name="Note 16 2 2 2" xfId="11346" xr:uid="{FFEDFBB1-A7E7-4CEA-A797-21F81AD0AFC6}"/>
    <cellStyle name="Note 16 2 2 2 2" xfId="15775" xr:uid="{D8660384-14C3-444C-AF10-95C43EEDDD21}"/>
    <cellStyle name="Note 16 2 2 2 3" xfId="16737" xr:uid="{02E40CB1-23AB-4809-B34E-CD77704B538C}"/>
    <cellStyle name="Note 16 2 2 2 4" xfId="17689" xr:uid="{7FF6A865-BDD5-46E9-87D5-ED791AC0D323}"/>
    <cellStyle name="Note 16 2 2 2 5" xfId="18569" xr:uid="{5F579555-F92E-499A-BC53-E160A7B8D140}"/>
    <cellStyle name="Note 16 2 2 2 6" xfId="19435" xr:uid="{DC005983-54CA-47BF-B082-0397E301A707}"/>
    <cellStyle name="Note 16 2 2 2 7" xfId="20211" xr:uid="{0CD85DAD-BE6A-44F4-B3BB-978EA91B677D}"/>
    <cellStyle name="Note 16 2 2 2 8" xfId="20968" xr:uid="{DD54AAFC-C67D-49B8-A44A-B13600D9D400}"/>
    <cellStyle name="Note 16 2 2 3" xfId="11795" xr:uid="{902E76E3-A38E-4692-BE1A-6F5A76BCEC59}"/>
    <cellStyle name="Note 16 2 2 3 2" xfId="16199" xr:uid="{97677FD2-70F1-4EEC-BA31-E39927193513}"/>
    <cellStyle name="Note 16 2 2 3 3" xfId="17159" xr:uid="{49A197E5-1000-407D-9FBF-C97F6BF3AEA2}"/>
    <cellStyle name="Note 16 2 2 3 4" xfId="18111" xr:uid="{87A7A3A8-D0B9-432C-9A81-B4EB767198B5}"/>
    <cellStyle name="Note 16 2 2 3 5" xfId="18985" xr:uid="{6D4AF864-1A1E-4987-A0A9-71AF9639E3A2}"/>
    <cellStyle name="Note 16 2 2 3 6" xfId="19850" xr:uid="{C8C091AB-1340-4E2C-8CCB-7A5D35D36A00}"/>
    <cellStyle name="Note 16 2 2 3 7" xfId="20626" xr:uid="{BF8B2A97-1B1A-472A-B6F6-202660F286B8}"/>
    <cellStyle name="Note 16 2 2 3 8" xfId="21383" xr:uid="{83154182-34A4-4A28-AA84-F266CC8008B0}"/>
    <cellStyle name="Note 16 2 2 4" xfId="14759" xr:uid="{7B505BA3-3DF0-4FFC-9B63-7414D9C52539}"/>
    <cellStyle name="Note 16 2 2 5" xfId="14548" xr:uid="{A820A3F3-9A3C-4360-8C1E-9A3AC2C2B570}"/>
    <cellStyle name="Note 16 2 2 6" xfId="12425" xr:uid="{AF228DFC-1920-462E-84C5-C1050B94E135}"/>
    <cellStyle name="Note 16 2 2 7" xfId="15458" xr:uid="{63BF83EF-6B27-4829-8AC9-1D8302EC32E3}"/>
    <cellStyle name="Note 16 2 2 8" xfId="16467" xr:uid="{148F70A1-F7DA-486F-96C7-7B56517D4A97}"/>
    <cellStyle name="Note 16 2 2 9" xfId="17425" xr:uid="{8588B18F-FCD8-4510-AE89-F24147D09208}"/>
    <cellStyle name="Note 16 2 3" xfId="10566" xr:uid="{04D9B52E-B55F-40DF-91E2-6DECCE4884E7}"/>
    <cellStyle name="Note 16 2 3 2" xfId="15262" xr:uid="{542E18AD-A9E6-49D0-88D8-68FC12C3AD30}"/>
    <cellStyle name="Note 16 2 3 3" xfId="16282" xr:uid="{9E6E56D0-17CC-46C2-8304-081642E1330E}"/>
    <cellStyle name="Note 16 2 3 4" xfId="17242" xr:uid="{B06DB220-0133-4F1B-9B63-34BEAA1F6B20}"/>
    <cellStyle name="Note 16 2 3 5" xfId="18191" xr:uid="{605F5969-0555-4F2E-9518-A6615BFC5EEB}"/>
    <cellStyle name="Note 16 2 3 6" xfId="19064" xr:uid="{4707399C-2BEB-4391-A864-86E3CE20E978}"/>
    <cellStyle name="Note 16 2 3 7" xfId="19929" xr:uid="{63CD8E96-2F20-4C28-B603-8A7AB64E99A6}"/>
    <cellStyle name="Note 16 2 3 8" xfId="20705" xr:uid="{6B6F32F3-65ED-4F95-88B5-B8FB285D4782}"/>
    <cellStyle name="Note 16 2 4" xfId="11532" xr:uid="{C173E5FE-CADF-45D3-ADB5-CCB8F7C75783}"/>
    <cellStyle name="Note 16 2 4 2" xfId="15936" xr:uid="{97FA69A4-3BD1-4076-939C-47310B476033}"/>
    <cellStyle name="Note 16 2 4 3" xfId="16896" xr:uid="{BB6DA4A6-DCA0-4071-AE2C-49691F3CC6CE}"/>
    <cellStyle name="Note 16 2 4 4" xfId="17848" xr:uid="{69262872-A6D0-4D0E-A2D7-EE2F65703F6E}"/>
    <cellStyle name="Note 16 2 4 5" xfId="18722" xr:uid="{D888B856-8388-45A8-AE4B-8BB370548DD7}"/>
    <cellStyle name="Note 16 2 4 6" xfId="19587" xr:uid="{AE526FAF-86CB-4713-9237-1F3E0AF07054}"/>
    <cellStyle name="Note 16 2 4 7" xfId="20363" xr:uid="{DCF978A0-112E-47D2-9C73-BCDABC671639}"/>
    <cellStyle name="Note 16 2 4 8" xfId="21120" xr:uid="{BF4C415A-F747-40AD-B905-F24D4B2E62A3}"/>
    <cellStyle name="Note 16 2 5" xfId="14233" xr:uid="{EA90A168-56A4-413B-9E2B-E02E33D37557}"/>
    <cellStyle name="Note 16 2 6" xfId="12724" xr:uid="{4DDA33E9-ED86-4CEF-8B50-0DC5A4812BE6}"/>
    <cellStyle name="Note 16 2 7" xfId="15157" xr:uid="{A28C18EC-B0E5-48D9-967D-BC130A2C8CE5}"/>
    <cellStyle name="Note 16 2 8" xfId="11960" xr:uid="{CD3FCF1A-3053-4A3F-8E12-BABEC7236434}"/>
    <cellStyle name="Note 16 2 9" xfId="13881" xr:uid="{9A258CE4-B033-47CA-8ABD-6AD2B0EDD4C0}"/>
    <cellStyle name="Note 16 3" xfId="9324" xr:uid="{3BF0F556-9722-4EB7-A1CB-30DD3F40BD5C}"/>
    <cellStyle name="Note 16 3 10" xfId="15652" xr:uid="{A2517F8D-FCD8-4A62-BF63-E98638EA4150}"/>
    <cellStyle name="Note 16 3 2" xfId="10851" xr:uid="{3DCE3232-134D-451C-ADC6-F6BC748B8C53}"/>
    <cellStyle name="Note 16 3 2 2" xfId="15478" xr:uid="{570AC8E1-C34D-4358-A95B-1CEEC18FCF4C}"/>
    <cellStyle name="Note 16 3 2 3" xfId="16484" xr:uid="{7A43F3B9-2736-42B4-81F5-4307AEC1AC38}"/>
    <cellStyle name="Note 16 3 2 4" xfId="17442" xr:uid="{21AE724D-6589-4610-A717-7751465D4B8E}"/>
    <cellStyle name="Note 16 3 2 5" xfId="18369" xr:uid="{3D8DF92A-6350-4AFD-A387-4321CC8B695E}"/>
    <cellStyle name="Note 16 3 2 6" xfId="19240" xr:uid="{4D910298-856F-414E-BB54-7783FD6E5691}"/>
    <cellStyle name="Note 16 3 2 7" xfId="20087" xr:uid="{85FCE993-526A-4228-A372-B53EA618AE3A}"/>
    <cellStyle name="Note 16 3 2 8" xfId="20854" xr:uid="{4542794C-0ADC-41DB-88EC-A280CD723EC8}"/>
    <cellStyle name="Note 16 3 3" xfId="11681" xr:uid="{23C286F9-46CB-4717-A9F2-16964641EE0D}"/>
    <cellStyle name="Note 16 3 3 2" xfId="16085" xr:uid="{4097E818-DB89-4BC4-9D7B-0E7F6217FED0}"/>
    <cellStyle name="Note 16 3 3 3" xfId="17045" xr:uid="{EF1C213A-2829-4A45-9B32-3742A9D7C74B}"/>
    <cellStyle name="Note 16 3 3 4" xfId="17997" xr:uid="{BC8A353D-5DA4-41F0-896D-AE5ECE31AA1E}"/>
    <cellStyle name="Note 16 3 3 5" xfId="18871" xr:uid="{E675D608-9037-493B-9A1B-0C5F0128E2F6}"/>
    <cellStyle name="Note 16 3 3 6" xfId="19736" xr:uid="{D6F8FD77-1706-4DE6-B4D3-80C6DBA71617}"/>
    <cellStyle name="Note 16 3 3 7" xfId="20512" xr:uid="{219F00FE-3BCE-4FDD-9EA9-A1E7A55ADEBB}"/>
    <cellStyle name="Note 16 3 3 8" xfId="21269" xr:uid="{A0583CFD-6041-472B-B25B-E137D7BB6FD9}"/>
    <cellStyle name="Note 16 3 4" xfId="14448" xr:uid="{E78E47E4-B1F3-4550-81F8-B56796B9A0E6}"/>
    <cellStyle name="Note 16 3 5" xfId="12522" xr:uid="{299CFF52-9EDD-4703-9D4E-1FFAE072A023}"/>
    <cellStyle name="Note 16 3 6" xfId="14673" xr:uid="{A09E95BF-7F08-4D10-BF59-7314FB33130C}"/>
    <cellStyle name="Note 16 3 7" xfId="12328" xr:uid="{1FABD6DD-3674-46BC-894C-5EA52898558D}"/>
    <cellStyle name="Note 16 3 8" xfId="14171" xr:uid="{0AEFE815-994E-417B-B59D-166B0D29E849}"/>
    <cellStyle name="Note 16 3 9" xfId="12776" xr:uid="{D715D3C4-5980-4DA9-B81C-FE2D729F44BF}"/>
    <cellStyle name="Note 16 4" xfId="10108" xr:uid="{106F6F50-BE98-4910-987D-06364A7CC9D3}"/>
    <cellStyle name="Note 16 4 2" xfId="14989" xr:uid="{87FB5157-C44E-41C2-BCA0-FCFDD0922713}"/>
    <cellStyle name="Note 16 4 3" xfId="12092" xr:uid="{0525A4B1-47EF-4702-87E4-CB33DE50B23A}"/>
    <cellStyle name="Note 16 4 4" xfId="14201" xr:uid="{A30A8578-C001-4CCD-9CD4-3FE2685703C0}"/>
    <cellStyle name="Note 16 4 5" xfId="12751" xr:uid="{DB411E92-CCCE-44B7-9D92-4371752C49DD}"/>
    <cellStyle name="Note 16 4 6" xfId="15445" xr:uid="{9035171E-9F65-45C5-8481-7F7D7157CE75}"/>
    <cellStyle name="Note 16 4 7" xfId="16454" xr:uid="{9417C5C2-A150-418A-A73F-8322C980DC05}"/>
    <cellStyle name="Note 16 4 8" xfId="17412" xr:uid="{DAD17E37-675E-4BB8-9332-34B15FAF554C}"/>
    <cellStyle name="Note 16 5" xfId="11453" xr:uid="{B38B6CAC-461E-4DD4-B39A-19DB812E754B}"/>
    <cellStyle name="Note 16 5 2" xfId="15857" xr:uid="{3E378AE2-3FAD-441E-B41B-EB39F0785013}"/>
    <cellStyle name="Note 16 5 3" xfId="16817" xr:uid="{D0160ED4-8882-40F1-AE37-C945CB693D7F}"/>
    <cellStyle name="Note 16 5 4" xfId="17769" xr:uid="{4710DD42-BE30-4477-960A-4A1AC166ACB5}"/>
    <cellStyle name="Note 16 5 5" xfId="18643" xr:uid="{B7067757-A307-4FCB-A9A8-23913ACC6B1F}"/>
    <cellStyle name="Note 16 5 6" xfId="19508" xr:uid="{86A8FD1E-1176-4178-8332-EFFC9372D72B}"/>
    <cellStyle name="Note 16 5 7" xfId="20284" xr:uid="{844C576D-52B8-48C9-8EBC-9B18A72FBA70}"/>
    <cellStyle name="Note 16 5 8" xfId="21041" xr:uid="{C5CCE03C-9BA6-438A-9038-96474B831AC6}"/>
    <cellStyle name="Note 16 6" xfId="13893" xr:uid="{3633EA66-03E8-42C2-A7AB-D628C0EA5FA9}"/>
    <cellStyle name="Note 16 7" xfId="13012" xr:uid="{FD253651-A908-49D6-8ABE-F13B65958EC9}"/>
    <cellStyle name="Note 16 8" xfId="13512" xr:uid="{FAA92560-668A-42AE-B1A0-7B8918BE3F0E}"/>
    <cellStyle name="Note 16 9" xfId="13309" xr:uid="{55F5EBB9-99A0-4087-8817-F3C2E8CBF4E6}"/>
    <cellStyle name="Note 17" xfId="8466" xr:uid="{F63E0273-6F57-4C0D-99E2-13DA964C7B82}"/>
    <cellStyle name="Note 17 10" xfId="14003" xr:uid="{29249C58-109C-45A8-8B0B-733389D5D6EA}"/>
    <cellStyle name="Note 17 11" xfId="12911" xr:uid="{77636421-EAE2-45A0-B320-5CCCDD84DEF1}"/>
    <cellStyle name="Note 17 12" xfId="13603" xr:uid="{9F5DCFDA-6B31-4AB8-A6A8-812A8967EC64}"/>
    <cellStyle name="Note 17 2" xfId="9040" xr:uid="{CCDF1F93-3AF5-48CF-8150-B840CE0A52AB}"/>
    <cellStyle name="Note 17 2 10" xfId="18487" xr:uid="{7B6921D7-33B9-4A58-8BC1-B61E9F0A1612}"/>
    <cellStyle name="Note 17 2 11" xfId="19358" xr:uid="{D86C4850-17DE-40C2-BC43-4A7993F76F45}"/>
    <cellStyle name="Note 17 2 2" xfId="9808" xr:uid="{C0514135-01DF-4514-BEB4-FECC9382C71C}"/>
    <cellStyle name="Note 17 2 2 10" xfId="13339" xr:uid="{4D073AE1-B485-4B97-BC79-D5858B15C675}"/>
    <cellStyle name="Note 17 2 2 2" xfId="11347" xr:uid="{9FF906F1-52DA-4753-B41B-D063BBBCA3E8}"/>
    <cellStyle name="Note 17 2 2 2 2" xfId="15776" xr:uid="{733AB0BD-56BA-4DD3-8E91-9E10D82CDA56}"/>
    <cellStyle name="Note 17 2 2 2 3" xfId="16738" xr:uid="{627C442A-CF1B-4452-B6D1-87343B6C3A8D}"/>
    <cellStyle name="Note 17 2 2 2 4" xfId="17690" xr:uid="{3697911E-F7AD-47C2-8E6F-0A766C9D60C3}"/>
    <cellStyle name="Note 17 2 2 2 5" xfId="18570" xr:uid="{521D1E6C-AD3D-4C1B-8B7A-5DEEB82E8B19}"/>
    <cellStyle name="Note 17 2 2 2 6" xfId="19436" xr:uid="{C9660260-2D3D-4B1E-ADAA-E5FC53B370D6}"/>
    <cellStyle name="Note 17 2 2 2 7" xfId="20212" xr:uid="{516C97B9-28B8-4A27-BF86-2421921EFF9C}"/>
    <cellStyle name="Note 17 2 2 2 8" xfId="20969" xr:uid="{BC5CE5A7-2C40-4F3C-BBC1-581BD2241567}"/>
    <cellStyle name="Note 17 2 2 3" xfId="11796" xr:uid="{5CC612D4-F645-41FC-A71F-BE13F6705A7D}"/>
    <cellStyle name="Note 17 2 2 3 2" xfId="16200" xr:uid="{92FD6697-0154-4629-B181-09AD914F290E}"/>
    <cellStyle name="Note 17 2 2 3 3" xfId="17160" xr:uid="{2076CE5B-ABB6-4C1E-95D4-7A57FE40793F}"/>
    <cellStyle name="Note 17 2 2 3 4" xfId="18112" xr:uid="{055520F2-77C2-471A-B98D-E1E611978403}"/>
    <cellStyle name="Note 17 2 2 3 5" xfId="18986" xr:uid="{9D594D9B-A872-4B80-A686-19ECA63B076B}"/>
    <cellStyle name="Note 17 2 2 3 6" xfId="19851" xr:uid="{5FBF77B3-2E7D-4E85-8737-E53DABF16407}"/>
    <cellStyle name="Note 17 2 2 3 7" xfId="20627" xr:uid="{B943659A-5B9C-4DD9-8F38-23042D2B9A08}"/>
    <cellStyle name="Note 17 2 2 3 8" xfId="21384" xr:uid="{C24FB22A-135A-4318-8A58-9299BF9507D9}"/>
    <cellStyle name="Note 17 2 2 4" xfId="14760" xr:uid="{045CABC9-2CAB-4C73-A030-9DB5744C7902}"/>
    <cellStyle name="Note 17 2 2 5" xfId="14081" xr:uid="{8FD3BB97-F2B5-46F4-91B1-4E70102E0E8E}"/>
    <cellStyle name="Note 17 2 2 6" xfId="12845" xr:uid="{62FB0CA3-2EF3-46C6-8751-99F0E746C4A9}"/>
    <cellStyle name="Note 17 2 2 7" xfId="13665" xr:uid="{A73FB1A4-EFAD-4EBA-AA99-0F67065538A8}"/>
    <cellStyle name="Note 17 2 2 8" xfId="13186" xr:uid="{E8FF793B-8844-457F-BD65-974BE7CA7295}"/>
    <cellStyle name="Note 17 2 2 9" xfId="13480" xr:uid="{EBFBC857-49D0-4F22-B8AD-74FE654F4C11}"/>
    <cellStyle name="Note 17 2 3" xfId="10565" xr:uid="{5F6D46D1-814F-4904-88E0-D0B732D64FA8}"/>
    <cellStyle name="Note 17 2 3 2" xfId="15261" xr:uid="{9EC8B446-7CC2-4204-9979-100BF23C1589}"/>
    <cellStyle name="Note 17 2 3 3" xfId="16281" xr:uid="{9A474CDB-BB49-48E5-AB5B-A4E78CC785F5}"/>
    <cellStyle name="Note 17 2 3 4" xfId="17241" xr:uid="{924034FB-6870-478C-8618-E10DE1D888E4}"/>
    <cellStyle name="Note 17 2 3 5" xfId="18190" xr:uid="{A196D1B7-0A34-447D-B65B-21179AA26DE0}"/>
    <cellStyle name="Note 17 2 3 6" xfId="19063" xr:uid="{4786820B-999B-4950-8FB8-A6793B6ED7FD}"/>
    <cellStyle name="Note 17 2 3 7" xfId="19928" xr:uid="{ED8C22FE-BBF6-4D1C-9983-7F6133975BC0}"/>
    <cellStyle name="Note 17 2 3 8" xfId="20704" xr:uid="{576A6D5C-0DB6-4504-8F0B-D5416B1637E0}"/>
    <cellStyle name="Note 17 2 4" xfId="11531" xr:uid="{2C9E48AC-77F3-42C2-832E-065C065E6C4F}"/>
    <cellStyle name="Note 17 2 4 2" xfId="15935" xr:uid="{C4EBBEF1-0FC0-43B4-AC93-6C74DF25DF1A}"/>
    <cellStyle name="Note 17 2 4 3" xfId="16895" xr:uid="{BE4B78BF-B827-4363-ABDD-6310A01F340D}"/>
    <cellStyle name="Note 17 2 4 4" xfId="17847" xr:uid="{E902A4A6-7203-4012-82B3-E4C83DA54C61}"/>
    <cellStyle name="Note 17 2 4 5" xfId="18721" xr:uid="{443FE454-CBD4-4494-A224-B137A4B0340D}"/>
    <cellStyle name="Note 17 2 4 6" xfId="19586" xr:uid="{BC99A1A1-1FA9-45BD-B6ED-85B048E3E248}"/>
    <cellStyle name="Note 17 2 4 7" xfId="20362" xr:uid="{8BD98E62-EA34-4B34-BD2C-DF71FE64459D}"/>
    <cellStyle name="Note 17 2 4 8" xfId="21119" xr:uid="{5CDFE846-BE84-4A23-A326-EFEEFA18C8C7}"/>
    <cellStyle name="Note 17 2 5" xfId="14232" xr:uid="{1C5C210F-62CE-46FF-BFAC-7ECBF0DC0EEA}"/>
    <cellStyle name="Note 17 2 6" xfId="12725" xr:uid="{E331FED9-9F7F-4077-AF07-263A10B11D50}"/>
    <cellStyle name="Note 17 2 7" xfId="15657" xr:uid="{91B1F732-E967-4E7E-B3B0-49AAFFB082AB}"/>
    <cellStyle name="Note 17 2 8" xfId="16635" xr:uid="{B4C19A49-B6A7-4CE0-A192-C112F4D41E3B}"/>
    <cellStyle name="Note 17 2 9" xfId="17588" xr:uid="{71EC492A-B684-4757-B984-D9BF4D0C14D1}"/>
    <cellStyle name="Note 17 3" xfId="9325" xr:uid="{C1F56BB7-60C3-480D-8811-1BEDA9990178}"/>
    <cellStyle name="Note 17 3 10" xfId="19385" xr:uid="{A536FABE-10F2-43E6-ACD5-EE13D20BA748}"/>
    <cellStyle name="Note 17 3 2" xfId="10852" xr:uid="{97FF3A7B-5BD9-4967-9CBF-2E15A86CC17F}"/>
    <cellStyle name="Note 17 3 2 2" xfId="15479" xr:uid="{3209E3D6-EDD0-4914-B8FD-C296E3701CCA}"/>
    <cellStyle name="Note 17 3 2 3" xfId="16485" xr:uid="{84BFDF2F-C9F4-4BDD-9AAF-46200A48930A}"/>
    <cellStyle name="Note 17 3 2 4" xfId="17443" xr:uid="{C4937FAE-E523-4018-8F22-D961618C42CE}"/>
    <cellStyle name="Note 17 3 2 5" xfId="18370" xr:uid="{92BC2CC2-70FF-4658-BE31-3CF4E750A65D}"/>
    <cellStyle name="Note 17 3 2 6" xfId="19241" xr:uid="{81955437-4728-43E3-BD54-31A58455B06B}"/>
    <cellStyle name="Note 17 3 2 7" xfId="20088" xr:uid="{1468B880-53AE-4071-A326-851A64841AE9}"/>
    <cellStyle name="Note 17 3 2 8" xfId="20855" xr:uid="{EF82AD85-BBDC-43C2-8264-B7C18F306DF0}"/>
    <cellStyle name="Note 17 3 3" xfId="11682" xr:uid="{4920C665-27E3-4663-9576-AE36DB8DD417}"/>
    <cellStyle name="Note 17 3 3 2" xfId="16086" xr:uid="{6EF2DD48-4786-4512-BCFB-8997FF04A686}"/>
    <cellStyle name="Note 17 3 3 3" xfId="17046" xr:uid="{789A0A24-0A7A-4301-AF3D-9D44C2CAF4E8}"/>
    <cellStyle name="Note 17 3 3 4" xfId="17998" xr:uid="{068DD84D-7FB5-4C2C-BEA1-71CD1CE3D43C}"/>
    <cellStyle name="Note 17 3 3 5" xfId="18872" xr:uid="{DCA24E9B-4CED-4C11-9536-4AAD286ECB14}"/>
    <cellStyle name="Note 17 3 3 6" xfId="19737" xr:uid="{E51ECAAF-EA32-421C-BDF6-019EFB5BA8E1}"/>
    <cellStyle name="Note 17 3 3 7" xfId="20513" xr:uid="{90DF2181-8995-403A-9A96-753CE5DD2277}"/>
    <cellStyle name="Note 17 3 3 8" xfId="21270" xr:uid="{F7E7EA17-B4ED-45D0-B7C6-CEE2AA9C1F05}"/>
    <cellStyle name="Note 17 3 4" xfId="14449" xr:uid="{16144484-19B7-4FCD-B3C0-82C999602C2E}"/>
    <cellStyle name="Note 17 3 5" xfId="12521" xr:uid="{F8161708-91B8-43EC-973E-8BCE575EF01A}"/>
    <cellStyle name="Note 17 3 6" xfId="15693" xr:uid="{C2C01DA1-474A-4F62-A994-EB94D126E4CB}"/>
    <cellStyle name="Note 17 3 7" xfId="16669" xr:uid="{5FACB5A2-809D-405A-82C1-7209D8431EDB}"/>
    <cellStyle name="Note 17 3 8" xfId="17621" xr:uid="{85DA4FFF-DFA7-4FAD-9424-182EE266DA10}"/>
    <cellStyle name="Note 17 3 9" xfId="18516" xr:uid="{BC39487B-0401-4099-8455-A4A29F37F407}"/>
    <cellStyle name="Note 17 4" xfId="10109" xr:uid="{B413E604-67F6-4849-842E-84A5391E4DF3}"/>
    <cellStyle name="Note 17 4 2" xfId="14990" xr:uid="{96165B6A-914A-4773-8026-E77DC305D39B}"/>
    <cellStyle name="Note 17 4 3" xfId="12091" xr:uid="{EB7B6903-7673-4C8F-9506-ADFD7F98B579}"/>
    <cellStyle name="Note 17 4 4" xfId="14734" xr:uid="{C10A5EA8-19A5-4B25-8673-75B478F4DD27}"/>
    <cellStyle name="Note 17 4 5" xfId="12279" xr:uid="{D57F3DF9-75B7-4177-A263-97B0A9722D2C}"/>
    <cellStyle name="Note 17 4 6" xfId="15725" xr:uid="{E8602018-7900-48F5-9C18-04E9B14EDEB7}"/>
    <cellStyle name="Note 17 4 7" xfId="16694" xr:uid="{2B93CC89-27CD-4004-A02B-78040E4CFEAC}"/>
    <cellStyle name="Note 17 4 8" xfId="17646" xr:uid="{2F55B474-CE3E-4242-A20A-2059B2AFF105}"/>
    <cellStyle name="Note 17 5" xfId="11454" xr:uid="{F01213BE-541C-46D3-AA94-5D688DB77DFD}"/>
    <cellStyle name="Note 17 5 2" xfId="15858" xr:uid="{7CB6B72B-8EDE-401D-A3FE-DCB826B8EBB9}"/>
    <cellStyle name="Note 17 5 3" xfId="16818" xr:uid="{2B431E8B-2D59-44BF-9080-583D1F07E062}"/>
    <cellStyle name="Note 17 5 4" xfId="17770" xr:uid="{BC70C5DE-7317-4F11-8AC4-2B2B145EC93F}"/>
    <cellStyle name="Note 17 5 5" xfId="18644" xr:uid="{4A634167-DC0D-48DC-848A-26CD66D6F947}"/>
    <cellStyle name="Note 17 5 6" xfId="19509" xr:uid="{42F29797-16FE-4807-B0F8-8DA390328663}"/>
    <cellStyle name="Note 17 5 7" xfId="20285" xr:uid="{86A62501-796E-49B3-B5C1-A28A033C2C3D}"/>
    <cellStyle name="Note 17 5 8" xfId="21042" xr:uid="{4409E663-66F2-4C88-81AC-5B2FE8C70207}"/>
    <cellStyle name="Note 17 6" xfId="13894" xr:uid="{68A426E2-3ACF-4CB5-B7AE-985A74B8A9C3}"/>
    <cellStyle name="Note 17 7" xfId="13011" xr:uid="{52449DF3-3162-46C1-9334-A5B33915E967}"/>
    <cellStyle name="Note 17 8" xfId="13513" xr:uid="{1F8BE0B4-F18F-46E3-AD1D-176EFD21D263}"/>
    <cellStyle name="Note 17 9" xfId="13308" xr:uid="{1C002142-894A-4830-9E47-F0E25CE7122E}"/>
    <cellStyle name="Note 18" xfId="8467" xr:uid="{7803C9E1-8326-4871-8337-80A679D78AD1}"/>
    <cellStyle name="Note 18 10" xfId="13307" xr:uid="{AEF7C1DB-24C6-4746-A9E7-9BEDD18FB97E}"/>
    <cellStyle name="Note 18 11" xfId="14573" xr:uid="{D8AB4FA0-CD70-4368-8207-0706333E8E2B}"/>
    <cellStyle name="Note 18 12" xfId="12402" xr:uid="{2C7DB1FF-A5DB-4F28-9191-968E79C9651A}"/>
    <cellStyle name="Note 18 13" xfId="15197" xr:uid="{42E24AA1-F395-4727-9B26-052A4DD41E0B}"/>
    <cellStyle name="Note 18 2" xfId="8468" xr:uid="{6A66C5C6-F807-48D5-BFAB-A080A0C64479}"/>
    <cellStyle name="Note 18 2 10" xfId="15602" xr:uid="{CC72CE27-87ED-4CA1-9B15-406F0FB28737}"/>
    <cellStyle name="Note 18 2 11" xfId="16603" xr:uid="{5E2C3EFC-3DC6-4B3D-8BCC-97C457B965E0}"/>
    <cellStyle name="Note 18 2 12" xfId="17561" xr:uid="{0B4F7B74-311C-4599-9360-6F6684DF71EF}"/>
    <cellStyle name="Note 18 2 2" xfId="9038" xr:uid="{65F23681-5DD9-43B2-867E-AA594C2F82D8}"/>
    <cellStyle name="Note 18 2 2 10" xfId="13181" xr:uid="{8347E2B2-B065-44DA-97A5-0BE9359BF4F8}"/>
    <cellStyle name="Note 18 2 2 11" xfId="15621" xr:uid="{CC47BD18-1A44-4D62-A28E-2BDE8330006F}"/>
    <cellStyle name="Note 18 2 2 2" xfId="9809" xr:uid="{D3450A20-A59F-4044-9F3B-CE02C7475951}"/>
    <cellStyle name="Note 18 2 2 2 10" xfId="12375" xr:uid="{3942D540-DC2E-477B-AFAC-3B3DFA250E0C}"/>
    <cellStyle name="Note 18 2 2 2 2" xfId="11348" xr:uid="{51DE3D3C-9EF3-4865-8C5D-162ECD51E719}"/>
    <cellStyle name="Note 18 2 2 2 2 2" xfId="15777" xr:uid="{61123F1A-EF67-4134-9DB4-EED5EC07DFD1}"/>
    <cellStyle name="Note 18 2 2 2 2 3" xfId="16739" xr:uid="{99A1C056-4529-4F7B-A1BC-5FD73F5063BE}"/>
    <cellStyle name="Note 18 2 2 2 2 4" xfId="17691" xr:uid="{DDFA58CE-A39B-4D3C-B778-ADF489B2043A}"/>
    <cellStyle name="Note 18 2 2 2 2 5" xfId="18571" xr:uid="{CBB39F92-CDEC-4D58-8F67-E1F37076F020}"/>
    <cellStyle name="Note 18 2 2 2 2 6" xfId="19437" xr:uid="{7E82A21B-4E19-4EA9-AF7D-9F5072D8D57C}"/>
    <cellStyle name="Note 18 2 2 2 2 7" xfId="20213" xr:uid="{5CD085D1-B685-469E-8A02-C35322A3D5B6}"/>
    <cellStyle name="Note 18 2 2 2 2 8" xfId="20970" xr:uid="{0C8AAEC2-2C8A-41C1-8B40-AC2866279F5A}"/>
    <cellStyle name="Note 18 2 2 2 3" xfId="11797" xr:uid="{40E09572-8ED0-4293-B8EB-DF7C4EE80AB1}"/>
    <cellStyle name="Note 18 2 2 2 3 2" xfId="16201" xr:uid="{E0F93514-5004-4582-BE77-333672048F30}"/>
    <cellStyle name="Note 18 2 2 2 3 3" xfId="17161" xr:uid="{A43183BE-3B33-4136-84E0-3370B91F9277}"/>
    <cellStyle name="Note 18 2 2 2 3 4" xfId="18113" xr:uid="{AB2F1BD7-649C-4F05-8C34-218A64498D54}"/>
    <cellStyle name="Note 18 2 2 2 3 5" xfId="18987" xr:uid="{C464E814-9885-402B-A771-62BE496E9E7E}"/>
    <cellStyle name="Note 18 2 2 2 3 6" xfId="19852" xr:uid="{158CA925-8096-406F-93BA-DACDF0240F2A}"/>
    <cellStyle name="Note 18 2 2 2 3 7" xfId="20628" xr:uid="{93673DAF-8689-4848-A572-D37A65983100}"/>
    <cellStyle name="Note 18 2 2 2 3 8" xfId="21385" xr:uid="{61246B71-5D5B-40AD-9C1B-C76DA1586105}"/>
    <cellStyle name="Note 18 2 2 2 4" xfId="14761" xr:uid="{5721F11B-26B0-4861-93ED-FB2B92624950}"/>
    <cellStyle name="Note 18 2 2 2 5" xfId="14869" xr:uid="{ACA0B084-36AA-4F88-8317-88C73B67C0CD}"/>
    <cellStyle name="Note 18 2 2 2 6" xfId="12197" xr:uid="{DC9BFFA7-C826-45C1-AD02-7EF72294269E}"/>
    <cellStyle name="Note 18 2 2 2 7" xfId="13842" xr:uid="{FA07A93A-7E08-49DD-BA5E-2B794278F8D0}"/>
    <cellStyle name="Note 18 2 2 2 8" xfId="13054" xr:uid="{D09D4635-624A-40E0-9485-05F271B96232}"/>
    <cellStyle name="Note 18 2 2 2 9" xfId="14616" xr:uid="{39279B8F-15E0-49AB-8531-16221A479DCD}"/>
    <cellStyle name="Note 18 2 2 3" xfId="10563" xr:uid="{03C4FE89-8E55-468A-A4E0-358673BE39EE}"/>
    <cellStyle name="Note 18 2 2 3 2" xfId="15259" xr:uid="{97A09929-7BA6-4681-86D6-F71A3FBA7873}"/>
    <cellStyle name="Note 18 2 2 3 3" xfId="16279" xr:uid="{78589670-F70C-48E0-BC66-0EA234E0174F}"/>
    <cellStyle name="Note 18 2 2 3 4" xfId="17239" xr:uid="{4215E901-BCFE-4363-803D-AA816F059CE7}"/>
    <cellStyle name="Note 18 2 2 3 5" xfId="18188" xr:uid="{1773CFD9-FABA-4920-85B1-7BB61950F0C0}"/>
    <cellStyle name="Note 18 2 2 3 6" xfId="19061" xr:uid="{7FB59407-84F5-45BC-9EC6-8A5A05C0FAA6}"/>
    <cellStyle name="Note 18 2 2 3 7" xfId="19926" xr:uid="{89178204-936A-4AD8-83D0-FE96460FAB23}"/>
    <cellStyle name="Note 18 2 2 3 8" xfId="20702" xr:uid="{2C92CE04-B947-4C3D-AB5F-30D834BDFC0B}"/>
    <cellStyle name="Note 18 2 2 4" xfId="11529" xr:uid="{868524FB-BAB3-4B7C-B2E7-76768ADAC91D}"/>
    <cellStyle name="Note 18 2 2 4 2" xfId="15933" xr:uid="{48122F3C-FE62-4246-B668-CC1EE373C350}"/>
    <cellStyle name="Note 18 2 2 4 3" xfId="16893" xr:uid="{9CD9E1A8-68A9-4C7B-8739-A8C0AFD565C4}"/>
    <cellStyle name="Note 18 2 2 4 4" xfId="17845" xr:uid="{1B31A29B-4418-42C5-B4CA-E448206FA288}"/>
    <cellStyle name="Note 18 2 2 4 5" xfId="18719" xr:uid="{6F9FEF7D-8EBC-430C-AB15-53A309326148}"/>
    <cellStyle name="Note 18 2 2 4 6" xfId="19584" xr:uid="{DFDDCB18-68A7-45BA-9032-F7193CA6DB6F}"/>
    <cellStyle name="Note 18 2 2 4 7" xfId="20360" xr:uid="{7EC58382-940D-4199-9F55-F7FF5B883685}"/>
    <cellStyle name="Note 18 2 2 4 8" xfId="21117" xr:uid="{64477F18-7A20-41AC-AF65-634E97C40298}"/>
    <cellStyle name="Note 18 2 2 5" xfId="14230" xr:uid="{223BDEDA-784F-4878-BBEE-E4537F1BB93D}"/>
    <cellStyle name="Note 18 2 2 6" xfId="12727" xr:uid="{AF59B3E9-E4F4-4BED-9209-7BEC88D5E174}"/>
    <cellStyle name="Note 18 2 2 7" xfId="14124" xr:uid="{7EBEB3DC-25DB-40ED-BDFA-4628E6B545EB}"/>
    <cellStyle name="Note 18 2 2 8" xfId="12818" xr:uid="{75DC9EDE-9A52-498D-81AA-17358503E9BE}"/>
    <cellStyle name="Note 18 2 2 9" xfId="13688" xr:uid="{40AA5CEA-E755-41EF-9B64-FCAE19E38947}"/>
    <cellStyle name="Note 18 2 3" xfId="9327" xr:uid="{6184B51F-2705-4C89-8069-9C950DDDB588}"/>
    <cellStyle name="Note 18 2 3 10" xfId="17584" xr:uid="{525240CD-A609-4415-9882-36222210E261}"/>
    <cellStyle name="Note 18 2 3 2" xfId="10854" xr:uid="{1AD1B5AC-3E33-439C-B810-07737B2F7C7A}"/>
    <cellStyle name="Note 18 2 3 2 2" xfId="15481" xr:uid="{E7DA5132-CF7F-45C7-9042-06E90E867609}"/>
    <cellStyle name="Note 18 2 3 2 3" xfId="16487" xr:uid="{FA9A4DB6-D464-458E-8046-B8E1BD97961C}"/>
    <cellStyle name="Note 18 2 3 2 4" xfId="17445" xr:uid="{2A3A5684-95E9-4E41-81AB-2C9C11435F03}"/>
    <cellStyle name="Note 18 2 3 2 5" xfId="18372" xr:uid="{E094DDF2-D806-44C0-9E0C-544AC2BA64FA}"/>
    <cellStyle name="Note 18 2 3 2 6" xfId="19243" xr:uid="{DDF9DEEC-489C-4C04-92DF-F3ABFC59E27F}"/>
    <cellStyle name="Note 18 2 3 2 7" xfId="20090" xr:uid="{35C37A37-B85A-4A6F-B344-2F0A3ED2132E}"/>
    <cellStyle name="Note 18 2 3 2 8" xfId="20857" xr:uid="{868B3568-ADB1-4794-95A8-CA5E8C54AA6C}"/>
    <cellStyle name="Note 18 2 3 3" xfId="11684" xr:uid="{DFB12289-0DD8-45A8-BC96-2C6AFEC578F3}"/>
    <cellStyle name="Note 18 2 3 3 2" xfId="16088" xr:uid="{C085846C-A789-491B-AAA9-4D2527FF1989}"/>
    <cellStyle name="Note 18 2 3 3 3" xfId="17048" xr:uid="{1A4D3B02-B93B-4260-8542-CB5B71480551}"/>
    <cellStyle name="Note 18 2 3 3 4" xfId="18000" xr:uid="{4EA1941B-1DBB-4680-8C4B-94CC122E9291}"/>
    <cellStyle name="Note 18 2 3 3 5" xfId="18874" xr:uid="{9CE9F846-29DC-4BB0-A9A2-6B32C463B225}"/>
    <cellStyle name="Note 18 2 3 3 6" xfId="19739" xr:uid="{9A41A0F9-725C-405E-904E-66CF58370EE7}"/>
    <cellStyle name="Note 18 2 3 3 7" xfId="20515" xr:uid="{272BCC43-BFD3-40C7-9B06-0C4AA309C25A}"/>
    <cellStyle name="Note 18 2 3 3 8" xfId="21272" xr:uid="{1EDEDA8A-076E-4A83-8E13-47CED65593A8}"/>
    <cellStyle name="Note 18 2 3 4" xfId="14451" xr:uid="{30E6475C-AE7B-49BB-9C0F-5446FCBD882E}"/>
    <cellStyle name="Note 18 2 3 5" xfId="12519" xr:uid="{5A98B0CF-F228-4208-8014-4896CA6DD856}"/>
    <cellStyle name="Note 18 2 3 6" xfId="14156" xr:uid="{BCC8296F-BA8E-45FC-A88D-4594377EA1D0}"/>
    <cellStyle name="Note 18 2 3 7" xfId="12788" xr:uid="{F2BE3DC4-E9C1-4B4E-88E9-4F7AE369F4D8}"/>
    <cellStyle name="Note 18 2 3 8" xfId="15650" xr:uid="{2DE01E3E-9ED1-4CF7-A3A6-DBD648B9F6B2}"/>
    <cellStyle name="Note 18 2 3 9" xfId="16631" xr:uid="{18DB1F64-1572-4D19-95A8-AE9F8E6581A3}"/>
    <cellStyle name="Note 18 2 4" xfId="10111" xr:uid="{3A5F6638-CFAD-41C8-8C65-E9B3659C447D}"/>
    <cellStyle name="Note 18 2 4 2" xfId="14992" xr:uid="{7C10CAE8-24D9-4477-AB18-5EA61C0BF04D}"/>
    <cellStyle name="Note 18 2 4 3" xfId="14059" xr:uid="{EBA3D1E5-A2FD-415E-A717-E531C7A17CDC}"/>
    <cellStyle name="Note 18 2 4 4" xfId="12866" xr:uid="{D886C261-BA6E-4709-942E-BF79B57CB653}"/>
    <cellStyle name="Note 18 2 4 5" xfId="13647" xr:uid="{E3B97605-4B97-4ECD-AAB1-97D755122376}"/>
    <cellStyle name="Note 18 2 4 6" xfId="13204" xr:uid="{4A721C12-257B-47E3-BBB7-08482D4BD618}"/>
    <cellStyle name="Note 18 2 4 7" xfId="15618" xr:uid="{58E02583-ED63-4FC6-8F30-D77CBF607232}"/>
    <cellStyle name="Note 18 2 4 8" xfId="16614" xr:uid="{DA28F454-014B-4328-864C-F94F85DB745E}"/>
    <cellStyle name="Note 18 2 5" xfId="11456" xr:uid="{475BE3DA-CEBE-44D7-BF63-171D44C098F3}"/>
    <cellStyle name="Note 18 2 5 2" xfId="15860" xr:uid="{D04F219B-FEC5-4926-94E0-C39EF5C4A7E6}"/>
    <cellStyle name="Note 18 2 5 3" xfId="16820" xr:uid="{48F86745-46DC-4F9A-A6A0-CECE06B3A2A1}"/>
    <cellStyle name="Note 18 2 5 4" xfId="17772" xr:uid="{97A6058D-727B-4B28-A4A9-61B473268D87}"/>
    <cellStyle name="Note 18 2 5 5" xfId="18646" xr:uid="{0BED3C09-6B9D-434F-B60C-FB5BDDF08003}"/>
    <cellStyle name="Note 18 2 5 6" xfId="19511" xr:uid="{F1E86E48-9442-49F2-9F4E-2FCB903630CA}"/>
    <cellStyle name="Note 18 2 5 7" xfId="20287" xr:uid="{ECB5ED8C-8775-49D2-B030-1104B535BB04}"/>
    <cellStyle name="Note 18 2 5 8" xfId="21044" xr:uid="{9CF8E30C-CD2C-45E6-B863-45337269F925}"/>
    <cellStyle name="Note 18 2 6" xfId="13896" xr:uid="{62F62793-DB85-4C90-9EF2-8B4913EF6700}"/>
    <cellStyle name="Note 18 2 7" xfId="13009" xr:uid="{306BA7CD-0E70-4A76-BB5B-D8993A97034F}"/>
    <cellStyle name="Note 18 2 8" xfId="13515" xr:uid="{CF79FA14-455A-4287-AAEB-6B48AEC79AFB}"/>
    <cellStyle name="Note 18 2 9" xfId="13306" xr:uid="{EBB11B2F-5269-4938-A6FA-38B4F02DF13C}"/>
    <cellStyle name="Note 18 3" xfId="9039" xr:uid="{2B881674-81F8-4847-BB46-906FF5356BE6}"/>
    <cellStyle name="Note 18 3 10" xfId="13096" xr:uid="{010A50A2-6877-4117-9371-6A6F5397AF74}"/>
    <cellStyle name="Note 18 3 11" xfId="15634" xr:uid="{3F0B0D87-04DE-47BB-B87F-B4EBAA454F69}"/>
    <cellStyle name="Note 18 3 2" xfId="9810" xr:uid="{808AC470-59E2-4906-A0D7-E7B23221AE75}"/>
    <cellStyle name="Note 18 3 2 10" xfId="20058" xr:uid="{A8D2B630-5E24-43ED-A39B-DAF657FAB6EC}"/>
    <cellStyle name="Note 18 3 2 2" xfId="11349" xr:uid="{E1A79400-7A3B-4707-8EAC-16FFABDFF227}"/>
    <cellStyle name="Note 18 3 2 2 2" xfId="15778" xr:uid="{8FDD7022-4407-4F64-8FB2-1A269019CD00}"/>
    <cellStyle name="Note 18 3 2 2 3" xfId="16740" xr:uid="{FE8F7D56-2AA0-431D-B02C-B4609F668350}"/>
    <cellStyle name="Note 18 3 2 2 4" xfId="17692" xr:uid="{80AA54C4-7B83-4086-9B1E-612ED9B37CCC}"/>
    <cellStyle name="Note 18 3 2 2 5" xfId="18572" xr:uid="{0A384C69-FB8B-42EC-9DAE-34463147B08A}"/>
    <cellStyle name="Note 18 3 2 2 6" xfId="19438" xr:uid="{268310D4-EBD2-4FB3-A8FA-7301CF23EC96}"/>
    <cellStyle name="Note 18 3 2 2 7" xfId="20214" xr:uid="{135229A0-492F-49DD-972E-9729E66119DE}"/>
    <cellStyle name="Note 18 3 2 2 8" xfId="20971" xr:uid="{A8F2C971-5334-4B77-9F8C-2A499D4F8452}"/>
    <cellStyle name="Note 18 3 2 3" xfId="11798" xr:uid="{B254C7E8-D33D-4B1B-8E6C-C60710E7CB46}"/>
    <cellStyle name="Note 18 3 2 3 2" xfId="16202" xr:uid="{128992AE-3511-4C7B-8F6B-946D6691800C}"/>
    <cellStyle name="Note 18 3 2 3 3" xfId="17162" xr:uid="{9E9F426A-A3FA-4EC3-9731-DC3A24278896}"/>
    <cellStyle name="Note 18 3 2 3 4" xfId="18114" xr:uid="{B6D0882E-DF12-4C2B-A8B9-CF5E6A2A56A3}"/>
    <cellStyle name="Note 18 3 2 3 5" xfId="18988" xr:uid="{E0B119C2-BA9E-4272-B705-42B0680F7A38}"/>
    <cellStyle name="Note 18 3 2 3 6" xfId="19853" xr:uid="{5793255C-19CD-4DB8-9C8D-09C9EF4EC4F5}"/>
    <cellStyle name="Note 18 3 2 3 7" xfId="20629" xr:uid="{9D2DB89E-CD0A-4E9B-887D-98899D174B33}"/>
    <cellStyle name="Note 18 3 2 3 8" xfId="21386" xr:uid="{7DC3B32C-89B5-47D8-A5C2-C584D4723F49}"/>
    <cellStyle name="Note 18 3 2 4" xfId="14762" xr:uid="{762E4090-253E-4DD4-8181-245E8EBD1583}"/>
    <cellStyle name="Note 18 3 2 5" xfId="15404" xr:uid="{BB2C7FE0-BC61-4E39-AE08-A6EF79C5F0CD}"/>
    <cellStyle name="Note 18 3 2 6" xfId="16418" xr:uid="{D360E341-37A5-42FB-9EE3-9057EA225B9D}"/>
    <cellStyle name="Note 18 3 2 7" xfId="17376" xr:uid="{6C0344E6-B4F7-4930-A440-DF9F09D16369}"/>
    <cellStyle name="Note 18 3 2 8" xfId="18320" xr:uid="{92CBBE8B-CAF9-4AE9-8172-B3BBEAAE3DB7}"/>
    <cellStyle name="Note 18 3 2 9" xfId="19193" xr:uid="{80338B94-5E22-4EE7-9463-ECFB6A577156}"/>
    <cellStyle name="Note 18 3 3" xfId="10564" xr:uid="{5561873C-2AA7-4CD1-9D6A-0EC342058035}"/>
    <cellStyle name="Note 18 3 3 2" xfId="15260" xr:uid="{BD606526-5CA3-4124-8E12-718F01935956}"/>
    <cellStyle name="Note 18 3 3 3" xfId="16280" xr:uid="{D3148B79-2434-4A12-B5D4-8563CD666B21}"/>
    <cellStyle name="Note 18 3 3 4" xfId="17240" xr:uid="{73EF5271-3E6A-4959-9413-FEC9B29D8A9C}"/>
    <cellStyle name="Note 18 3 3 5" xfId="18189" xr:uid="{EF3D3019-726E-43B8-B970-D54BFC9D552B}"/>
    <cellStyle name="Note 18 3 3 6" xfId="19062" xr:uid="{B395662E-0BAC-4865-8217-D831C012439C}"/>
    <cellStyle name="Note 18 3 3 7" xfId="19927" xr:uid="{E04ADBD9-2110-4633-B4DE-75C3ADC80F80}"/>
    <cellStyle name="Note 18 3 3 8" xfId="20703" xr:uid="{4B2D7990-80EE-408E-BCFF-200A5D0B6EAD}"/>
    <cellStyle name="Note 18 3 4" xfId="11530" xr:uid="{15302F6F-5216-4730-AA42-F399B1790771}"/>
    <cellStyle name="Note 18 3 4 2" xfId="15934" xr:uid="{CEE42F4E-0AC4-450F-9706-4DE276DC7525}"/>
    <cellStyle name="Note 18 3 4 3" xfId="16894" xr:uid="{4B7E0107-5655-4EE3-A278-12CB09C46BBC}"/>
    <cellStyle name="Note 18 3 4 4" xfId="17846" xr:uid="{6DC2686A-A379-4AB7-A749-88978A881B0B}"/>
    <cellStyle name="Note 18 3 4 5" xfId="18720" xr:uid="{E470058D-5441-4E7F-B461-0417AA0E2255}"/>
    <cellStyle name="Note 18 3 4 6" xfId="19585" xr:uid="{A4E479E5-6808-4C34-88EF-753ABADB406C}"/>
    <cellStyle name="Note 18 3 4 7" xfId="20361" xr:uid="{30D5BE9A-19D1-414C-9FBD-22AE44B5CA9A}"/>
    <cellStyle name="Note 18 3 4 8" xfId="21118" xr:uid="{D22325A9-273D-4D9E-ACDD-44E65362A358}"/>
    <cellStyle name="Note 18 3 5" xfId="14231" xr:uid="{48936BB6-A9EE-4A8E-BA40-1A83533B42D4}"/>
    <cellStyle name="Note 18 3 6" xfId="12726" xr:uid="{C883F7C0-076A-48DC-9D05-9A8312BD3EB3}"/>
    <cellStyle name="Note 18 3 7" xfId="14635" xr:uid="{6E746793-052F-44DD-B94B-BCA04AD0BC3B}"/>
    <cellStyle name="Note 18 3 8" xfId="12361" xr:uid="{5F4AE68A-A564-4366-AFB3-F3EA70DC594A}"/>
    <cellStyle name="Note 18 3 9" xfId="13793" xr:uid="{2D58B803-C833-485C-89F1-D2B83261C6F4}"/>
    <cellStyle name="Note 18 4" xfId="9326" xr:uid="{B5BF9206-1544-47C3-8574-496D9F65860E}"/>
    <cellStyle name="Note 18 4 10" xfId="14138" xr:uid="{4D3469BB-48CF-4C21-8E25-9AF3140AC5A1}"/>
    <cellStyle name="Note 18 4 2" xfId="10853" xr:uid="{1C93F46C-26C9-4A61-9472-201CEF6FBC03}"/>
    <cellStyle name="Note 18 4 2 2" xfId="15480" xr:uid="{B1027E62-A767-4DA5-8EEF-C52485F0F77B}"/>
    <cellStyle name="Note 18 4 2 3" xfId="16486" xr:uid="{C0948090-27BF-4DCE-8269-3F5922C1C5C8}"/>
    <cellStyle name="Note 18 4 2 4" xfId="17444" xr:uid="{BB93E788-7958-4519-8BB8-FAD9B5AFE7C0}"/>
    <cellStyle name="Note 18 4 2 5" xfId="18371" xr:uid="{D16C04B1-C2CB-4A10-96EC-DE6BC92E6242}"/>
    <cellStyle name="Note 18 4 2 6" xfId="19242" xr:uid="{5E13DD0D-3C03-420E-AD7B-ABEB593F15A8}"/>
    <cellStyle name="Note 18 4 2 7" xfId="20089" xr:uid="{605FC3A6-591C-424D-BC62-54A1F70511AD}"/>
    <cellStyle name="Note 18 4 2 8" xfId="20856" xr:uid="{68A56324-BD7F-4CB1-BFA1-39EA23C4EEB6}"/>
    <cellStyle name="Note 18 4 3" xfId="11683" xr:uid="{76D893BE-3F32-4A53-B99E-4D67A9FA8D95}"/>
    <cellStyle name="Note 18 4 3 2" xfId="16087" xr:uid="{F088331F-0EDC-4F1C-A8B6-5554ECEAC957}"/>
    <cellStyle name="Note 18 4 3 3" xfId="17047" xr:uid="{F555D470-8538-48A9-B43A-376E4D4B5577}"/>
    <cellStyle name="Note 18 4 3 4" xfId="17999" xr:uid="{564CD5E6-864D-4B62-9FEC-E443341B02CB}"/>
    <cellStyle name="Note 18 4 3 5" xfId="18873" xr:uid="{347C1504-B189-4B53-AA9F-AF29484B6304}"/>
    <cellStyle name="Note 18 4 3 6" xfId="19738" xr:uid="{BA1E8C56-411E-4228-B3DD-5C3FCFB1B11F}"/>
    <cellStyle name="Note 18 4 3 7" xfId="20514" xr:uid="{7E92B56B-E231-4426-A688-0085D2A5BD30}"/>
    <cellStyle name="Note 18 4 3 8" xfId="21271" xr:uid="{A0C14346-3274-4C75-B242-85928C6290C1}"/>
    <cellStyle name="Note 18 4 4" xfId="14450" xr:uid="{2F778BA2-D5AF-410E-8688-9267964D05AE}"/>
    <cellStyle name="Note 18 4 5" xfId="12520" xr:uid="{31B8A19D-1B64-4187-BE3E-A5BE201B3DC3}"/>
    <cellStyle name="Note 18 4 6" xfId="15186" xr:uid="{7A782A14-E6F6-483D-8AD1-8E9349B85918}"/>
    <cellStyle name="Note 18 4 7" xfId="11936" xr:uid="{61BC0B51-BC4E-4515-BF06-802E2E062D2B}"/>
    <cellStyle name="Note 18 4 8" xfId="14339" xr:uid="{B5829826-3EA6-4B8A-9DA8-1CFD82CD59FD}"/>
    <cellStyle name="Note 18 4 9" xfId="12619" xr:uid="{8F56DE03-946A-47F9-B102-E4E302DDF0AB}"/>
    <cellStyle name="Note 18 5" xfId="10110" xr:uid="{E314EF92-B0B4-40AE-9213-E2149C20F3EB}"/>
    <cellStyle name="Note 18 5 2" xfId="14991" xr:uid="{23F82F6C-BA87-4DBA-B543-0601662E0692}"/>
    <cellStyle name="Note 18 5 3" xfId="12090" xr:uid="{8A253F83-C4D2-42C3-BD1A-112207C2CD83}"/>
    <cellStyle name="Note 18 5 4" xfId="15755" xr:uid="{CC8442C1-E127-43A5-A087-3DBF1A225758}"/>
    <cellStyle name="Note 18 5 5" xfId="16719" xr:uid="{BF23F577-630A-4771-83F4-AFF243A50318}"/>
    <cellStyle name="Note 18 5 6" xfId="17671" xr:uid="{C3081328-7CCE-47DA-8513-B740C097E43F}"/>
    <cellStyle name="Note 18 5 7" xfId="18553" xr:uid="{1CDE3BCC-C05C-4A8C-B179-8481E5721F2B}"/>
    <cellStyle name="Note 18 5 8" xfId="19421" xr:uid="{ABF2B7F8-E12D-413A-ADAE-9F1FA922125B}"/>
    <cellStyle name="Note 18 6" xfId="11455" xr:uid="{0E772410-BE48-4794-BCDC-2DC4DAE7AC34}"/>
    <cellStyle name="Note 18 6 2" xfId="15859" xr:uid="{C88AFDD9-AE70-4B1D-AA5B-3BF1589307CA}"/>
    <cellStyle name="Note 18 6 3" xfId="16819" xr:uid="{FD56F33E-AFB7-42BE-9C4C-74896FB91F7E}"/>
    <cellStyle name="Note 18 6 4" xfId="17771" xr:uid="{27128374-13F5-466C-A370-C588A245CF4D}"/>
    <cellStyle name="Note 18 6 5" xfId="18645" xr:uid="{86CBFEC1-26F7-4693-B72F-690D86E7AD1C}"/>
    <cellStyle name="Note 18 6 6" xfId="19510" xr:uid="{B151D978-4EF0-4640-8468-F1281267AF47}"/>
    <cellStyle name="Note 18 6 7" xfId="20286" xr:uid="{8A715097-9A18-417B-99DE-E8433F8235B5}"/>
    <cellStyle name="Note 18 6 8" xfId="21043" xr:uid="{D357A281-29DE-459D-98C3-C61FF9146B58}"/>
    <cellStyle name="Note 18 7" xfId="13895" xr:uid="{6E161FC2-3D9B-4C2B-89AE-4D1A6ACB4949}"/>
    <cellStyle name="Note 18 8" xfId="13010" xr:uid="{B766EFB4-FA33-4C9D-B7B1-1E9A45D68C29}"/>
    <cellStyle name="Note 18 9" xfId="13514" xr:uid="{91D94153-5DD4-4ABE-8AB3-2FF0920D1E5A}"/>
    <cellStyle name="Note 19" xfId="8469" xr:uid="{E270A9B4-8301-44BD-A50E-B1B31E819A6F}"/>
    <cellStyle name="Note 19 10" xfId="13305" xr:uid="{86A327FA-2726-467C-95F7-8610215ACBF5}"/>
    <cellStyle name="Note 19 11" xfId="15064" xr:uid="{BA975D7A-F02C-4E8A-B6D4-AB9A62A8DF82}"/>
    <cellStyle name="Note 19 12" xfId="12022" xr:uid="{1FF04A9A-F957-44A3-96F8-0EA12CD20A8C}"/>
    <cellStyle name="Note 19 13" xfId="13875" xr:uid="{581F43CA-4380-44C8-8B42-64B8D8AF4BF0}"/>
    <cellStyle name="Note 19 2" xfId="8470" xr:uid="{37D211E6-2742-454A-BD43-7594452D5CD9}"/>
    <cellStyle name="Note 19 2 10" xfId="14338" xr:uid="{316E185A-65AA-4AF6-B9BD-FFC7E669C4CC}"/>
    <cellStyle name="Note 19 2 11" xfId="12620" xr:uid="{6FCBA3C2-364B-45C7-861F-54A41854E0D1}"/>
    <cellStyle name="Note 19 2 12" xfId="14137" xr:uid="{94D2582E-BFEB-480A-B7FE-B17FD2819885}"/>
    <cellStyle name="Note 19 2 2" xfId="9036" xr:uid="{E4C06994-5F68-4617-A925-1F999D873507}"/>
    <cellStyle name="Note 19 2 2 10" xfId="12563" xr:uid="{A02741BA-DA30-4F37-9BC9-DC85410EF09F}"/>
    <cellStyle name="Note 19 2 2 11" xfId="14666" xr:uid="{F0E7DF1A-2667-4058-85D1-875BF8912A9D}"/>
    <cellStyle name="Note 19 2 2 2" xfId="9811" xr:uid="{BDCD9B0D-A6D6-4A8B-AD64-1EE362E0933D}"/>
    <cellStyle name="Note 19 2 2 2 10" xfId="12369" xr:uid="{99319FCA-9409-4C1F-B451-5A12EB5113FB}"/>
    <cellStyle name="Note 19 2 2 2 2" xfId="11350" xr:uid="{5B936D62-ACE6-4C53-8119-52B66FE2283C}"/>
    <cellStyle name="Note 19 2 2 2 2 2" xfId="15779" xr:uid="{1410527D-8E1C-4E62-A7D8-412A0F25BDA8}"/>
    <cellStyle name="Note 19 2 2 2 2 3" xfId="16741" xr:uid="{66481C01-8DFF-42DB-AB0C-DED7ECFBEF47}"/>
    <cellStyle name="Note 19 2 2 2 2 4" xfId="17693" xr:uid="{976F3649-54B0-4F30-8D86-BFE5408AE193}"/>
    <cellStyle name="Note 19 2 2 2 2 5" xfId="18573" xr:uid="{A72F66EF-85B6-4CDC-8730-1E4046641987}"/>
    <cellStyle name="Note 19 2 2 2 2 6" xfId="19439" xr:uid="{ADDBEAA5-9138-4209-982B-92EA00E0AC9F}"/>
    <cellStyle name="Note 19 2 2 2 2 7" xfId="20215" xr:uid="{8507F685-4A63-4531-8D72-64B5EC6C8E58}"/>
    <cellStyle name="Note 19 2 2 2 2 8" xfId="20972" xr:uid="{64BB6FA8-3A85-40FA-B198-73F43A2E4110}"/>
    <cellStyle name="Note 19 2 2 2 3" xfId="11799" xr:uid="{7F10804D-58E2-40D0-A716-5068BE7DD308}"/>
    <cellStyle name="Note 19 2 2 2 3 2" xfId="16203" xr:uid="{B41D768A-A2B9-4775-B830-8551B3AA10E5}"/>
    <cellStyle name="Note 19 2 2 2 3 3" xfId="17163" xr:uid="{41A13D6A-63D8-4731-98F8-EE741BEF8D00}"/>
    <cellStyle name="Note 19 2 2 2 3 4" xfId="18115" xr:uid="{BD73F519-85F1-4C65-B636-85461BECAE56}"/>
    <cellStyle name="Note 19 2 2 2 3 5" xfId="18989" xr:uid="{BBD7EEED-A79A-41DF-BDF4-C102ACE69014}"/>
    <cellStyle name="Note 19 2 2 2 3 6" xfId="19854" xr:uid="{280FBC71-C011-4D73-B506-3B7EBE58FA58}"/>
    <cellStyle name="Note 19 2 2 2 3 7" xfId="20630" xr:uid="{52ED6B44-C089-4C35-8277-C72AF4E232EE}"/>
    <cellStyle name="Note 19 2 2 2 3 8" xfId="21387" xr:uid="{C731718B-FD09-46D4-9F2C-41D21603E3F7}"/>
    <cellStyle name="Note 19 2 2 2 4" xfId="14763" xr:uid="{E53CFEAC-616F-4845-A57A-5B2F6CF37E2A}"/>
    <cellStyle name="Note 19 2 2 2 5" xfId="14375" xr:uid="{9CEA831C-970A-492F-B06B-5E503FBF4F58}"/>
    <cellStyle name="Note 19 2 2 2 6" xfId="12587" xr:uid="{5FC15EB5-B3BA-458A-A6EF-DA9EDEF16B8E}"/>
    <cellStyle name="Note 19 2 2 2 7" xfId="14146" xr:uid="{5B969B8A-9580-4CAF-9625-A7A535E2FFD2}"/>
    <cellStyle name="Note 19 2 2 2 8" xfId="12798" xr:uid="{44B300B1-5418-443F-B558-41401D40ED47}"/>
    <cellStyle name="Note 19 2 2 2 9" xfId="14624" xr:uid="{59CBF782-9E7C-4898-8D65-BACA032DB8EA}"/>
    <cellStyle name="Note 19 2 2 3" xfId="10561" xr:uid="{C0045171-74DF-4D0C-ADBA-B628EBC9271C}"/>
    <cellStyle name="Note 19 2 2 3 2" xfId="15257" xr:uid="{5BE67531-740E-493E-AA5A-547D00C12363}"/>
    <cellStyle name="Note 19 2 2 3 3" xfId="16277" xr:uid="{9C1A1B9A-A49D-4D87-A88C-80F17ADD0DEF}"/>
    <cellStyle name="Note 19 2 2 3 4" xfId="17237" xr:uid="{EEADB315-48A0-4882-AC1E-C83BBEE931BC}"/>
    <cellStyle name="Note 19 2 2 3 5" xfId="18186" xr:uid="{9C15009F-7C89-4D57-B4F3-0A6275B9576B}"/>
    <cellStyle name="Note 19 2 2 3 6" xfId="19059" xr:uid="{319081F7-CD33-4DF3-9BCA-F058CD1DED6C}"/>
    <cellStyle name="Note 19 2 2 3 7" xfId="19924" xr:uid="{0962BBB8-B98B-4E2E-A12B-FAEF838923CC}"/>
    <cellStyle name="Note 19 2 2 3 8" xfId="20700" xr:uid="{323FD400-3D1C-4CD8-B63E-FC57A770622A}"/>
    <cellStyle name="Note 19 2 2 4" xfId="11527" xr:uid="{BBDE3735-F8B7-4A14-A1F7-D4F25CAF28B0}"/>
    <cellStyle name="Note 19 2 2 4 2" xfId="15931" xr:uid="{3CA45AF2-CAA7-4825-9BC8-A27660BB1E98}"/>
    <cellStyle name="Note 19 2 2 4 3" xfId="16891" xr:uid="{A2A154EA-D25F-464B-A098-50BB394E14C0}"/>
    <cellStyle name="Note 19 2 2 4 4" xfId="17843" xr:uid="{C87657D5-3806-4F76-8990-D7D23882FA52}"/>
    <cellStyle name="Note 19 2 2 4 5" xfId="18717" xr:uid="{B6D1F0CB-C241-4527-804E-E0E68EB761DA}"/>
    <cellStyle name="Note 19 2 2 4 6" xfId="19582" xr:uid="{5FE4DED2-EE09-417A-9F8C-33B5AF5EC672}"/>
    <cellStyle name="Note 19 2 2 4 7" xfId="20358" xr:uid="{02161EAC-F111-4C67-B43E-362DE35E0A6A}"/>
    <cellStyle name="Note 19 2 2 4 8" xfId="21115" xr:uid="{8EBE57FD-47C2-41A6-95B9-DF978338BF41}"/>
    <cellStyle name="Note 19 2 2 5" xfId="14228" xr:uid="{F90494DB-9BF4-42E8-ACA6-9E1D2B9655A2}"/>
    <cellStyle name="Note 19 2 2 6" xfId="12729" xr:uid="{F2B1593B-2261-45E9-B740-5F223834DF30}"/>
    <cellStyle name="Note 19 2 2 7" xfId="13718" xr:uid="{472BCC2E-A5F3-4FA4-B4B2-430E611C6F4D}"/>
    <cellStyle name="Note 19 2 2 8" xfId="13155" xr:uid="{0BE9122C-695F-43A9-B918-9AD84BBA92DA}"/>
    <cellStyle name="Note 19 2 2 9" xfId="14401" xr:uid="{BCB573AA-EDD6-49EC-B199-2A0213CD6090}"/>
    <cellStyle name="Note 19 2 3" xfId="9329" xr:uid="{D535429B-5839-489A-A583-2B1360FFA3F5}"/>
    <cellStyle name="Note 19 2 3 10" xfId="19386" xr:uid="{99ED5D3C-6FD4-4750-AA76-3BDE6788B9DB}"/>
    <cellStyle name="Note 19 2 3 2" xfId="10856" xr:uid="{A0200F42-CCB2-47F9-A6E9-F0FDD7743C27}"/>
    <cellStyle name="Note 19 2 3 2 2" xfId="15483" xr:uid="{FD44A144-8DB7-4D71-92BC-6C8611774F79}"/>
    <cellStyle name="Note 19 2 3 2 3" xfId="16489" xr:uid="{D2CBA488-993A-4A76-A95C-C23824D3C06C}"/>
    <cellStyle name="Note 19 2 3 2 4" xfId="17447" xr:uid="{3E95EA73-D5B1-4BE2-9825-0A9C1419B217}"/>
    <cellStyle name="Note 19 2 3 2 5" xfId="18374" xr:uid="{6733B76A-D19B-49EE-BAF6-E3F2933EC319}"/>
    <cellStyle name="Note 19 2 3 2 6" xfId="19245" xr:uid="{139ED1CF-DFD1-4418-AFF2-3416B04BC94E}"/>
    <cellStyle name="Note 19 2 3 2 7" xfId="20092" xr:uid="{C50ECEE6-BA6E-491E-9934-2E63D6D4A98D}"/>
    <cellStyle name="Note 19 2 3 2 8" xfId="20859" xr:uid="{B5F19977-A357-4052-9D2B-BC454E45D21D}"/>
    <cellStyle name="Note 19 2 3 3" xfId="11686" xr:uid="{A8EE4A65-70AF-41D2-A46E-252F3A05607C}"/>
    <cellStyle name="Note 19 2 3 3 2" xfId="16090" xr:uid="{FDF7825C-266E-431F-8D46-3360DD441512}"/>
    <cellStyle name="Note 19 2 3 3 3" xfId="17050" xr:uid="{6EB7FF47-D39D-4C00-843C-E1BAB6015026}"/>
    <cellStyle name="Note 19 2 3 3 4" xfId="18002" xr:uid="{C118DD2A-201B-4F27-8DC4-FF993BDC7832}"/>
    <cellStyle name="Note 19 2 3 3 5" xfId="18876" xr:uid="{8E022795-88A5-41C8-9A33-4471158F3BFD}"/>
    <cellStyle name="Note 19 2 3 3 6" xfId="19741" xr:uid="{D9867F41-4FA6-4931-ADAB-199474E9EC89}"/>
    <cellStyle name="Note 19 2 3 3 7" xfId="20517" xr:uid="{416C8C4C-345F-49A7-B7AA-95DDB3E5D054}"/>
    <cellStyle name="Note 19 2 3 3 8" xfId="21274" xr:uid="{15193737-5583-4DE6-A460-FB347757A7DE}"/>
    <cellStyle name="Note 19 2 3 4" xfId="14453" xr:uid="{195A709F-F045-4E65-BE43-E76CE590377C}"/>
    <cellStyle name="Note 19 2 3 5" xfId="12517" xr:uid="{E7484F7E-74E4-405B-8C68-96E3D6E8B0AB}"/>
    <cellStyle name="Note 19 2 3 6" xfId="15694" xr:uid="{986D0CD3-786C-4EA1-AF5C-EB1C65941236}"/>
    <cellStyle name="Note 19 2 3 7" xfId="16670" xr:uid="{F4215245-653C-4DA6-BC22-C6E04472593A}"/>
    <cellStyle name="Note 19 2 3 8" xfId="17622" xr:uid="{1DAA086D-F784-48EE-874A-77845F0E7593}"/>
    <cellStyle name="Note 19 2 3 9" xfId="18517" xr:uid="{8E3A2E20-4863-423F-9923-B8F8686CAEA5}"/>
    <cellStyle name="Note 19 2 4" xfId="10113" xr:uid="{1C3B8D9F-3F04-4411-80AE-B5FA10359A45}"/>
    <cellStyle name="Note 19 2 4 2" xfId="14994" xr:uid="{B5BBA2E4-A247-46B0-A3BA-7F156EFA5BD3}"/>
    <cellStyle name="Note 19 2 4 3" xfId="12088" xr:uid="{8226B906-F385-41D2-A173-10C7C51B14BC}"/>
    <cellStyle name="Note 19 2 4 4" xfId="14202" xr:uid="{2BD79A8D-D48C-4DEC-AA7A-92DEDC72F6F7}"/>
    <cellStyle name="Note 19 2 4 5" xfId="12750" xr:uid="{11EFA346-49E9-4A30-A2BE-5B66D2A35340}"/>
    <cellStyle name="Note 19 2 4 6" xfId="14955" xr:uid="{C95DFF46-F054-49DD-A9AE-B49AD0AD32E9}"/>
    <cellStyle name="Note 19 2 4 7" xfId="12120" xr:uid="{CD7E325D-4E40-4354-995D-31F4BC231F47}"/>
    <cellStyle name="Note 19 2 4 8" xfId="14193" xr:uid="{8311B44B-68C1-44D7-B31D-CE8023B3D85E}"/>
    <cellStyle name="Note 19 2 5" xfId="11458" xr:uid="{4DA4DBEB-3607-4E42-8819-C05F098E32B0}"/>
    <cellStyle name="Note 19 2 5 2" xfId="15862" xr:uid="{1EE41E7B-939E-466D-A321-9B444EA3D817}"/>
    <cellStyle name="Note 19 2 5 3" xfId="16822" xr:uid="{E1B55CE7-B3F8-4DC2-AE7F-FC3E5EC0F051}"/>
    <cellStyle name="Note 19 2 5 4" xfId="17774" xr:uid="{55C22AE9-150A-4BC4-BD64-6DEFBBB098DC}"/>
    <cellStyle name="Note 19 2 5 5" xfId="18648" xr:uid="{72C807D9-B31F-4585-BD26-56AC401E4402}"/>
    <cellStyle name="Note 19 2 5 6" xfId="19513" xr:uid="{A7D8A850-F7B8-4108-A7F4-BFB4B0D9E871}"/>
    <cellStyle name="Note 19 2 5 7" xfId="20289" xr:uid="{F469716C-640E-482E-843B-629440961C67}"/>
    <cellStyle name="Note 19 2 5 8" xfId="21046" xr:uid="{7BB68545-8DE7-4EF6-A8BD-B599E98E13EE}"/>
    <cellStyle name="Note 19 2 6" xfId="13898" xr:uid="{ED57EF10-55CB-4F21-A281-72BA36C12B02}"/>
    <cellStyle name="Note 19 2 7" xfId="13007" xr:uid="{DA41F73C-646E-48FB-ABCF-308BC9DD7723}"/>
    <cellStyle name="Note 19 2 8" xfId="13517" xr:uid="{7E369498-1A89-44E2-B684-3F955D471CAF}"/>
    <cellStyle name="Note 19 2 9" xfId="13304" xr:uid="{DA6A14FC-EF0D-4B9D-801C-63378FF4C2A7}"/>
    <cellStyle name="Note 19 3" xfId="9037" xr:uid="{3E71C4E7-6007-4680-A9CB-02CE64DA504C}"/>
    <cellStyle name="Note 19 3 10" xfId="16442" xr:uid="{C8E9F983-9FF4-4019-A0A7-51AB1E2104FF}"/>
    <cellStyle name="Note 19 3 11" xfId="17400" xr:uid="{9C48B27D-E611-4A97-A26D-34E34EB0DCCF}"/>
    <cellStyle name="Note 19 3 2" xfId="9812" xr:uid="{405BFBF9-FDF8-4306-B629-4F726464E76C}"/>
    <cellStyle name="Note 19 3 2 10" xfId="16625" xr:uid="{D2A6365E-633E-4EF3-A175-B008FF6E3F0B}"/>
    <cellStyle name="Note 19 3 2 2" xfId="11351" xr:uid="{9968881D-0EF2-4E42-9506-723DB5BACAE4}"/>
    <cellStyle name="Note 19 3 2 2 2" xfId="15780" xr:uid="{7F184F19-0F1C-4509-A151-5C3C1A9A7F31}"/>
    <cellStyle name="Note 19 3 2 2 3" xfId="16742" xr:uid="{19448A09-962E-451A-8F92-BBEF357D488E}"/>
    <cellStyle name="Note 19 3 2 2 4" xfId="17694" xr:uid="{77FA56EF-57A3-4D77-B91F-EC45DF810661}"/>
    <cellStyle name="Note 19 3 2 2 5" xfId="18574" xr:uid="{D1D3ECE1-3425-49A0-834A-2729B77CA3C5}"/>
    <cellStyle name="Note 19 3 2 2 6" xfId="19440" xr:uid="{2018BCDD-B0AF-4DDB-92BD-7C2E94424A2D}"/>
    <cellStyle name="Note 19 3 2 2 7" xfId="20216" xr:uid="{2CEB327A-EA8C-444F-9992-F3A5D342C9E9}"/>
    <cellStyle name="Note 19 3 2 2 8" xfId="20973" xr:uid="{ED679DEC-FBC9-44EB-AF81-D0497251056E}"/>
    <cellStyle name="Note 19 3 2 3" xfId="11800" xr:uid="{8934A29C-9A8A-4887-85B1-9971CAC84A4B}"/>
    <cellStyle name="Note 19 3 2 3 2" xfId="16204" xr:uid="{9C0EAF51-B165-4671-972A-E25BD31DDB2F}"/>
    <cellStyle name="Note 19 3 2 3 3" xfId="17164" xr:uid="{DCB74366-B897-4E67-BCBF-952DB02FA9C0}"/>
    <cellStyle name="Note 19 3 2 3 4" xfId="18116" xr:uid="{D1A76AFC-50EF-484A-81E1-F8B894785FF5}"/>
    <cellStyle name="Note 19 3 2 3 5" xfId="18990" xr:uid="{B5915537-408B-40EC-ABBF-B035E8E96457}"/>
    <cellStyle name="Note 19 3 2 3 6" xfId="19855" xr:uid="{AB180CA4-628E-40D1-B742-60868EE48AA9}"/>
    <cellStyle name="Note 19 3 2 3 7" xfId="20631" xr:uid="{770E583C-7581-4F34-9A76-549D928FC370}"/>
    <cellStyle name="Note 19 3 2 3 8" xfId="21388" xr:uid="{25C17EAF-1AFC-4EC3-B2B7-98CC860A4DA8}"/>
    <cellStyle name="Note 19 3 2 4" xfId="14764" xr:uid="{7665BC33-E3FD-472E-BC9C-BAE590E10D70}"/>
    <cellStyle name="Note 19 3 2 5" xfId="14870" xr:uid="{C3902001-167E-4E26-BDEF-8C4255C1F257}"/>
    <cellStyle name="Note 19 3 2 6" xfId="12196" xr:uid="{BE386525-B8DF-429B-B988-F6B7B5980A14}"/>
    <cellStyle name="Note 19 3 2 7" xfId="13843" xr:uid="{8A0BE612-F375-44D9-988A-CAC8C671AF15}"/>
    <cellStyle name="Note 19 3 2 8" xfId="13053" xr:uid="{7717091E-36BD-4B0A-A2DC-E7F9FE309E1E}"/>
    <cellStyle name="Note 19 3 2 9" xfId="15643" xr:uid="{A4543943-E49A-49FE-917F-E1ECD57DFA4D}"/>
    <cellStyle name="Note 19 3 3" xfId="10562" xr:uid="{85E59025-586F-43F3-9DD1-816DBCCD52F5}"/>
    <cellStyle name="Note 19 3 3 2" xfId="15258" xr:uid="{361E6354-2B44-433F-88B3-B9CED7316DD3}"/>
    <cellStyle name="Note 19 3 3 3" xfId="16278" xr:uid="{88F4250A-B4A4-49EA-BF65-167389BEF9FC}"/>
    <cellStyle name="Note 19 3 3 4" xfId="17238" xr:uid="{40B32C8A-367B-499C-A731-90849465B8BF}"/>
    <cellStyle name="Note 19 3 3 5" xfId="18187" xr:uid="{956C4FFF-9FDD-4D70-8B45-E2A96AFBF4DD}"/>
    <cellStyle name="Note 19 3 3 6" xfId="19060" xr:uid="{317F3CAF-AE51-4AE5-ADA2-D626879F4E7D}"/>
    <cellStyle name="Note 19 3 3 7" xfId="19925" xr:uid="{988F1E53-9062-460D-B850-DEFE4800A1B4}"/>
    <cellStyle name="Note 19 3 3 8" xfId="20701" xr:uid="{2FB3C3AA-FD7C-4BE0-BAD1-2DF961D506C5}"/>
    <cellStyle name="Note 19 3 4" xfId="11528" xr:uid="{F28F4FE4-591B-40D9-A0A5-D431FCAE232C}"/>
    <cellStyle name="Note 19 3 4 2" xfId="15932" xr:uid="{673FF407-8F4C-4A0B-ACCE-233E63431048}"/>
    <cellStyle name="Note 19 3 4 3" xfId="16892" xr:uid="{322B2D4D-8F57-4588-BAF9-393E4C0FFBB0}"/>
    <cellStyle name="Note 19 3 4 4" xfId="17844" xr:uid="{45C1EBDC-D5A7-4715-8887-4A26E1D18A9E}"/>
    <cellStyle name="Note 19 3 4 5" xfId="18718" xr:uid="{BC1428A5-AEE9-4CEA-8951-BEFA8BBBC77A}"/>
    <cellStyle name="Note 19 3 4 6" xfId="19583" xr:uid="{E4D46FBC-2850-4A80-99C3-89AC7AA772BD}"/>
    <cellStyle name="Note 19 3 4 7" xfId="20359" xr:uid="{4C789A0C-A90E-49C5-A792-B3A6214B05E4}"/>
    <cellStyle name="Note 19 3 4 8" xfId="21116" xr:uid="{9525449D-F0CC-4E33-B2AC-A981F89AAC8C}"/>
    <cellStyle name="Note 19 3 5" xfId="14229" xr:uid="{E75CE7F3-D784-4BB6-BAB2-260D29C8515A}"/>
    <cellStyle name="Note 19 3 6" xfId="12728" xr:uid="{96C3EEAB-DD13-4443-BE54-F4905921DD94}"/>
    <cellStyle name="Note 19 3 7" xfId="13719" xr:uid="{7967A7C8-38E2-4FB6-B67E-9673C71FC7D0}"/>
    <cellStyle name="Note 19 3 8" xfId="13154" xr:uid="{C89C53B9-58CB-41F2-8C72-B23269F29E09}"/>
    <cellStyle name="Note 19 3 9" xfId="15431" xr:uid="{191DAA03-12EF-4756-B834-0A36DD31C1C8}"/>
    <cellStyle name="Note 19 4" xfId="9328" xr:uid="{08C36987-29CE-4944-9115-5D9A77E2D32D}"/>
    <cellStyle name="Note 19 4 10" xfId="14974" xr:uid="{3ADFFF0C-5343-4FF9-829E-FCB926D768D2}"/>
    <cellStyle name="Note 19 4 2" xfId="10855" xr:uid="{17CB564E-0815-4A23-B8CD-9869960F8A7C}"/>
    <cellStyle name="Note 19 4 2 2" xfId="15482" xr:uid="{9E7AF0CB-3534-4074-85E7-F678E5B27BA1}"/>
    <cellStyle name="Note 19 4 2 3" xfId="16488" xr:uid="{83C60ED4-20DD-47DB-BB93-865BEA1A571E}"/>
    <cellStyle name="Note 19 4 2 4" xfId="17446" xr:uid="{BB8AABCC-4081-4B52-96F4-73995D5CEEDE}"/>
    <cellStyle name="Note 19 4 2 5" xfId="18373" xr:uid="{03895DD4-7302-4E6C-93B8-2C0315E741B8}"/>
    <cellStyle name="Note 19 4 2 6" xfId="19244" xr:uid="{848D4750-9224-49C2-AD3D-CB9FB97DD684}"/>
    <cellStyle name="Note 19 4 2 7" xfId="20091" xr:uid="{372CADFC-B31F-4FCE-8497-BCCB0E48B7AC}"/>
    <cellStyle name="Note 19 4 2 8" xfId="20858" xr:uid="{64A1F079-20F1-440E-A40F-1CCAEE03C259}"/>
    <cellStyle name="Note 19 4 3" xfId="11685" xr:uid="{24826155-EB25-4DD5-B97A-2863FECD1125}"/>
    <cellStyle name="Note 19 4 3 2" xfId="16089" xr:uid="{955C3AE7-0733-4B12-9CF8-8C95172FFF6B}"/>
    <cellStyle name="Note 19 4 3 3" xfId="17049" xr:uid="{2380C269-7B62-4205-8A8B-5FF5CFE9F5DF}"/>
    <cellStyle name="Note 19 4 3 4" xfId="18001" xr:uid="{7BB90F56-9586-4CE8-BF1B-3140EC64699E}"/>
    <cellStyle name="Note 19 4 3 5" xfId="18875" xr:uid="{96C75440-1462-4572-B2B0-9EA654636859}"/>
    <cellStyle name="Note 19 4 3 6" xfId="19740" xr:uid="{F84A366B-B7D9-4DBD-AA5F-480C834A0E61}"/>
    <cellStyle name="Note 19 4 3 7" xfId="20516" xr:uid="{5067EE45-F1A9-4678-BDB4-D1744A493891}"/>
    <cellStyle name="Note 19 4 3 8" xfId="21273" xr:uid="{843E82B0-B318-44A5-A3EF-E056D01D4A33}"/>
    <cellStyle name="Note 19 4 4" xfId="14452" xr:uid="{126F604E-A99B-41BA-8AE0-D83A3C565D27}"/>
    <cellStyle name="Note 19 4 5" xfId="12518" xr:uid="{376E0278-30C8-4F96-80CA-56FA5252FF27}"/>
    <cellStyle name="Note 19 4 6" xfId="14674" xr:uid="{FBA661A8-DE9E-4000-A7EB-4E3577C62908}"/>
    <cellStyle name="Note 19 4 7" xfId="12327" xr:uid="{B9C3AFF8-70E3-4E67-A1B4-95C24E986654}"/>
    <cellStyle name="Note 19 4 8" xfId="14698" xr:uid="{D5918685-3E55-4490-9B39-D65A805BA64D}"/>
    <cellStyle name="Note 19 4 9" xfId="12308" xr:uid="{45090EF5-47A9-4287-80BF-B3AAFD9C19F1}"/>
    <cellStyle name="Note 19 5" xfId="10112" xr:uid="{3AA06A9D-9F74-4380-A8AB-F4CBBA62CAA4}"/>
    <cellStyle name="Note 19 5 2" xfId="14993" xr:uid="{FC1E0C41-F810-46C8-AE69-B0CE38BD1D17}"/>
    <cellStyle name="Note 19 5 3" xfId="12089" xr:uid="{EF286BF5-8D4C-4372-90F8-42380BE2F84D}"/>
    <cellStyle name="Note 19 5 4" xfId="15230" xr:uid="{A5DF5726-3D2C-4E6E-82F9-68563A5CFB17}"/>
    <cellStyle name="Note 19 5 5" xfId="11900" xr:uid="{3E7DAC81-22BC-41F4-BDEC-9EDCB4F07F8F}"/>
    <cellStyle name="Note 19 5 6" xfId="15512" xr:uid="{2784ED0E-F3FC-42A8-AE8F-C681010D303A}"/>
    <cellStyle name="Note 19 5 7" xfId="16518" xr:uid="{A3703B3F-6BD2-4238-92DA-DE18572BB92E}"/>
    <cellStyle name="Note 19 5 8" xfId="17476" xr:uid="{A7D68B17-3FDB-41EB-9B85-942947255DAF}"/>
    <cellStyle name="Note 19 6" xfId="11457" xr:uid="{DFF35D0E-6694-463D-87A6-EE4A7E288113}"/>
    <cellStyle name="Note 19 6 2" xfId="15861" xr:uid="{174D25AB-9433-4C35-A5E2-AE22882DBFFB}"/>
    <cellStyle name="Note 19 6 3" xfId="16821" xr:uid="{930053F6-2B10-47A2-B1E3-5B41F4CC4E4A}"/>
    <cellStyle name="Note 19 6 4" xfId="17773" xr:uid="{F85365F0-39BF-473E-8AA2-C54E2AFB17A8}"/>
    <cellStyle name="Note 19 6 5" xfId="18647" xr:uid="{154FB514-9111-44F7-9446-A4B8DF4BAA02}"/>
    <cellStyle name="Note 19 6 6" xfId="19512" xr:uid="{D6B0BFCB-4827-4B97-BF10-43B079FAE22F}"/>
    <cellStyle name="Note 19 6 7" xfId="20288" xr:uid="{A2C1C15B-BCBD-44FB-8CF5-75353093E852}"/>
    <cellStyle name="Note 19 6 8" xfId="21045" xr:uid="{E09D8AD1-8BBF-4343-A9C2-4A067D8F3747}"/>
    <cellStyle name="Note 19 7" xfId="13897" xr:uid="{3953CE94-5A97-45DA-B996-C2B6567509DF}"/>
    <cellStyle name="Note 19 8" xfId="13008" xr:uid="{7DA11A2F-2448-4E59-8BAA-AC649A5F66EF}"/>
    <cellStyle name="Note 19 9" xfId="13516" xr:uid="{019AE3B6-1BBB-415A-825B-48E6B03B09BB}"/>
    <cellStyle name="Note 2" xfId="62" xr:uid="{23061E8B-382A-4195-A2BD-06717D08441D}"/>
    <cellStyle name="Note 2 10" xfId="13303" xr:uid="{5539DFAB-3E57-45D4-ABB6-CBAA6749BC05}"/>
    <cellStyle name="Note 2 11" xfId="14340" xr:uid="{47F61AFC-F1C5-439D-8B76-C7C59A9E2E88}"/>
    <cellStyle name="Note 2 12" xfId="12618" xr:uid="{A568B230-DC57-4CA5-8759-C64EB8565E64}"/>
    <cellStyle name="Note 2 13" xfId="15169" xr:uid="{80B0EF2A-F538-4BE5-B46E-8E542D52320A}"/>
    <cellStyle name="Note 2 14" xfId="8471" xr:uid="{FBFCC791-39AF-4445-8EA5-DD2B8594017C}"/>
    <cellStyle name="Note 2 2" xfId="99" xr:uid="{251B4B33-F7B8-4F3F-96FB-8D9167E1D728}"/>
    <cellStyle name="Note 2 2 2" xfId="163" xr:uid="{C762E857-F56A-4026-9249-977773C4C7A1}"/>
    <cellStyle name="Note 2 2 2 2" xfId="666" xr:uid="{C219645D-6891-4804-996B-0FBB1FF582A8}"/>
    <cellStyle name="Note 2 2 2 2 2" xfId="1432" xr:uid="{9E0B5C5F-BB6A-4CBE-828E-29C1CB70BDDE}"/>
    <cellStyle name="Note 2 2 2 2 3" xfId="2212" xr:uid="{CECE72B0-3B72-4D97-BA80-A48936482BB1}"/>
    <cellStyle name="Note 2 2 2 3" xfId="418" xr:uid="{24B0EA66-AB09-46AE-8B16-387A384C338B}"/>
    <cellStyle name="Note 2 2 2 3 2" xfId="1184" xr:uid="{F1EA3B8F-4FCA-412D-AB6E-519B5E0C0DF8}"/>
    <cellStyle name="Note 2 2 2 3 3" xfId="1964" xr:uid="{9E45F121-5235-40FA-8CB5-33540037F189}"/>
    <cellStyle name="Note 2 2 2 4" xfId="936" xr:uid="{EE697E57-321C-46AB-9EB4-CA35D86AB61B}"/>
    <cellStyle name="Note 2 2 2 5" xfId="1715" xr:uid="{470FD7E6-876E-4CF1-B094-325D042C3150}"/>
    <cellStyle name="Note 2 2 3" xfId="243" xr:uid="{776F5D42-CDF1-4853-98D4-FED08A949775}"/>
    <cellStyle name="Note 2 2 3 2" xfId="744" xr:uid="{6162C715-F675-4701-9022-EDD574BDEE29}"/>
    <cellStyle name="Note 2 2 3 2 2" xfId="1510" xr:uid="{7971583C-5C07-408F-8167-2790B2F73756}"/>
    <cellStyle name="Note 2 2 3 2 3" xfId="2290" xr:uid="{E44463F6-7639-46D1-BD6F-04968E8EA984}"/>
    <cellStyle name="Note 2 2 3 3" xfId="496" xr:uid="{AC9C03A7-EF52-4238-92D7-904B47F8EFB8}"/>
    <cellStyle name="Note 2 2 3 3 2" xfId="1262" xr:uid="{5C55B25C-932A-4D38-A7E2-9494818AA739}"/>
    <cellStyle name="Note 2 2 3 3 3" xfId="2042" xr:uid="{B9DEA317-7364-40AC-83EF-7DE289D316E1}"/>
    <cellStyle name="Note 2 2 3 4" xfId="1014" xr:uid="{310A4979-B1D2-404A-87CA-6F714A0774FD}"/>
    <cellStyle name="Note 2 2 3 5" xfId="1793" xr:uid="{F7AAE9AF-44B0-45C9-87AE-2BBF8F449AC9}"/>
    <cellStyle name="Note 2 2 4" xfId="603" xr:uid="{D583E720-2676-48B7-9B6A-C4DB1B9E4309}"/>
    <cellStyle name="Note 2 2 4 2" xfId="1369" xr:uid="{CFE8F84D-C5BE-4D1F-8850-75ED6F7152A3}"/>
    <cellStyle name="Note 2 2 4 3" xfId="2149" xr:uid="{2CEE666A-2837-4E3A-B1E5-57D3A7A5EEE5}"/>
    <cellStyle name="Note 2 2 5" xfId="355" xr:uid="{7EC47D74-8531-435A-A2A8-E4F4DF0E17AD}"/>
    <cellStyle name="Note 2 2 5 2" xfId="1121" xr:uid="{AD7B1D12-C9D9-439F-902B-8A61C748BF14}"/>
    <cellStyle name="Note 2 2 5 3" xfId="1901" xr:uid="{4490DF41-14FB-4E0D-AAF7-C17D50641AE3}"/>
    <cellStyle name="Note 2 2 6" xfId="873" xr:uid="{01DC6F7B-C669-4C47-A172-28EE3C39C482}"/>
    <cellStyle name="Note 2 2 7" xfId="1652" xr:uid="{C4FBEA62-998A-443C-93BC-162D35F19A85}"/>
    <cellStyle name="Note 2 2 8" xfId="8472" xr:uid="{C684FB82-60C9-4F26-907A-82AE13033635}"/>
    <cellStyle name="Note 2 3" xfId="131" xr:uid="{5D1E15B9-7922-4E58-9E43-D697EB01D028}"/>
    <cellStyle name="Note 2 3 10" xfId="11908" xr:uid="{FF7EC0BB-7323-43B6-A498-5CE8A644C241}"/>
    <cellStyle name="Note 2 3 11" xfId="13937" xr:uid="{8F67F9CD-1E2F-4D32-AB7C-241B7F00C4A5}"/>
    <cellStyle name="Note 2 3 12" xfId="9035" xr:uid="{2600B49D-6013-46AD-956D-BAC7D857FBD6}"/>
    <cellStyle name="Note 2 3 2" xfId="277" xr:uid="{729D54AC-DF50-4233-8F71-414A6881B44C}"/>
    <cellStyle name="Note 2 3 2 10" xfId="20059" xr:uid="{CCC5947F-0904-4045-B0F1-44734F2ABD46}"/>
    <cellStyle name="Note 2 3 2 11" xfId="9813" xr:uid="{77120B99-DBC3-4525-B6CF-B415BDB8DEF9}"/>
    <cellStyle name="Note 2 3 2 2" xfId="778" xr:uid="{8B3FD1D8-B49A-412F-9059-40BD7D255D3C}"/>
    <cellStyle name="Note 2 3 2 2 2" xfId="1544" xr:uid="{DD12F299-F93E-4F22-8A9B-69E7EC43821B}"/>
    <cellStyle name="Note 2 3 2 2 2 2" xfId="15781" xr:uid="{20E817BC-F5DD-424C-AA73-CE2ECD5F437B}"/>
    <cellStyle name="Note 2 3 2 2 3" xfId="2324" xr:uid="{EE9B5D37-E905-4B12-9D7E-74FA33A904AC}"/>
    <cellStyle name="Note 2 3 2 2 3 2" xfId="16743" xr:uid="{91B3AC52-1FEE-4E09-9E10-963F21AD7CA1}"/>
    <cellStyle name="Note 2 3 2 2 4" xfId="17695" xr:uid="{F5AE5F29-748E-48F7-87A1-9BC6A53FAAD0}"/>
    <cellStyle name="Note 2 3 2 2 5" xfId="18575" xr:uid="{218DFBCE-8D1F-4273-AAB8-21B405DFEB02}"/>
    <cellStyle name="Note 2 3 2 2 6" xfId="19441" xr:uid="{9E10A0E8-589D-4A2B-8324-979A21443DDA}"/>
    <cellStyle name="Note 2 3 2 2 7" xfId="20217" xr:uid="{F29F38BC-81BA-41A5-8613-15B2067B9483}"/>
    <cellStyle name="Note 2 3 2 2 8" xfId="20974" xr:uid="{679452C1-B572-4307-B9EE-2A54FBE47661}"/>
    <cellStyle name="Note 2 3 2 2 9" xfId="11352" xr:uid="{8A1E4401-1B4B-446A-835F-393908595F9C}"/>
    <cellStyle name="Note 2 3 2 3" xfId="530" xr:uid="{048ED2F6-D794-480D-A241-B6C95D4F4945}"/>
    <cellStyle name="Note 2 3 2 3 2" xfId="1296" xr:uid="{BC1610C0-AE41-42C8-ACEC-B7C7A6F199E8}"/>
    <cellStyle name="Note 2 3 2 3 2 2" xfId="16205" xr:uid="{D26FEA2F-B54F-447C-AEBE-CB48835FBE2B}"/>
    <cellStyle name="Note 2 3 2 3 3" xfId="2076" xr:uid="{0821FFFB-97BF-41F5-B8AF-8F026BC5F998}"/>
    <cellStyle name="Note 2 3 2 3 3 2" xfId="17165" xr:uid="{5141FD21-859D-4BFA-AF2E-32F4348C878A}"/>
    <cellStyle name="Note 2 3 2 3 4" xfId="18117" xr:uid="{E9191D55-883B-40DF-9909-FC3900BEFE38}"/>
    <cellStyle name="Note 2 3 2 3 5" xfId="18991" xr:uid="{F18131CD-F4C0-4001-A0B1-093008524896}"/>
    <cellStyle name="Note 2 3 2 3 6" xfId="19856" xr:uid="{08283E92-3247-4036-8CF5-23023BC7C4E7}"/>
    <cellStyle name="Note 2 3 2 3 7" xfId="20632" xr:uid="{C6924EB2-D8E9-46CB-BE69-148A36E996DC}"/>
    <cellStyle name="Note 2 3 2 3 8" xfId="21389" xr:uid="{19924C37-3243-42F3-8B03-EAB5136624DA}"/>
    <cellStyle name="Note 2 3 2 3 9" xfId="11801" xr:uid="{8222FF8E-AE5E-4831-8AA1-6AC4A9FBD193}"/>
    <cellStyle name="Note 2 3 2 4" xfId="1048" xr:uid="{639A3395-845D-4ACE-AAE0-4414473D8B6F}"/>
    <cellStyle name="Note 2 3 2 4 2" xfId="14765" xr:uid="{01006675-44C6-4855-89CA-5F1B57804897}"/>
    <cellStyle name="Note 2 3 2 5" xfId="1827" xr:uid="{141F3211-E3F0-420D-8B2C-B773304E623E}"/>
    <cellStyle name="Note 2 3 2 5 2" xfId="15405" xr:uid="{D27DD63F-9E70-4A33-A938-B578875509BF}"/>
    <cellStyle name="Note 2 3 2 6" xfId="16419" xr:uid="{D08FF2E4-2531-444F-BBE6-D855D281A9E4}"/>
    <cellStyle name="Note 2 3 2 7" xfId="17377" xr:uid="{93142CFF-FEC0-478C-BECD-A4EFA82C66B0}"/>
    <cellStyle name="Note 2 3 2 8" xfId="18321" xr:uid="{D70780E1-8ED9-407C-A0A9-B38DB1878AD8}"/>
    <cellStyle name="Note 2 3 2 9" xfId="19194" xr:uid="{A87BC265-612D-41DB-9CB5-6DAE1AA537BF}"/>
    <cellStyle name="Note 2 3 3" xfId="634" xr:uid="{906EFEFD-E400-4459-B54A-F24CB9CDA520}"/>
    <cellStyle name="Note 2 3 3 2" xfId="1400" xr:uid="{03864B2E-BD06-42BB-B090-AA04E5C92B78}"/>
    <cellStyle name="Note 2 3 3 2 2" xfId="15256" xr:uid="{B4BCADA5-E5EC-441D-BE66-3A6A4D94F154}"/>
    <cellStyle name="Note 2 3 3 3" xfId="2180" xr:uid="{6CE1C3D6-E483-43EA-90E8-1D8F10FC0C7F}"/>
    <cellStyle name="Note 2 3 3 3 2" xfId="16276" xr:uid="{A77BCE67-0DC0-44C5-AE52-F6C178A206BD}"/>
    <cellStyle name="Note 2 3 3 4" xfId="17236" xr:uid="{7C48841E-9B5D-4C4A-A532-24A5962A82ED}"/>
    <cellStyle name="Note 2 3 3 5" xfId="18185" xr:uid="{C73CB3B3-917F-49F3-A5E2-4BE6F61B3C3A}"/>
    <cellStyle name="Note 2 3 3 6" xfId="19058" xr:uid="{7861ECC9-FAA9-49CB-B9CB-10D1D8FEB91A}"/>
    <cellStyle name="Note 2 3 3 7" xfId="19923" xr:uid="{392713D5-7843-42BB-B9B5-26C3729CFF4F}"/>
    <cellStyle name="Note 2 3 3 8" xfId="20699" xr:uid="{48195773-96C0-4795-B831-CCD20C48C091}"/>
    <cellStyle name="Note 2 3 3 9" xfId="10560" xr:uid="{52DA4573-08B5-4A4C-AF07-176C9658BB70}"/>
    <cellStyle name="Note 2 3 4" xfId="386" xr:uid="{78BE9F89-E021-4A51-A1F0-4CD8194E4962}"/>
    <cellStyle name="Note 2 3 4 2" xfId="1152" xr:uid="{5010020B-5129-45E1-85AF-AFCD5641A02E}"/>
    <cellStyle name="Note 2 3 4 2 2" xfId="15930" xr:uid="{3868ABEB-103C-48C2-BB16-F23234C10021}"/>
    <cellStyle name="Note 2 3 4 3" xfId="1932" xr:uid="{B1771984-B1A5-464A-9599-82F0F6979210}"/>
    <cellStyle name="Note 2 3 4 3 2" xfId="16890" xr:uid="{19C7022D-98CD-4B9A-88C5-050B3631E159}"/>
    <cellStyle name="Note 2 3 4 4" xfId="17842" xr:uid="{CF80C91E-C77E-43BB-BF68-2EA94DFB52F3}"/>
    <cellStyle name="Note 2 3 4 5" xfId="18716" xr:uid="{5C0FFF36-0407-46DC-956D-696C4F4EA6FE}"/>
    <cellStyle name="Note 2 3 4 6" xfId="19581" xr:uid="{A70E0153-1FBA-4099-BBA3-9871A3CC1DD5}"/>
    <cellStyle name="Note 2 3 4 7" xfId="20357" xr:uid="{2DA19B81-A5C8-4729-8CF2-433AB0722CF4}"/>
    <cellStyle name="Note 2 3 4 8" xfId="21114" xr:uid="{5F790FC2-CC3E-4D4B-9E5C-F8CE4E56AB8A}"/>
    <cellStyle name="Note 2 3 4 9" xfId="11526" xr:uid="{B6AB011F-81E5-4FA1-9C04-D3F2ACFFBA60}"/>
    <cellStyle name="Note 2 3 5" xfId="904" xr:uid="{F59F96CD-2B31-49A8-A9E8-87F0C62B6CFE}"/>
    <cellStyle name="Note 2 3 5 2" xfId="14227" xr:uid="{66043AB9-5D7E-43CF-B7B8-DECFF90A0E4D}"/>
    <cellStyle name="Note 2 3 6" xfId="1683" xr:uid="{52A9DF1A-460C-4ED5-ACC0-D91774296AB7}"/>
    <cellStyle name="Note 2 3 6 2" xfId="12730" xr:uid="{415C83F5-EEED-44C2-9EBA-891999E15DA5}"/>
    <cellStyle name="Note 2 3 7" xfId="14957" xr:uid="{E9218CB4-A489-4D49-82BD-FA20CA2A260F}"/>
    <cellStyle name="Note 2 3 8" xfId="12118" xr:uid="{8D0D5014-34EE-4978-9AE0-4CB17481463C}"/>
    <cellStyle name="Note 2 3 9" xfId="15221" xr:uid="{9C78ABED-11F3-49FC-BC80-D579378CD557}"/>
    <cellStyle name="Note 2 4" xfId="209" xr:uid="{76439893-001C-4F8F-9141-462D9F42B831}"/>
    <cellStyle name="Note 2 4 10" xfId="13519" xr:uid="{140F1D55-F5AF-4AC4-B7B7-1F84B3C96504}"/>
    <cellStyle name="Note 2 4 11" xfId="9330" xr:uid="{A8AF4928-4A98-4EA7-B01F-E0FB72B90ACF}"/>
    <cellStyle name="Note 2 4 2" xfId="710" xr:uid="{41BA1C9C-B1AA-46F2-9101-1EF8D94B4366}"/>
    <cellStyle name="Note 2 4 2 2" xfId="1476" xr:uid="{AC6F9203-9D34-40E8-8966-F7D454BBA90A}"/>
    <cellStyle name="Note 2 4 2 2 2" xfId="15484" xr:uid="{3EA78D19-61C7-4A08-9A28-2E96C148C82A}"/>
    <cellStyle name="Note 2 4 2 3" xfId="2256" xr:uid="{4FF5A793-B4D9-49AC-ADAF-9A655D8DD88D}"/>
    <cellStyle name="Note 2 4 2 3 2" xfId="16490" xr:uid="{49FFA93A-664A-466C-8662-BD5FDEE55FCF}"/>
    <cellStyle name="Note 2 4 2 4" xfId="17448" xr:uid="{496C74FF-AD54-4F05-AB95-EC9F618D6563}"/>
    <cellStyle name="Note 2 4 2 5" xfId="18375" xr:uid="{F0184F86-4323-4BC2-A8EC-E8BE212C1693}"/>
    <cellStyle name="Note 2 4 2 6" xfId="19246" xr:uid="{63D51D1E-0CD8-48E5-BDDB-C29D53741815}"/>
    <cellStyle name="Note 2 4 2 7" xfId="20093" xr:uid="{E83B78E3-2F9E-4FF2-82A9-78352AB6ED6D}"/>
    <cellStyle name="Note 2 4 2 8" xfId="20860" xr:uid="{7D984A3D-7896-41FD-869A-B6121BE9E421}"/>
    <cellStyle name="Note 2 4 2 9" xfId="10857" xr:uid="{4BE556CA-8C79-4EFB-9066-A5CEBF53FE2A}"/>
    <cellStyle name="Note 2 4 3" xfId="462" xr:uid="{D70D6F95-4367-4EF1-AA2A-87CB4B249D6E}"/>
    <cellStyle name="Note 2 4 3 2" xfId="1228" xr:uid="{2278414A-C8C4-4581-8C71-8422FB0CECF3}"/>
    <cellStyle name="Note 2 4 3 2 2" xfId="16091" xr:uid="{2BD40080-14AD-4194-AA25-9CD4DDE7F2E9}"/>
    <cellStyle name="Note 2 4 3 3" xfId="2008" xr:uid="{4100A39E-A2DF-47FA-9FD2-CA0F1277BE29}"/>
    <cellStyle name="Note 2 4 3 3 2" xfId="17051" xr:uid="{9714A111-337A-4E83-B84F-1BE197ACBCD7}"/>
    <cellStyle name="Note 2 4 3 4" xfId="18003" xr:uid="{B0E9F8AE-22FE-46BA-98E9-53638E5DAC07}"/>
    <cellStyle name="Note 2 4 3 5" xfId="18877" xr:uid="{A354DE08-0FC3-4B3A-89E2-8F15961FDF01}"/>
    <cellStyle name="Note 2 4 3 6" xfId="19742" xr:uid="{DB902E28-DDB4-4089-81AD-DF0F2B2D04BB}"/>
    <cellStyle name="Note 2 4 3 7" xfId="20518" xr:uid="{FC9B1347-A605-4642-A9D7-6B49E1D7C18A}"/>
    <cellStyle name="Note 2 4 3 8" xfId="21275" xr:uid="{D245EABC-14AF-4D9D-A5F8-CB8D7498A35B}"/>
    <cellStyle name="Note 2 4 3 9" xfId="11687" xr:uid="{9C9D3112-5604-4931-8CA2-84CDEA04A3E5}"/>
    <cellStyle name="Note 2 4 4" xfId="980" xr:uid="{5DA16EE3-DDEC-48CD-A3EB-F77B10EC411E}"/>
    <cellStyle name="Note 2 4 4 2" xfId="14454" xr:uid="{6E3B2FB4-3EEC-4419-A59C-862790108B65}"/>
    <cellStyle name="Note 2 4 5" xfId="1759" xr:uid="{FBE1BE4E-E503-46A4-A9D7-ABF804E92FA5}"/>
    <cellStyle name="Note 2 4 5 2" xfId="12516" xr:uid="{08B76A59-34C9-4FB5-8CEF-A1984ABD26F5}"/>
    <cellStyle name="Note 2 4 6" xfId="15187" xr:uid="{C9F6242B-0A1A-42AD-841A-E284EAD6F135}"/>
    <cellStyle name="Note 2 4 7" xfId="11935" xr:uid="{3DA0D8A3-F46D-4E6B-A3AC-25E8ACB84B7F}"/>
    <cellStyle name="Note 2 4 8" xfId="13900" xr:uid="{24F36BBD-B593-4AC5-972B-8833757DF0D6}"/>
    <cellStyle name="Note 2 4 9" xfId="13005" xr:uid="{93FA4B20-1FAD-4BA3-9842-CD68E878D786}"/>
    <cellStyle name="Note 2 5" xfId="569" xr:uid="{BEFE55A0-EB73-420A-B844-7EB03C7993BF}"/>
    <cellStyle name="Note 2 5 2" xfId="1335" xr:uid="{007B91B8-D5DF-4A3C-A08E-FF5667C3B6E7}"/>
    <cellStyle name="Note 2 5 2 2" xfId="14995" xr:uid="{0E88665C-E8CA-42E2-8C9D-F3071F770DE0}"/>
    <cellStyle name="Note 2 5 3" xfId="2115" xr:uid="{75C5B4FB-4D30-49F8-B3F5-F0177CC6D557}"/>
    <cellStyle name="Note 2 5 3 2" xfId="12087" xr:uid="{AED73786-DC34-499F-AF35-635835037A04}"/>
    <cellStyle name="Note 2 5 4" xfId="14735" xr:uid="{E8BA56BB-7A3A-4422-90A2-1381256C61FA}"/>
    <cellStyle name="Note 2 5 5" xfId="12278" xr:uid="{AD320620-C625-498D-909B-2694EDA7B68A}"/>
    <cellStyle name="Note 2 5 6" xfId="15099" xr:uid="{2BCE866F-4564-4552-BB2A-FFEE8416FABB}"/>
    <cellStyle name="Note 2 5 7" xfId="11996" xr:uid="{A60C0CC9-A1B0-4295-9454-AF78502C53D4}"/>
    <cellStyle name="Note 2 5 8" xfId="15763" xr:uid="{CD96999E-936C-4FB6-A796-0D6F1FA643B9}"/>
    <cellStyle name="Note 2 5 9" xfId="10114" xr:uid="{532194F1-B993-4E9F-9488-A579D0B94C91}"/>
    <cellStyle name="Note 2 6" xfId="321" xr:uid="{E84BBCC7-5E7D-4FF1-8AD8-412C20EA83BE}"/>
    <cellStyle name="Note 2 6 2" xfId="1087" xr:uid="{4D29BCD9-A2B6-43DF-AC54-2B69BE02F91D}"/>
    <cellStyle name="Note 2 6 2 2" xfId="15863" xr:uid="{9A8DB69D-500D-4B75-B29C-462142A2B8FD}"/>
    <cellStyle name="Note 2 6 3" xfId="1867" xr:uid="{F3432D58-9822-49A6-A036-4B34A6268BCE}"/>
    <cellStyle name="Note 2 6 3 2" xfId="16823" xr:uid="{7A7B550B-86D0-45D3-BD60-2A74AB5F4680}"/>
    <cellStyle name="Note 2 6 4" xfId="17775" xr:uid="{0F89E02D-849B-45A8-BA51-2D14CDBC262F}"/>
    <cellStyle name="Note 2 6 5" xfId="18649" xr:uid="{D424B972-859F-40FA-B0E4-EA85944D603B}"/>
    <cellStyle name="Note 2 6 6" xfId="19514" xr:uid="{032243DE-0922-4965-9973-B6683E3FE439}"/>
    <cellStyle name="Note 2 6 7" xfId="20290" xr:uid="{BD4AE6D4-540C-4BC2-81D4-686FD351F4B7}"/>
    <cellStyle name="Note 2 6 8" xfId="21047" xr:uid="{FC42145A-B622-47CC-9A6F-3CFC137E936F}"/>
    <cellStyle name="Note 2 6 9" xfId="11459" xr:uid="{F4D86479-7091-4A98-A830-BAA50C6E99B2}"/>
    <cellStyle name="Note 2 7" xfId="839" xr:uid="{ED64FDA6-F739-4414-BC28-F4C2A8FA74F7}"/>
    <cellStyle name="Note 2 7 2" xfId="13899" xr:uid="{0A5389BB-F487-4FCF-A10E-8288A84CAB33}"/>
    <cellStyle name="Note 2 8" xfId="1618" xr:uid="{0C9E0F20-65E0-40CE-8675-194667203A63}"/>
    <cellStyle name="Note 2 8 2" xfId="13006" xr:uid="{842594D3-9696-4871-9972-F3EB829B0175}"/>
    <cellStyle name="Note 2 9" xfId="13518" xr:uid="{489B27EC-EDF5-4D8B-99C9-7478E347F389}"/>
    <cellStyle name="Note 3" xfId="8473" xr:uid="{F81971EF-E2AC-4B91-AC85-ACCF117E15B3}"/>
    <cellStyle name="Note 3 10" xfId="15850" xr:uid="{F1395D3A-C146-47B0-AA0A-6A4EE8B967BA}"/>
    <cellStyle name="Note 3 11" xfId="16810" xr:uid="{6CDB9EE8-A612-462D-9F43-F035C50440E9}"/>
    <cellStyle name="Note 3 12" xfId="17762" xr:uid="{D6CCE358-4F03-407D-B172-40247845D494}"/>
    <cellStyle name="Note 3 2" xfId="9034" xr:uid="{BF2FCB26-6217-4B39-9E13-26B6579320CA}"/>
    <cellStyle name="Note 3 2 10" xfId="18345" xr:uid="{220E86BB-DE4D-4032-9482-767011BE9834}"/>
    <cellStyle name="Note 3 2 11" xfId="19217" xr:uid="{C1AF3F18-308F-4CB5-8D94-D643B273F413}"/>
    <cellStyle name="Note 3 2 2" xfId="9814" xr:uid="{E700AFEC-9ACF-4390-B0ED-CDB9F5861E6C}"/>
    <cellStyle name="Note 3 2 2 10" xfId="12538" xr:uid="{C608CC4E-EC91-45C6-9B83-C94D64B0ACFD}"/>
    <cellStyle name="Note 3 2 2 2" xfId="11353" xr:uid="{7DB06923-6ABB-4C3D-87D6-C26DED5CB4B5}"/>
    <cellStyle name="Note 3 2 2 2 2" xfId="15782" xr:uid="{132DEB99-8F28-4BA3-BAEF-5B70271069E7}"/>
    <cellStyle name="Note 3 2 2 2 3" xfId="16744" xr:uid="{47D9A3C6-3F83-45E0-8957-F670E9602374}"/>
    <cellStyle name="Note 3 2 2 2 4" xfId="17696" xr:uid="{8D45FF5C-E91A-4654-8D12-A02354111D47}"/>
    <cellStyle name="Note 3 2 2 2 5" xfId="18576" xr:uid="{00295A4F-CA37-4AB3-A35A-371A1BA9775D}"/>
    <cellStyle name="Note 3 2 2 2 6" xfId="19442" xr:uid="{ADE9454B-26EB-4059-A1D4-B5F568908953}"/>
    <cellStyle name="Note 3 2 2 2 7" xfId="20218" xr:uid="{4CA6584F-BDCA-4948-80E7-52F68A922BF2}"/>
    <cellStyle name="Note 3 2 2 2 8" xfId="20975" xr:uid="{85C4264F-8D3E-48B8-8667-75887CE0D3DD}"/>
    <cellStyle name="Note 3 2 2 3" xfId="11802" xr:uid="{80DC661F-D570-4632-B394-5A9D195463B1}"/>
    <cellStyle name="Note 3 2 2 3 2" xfId="16206" xr:uid="{1DBE59BB-866F-47D2-99AF-FF007B4A5F0D}"/>
    <cellStyle name="Note 3 2 2 3 3" xfId="17166" xr:uid="{29D49853-509A-4BE0-857F-2569DE146E4C}"/>
    <cellStyle name="Note 3 2 2 3 4" xfId="18118" xr:uid="{A8287C38-B4B1-4A01-AA34-00B0EDBF89D1}"/>
    <cellStyle name="Note 3 2 2 3 5" xfId="18992" xr:uid="{3CCD26FA-DCA5-4527-A8FE-22F17D63F1BA}"/>
    <cellStyle name="Note 3 2 2 3 6" xfId="19857" xr:uid="{E2A65568-A4ED-4373-976E-B7492BA7E9A2}"/>
    <cellStyle name="Note 3 2 2 3 7" xfId="20633" xr:uid="{68CDAC75-8B7A-4129-8231-A8117A0D331E}"/>
    <cellStyle name="Note 3 2 2 3 8" xfId="21390" xr:uid="{8711255F-8FF4-4DEE-A45D-95B15FE5FCA3}"/>
    <cellStyle name="Note 3 2 2 4" xfId="14766" xr:uid="{010E012B-BC24-49C5-8543-3CC8C03A8A15}"/>
    <cellStyle name="Note 3 2 2 5" xfId="14376" xr:uid="{69DEA696-F11C-4A7D-B480-D8B853AFA37E}"/>
    <cellStyle name="Note 3 2 2 6" xfId="12586" xr:uid="{2EB17D3F-CEA6-4FFC-B03D-9B378D8C4ED1}"/>
    <cellStyle name="Note 3 2 2 7" xfId="14661" xr:uid="{75014257-3680-4F4A-A844-FD11ACEA1E2B}"/>
    <cellStyle name="Note 3 2 2 8" xfId="12336" xr:uid="{47443EAC-22C5-4C9B-A1ED-5E0D9D043062}"/>
    <cellStyle name="Note 3 2 2 9" xfId="14429" xr:uid="{82ABEA70-98E8-4372-AC25-3FB5FB450847}"/>
    <cellStyle name="Note 3 2 3" xfId="10559" xr:uid="{5304260D-8135-4CB3-8A2D-CBB3835A2E41}"/>
    <cellStyle name="Note 3 2 3 2" xfId="15255" xr:uid="{06B2B2F4-F59F-4F79-93C0-6B661EDD3BC6}"/>
    <cellStyle name="Note 3 2 3 3" xfId="16275" xr:uid="{0B464238-8256-4612-927B-A959A6CD7075}"/>
    <cellStyle name="Note 3 2 3 4" xfId="17235" xr:uid="{A68D1DFC-AD78-4F04-8CF5-6C03300C8E6E}"/>
    <cellStyle name="Note 3 2 3 5" xfId="18184" xr:uid="{23060E82-D51C-4543-84C5-0896A097BC99}"/>
    <cellStyle name="Note 3 2 3 6" xfId="19057" xr:uid="{4E4740CD-6B78-4FE3-953F-F6882F6AE706}"/>
    <cellStyle name="Note 3 2 3 7" xfId="19922" xr:uid="{A67D7161-33B6-4911-B80D-CF53142B325A}"/>
    <cellStyle name="Note 3 2 3 8" xfId="20698" xr:uid="{B99012C7-9B04-4422-AA1A-C62A15C95104}"/>
    <cellStyle name="Note 3 2 4" xfId="11525" xr:uid="{C8C952B0-F57D-41AA-896F-95F1A0E4DC25}"/>
    <cellStyle name="Note 3 2 4 2" xfId="15929" xr:uid="{1EE6871F-3C3C-4D52-8453-F299EF142AB8}"/>
    <cellStyle name="Note 3 2 4 3" xfId="16889" xr:uid="{F6CD5BD5-64E0-48E4-A146-7C20DBD3D724}"/>
    <cellStyle name="Note 3 2 4 4" xfId="17841" xr:uid="{85A563FD-E0AD-42BE-96E0-A78363C03123}"/>
    <cellStyle name="Note 3 2 4 5" xfId="18715" xr:uid="{1DFDC339-F54F-40BA-B860-EE00CD7A8B9E}"/>
    <cellStyle name="Note 3 2 4 6" xfId="19580" xr:uid="{DBA5D5C1-33E9-42E9-973B-9560E955CC35}"/>
    <cellStyle name="Note 3 2 4 7" xfId="20356" xr:uid="{D13F5A8E-8C6C-412F-8707-4140F58B3648}"/>
    <cellStyle name="Note 3 2 4 8" xfId="21113" xr:uid="{43D17AFA-CAE9-4F86-B713-BA2C9BE8B59E}"/>
    <cellStyle name="Note 3 2 5" xfId="14226" xr:uid="{0C463000-F21F-4611-B894-7CCDB6498E17}"/>
    <cellStyle name="Note 3 2 6" xfId="12731" xr:uid="{21EFC226-3227-442C-BF90-1E3741C4F306}"/>
    <cellStyle name="Note 3 2 7" xfId="15447" xr:uid="{5D4B7E5A-488C-4B07-AEC6-D074C6D59C36}"/>
    <cellStyle name="Note 3 2 8" xfId="16456" xr:uid="{D2DA74EE-B31F-4248-BF16-EF3566E8C560}"/>
    <cellStyle name="Note 3 2 9" xfId="17414" xr:uid="{6255684F-CF71-4FB5-A419-B54A1576F284}"/>
    <cellStyle name="Note 3 3" xfId="9331" xr:uid="{9E41611A-3496-4512-8007-FE325C411C83}"/>
    <cellStyle name="Note 3 3 10" xfId="14587" xr:uid="{D6BB844B-60AB-440D-B7A9-076D910BA8FB}"/>
    <cellStyle name="Note 3 3 2" xfId="10858" xr:uid="{FDA401BB-D6B6-41C2-8544-E210BD4E9D18}"/>
    <cellStyle name="Note 3 3 2 2" xfId="15485" xr:uid="{82CD0B7E-846B-452A-AD4F-1281E8195CC2}"/>
    <cellStyle name="Note 3 3 2 3" xfId="16491" xr:uid="{C06A7A1E-0576-48DB-8FC9-66677FB31823}"/>
    <cellStyle name="Note 3 3 2 4" xfId="17449" xr:uid="{0064B385-339B-4066-B9D4-042454C8ED12}"/>
    <cellStyle name="Note 3 3 2 5" xfId="18376" xr:uid="{D55377C5-93D0-4991-8EC9-203C811C4454}"/>
    <cellStyle name="Note 3 3 2 6" xfId="19247" xr:uid="{6A676AE6-CF16-49A2-A4A7-3C1307CBE1E7}"/>
    <cellStyle name="Note 3 3 2 7" xfId="20094" xr:uid="{2EDE74ED-9D8F-4469-899F-EDBB56DE4E34}"/>
    <cellStyle name="Note 3 3 2 8" xfId="20861" xr:uid="{E0653607-8536-45B9-A64A-073544A47117}"/>
    <cellStyle name="Note 3 3 3" xfId="11688" xr:uid="{17C835F8-E287-4588-BAA5-7E52B50CB42E}"/>
    <cellStyle name="Note 3 3 3 2" xfId="16092" xr:uid="{BDC60CE3-3CF7-47BF-BABE-94630B8853F6}"/>
    <cellStyle name="Note 3 3 3 3" xfId="17052" xr:uid="{9F9E5079-A9EA-41DB-8AE4-60995AA84155}"/>
    <cellStyle name="Note 3 3 3 4" xfId="18004" xr:uid="{14BE5F51-55A7-4ECF-8FBD-5AB320706DD2}"/>
    <cellStyle name="Note 3 3 3 5" xfId="18878" xr:uid="{3C9995E0-0260-4CD3-A61A-EA72D3676570}"/>
    <cellStyle name="Note 3 3 3 6" xfId="19743" xr:uid="{A8AE8204-0FD5-4EE7-9A86-C99DF92BE607}"/>
    <cellStyle name="Note 3 3 3 7" xfId="20519" xr:uid="{FAA90B50-DDBE-4640-896D-1D416DCEECEE}"/>
    <cellStyle name="Note 3 3 3 8" xfId="21276" xr:uid="{B2F626FB-C9E2-4AE0-9765-917711DE337D}"/>
    <cellStyle name="Note 3 3 4" xfId="14455" xr:uid="{D4BA8CF0-A4CF-4BDD-8E37-E9996549C638}"/>
    <cellStyle name="Note 3 3 5" xfId="12515" xr:uid="{FAC9EE1E-117B-4249-B924-5AF6F493F213}"/>
    <cellStyle name="Note 3 3 6" xfId="14030" xr:uid="{948DBFF5-C24E-48B1-94A4-D1EC22F30DFF}"/>
    <cellStyle name="Note 3 3 7" xfId="12891" xr:uid="{BC5C5D0F-0BAC-4CFB-BC62-A1BACB961027}"/>
    <cellStyle name="Note 3 3 8" xfId="13623" xr:uid="{BDAACCD0-E7D0-44A5-95CD-3373EBC75285}"/>
    <cellStyle name="Note 3 3 9" xfId="13223" xr:uid="{44391D2D-4072-4B08-B59A-E24635528394}"/>
    <cellStyle name="Note 3 4" xfId="10115" xr:uid="{BF65ABED-AAA7-46E6-AC9F-44BBB1F95921}"/>
    <cellStyle name="Note 3 4 2" xfId="14996" xr:uid="{8E6EA35A-849E-429D-A101-E5D104A5D6BF}"/>
    <cellStyle name="Note 3 4 3" xfId="12086" xr:uid="{570D9FD7-47B5-4BA5-A40F-D63749CA875D}"/>
    <cellStyle name="Note 3 4 4" xfId="15756" xr:uid="{23C70AA9-723A-4A81-8EAC-D4CD65CD798E}"/>
    <cellStyle name="Note 3 4 5" xfId="16720" xr:uid="{843ACF89-0C2E-44D1-A7BE-714F59AFE5E3}"/>
    <cellStyle name="Note 3 4 6" xfId="17672" xr:uid="{53BF0709-6A78-4FC4-983B-127425437FD3}"/>
    <cellStyle name="Note 3 4 7" xfId="18554" xr:uid="{C069C4D4-93BE-4476-8F3A-4D1AC919B7AC}"/>
    <cellStyle name="Note 3 4 8" xfId="19422" xr:uid="{5EB7C0A2-7CA3-4617-AC14-C1B3C336B05C}"/>
    <cellStyle name="Note 3 5" xfId="11460" xr:uid="{AA5F1CA1-A854-4D75-AB37-31BB524E9B76}"/>
    <cellStyle name="Note 3 5 2" xfId="15864" xr:uid="{B2BA6892-A41E-4256-A884-1ACE6B50A1A8}"/>
    <cellStyle name="Note 3 5 3" xfId="16824" xr:uid="{E098A848-55CF-4C21-863B-25F385390AC7}"/>
    <cellStyle name="Note 3 5 4" xfId="17776" xr:uid="{7F1C52AC-EDB3-4C11-9AEA-09FF44878946}"/>
    <cellStyle name="Note 3 5 5" xfId="18650" xr:uid="{6244B7A7-4125-4015-BD11-1E17BDB45336}"/>
    <cellStyle name="Note 3 5 6" xfId="19515" xr:uid="{9C3CB6DC-794A-4379-A397-93D88066C964}"/>
    <cellStyle name="Note 3 5 7" xfId="20291" xr:uid="{180F70BF-FB57-4278-B301-CBFABDBC76F0}"/>
    <cellStyle name="Note 3 5 8" xfId="21048" xr:uid="{56CED5CF-FFE3-4141-BF02-7F728529CEB5}"/>
    <cellStyle name="Note 3 6" xfId="13901" xr:uid="{E56A3386-0492-4919-82A7-C147B62BEA08}"/>
    <cellStyle name="Note 3 7" xfId="13004" xr:uid="{22BBBF0B-B970-47B4-B144-81DF98E0634A}"/>
    <cellStyle name="Note 3 8" xfId="13520" xr:uid="{29682BEB-F88D-41C5-A653-92D288500449}"/>
    <cellStyle name="Note 3 9" xfId="13302" xr:uid="{C98C9D54-0EEA-4DD7-B91C-6D4146E11D54}"/>
    <cellStyle name="Note 4" xfId="8474" xr:uid="{99B1A9A2-D885-424E-8904-9390B4D9017C}"/>
    <cellStyle name="Note 4 10" xfId="15371" xr:uid="{117FA18E-C069-4650-AD51-F2D61C912327}"/>
    <cellStyle name="Note 4 11" xfId="16387" xr:uid="{890F11A5-F306-4260-A383-FCCDB79A9E6A}"/>
    <cellStyle name="Note 4 12" xfId="17347" xr:uid="{49300893-8706-4F15-8E80-E8B86CB3BDFA}"/>
    <cellStyle name="Note 4 2" xfId="9033" xr:uid="{C713AD54-550A-4081-93B4-B6741F86C1C3}"/>
    <cellStyle name="Note 4 2 10" xfId="16665" xr:uid="{AB284DDA-0DBB-4479-B4AF-6086E71E44C9}"/>
    <cellStyle name="Note 4 2 11" xfId="17618" xr:uid="{A29CE570-A161-4A8E-8CC4-5BE270215163}"/>
    <cellStyle name="Note 4 2 2" xfId="9815" xr:uid="{7522B4FA-FAD9-4091-93DF-32E267D031ED}"/>
    <cellStyle name="Note 4 2 2 10" xfId="19401" xr:uid="{54701322-6301-492E-9506-D7A9DF8A5C7F}"/>
    <cellStyle name="Note 4 2 2 2" xfId="11354" xr:uid="{FEFE74E3-DFBE-4565-A032-341F1216FA16}"/>
    <cellStyle name="Note 4 2 2 2 2" xfId="15783" xr:uid="{0A765FCE-8CF4-4A58-91A8-23D86911F350}"/>
    <cellStyle name="Note 4 2 2 2 3" xfId="16745" xr:uid="{CB71604F-0FA9-43A1-A49A-8127ED664CB0}"/>
    <cellStyle name="Note 4 2 2 2 4" xfId="17697" xr:uid="{8EF1A562-9ECE-4D8E-8B28-9BBE71285A08}"/>
    <cellStyle name="Note 4 2 2 2 5" xfId="18577" xr:uid="{0989638B-D254-4734-BDD7-64CCBEB90E51}"/>
    <cellStyle name="Note 4 2 2 2 6" xfId="19443" xr:uid="{9AA29524-DC00-43F3-992E-8484801CA3A0}"/>
    <cellStyle name="Note 4 2 2 2 7" xfId="20219" xr:uid="{B8868846-98AB-4B34-A588-0C66513833C9}"/>
    <cellStyle name="Note 4 2 2 2 8" xfId="20976" xr:uid="{0D50D55D-4D72-4B45-85D9-4D1E78ED8AF3}"/>
    <cellStyle name="Note 4 2 2 3" xfId="11803" xr:uid="{1CB442C4-A37D-4E35-8809-B47877D8BCCC}"/>
    <cellStyle name="Note 4 2 2 3 2" xfId="16207" xr:uid="{3537885F-9487-4FDF-8025-FBB20B60B914}"/>
    <cellStyle name="Note 4 2 2 3 3" xfId="17167" xr:uid="{7DC2EABD-3DC9-45BE-A148-441943D976D9}"/>
    <cellStyle name="Note 4 2 2 3 4" xfId="18119" xr:uid="{1EA073B4-D4CE-450C-9201-0D21CA8C08C9}"/>
    <cellStyle name="Note 4 2 2 3 5" xfId="18993" xr:uid="{E15E3F4E-7E82-4578-8767-03FACE938F93}"/>
    <cellStyle name="Note 4 2 2 3 6" xfId="19858" xr:uid="{3E748537-55BB-413D-8BAE-E8616D206635}"/>
    <cellStyle name="Note 4 2 2 3 7" xfId="20634" xr:uid="{29F9FAD0-7F9E-4D5A-A42D-B14ED3935303}"/>
    <cellStyle name="Note 4 2 2 3 8" xfId="21391" xr:uid="{29F322DF-0570-4502-B94C-3124C8BE7C80}"/>
    <cellStyle name="Note 4 2 2 4" xfId="14767" xr:uid="{35F7DC37-7854-42B0-B3B9-8C0582AE3765}"/>
    <cellStyle name="Note 4 2 2 5" xfId="12266" xr:uid="{297F1B6B-AB84-4CA1-B069-5802C70D5CEE}"/>
    <cellStyle name="Note 4 2 2 6" xfId="15728" xr:uid="{36350469-1E73-49A2-AC6E-265FC733ACED}"/>
    <cellStyle name="Note 4 2 2 7" xfId="16696" xr:uid="{7D41E8A0-5BEC-458D-BE6C-769EB31BD0A6}"/>
    <cellStyle name="Note 4 2 2 8" xfId="17648" xr:uid="{66BA621C-192F-4D8B-B5CC-975953BD383E}"/>
    <cellStyle name="Note 4 2 2 9" xfId="18533" xr:uid="{CB004097-C4A5-417B-AF96-733451A26B26}"/>
    <cellStyle name="Note 4 2 3" xfId="10558" xr:uid="{3C5629D2-FD4C-45D4-A6C4-3EDDB41784A0}"/>
    <cellStyle name="Note 4 2 3 2" xfId="15254" xr:uid="{6466357B-C52E-4ED4-B9F3-1DF80925EDD9}"/>
    <cellStyle name="Note 4 2 3 3" xfId="16274" xr:uid="{5A5734EB-8436-4890-B91E-998780D1D549}"/>
    <cellStyle name="Note 4 2 3 4" xfId="17234" xr:uid="{A4B8965B-DD2F-4D73-86DC-1A4D951EBFCD}"/>
    <cellStyle name="Note 4 2 3 5" xfId="18183" xr:uid="{B7D43569-97F7-4D5D-BBAC-4FC2F85CE82E}"/>
    <cellStyle name="Note 4 2 3 6" xfId="19056" xr:uid="{CBF36FC4-166B-4D1F-A448-F66307BCFC31}"/>
    <cellStyle name="Note 4 2 3 7" xfId="19921" xr:uid="{1E1D34F5-C5B4-4577-96B8-0DC5F44672E0}"/>
    <cellStyle name="Note 4 2 3 8" xfId="20697" xr:uid="{662A1CB5-4CAE-4D34-AC5D-65D3CCB62E93}"/>
    <cellStyle name="Note 4 2 4" xfId="11524" xr:uid="{C0C23FD0-8E8A-4AC6-BB5B-3EA6AF8BAF45}"/>
    <cellStyle name="Note 4 2 4 2" xfId="15928" xr:uid="{7732F51D-E534-4BCA-80E1-FCF7516641B6}"/>
    <cellStyle name="Note 4 2 4 3" xfId="16888" xr:uid="{2D6EB404-2682-4ABA-8632-54476180CE24}"/>
    <cellStyle name="Note 4 2 4 4" xfId="17840" xr:uid="{84D26EAB-5170-4C86-919E-AC5196344114}"/>
    <cellStyle name="Note 4 2 4 5" xfId="18714" xr:uid="{73772CEB-74E3-4653-A69D-B05B912E7FAB}"/>
    <cellStyle name="Note 4 2 4 6" xfId="19579" xr:uid="{E4ABE1A6-142B-45CA-B9A8-E30CA3A548AA}"/>
    <cellStyle name="Note 4 2 4 7" xfId="20355" xr:uid="{3EB94E90-9B47-45C3-BA25-AC258EDD7D71}"/>
    <cellStyle name="Note 4 2 4 8" xfId="21112" xr:uid="{6A23864F-B8B3-4F0D-91CE-E4F5304923F4}"/>
    <cellStyle name="Note 4 2 5" xfId="14225" xr:uid="{343F6D3E-FA42-4F7C-81D2-A2E1E3847033}"/>
    <cellStyle name="Note 4 2 6" xfId="12732" xr:uid="{5B46B7ED-B2BA-4434-AFA8-3E18A9236537}"/>
    <cellStyle name="Note 4 2 7" xfId="14414" xr:uid="{420AC254-433F-427D-8287-C25867307BBC}"/>
    <cellStyle name="Note 4 2 8" xfId="12552" xr:uid="{6DF66CD1-FA24-4338-B8BB-54D09A15972A}"/>
    <cellStyle name="Note 4 2 9" xfId="15688" xr:uid="{D49B4667-CA45-4E0E-A4E6-25C537B96568}"/>
    <cellStyle name="Note 4 3" xfId="9332" xr:uid="{2BBABF83-47B5-4CB2-A181-A72CF87422D5}"/>
    <cellStyle name="Note 4 3 10" xfId="17639" xr:uid="{14079E4D-908C-4DFA-B377-3BA47F11FBF7}"/>
    <cellStyle name="Note 4 3 2" xfId="10859" xr:uid="{4FE19943-51B5-4D21-BCF2-0C7DC5704B9B}"/>
    <cellStyle name="Note 4 3 2 2" xfId="15486" xr:uid="{CD85684A-F8D0-4671-8F19-D19544617D4E}"/>
    <cellStyle name="Note 4 3 2 3" xfId="16492" xr:uid="{DC8C1549-F02B-4FCA-9F4B-836E0583D204}"/>
    <cellStyle name="Note 4 3 2 4" xfId="17450" xr:uid="{26037111-DE6B-4F74-81B8-C505BEB1180F}"/>
    <cellStyle name="Note 4 3 2 5" xfId="18377" xr:uid="{C49ABBA0-1964-4B28-B023-E526421102C7}"/>
    <cellStyle name="Note 4 3 2 6" xfId="19248" xr:uid="{DE2C1370-966E-410C-8027-D20C4CA62D93}"/>
    <cellStyle name="Note 4 3 2 7" xfId="20095" xr:uid="{86B20608-072A-4EC7-8C0C-5A479637AB87}"/>
    <cellStyle name="Note 4 3 2 8" xfId="20862" xr:uid="{9DC742BB-7988-4739-948B-029C746FF595}"/>
    <cellStyle name="Note 4 3 3" xfId="11689" xr:uid="{D8E7B731-E7A1-4E1A-8E18-EABA08BBD007}"/>
    <cellStyle name="Note 4 3 3 2" xfId="16093" xr:uid="{A63D4D71-0D40-4F4B-A347-50637E344F8F}"/>
    <cellStyle name="Note 4 3 3 3" xfId="17053" xr:uid="{8FE11F41-E5F8-44B2-9327-EEE38D869F59}"/>
    <cellStyle name="Note 4 3 3 4" xfId="18005" xr:uid="{C86606AF-EB86-4C75-B3E5-CEC04F70997A}"/>
    <cellStyle name="Note 4 3 3 5" xfId="18879" xr:uid="{B1758DEA-CD9F-4B73-A697-FB6F2606FE2B}"/>
    <cellStyle name="Note 4 3 3 6" xfId="19744" xr:uid="{E7007C71-A125-4B35-BC3F-30567F61C24B}"/>
    <cellStyle name="Note 4 3 3 7" xfId="20520" xr:uid="{64257E37-CA8F-4034-BC29-659D00366AAB}"/>
    <cellStyle name="Note 4 3 3 8" xfId="21277" xr:uid="{DD6AF24D-BFBE-4AC4-B1A3-8A7D020899BA}"/>
    <cellStyle name="Note 4 3 4" xfId="14456" xr:uid="{336E3FC6-0E15-48AC-B312-29B9D8BB2B4D}"/>
    <cellStyle name="Note 4 3 5" xfId="12514" xr:uid="{8476382D-0B03-45AE-8710-258332141F4B}"/>
    <cellStyle name="Note 4 3 6" xfId="14675" xr:uid="{FE592A02-CFC1-4EEA-B9D5-C7037DB37B30}"/>
    <cellStyle name="Note 4 3 7" xfId="12326" xr:uid="{DBD63028-C53D-4C38-A102-C9E6B1999905}"/>
    <cellStyle name="Note 4 3 8" xfId="15716" xr:uid="{83AD9C88-8F72-4DD3-B5D8-AECEC9B4ADFA}"/>
    <cellStyle name="Note 4 3 9" xfId="16687" xr:uid="{FE99A7F6-E367-4F07-AE86-9573D561EC3E}"/>
    <cellStyle name="Note 4 4" xfId="10116" xr:uid="{67E61518-F481-4B47-91C5-CFFEEC37E016}"/>
    <cellStyle name="Note 4 4 2" xfId="14997" xr:uid="{1A1A8870-9B1A-44AC-BDEB-D07BCCCBAC29}"/>
    <cellStyle name="Note 4 4 3" xfId="12085" xr:uid="{128223CE-545F-4F2E-8D14-4DFD2A9456ED}"/>
    <cellStyle name="Note 4 4 4" xfId="15231" xr:uid="{88515869-64AA-45E9-A227-B87D46A08808}"/>
    <cellStyle name="Note 4 4 5" xfId="11899" xr:uid="{4FB724BC-8483-4F44-A92A-A9A16EC686DE}"/>
    <cellStyle name="Note 4 4 6" xfId="15023" xr:uid="{0840DBCA-9C2F-48E8-84E2-E21ABD66C365}"/>
    <cellStyle name="Note 4 4 7" xfId="12060" xr:uid="{1F633E24-B848-428E-9F77-AD3BE5728FCC}"/>
    <cellStyle name="Note 4 4 8" xfId="13854" xr:uid="{A052FE70-4D27-47BB-B9B0-3511087AF755}"/>
    <cellStyle name="Note 4 5" xfId="11461" xr:uid="{11CE175E-1468-4109-93CD-BD0279EE2DED}"/>
    <cellStyle name="Note 4 5 2" xfId="15865" xr:uid="{A6325E32-46F7-4FBC-97C0-7C3275DB31C8}"/>
    <cellStyle name="Note 4 5 3" xfId="16825" xr:uid="{8FF0B02E-C15D-433F-8FB0-3BD45FEBA403}"/>
    <cellStyle name="Note 4 5 4" xfId="17777" xr:uid="{80C9F9CB-BDEC-4296-A25F-DD33EF602BB6}"/>
    <cellStyle name="Note 4 5 5" xfId="18651" xr:uid="{1254B0A0-DF21-4A11-8A61-EBAC13A22E17}"/>
    <cellStyle name="Note 4 5 6" xfId="19516" xr:uid="{1D5C3BCC-5614-4B09-B8F9-165EE495A841}"/>
    <cellStyle name="Note 4 5 7" xfId="20292" xr:uid="{D9343ED0-27D7-409F-A284-DE2696F6E396}"/>
    <cellStyle name="Note 4 5 8" xfId="21049" xr:uid="{E3AC4286-7903-41B0-8EB7-AE24531802B3}"/>
    <cellStyle name="Note 4 6" xfId="13902" xr:uid="{308B5EBB-1A01-4749-8161-9617B42006D5}"/>
    <cellStyle name="Note 4 7" xfId="13003" xr:uid="{BC539C0F-1467-4FE6-972A-ED8B65A8FE2C}"/>
    <cellStyle name="Note 4 8" xfId="13521" xr:uid="{72203F99-E791-44F7-85D3-DCB9DE8170CA}"/>
    <cellStyle name="Note 4 9" xfId="13301" xr:uid="{35BF3D24-8BF5-4118-8F73-77F727CE9BBC}"/>
    <cellStyle name="Note 5" xfId="8475" xr:uid="{AE4CEDF5-3425-4EEC-A0A4-428286082EEF}"/>
    <cellStyle name="Note 5 10" xfId="14833" xr:uid="{B8990755-614F-41C1-9D29-AC662B010324}"/>
    <cellStyle name="Note 5 11" xfId="12226" xr:uid="{CC5FB02C-775D-4C44-B9BA-20E05D18E7A2}"/>
    <cellStyle name="Note 5 12" xfId="13825" xr:uid="{CD3FCFD7-A3DB-4C76-81F2-50638D2F8140}"/>
    <cellStyle name="Note 5 2" xfId="9032" xr:uid="{3DD77CC3-5483-4053-B291-FA1EEE2C8064}"/>
    <cellStyle name="Note 5 2 10" xfId="11893" xr:uid="{F4128C2C-0F3B-4556-AE21-09D17B81A87D}"/>
    <cellStyle name="Note 5 2 11" xfId="14046" xr:uid="{6796CC00-DC83-4337-9671-EB5FFB02B22B}"/>
    <cellStyle name="Note 5 2 2" xfId="9816" xr:uid="{158B4E16-15E2-45FC-B94F-97723DA624D5}"/>
    <cellStyle name="Note 5 2 2 10" xfId="15109" xr:uid="{46CF1618-FEB6-4398-BCBD-50E149DB3116}"/>
    <cellStyle name="Note 5 2 2 2" xfId="11355" xr:uid="{2AC1962C-985A-4380-963D-A4AA8B2B8F22}"/>
    <cellStyle name="Note 5 2 2 2 2" xfId="15784" xr:uid="{C056BEF4-C28E-417B-AB56-4D92435C820F}"/>
    <cellStyle name="Note 5 2 2 2 3" xfId="16746" xr:uid="{6573B8E4-0112-4790-BB12-15DAAB8F6C90}"/>
    <cellStyle name="Note 5 2 2 2 4" xfId="17698" xr:uid="{349B02A3-30DF-400A-B764-D980A59A3882}"/>
    <cellStyle name="Note 5 2 2 2 5" xfId="18578" xr:uid="{3C16D065-79A9-44B9-AAC3-98C85FD856B6}"/>
    <cellStyle name="Note 5 2 2 2 6" xfId="19444" xr:uid="{00F0AB76-D171-4C95-B851-4499906E5A04}"/>
    <cellStyle name="Note 5 2 2 2 7" xfId="20220" xr:uid="{3CB45F51-4428-45DD-8A1B-20A7BDE1C23E}"/>
    <cellStyle name="Note 5 2 2 2 8" xfId="20977" xr:uid="{F79DACD8-4858-4A64-90EC-88C65F49F040}"/>
    <cellStyle name="Note 5 2 2 3" xfId="11804" xr:uid="{BF473548-4E71-4C9D-8C64-4FF88BD5AFA9}"/>
    <cellStyle name="Note 5 2 2 3 2" xfId="16208" xr:uid="{F397D64F-FCA4-4DDC-B690-B54E4AA2987D}"/>
    <cellStyle name="Note 5 2 2 3 3" xfId="17168" xr:uid="{D9E74CDF-0D6D-4E5F-848E-EE553E3EA51A}"/>
    <cellStyle name="Note 5 2 2 3 4" xfId="18120" xr:uid="{B029AD92-E183-44E7-BED3-357F2B82F95A}"/>
    <cellStyle name="Note 5 2 2 3 5" xfId="18994" xr:uid="{5A773427-28B5-4424-B938-A33C865D5019}"/>
    <cellStyle name="Note 5 2 2 3 6" xfId="19859" xr:uid="{336483B7-AB74-4EC7-AD69-DF9019AE83F4}"/>
    <cellStyle name="Note 5 2 2 3 7" xfId="20635" xr:uid="{0C3B7612-F21A-4C9F-88D7-5C8B2154A00E}"/>
    <cellStyle name="Note 5 2 2 3 8" xfId="21392" xr:uid="{A012783A-CFE4-4838-B3E0-3363E2A03C83}"/>
    <cellStyle name="Note 5 2 2 4" xfId="14768" xr:uid="{3EF358A8-D2AF-406E-925E-72FCC50FECEC}"/>
    <cellStyle name="Note 5 2 2 5" xfId="12265" xr:uid="{537DA9B1-12CC-4604-B465-77A778E77BA3}"/>
    <cellStyle name="Note 5 2 2 6" xfId="15100" xr:uid="{093B132B-68F6-446F-B8E8-87E917A42B71}"/>
    <cellStyle name="Note 5 2 2 7" xfId="11995" xr:uid="{A7312F94-EFE5-44A3-B3E7-56E829601A0A}"/>
    <cellStyle name="Note 5 2 2 8" xfId="15241" xr:uid="{BB40E1AD-4BF9-452C-ACF7-2CC06820B378}"/>
    <cellStyle name="Note 5 2 2 9" xfId="11892" xr:uid="{66428DCC-E033-4DEB-A054-EC09D69A14BD}"/>
    <cellStyle name="Note 5 2 3" xfId="10557" xr:uid="{B91D5E3E-8925-4A04-B7BF-E7582D945965}"/>
    <cellStyle name="Note 5 2 3 2" xfId="15253" xr:uid="{2EAA9F06-F6C3-4723-B064-8EDAC19E5BB8}"/>
    <cellStyle name="Note 5 2 3 3" xfId="16273" xr:uid="{BABF41E2-5750-4F7B-B732-E7134D0762E6}"/>
    <cellStyle name="Note 5 2 3 4" xfId="17233" xr:uid="{96898027-5E5D-4066-8EFC-DF2D7E3D8FEB}"/>
    <cellStyle name="Note 5 2 3 5" xfId="18182" xr:uid="{C6A826B2-ACA7-4852-A128-1B57CC5739EA}"/>
    <cellStyle name="Note 5 2 3 6" xfId="19055" xr:uid="{9CE17FDA-0B0A-4357-AF27-667612535B7B}"/>
    <cellStyle name="Note 5 2 3 7" xfId="19920" xr:uid="{55D32DA2-CB21-4DA1-A0F8-404DB4FAFBDF}"/>
    <cellStyle name="Note 5 2 3 8" xfId="20696" xr:uid="{DE667A1C-ADC9-489E-8FC3-9C4A2BD3784D}"/>
    <cellStyle name="Note 5 2 4" xfId="11523" xr:uid="{6D45E466-4536-4A74-A73B-9A6323F44E16}"/>
    <cellStyle name="Note 5 2 4 2" xfId="15927" xr:uid="{EFEE74CB-10C8-4BAC-9E42-209CFB981342}"/>
    <cellStyle name="Note 5 2 4 3" xfId="16887" xr:uid="{E1CDF461-711A-40F3-9C3A-86FD7AB69C58}"/>
    <cellStyle name="Note 5 2 4 4" xfId="17839" xr:uid="{FDE8CB14-C1CD-4BA5-A424-B7150A747E2A}"/>
    <cellStyle name="Note 5 2 4 5" xfId="18713" xr:uid="{4756FF8B-7956-44FE-884C-7B4FFCB0BF32}"/>
    <cellStyle name="Note 5 2 4 6" xfId="19578" xr:uid="{110A1AD9-4386-439F-95B6-F91CFCF27037}"/>
    <cellStyle name="Note 5 2 4 7" xfId="20354" xr:uid="{B0EBA468-6FE8-4207-BFD7-C0D1CA3E336A}"/>
    <cellStyle name="Note 5 2 4 8" xfId="21111" xr:uid="{CA4ACAFB-BC6C-476B-AFC1-36CBF23F477F}"/>
    <cellStyle name="Note 5 2 5" xfId="14224" xr:uid="{95A0A8C3-A760-4BAB-8BAC-7DF8F5D647F0}"/>
    <cellStyle name="Note 5 2 6" xfId="12733" xr:uid="{9A047449-C374-4AFF-A806-5F2516B31EF2}"/>
    <cellStyle name="Note 5 2 7" xfId="15079" xr:uid="{5326CD59-C8BD-4A1A-86C9-550F197836E0}"/>
    <cellStyle name="Note 5 2 8" xfId="12013" xr:uid="{6017E160-24ED-4231-864A-6DD54D60604B}"/>
    <cellStyle name="Note 5 2 9" xfId="15238" xr:uid="{087DB2E0-A944-46B2-8A66-C3A703B79A2B}"/>
    <cellStyle name="Note 5 3" xfId="9333" xr:uid="{C2584B75-78E1-46B0-9B67-08478E2C1D99}"/>
    <cellStyle name="Note 5 3 10" xfId="19387" xr:uid="{75EB7D88-4BC7-43E7-A947-8233358C0E27}"/>
    <cellStyle name="Note 5 3 2" xfId="10860" xr:uid="{79CFDF01-BF0A-4C2E-98D8-2756EE21EDC5}"/>
    <cellStyle name="Note 5 3 2 2" xfId="15487" xr:uid="{64710860-E988-4808-94B3-5DB491494E74}"/>
    <cellStyle name="Note 5 3 2 3" xfId="16493" xr:uid="{D4061368-F5F2-4D14-BDE0-2B735767472C}"/>
    <cellStyle name="Note 5 3 2 4" xfId="17451" xr:uid="{7DD1FCF0-4F30-47A0-8A6E-EA2D1ED58CAF}"/>
    <cellStyle name="Note 5 3 2 5" xfId="18378" xr:uid="{F95C5584-E9DD-4D08-B811-0925AD0C9E49}"/>
    <cellStyle name="Note 5 3 2 6" xfId="19249" xr:uid="{0F760CE9-F5C0-473D-ACFC-D042CEED6552}"/>
    <cellStyle name="Note 5 3 2 7" xfId="20096" xr:uid="{23189485-3DC7-47FF-B214-710DAB9C76D5}"/>
    <cellStyle name="Note 5 3 2 8" xfId="20863" xr:uid="{13CAE7B7-C7AD-40D2-8F4D-A2C6EB4D9D8E}"/>
    <cellStyle name="Note 5 3 3" xfId="11690" xr:uid="{7459F5DE-C5D5-4962-A56E-F125DE4E688A}"/>
    <cellStyle name="Note 5 3 3 2" xfId="16094" xr:uid="{E7664D7F-E8A3-48AB-B095-58EC3354AAAB}"/>
    <cellStyle name="Note 5 3 3 3" xfId="17054" xr:uid="{0FE01E8D-3804-482B-A694-11460DA47515}"/>
    <cellStyle name="Note 5 3 3 4" xfId="18006" xr:uid="{53EE30EC-E639-4D3C-98D6-B65E874133CE}"/>
    <cellStyle name="Note 5 3 3 5" xfId="18880" xr:uid="{B6B16947-71F6-4FE1-A3D3-0A345E6D0DBF}"/>
    <cellStyle name="Note 5 3 3 6" xfId="19745" xr:uid="{CAFFC21A-8DB6-49E4-9ACF-4FDD0C3AE42A}"/>
    <cellStyle name="Note 5 3 3 7" xfId="20521" xr:uid="{C71B393D-69E6-4D99-AD95-ACFE7FDF2557}"/>
    <cellStyle name="Note 5 3 3 8" xfId="21278" xr:uid="{448484C6-3BA3-47C3-961F-BC93E8FF6977}"/>
    <cellStyle name="Note 5 3 4" xfId="14457" xr:uid="{A812A59A-EC19-4DFC-BDAE-D6042926931E}"/>
    <cellStyle name="Note 5 3 5" xfId="12513" xr:uid="{56189FF0-6A9F-4144-BF4F-22E5E4C70A74}"/>
    <cellStyle name="Note 5 3 6" xfId="15695" xr:uid="{F5CF52A1-A443-4625-87B7-B2F31A0E839D}"/>
    <cellStyle name="Note 5 3 7" xfId="16671" xr:uid="{68A35E82-5778-4BC0-8225-7208B58CB8CB}"/>
    <cellStyle name="Note 5 3 8" xfId="17623" xr:uid="{C9AEBDCD-DDE5-4599-9755-34E9741AF190}"/>
    <cellStyle name="Note 5 3 9" xfId="18518" xr:uid="{252E2717-A92A-46AE-84F0-B09A96AE66AA}"/>
    <cellStyle name="Note 5 4" xfId="10117" xr:uid="{B23CA2D8-585E-44EA-B504-0F9FB306F4EA}"/>
    <cellStyle name="Note 5 4 2" xfId="14998" xr:uid="{3D22B14B-C453-4D38-978C-3F87E1696A1E}"/>
    <cellStyle name="Note 5 4 3" xfId="12084" xr:uid="{009A7551-7A3A-4F51-BB7B-0E7E87A222AE}"/>
    <cellStyle name="Note 5 4 4" xfId="14732" xr:uid="{A0C87CE6-4261-401F-95A4-94DB933FA8D4}"/>
    <cellStyle name="Note 5 4 5" xfId="12281" xr:uid="{26FB713E-5D98-450A-990A-57B41DF87359}"/>
    <cellStyle name="Note 5 4 6" xfId="15208" xr:uid="{ABF42C9B-026F-488D-BE71-C6F9574F015A}"/>
    <cellStyle name="Note 5 4 7" xfId="11919" xr:uid="{DD988374-943B-4C2C-9FD1-EEF01359C71F}"/>
    <cellStyle name="Note 5 4 8" xfId="14052" xr:uid="{7DDCDB90-F15A-45B7-91E9-9CDAE95EE849}"/>
    <cellStyle name="Note 5 5" xfId="11462" xr:uid="{36E4B713-8333-4FB2-9CA0-2D37715F26A0}"/>
    <cellStyle name="Note 5 5 2" xfId="15866" xr:uid="{A623DCF7-DFF3-4589-AA40-D977D84C6B03}"/>
    <cellStyle name="Note 5 5 3" xfId="16826" xr:uid="{4C5595B0-E4EA-42EC-B926-43A8D8B03541}"/>
    <cellStyle name="Note 5 5 4" xfId="17778" xr:uid="{5AB9249B-F62F-41AE-9E77-11AC7FB9FC55}"/>
    <cellStyle name="Note 5 5 5" xfId="18652" xr:uid="{B9824E7B-C167-48F3-A9CF-1AFC06A5A236}"/>
    <cellStyle name="Note 5 5 6" xfId="19517" xr:uid="{A5F75687-7BF9-4FAA-B3A8-406399F22534}"/>
    <cellStyle name="Note 5 5 7" xfId="20293" xr:uid="{113227B9-5087-491C-BA04-6E6990586C58}"/>
    <cellStyle name="Note 5 5 8" xfId="21050" xr:uid="{015E7EBF-A27E-449C-A7B5-12EC65151934}"/>
    <cellStyle name="Note 5 6" xfId="13903" xr:uid="{2C16958B-C750-4CB3-8BFA-4B292E5BB1CE}"/>
    <cellStyle name="Note 5 7" xfId="13002" xr:uid="{7869BDB8-23A1-41CB-BA2E-70C245670D54}"/>
    <cellStyle name="Note 5 8" xfId="13522" xr:uid="{EA2CACF8-2BC9-4958-A890-4A6F897B2C4F}"/>
    <cellStyle name="Note 5 9" xfId="13300" xr:uid="{83B7ABF1-C392-46B1-8370-ABA06A1E9502}"/>
    <cellStyle name="Note 6" xfId="8476" xr:uid="{1E8B87B8-2BFD-4AE4-8750-EDE7CD2A8EFD}"/>
    <cellStyle name="Note 6 10" xfId="15847" xr:uid="{799FA87A-4FD2-4688-AF89-3FD8DCDE33A1}"/>
    <cellStyle name="Note 6 11" xfId="16809" xr:uid="{E1C6E8C7-33EF-45BC-AAAF-2EE991626BBD}"/>
    <cellStyle name="Note 6 12" xfId="17761" xr:uid="{01A18AA7-2BBF-436D-A85B-6A17088BCB2E}"/>
    <cellStyle name="Note 6 2" xfId="9031" xr:uid="{BDA8CCCC-4944-41E4-B86D-793491048DD9}"/>
    <cellStyle name="Note 6 2 10" xfId="18486" xr:uid="{245EB68D-2732-4D11-AC4B-63C6DD6D34E7}"/>
    <cellStyle name="Note 6 2 11" xfId="19357" xr:uid="{8643B0B0-37E8-44D9-97BD-24AB0B901D2D}"/>
    <cellStyle name="Note 6 2 2" xfId="9817" xr:uid="{08A2801A-2546-4BC6-98C3-75AAFFB24D86}"/>
    <cellStyle name="Note 6 2 2 10" xfId="12828" xr:uid="{BA6D37C3-0BD2-4272-82C1-432192A3A130}"/>
    <cellStyle name="Note 6 2 2 2" xfId="11356" xr:uid="{176B6D9F-63BC-42CB-A3F2-3C5F4ABDFC9A}"/>
    <cellStyle name="Note 6 2 2 2 2" xfId="15785" xr:uid="{F4DD2F21-D069-4B8E-9B30-311AA7612E45}"/>
    <cellStyle name="Note 6 2 2 2 3" xfId="16747" xr:uid="{DB9DF9E5-A022-418A-A449-AC18A80995BD}"/>
    <cellStyle name="Note 6 2 2 2 4" xfId="17699" xr:uid="{EC4857F7-5655-47C3-B78B-74ABBFCF0F57}"/>
    <cellStyle name="Note 6 2 2 2 5" xfId="18579" xr:uid="{361DF3DE-4EE4-421A-94EB-55EBF1D203AD}"/>
    <cellStyle name="Note 6 2 2 2 6" xfId="19445" xr:uid="{850A77A0-91DA-44E8-9922-2C2CAB951778}"/>
    <cellStyle name="Note 6 2 2 2 7" xfId="20221" xr:uid="{62BF039C-CA90-46FB-841A-5AF1F5F97846}"/>
    <cellStyle name="Note 6 2 2 2 8" xfId="20978" xr:uid="{35925C56-CE3A-440A-836C-00552141FCA0}"/>
    <cellStyle name="Note 6 2 2 3" xfId="11805" xr:uid="{FFC66FFB-145A-4910-B080-0EBBA2F3843B}"/>
    <cellStyle name="Note 6 2 2 3 2" xfId="16209" xr:uid="{611747D2-07E2-40F3-AC4E-7013FCC2128C}"/>
    <cellStyle name="Note 6 2 2 3 3" xfId="17169" xr:uid="{8BF150B4-4B54-4D02-B26A-73F6D1DDA77F}"/>
    <cellStyle name="Note 6 2 2 3 4" xfId="18121" xr:uid="{842B486E-C98D-4166-AC97-9543CED46988}"/>
    <cellStyle name="Note 6 2 2 3 5" xfId="18995" xr:uid="{80C0E579-237B-45BB-94D8-5E322555279D}"/>
    <cellStyle name="Note 6 2 2 3 6" xfId="19860" xr:uid="{4C110E1E-23CE-40EC-987D-58100AB9A366}"/>
    <cellStyle name="Note 6 2 2 3 7" xfId="20636" xr:uid="{06E3C127-C919-44D6-B9FD-EF84E7F62043}"/>
    <cellStyle name="Note 6 2 2 3 8" xfId="21393" xr:uid="{C1BE9EA9-CE49-4F2D-AA8D-38D790E1813E}"/>
    <cellStyle name="Note 6 2 2 4" xfId="14769" xr:uid="{6DDED108-039F-41BC-9B26-A8C695C28299}"/>
    <cellStyle name="Note 6 2 2 5" xfId="14868" xr:uid="{BFBBD02F-D34C-4981-81B3-9BA4514B7A81}"/>
    <cellStyle name="Note 6 2 2 6" xfId="12198" xr:uid="{71613801-FDC2-467B-94B2-23E393ECC134}"/>
    <cellStyle name="Note 6 2 2 7" xfId="13841" xr:uid="{46F7FDAF-12EB-4CF8-AD87-A402697D8FBD}"/>
    <cellStyle name="Note 6 2 2 8" xfId="13055" xr:uid="{7A1EEF8F-5D50-4FDB-BAD0-8A5F1DA14873}"/>
    <cellStyle name="Note 6 2 2 9" xfId="14110" xr:uid="{21DC6ED0-1B8C-4BE6-9269-16E75A55935E}"/>
    <cellStyle name="Note 6 2 3" xfId="10556" xr:uid="{6754D2BA-0794-458E-8E86-F6568616728B}"/>
    <cellStyle name="Note 6 2 3 2" xfId="15252" xr:uid="{F5E32D9B-AB68-4EC2-A1C7-474DB1D0BBCA}"/>
    <cellStyle name="Note 6 2 3 3" xfId="16272" xr:uid="{1DE49ED2-DF72-4392-B8E9-F42C55CAF1D5}"/>
    <cellStyle name="Note 6 2 3 4" xfId="17232" xr:uid="{E64B326D-7AE5-4261-A50C-43FAECDEA250}"/>
    <cellStyle name="Note 6 2 3 5" xfId="18181" xr:uid="{ED255476-817A-4EBB-A8EB-A15C19036642}"/>
    <cellStyle name="Note 6 2 3 6" xfId="19054" xr:uid="{6FA9F275-5A75-404F-8240-60298526F61F}"/>
    <cellStyle name="Note 6 2 3 7" xfId="19919" xr:uid="{6A00E070-E548-4201-9F6C-81163FF18E29}"/>
    <cellStyle name="Note 6 2 3 8" xfId="20695" xr:uid="{AC1A9B82-8D54-4D67-9865-18A6831A4509}"/>
    <cellStyle name="Note 6 2 4" xfId="11522" xr:uid="{E6D1BEB2-A613-4C46-8A1A-941D415466C3}"/>
    <cellStyle name="Note 6 2 4 2" xfId="15926" xr:uid="{ABAB9034-9ECC-4176-A6C1-1131B5C72E45}"/>
    <cellStyle name="Note 6 2 4 3" xfId="16886" xr:uid="{70421356-0EE3-4CD9-8802-A7156F4A358C}"/>
    <cellStyle name="Note 6 2 4 4" xfId="17838" xr:uid="{14FD0647-3053-4FCE-8E31-89032B578C1D}"/>
    <cellStyle name="Note 6 2 4 5" xfId="18712" xr:uid="{57C1E779-973E-4D07-AA78-696DCE45CBA7}"/>
    <cellStyle name="Note 6 2 4 6" xfId="19577" xr:uid="{F98D7D62-3037-4574-91F1-F162C1C4DF23}"/>
    <cellStyle name="Note 6 2 4 7" xfId="20353" xr:uid="{D558241B-6672-4DA6-9145-1D2976D8E04D}"/>
    <cellStyle name="Note 6 2 4 8" xfId="21110" xr:uid="{D03A33D9-7353-4712-92A5-ADAEB5B4E925}"/>
    <cellStyle name="Note 6 2 5" xfId="14223" xr:uid="{95E1D504-BDCC-4EAF-A470-675A7B55E426}"/>
    <cellStyle name="Note 6 2 6" xfId="12734" xr:uid="{5BF299E9-C0DB-466B-88C6-468927BF2477}"/>
    <cellStyle name="Note 6 2 7" xfId="15656" xr:uid="{70C435CF-D69A-4006-B7F5-85547D7D434A}"/>
    <cellStyle name="Note 6 2 8" xfId="16634" xr:uid="{A1B7D1E5-034E-4DB4-9BCA-CF3163082887}"/>
    <cellStyle name="Note 6 2 9" xfId="17587" xr:uid="{B964802D-A72B-4D09-95F5-8793EA22DE74}"/>
    <cellStyle name="Note 6 3" xfId="9334" xr:uid="{3587BF69-56EB-40A9-82FA-BCD28479B1B6}"/>
    <cellStyle name="Note 6 3 10" xfId="14928" xr:uid="{1796BF56-ABC5-44A9-B279-35FF636A58CC}"/>
    <cellStyle name="Note 6 3 2" xfId="10861" xr:uid="{CAE74015-85E2-426C-B6FF-216FAA4376C5}"/>
    <cellStyle name="Note 6 3 2 2" xfId="15488" xr:uid="{864150FE-A2F8-41F0-A2B9-DD0504B6E9A2}"/>
    <cellStyle name="Note 6 3 2 3" xfId="16494" xr:uid="{60B3C2EC-9BD2-477C-A1A2-CBC448953131}"/>
    <cellStyle name="Note 6 3 2 4" xfId="17452" xr:uid="{B1B09D11-4D17-42C6-87A3-236045BC815B}"/>
    <cellStyle name="Note 6 3 2 5" xfId="18379" xr:uid="{DFD23C28-C265-42E8-A734-B14D7D2A4C8D}"/>
    <cellStyle name="Note 6 3 2 6" xfId="19250" xr:uid="{374704B2-BE3B-4B47-9BE8-9455FA01B354}"/>
    <cellStyle name="Note 6 3 2 7" xfId="20097" xr:uid="{0A28C2FE-063D-4993-9D20-0BB6AE73CE50}"/>
    <cellStyle name="Note 6 3 2 8" xfId="20864" xr:uid="{A2866850-7C48-400F-9C95-CF87EBD89514}"/>
    <cellStyle name="Note 6 3 3" xfId="11691" xr:uid="{E002E278-7E5A-437C-B33A-AEF897E1FA96}"/>
    <cellStyle name="Note 6 3 3 2" xfId="16095" xr:uid="{2D923E6F-D476-4C75-AD5A-6222FBAE15FB}"/>
    <cellStyle name="Note 6 3 3 3" xfId="17055" xr:uid="{DBEFB7C6-41AB-4D28-8E1E-376D9FDF1619}"/>
    <cellStyle name="Note 6 3 3 4" xfId="18007" xr:uid="{2BED18D7-6BD9-40E8-A72A-422AA10F875B}"/>
    <cellStyle name="Note 6 3 3 5" xfId="18881" xr:uid="{FAF342DA-798A-45F0-9AEF-2A6C10D7064B}"/>
    <cellStyle name="Note 6 3 3 6" xfId="19746" xr:uid="{2B8E0791-AEF1-459A-A8BD-10957A91C876}"/>
    <cellStyle name="Note 6 3 3 7" xfId="20522" xr:uid="{7E986245-0D2F-4CEB-B75F-F994905645B7}"/>
    <cellStyle name="Note 6 3 3 8" xfId="21279" xr:uid="{237CE679-9192-427A-98B7-F6781AAA3E73}"/>
    <cellStyle name="Note 6 3 4" xfId="14458" xr:uid="{D3DEC005-9AEF-4FF5-9C54-4F14BF1C9520}"/>
    <cellStyle name="Note 6 3 5" xfId="12512" xr:uid="{62E7C422-1343-4047-8261-15C90D3568B3}"/>
    <cellStyle name="Note 6 3 6" xfId="15087" xr:uid="{6DD2084D-E716-47BA-8D80-770010749DCC}"/>
    <cellStyle name="Note 6 3 7" xfId="12007" xr:uid="{505FDA14-1813-4E52-975D-8476560FFEE2}"/>
    <cellStyle name="Note 6 3 8" xfId="13878" xr:uid="{9EFB35F5-ADE2-42A0-8DF8-E67F9CD2C662}"/>
    <cellStyle name="Note 6 3 9" xfId="13024" xr:uid="{FE5C40D7-37A3-457C-ABC6-FEDE5E8C3422}"/>
    <cellStyle name="Note 6 4" xfId="10118" xr:uid="{27DF3B95-8552-4EE5-A50A-1A3F9EC06AB7}"/>
    <cellStyle name="Note 6 4 2" xfId="14999" xr:uid="{1A8A9EE3-8F0B-467F-B85B-CE5F0B929D4E}"/>
    <cellStyle name="Note 6 4 3" xfId="12083" xr:uid="{A37665BE-8FEA-4F4F-A911-4E0177440EB0}"/>
    <cellStyle name="Note 6 4 4" xfId="15752" xr:uid="{D90CB8E3-C395-4247-BD43-DC8F43FD4EE8}"/>
    <cellStyle name="Note 6 4 5" xfId="16716" xr:uid="{0E595833-3077-48FB-B09F-65574A151A02}"/>
    <cellStyle name="Note 6 4 6" xfId="17668" xr:uid="{0E273F97-1D4E-49F7-B20B-F251918FC637}"/>
    <cellStyle name="Note 6 4 7" xfId="18550" xr:uid="{B0B77637-6AF9-4949-891F-B042B1CE4538}"/>
    <cellStyle name="Note 6 4 8" xfId="19418" xr:uid="{45B7D00E-7625-4495-A78C-BA825A77AD31}"/>
    <cellStyle name="Note 6 5" xfId="11463" xr:uid="{9A5DE820-5927-450B-BF2E-6491CB2B1CC0}"/>
    <cellStyle name="Note 6 5 2" xfId="15867" xr:uid="{716A8A08-7F75-49DD-B7E0-BEA85169A95F}"/>
    <cellStyle name="Note 6 5 3" xfId="16827" xr:uid="{8B00F421-21A8-4C83-A636-20DD43A8C5AB}"/>
    <cellStyle name="Note 6 5 4" xfId="17779" xr:uid="{B3C016B0-C68E-40F6-BAF3-6C2B255DF706}"/>
    <cellStyle name="Note 6 5 5" xfId="18653" xr:uid="{5E1CA84C-1864-4441-9D52-055CEF3AE937}"/>
    <cellStyle name="Note 6 5 6" xfId="19518" xr:uid="{E00496CF-71C5-4569-B2FC-F0BD18F8425C}"/>
    <cellStyle name="Note 6 5 7" xfId="20294" xr:uid="{9AF486CD-D095-4A52-A826-DDB6EFADBE07}"/>
    <cellStyle name="Note 6 5 8" xfId="21051" xr:uid="{04618EBE-5A9E-494F-B4E0-4A139BC7E0BB}"/>
    <cellStyle name="Note 6 6" xfId="13904" xr:uid="{90CC138D-FEF8-4484-9D93-55BF5961B00A}"/>
    <cellStyle name="Note 6 7" xfId="13001" xr:uid="{D413CC26-4105-4BD9-93B8-16592FF61117}"/>
    <cellStyle name="Note 6 8" xfId="13523" xr:uid="{B1965BDA-8B00-41B9-8B24-F1114A1C5314}"/>
    <cellStyle name="Note 6 9" xfId="13299" xr:uid="{EF3AFACC-6CBA-41A1-B380-D703D1797A18}"/>
    <cellStyle name="Note 7" xfId="8477" xr:uid="{2AC7C4BF-11F5-474D-BDB6-4AC2571B1397}"/>
    <cellStyle name="Note 7 10" xfId="15370" xr:uid="{8EC5B560-6C1F-4323-A6ED-F536FA1349A0}"/>
    <cellStyle name="Note 7 11" xfId="16386" xr:uid="{8955297B-8E4B-4321-B643-DEF32A73570C}"/>
    <cellStyle name="Note 7 12" xfId="17346" xr:uid="{834A5BFD-B9D4-410C-B141-782892A462A3}"/>
    <cellStyle name="Note 7 2" xfId="9142" xr:uid="{2BB9B3D8-75FB-430F-AA5B-8E178C2DBD8A}"/>
    <cellStyle name="Note 7 2 10" xfId="13169" xr:uid="{90BAE3EC-EC09-4E08-8890-F4F0443F7C06}"/>
    <cellStyle name="Note 7 2 11" xfId="14918" xr:uid="{ABF8FF28-0BE8-4B72-9337-A898A9C8AD30}"/>
    <cellStyle name="Note 7 2 2" xfId="9818" xr:uid="{000D61DE-D02B-4B75-84D1-CB7AD7E2465F}"/>
    <cellStyle name="Note 7 2 2 10" xfId="20057" xr:uid="{2449E36C-E5C3-4349-9C1C-6D234B032A27}"/>
    <cellStyle name="Note 7 2 2 2" xfId="11357" xr:uid="{0C92C650-31F0-4DA5-8738-4CB237FFAF9A}"/>
    <cellStyle name="Note 7 2 2 2 2" xfId="15786" xr:uid="{CC230865-D1CB-4ECC-9297-2D95DACDD1BA}"/>
    <cellStyle name="Note 7 2 2 2 3" xfId="16748" xr:uid="{528CB6B2-9AC5-4BC9-82BE-4C3F00CFF422}"/>
    <cellStyle name="Note 7 2 2 2 4" xfId="17700" xr:uid="{55FB2C5B-7F92-46ED-BC28-D787D6D2A890}"/>
    <cellStyle name="Note 7 2 2 2 5" xfId="18580" xr:uid="{FB783FAF-ADDC-426C-89B6-FAD8115B5EAB}"/>
    <cellStyle name="Note 7 2 2 2 6" xfId="19446" xr:uid="{FF267195-7BB1-41C5-9ABE-7F1D9F0455EB}"/>
    <cellStyle name="Note 7 2 2 2 7" xfId="20222" xr:uid="{0A7A83A4-802B-4B27-A11C-C7F6CAE43B98}"/>
    <cellStyle name="Note 7 2 2 2 8" xfId="20979" xr:uid="{02930A7F-B0AE-4A2B-AC0E-60DF5ED59052}"/>
    <cellStyle name="Note 7 2 2 3" xfId="11806" xr:uid="{909CE937-FEAF-4A74-9788-3E04F757194F}"/>
    <cellStyle name="Note 7 2 2 3 2" xfId="16210" xr:uid="{E976888C-FE74-411A-9D35-A64EF9E0F3EB}"/>
    <cellStyle name="Note 7 2 2 3 3" xfId="17170" xr:uid="{BF6EE853-CB1B-49B9-A3DB-376367A9EA41}"/>
    <cellStyle name="Note 7 2 2 3 4" xfId="18122" xr:uid="{C56CB778-D65C-423E-BBD3-2232382531E1}"/>
    <cellStyle name="Note 7 2 2 3 5" xfId="18996" xr:uid="{07004728-3236-48F9-A1E6-C1912564043D}"/>
    <cellStyle name="Note 7 2 2 3 6" xfId="19861" xr:uid="{9F611B13-4CED-444A-BF36-1BBAB41E8294}"/>
    <cellStyle name="Note 7 2 2 3 7" xfId="20637" xr:uid="{C7A41156-029B-4294-9758-AF78CC5C7DD6}"/>
    <cellStyle name="Note 7 2 2 3 8" xfId="21394" xr:uid="{FA7F1304-C98D-4A99-9AF8-503E16267875}"/>
    <cellStyle name="Note 7 2 2 4" xfId="14770" xr:uid="{3252C287-DCFA-45AE-93CE-4FF667D9062A}"/>
    <cellStyle name="Note 7 2 2 5" xfId="15403" xr:uid="{13423558-D438-494D-85F9-E69E84F02C84}"/>
    <cellStyle name="Note 7 2 2 6" xfId="16417" xr:uid="{EC4BDEC0-B151-4D8E-B564-175230D057B0}"/>
    <cellStyle name="Note 7 2 2 7" xfId="17375" xr:uid="{42B03253-DAA7-4BE2-B316-1BE79E26E792}"/>
    <cellStyle name="Note 7 2 2 8" xfId="18319" xr:uid="{7D806408-9B98-419E-8832-13BE62CCAA20}"/>
    <cellStyle name="Note 7 2 2 9" xfId="19192" xr:uid="{31633077-70F9-4944-92D0-0F317A869AFA}"/>
    <cellStyle name="Note 7 2 3" xfId="10667" xr:uid="{07031A22-4455-49EF-A3B9-89AB2429F1A3}"/>
    <cellStyle name="Note 7 2 3 2" xfId="15363" xr:uid="{27179B5B-1AA9-4D4D-A353-94A5015D01F7}"/>
    <cellStyle name="Note 7 2 3 3" xfId="16383" xr:uid="{8A6FA954-4A1E-4BF8-8603-A29BC88FC4E0}"/>
    <cellStyle name="Note 7 2 3 4" xfId="17343" xr:uid="{0BACF293-C68C-4DA0-8826-C1370CD34D56}"/>
    <cellStyle name="Note 7 2 3 5" xfId="18292" xr:uid="{0F53999B-14F7-463E-B23F-26A5BEF5E0F2}"/>
    <cellStyle name="Note 7 2 3 6" xfId="19165" xr:uid="{1782DD02-248B-447F-8CB6-BEFF1BB036F8}"/>
    <cellStyle name="Note 7 2 3 7" xfId="20030" xr:uid="{6412D2AA-3656-41DB-9086-A6B176A31CE8}"/>
    <cellStyle name="Note 7 2 3 8" xfId="20806" xr:uid="{8ED45C31-0425-4F72-B94F-D410651CDC70}"/>
    <cellStyle name="Note 7 2 4" xfId="11633" xr:uid="{98D2A7F1-459F-4CF6-B436-9E64946B4C85}"/>
    <cellStyle name="Note 7 2 4 2" xfId="16037" xr:uid="{AE6A2680-FC9A-410B-8E91-C1E21C2FBD59}"/>
    <cellStyle name="Note 7 2 4 3" xfId="16997" xr:uid="{A9FD1B64-1435-4AB3-A911-90941568ECA1}"/>
    <cellStyle name="Note 7 2 4 4" xfId="17949" xr:uid="{CDA25D8A-E0F8-41FB-9A82-D5E6515A5451}"/>
    <cellStyle name="Note 7 2 4 5" xfId="18823" xr:uid="{12781FF1-AF27-40A9-834F-1E6C7B5C60A0}"/>
    <cellStyle name="Note 7 2 4 6" xfId="19688" xr:uid="{60FAE633-41E7-4FB7-B66A-FCD0DB21594B}"/>
    <cellStyle name="Note 7 2 4 7" xfId="20464" xr:uid="{EAFD1AE4-BE52-4DFB-9150-1B3A38AEF8F7}"/>
    <cellStyle name="Note 7 2 4 8" xfId="21221" xr:uid="{CB51388C-3F0B-4F62-8484-6ECBE92AD334}"/>
    <cellStyle name="Note 7 2 5" xfId="14334" xr:uid="{430C7BA3-0194-4ACD-85EA-EBB52757B7ED}"/>
    <cellStyle name="Note 7 2 6" xfId="12623" xr:uid="{E69B93D1-6A90-4048-9C47-7649A4416ED7}"/>
    <cellStyle name="Note 7 2 7" xfId="14136" xr:uid="{AEFDAA6C-6FBB-4541-99A0-9B40D63ACECD}"/>
    <cellStyle name="Note 7 2 8" xfId="12806" xr:uid="{E2ABD5B8-2818-4651-B815-F47E86772C37}"/>
    <cellStyle name="Note 7 2 9" xfId="13700" xr:uid="{C47BF7FA-0859-4FF5-BCFF-48F9C7B831D2}"/>
    <cellStyle name="Note 7 3" xfId="9335" xr:uid="{63F4F92D-847C-4F89-A084-F46F58CA1037}"/>
    <cellStyle name="Note 7 3 10" xfId="15626" xr:uid="{E3422A40-0D48-4A45-8EDB-2E106A06A175}"/>
    <cellStyle name="Note 7 3 2" xfId="10862" xr:uid="{16AAC3E0-00B4-4047-8381-F2D76785AE2C}"/>
    <cellStyle name="Note 7 3 2 2" xfId="15489" xr:uid="{C1C15560-1F08-41D4-83EE-8744BC94F74F}"/>
    <cellStyle name="Note 7 3 2 3" xfId="16495" xr:uid="{16409BD1-6C51-4875-A31C-4A78FFAEF3DF}"/>
    <cellStyle name="Note 7 3 2 4" xfId="17453" xr:uid="{2C6A09CD-563E-483F-AFB9-7805D30E3CFA}"/>
    <cellStyle name="Note 7 3 2 5" xfId="18380" xr:uid="{6A170CAC-652A-408A-ADA2-37EE53238333}"/>
    <cellStyle name="Note 7 3 2 6" xfId="19251" xr:uid="{37FDBF12-8CA1-4D3F-9578-13E314B67D4F}"/>
    <cellStyle name="Note 7 3 2 7" xfId="20098" xr:uid="{C72FE4B2-90D0-47C8-AA9E-8E24F0994FFB}"/>
    <cellStyle name="Note 7 3 2 8" xfId="20865" xr:uid="{042AFA98-A804-4849-9149-8ECDEC55CD05}"/>
    <cellStyle name="Note 7 3 3" xfId="11692" xr:uid="{78628D4D-4FE4-4FE1-A500-7759F2533EBF}"/>
    <cellStyle name="Note 7 3 3 2" xfId="16096" xr:uid="{5278FCFD-CF24-472C-B6F9-BBD80BBC7F32}"/>
    <cellStyle name="Note 7 3 3 3" xfId="17056" xr:uid="{7F964E48-B840-4C84-9FFE-8D25C75C813B}"/>
    <cellStyle name="Note 7 3 3 4" xfId="18008" xr:uid="{2B8CB183-E0E0-4546-9E84-94954313CE36}"/>
    <cellStyle name="Note 7 3 3 5" xfId="18882" xr:uid="{9589CDF1-0097-40F5-9F3C-A3817A9C5C4C}"/>
    <cellStyle name="Note 7 3 3 6" xfId="19747" xr:uid="{66E156FC-F8D9-492F-9CBC-B7306357DDE6}"/>
    <cellStyle name="Note 7 3 3 7" xfId="20523" xr:uid="{58DD6AC2-0DE6-4E69-9E97-211891D6020F}"/>
    <cellStyle name="Note 7 3 3 8" xfId="21280" xr:uid="{FDFD3277-998A-4BF8-BFF8-32881CD40752}"/>
    <cellStyle name="Note 7 3 4" xfId="14459" xr:uid="{F024E972-B22E-4115-AEE5-6D4FE8EDE577}"/>
    <cellStyle name="Note 7 3 5" xfId="12511" xr:uid="{23DEF7B1-6DD7-4A34-BD47-2082F6C8C5DE}"/>
    <cellStyle name="Note 7 3 6" xfId="14423" xr:uid="{594793DB-053D-4EE4-8042-E31D90A222F8}"/>
    <cellStyle name="Note 7 3 7" xfId="12544" xr:uid="{1C28DBD4-3CFA-4117-97ED-500CE4C15548}"/>
    <cellStyle name="Note 7 3 8" xfId="13740" xr:uid="{FED045D4-99DD-4F6D-B923-8C5605AA65C4}"/>
    <cellStyle name="Note 7 3 9" xfId="13137" xr:uid="{F316B3BD-C073-41F4-8FCF-6AF076D11B7A}"/>
    <cellStyle name="Note 7 4" xfId="10119" xr:uid="{B79E8AE0-C875-4554-A895-8683BC61A749}"/>
    <cellStyle name="Note 7 4 2" xfId="15000" xr:uid="{E48B5DBB-BD17-4A9A-B24C-2A151935DE26}"/>
    <cellStyle name="Note 7 4 3" xfId="12082" xr:uid="{24E75C94-5AB5-4A9E-A1DA-BEAC8D502FE9}"/>
    <cellStyle name="Note 7 4 4" xfId="15227" xr:uid="{867D47B3-90FC-4509-900D-32A8942D10CC}"/>
    <cellStyle name="Note 7 4 5" xfId="11903" xr:uid="{0410A3A8-3EFC-4AC7-9411-6AE6FEAB08A4}"/>
    <cellStyle name="Note 7 4 6" xfId="15810" xr:uid="{E234FE7B-944E-4ECD-A048-6C185B7271BD}"/>
    <cellStyle name="Note 7 4 7" xfId="16772" xr:uid="{9DE456D3-E6F8-4339-894A-886915B113B2}"/>
    <cellStyle name="Note 7 4 8" xfId="17724" xr:uid="{58E90B5E-79F4-499D-81A9-EC53A9478792}"/>
    <cellStyle name="Note 7 5" xfId="11464" xr:uid="{654BA12D-DE80-4DB5-872C-18081FDB7BCF}"/>
    <cellStyle name="Note 7 5 2" xfId="15868" xr:uid="{A209D4C5-0727-4D57-8F45-DD343DC32E08}"/>
    <cellStyle name="Note 7 5 3" xfId="16828" xr:uid="{0E5D712F-F398-4D8F-BE34-D05D515E515C}"/>
    <cellStyle name="Note 7 5 4" xfId="17780" xr:uid="{2D69E9B9-D37B-4E84-B6A8-AD6A5CA5F12B}"/>
    <cellStyle name="Note 7 5 5" xfId="18654" xr:uid="{A4E74DE1-54B2-43B7-9A90-384CE716C714}"/>
    <cellStyle name="Note 7 5 6" xfId="19519" xr:uid="{C82F453A-7C9C-4ACD-A9C3-E94B005EC213}"/>
    <cellStyle name="Note 7 5 7" xfId="20295" xr:uid="{42F6BF74-0F8A-44C7-9A26-986709CA88D5}"/>
    <cellStyle name="Note 7 5 8" xfId="21052" xr:uid="{3BE4C484-DE06-4CC7-BAAD-1CF4A2FC1D0D}"/>
    <cellStyle name="Note 7 6" xfId="13905" xr:uid="{6DBC2BD5-AF68-46CE-840E-B1211B249077}"/>
    <cellStyle name="Note 7 7" xfId="13000" xr:uid="{1937AD61-2D38-4E46-88BB-FBF8EED4CBAF}"/>
    <cellStyle name="Note 7 8" xfId="13524" xr:uid="{CE91040B-FB29-4BC2-A0E4-B79594C51DF1}"/>
    <cellStyle name="Note 7 9" xfId="13298" xr:uid="{BAF03BA8-6B9C-4371-B4D4-53AA815A8426}"/>
    <cellStyle name="Note 8" xfId="8478" xr:uid="{FA6A11A8-FE19-4810-AE4D-000FD9940377}"/>
    <cellStyle name="Note 8 10" xfId="14397" xr:uid="{9F12EF65-3B9D-49F5-99B0-B2B284FBB122}"/>
    <cellStyle name="Note 8 11" xfId="12565" xr:uid="{FB3785C4-2486-4C6A-A0D0-371E29B4DFF6}"/>
    <cellStyle name="Note 8 12" xfId="15686" xr:uid="{A255D75A-C94A-4FC6-A942-E8DE2EBD3605}"/>
    <cellStyle name="Note 8 2" xfId="9030" xr:uid="{CF8B5891-4188-4C7A-90CD-778C1CDE1A8E}"/>
    <cellStyle name="Note 8 2 10" xfId="13097" xr:uid="{937CEE71-D9EC-4B6E-B68C-CFE18C4B68D0}"/>
    <cellStyle name="Note 8 2 11" xfId="14608" xr:uid="{A147C5F7-CC35-46E6-9BFC-2C8E49E73EA6}"/>
    <cellStyle name="Note 8 2 2" xfId="9819" xr:uid="{CF1F2694-5001-4D9C-B5F3-B785A783519D}"/>
    <cellStyle name="Note 8 2 2 10" xfId="11983" xr:uid="{3FD07B93-28ED-488B-8406-99A819B2AE09}"/>
    <cellStyle name="Note 8 2 2 2" xfId="11358" xr:uid="{00531987-857C-402E-B123-DB32C6D76F6C}"/>
    <cellStyle name="Note 8 2 2 2 2" xfId="15787" xr:uid="{78664B1E-BC1F-4A45-9B10-F3E7AB3CBAB3}"/>
    <cellStyle name="Note 8 2 2 2 3" xfId="16749" xr:uid="{B8CEA3FA-979D-4636-9B23-E4A1108EE918}"/>
    <cellStyle name="Note 8 2 2 2 4" xfId="17701" xr:uid="{DE143052-93C0-40D1-8331-BFFE82FEC18E}"/>
    <cellStyle name="Note 8 2 2 2 5" xfId="18581" xr:uid="{A695F3C7-2907-496A-9F95-BA789243795A}"/>
    <cellStyle name="Note 8 2 2 2 6" xfId="19447" xr:uid="{53137DEC-29E9-488F-9AD8-FAA5A5089A7F}"/>
    <cellStyle name="Note 8 2 2 2 7" xfId="20223" xr:uid="{D9F2266C-527F-4D4F-ACAE-25BD154221AC}"/>
    <cellStyle name="Note 8 2 2 2 8" xfId="20980" xr:uid="{7DC757F4-E3BE-40D7-951E-8570A15FC8D6}"/>
    <cellStyle name="Note 8 2 2 3" xfId="11807" xr:uid="{6AB68EED-1653-42D9-9BE8-E0D080C60642}"/>
    <cellStyle name="Note 8 2 2 3 2" xfId="16211" xr:uid="{3AE21006-1BF9-4A34-8804-A38EC094FDC3}"/>
    <cellStyle name="Note 8 2 2 3 3" xfId="17171" xr:uid="{AB561901-5B09-497B-813D-A54ADDA89732}"/>
    <cellStyle name="Note 8 2 2 3 4" xfId="18123" xr:uid="{1EA3DA02-62F0-489C-B206-3C5629187396}"/>
    <cellStyle name="Note 8 2 2 3 5" xfId="18997" xr:uid="{11D86EFB-4A36-4D6E-8B39-370AF9ABC071}"/>
    <cellStyle name="Note 8 2 2 3 6" xfId="19862" xr:uid="{85127E8F-8D34-45AE-BD62-4FB47276651B}"/>
    <cellStyle name="Note 8 2 2 3 7" xfId="20638" xr:uid="{642206EB-0867-4DC5-BCDF-01855D1183DD}"/>
    <cellStyle name="Note 8 2 2 3 8" xfId="21395" xr:uid="{DDE6A446-6193-4E1E-8DE7-D65E31FC1ADB}"/>
    <cellStyle name="Note 8 2 2 4" xfId="14771" xr:uid="{76116E54-5B26-46E0-A1F9-DEB4DD9469F9}"/>
    <cellStyle name="Note 8 2 2 5" xfId="14374" xr:uid="{3A8198D5-D735-4016-8CEE-82F408649E35}"/>
    <cellStyle name="Note 8 2 2 6" xfId="12588" xr:uid="{805C74C5-F9B7-42D9-8E1D-AA4E02B1FD53}"/>
    <cellStyle name="Note 8 2 2 7" xfId="15177" xr:uid="{79230D2C-523C-4F2F-A6FE-8C16B5756C1B}"/>
    <cellStyle name="Note 8 2 2 8" xfId="11942" xr:uid="{EEAA4F56-96D1-4E6C-80AE-F185711C46EF}"/>
    <cellStyle name="Note 8 2 2 9" xfId="15115" xr:uid="{0951B641-C825-4414-BAD7-7D68A97CCB55}"/>
    <cellStyle name="Note 8 2 3" xfId="10555" xr:uid="{6B6C7BC4-922A-486C-92E7-E718EDB63CD8}"/>
    <cellStyle name="Note 8 2 3 2" xfId="15251" xr:uid="{3A0DC430-ACCC-4817-B1A9-22611F3DDB33}"/>
    <cellStyle name="Note 8 2 3 3" xfId="16271" xr:uid="{29F90BBA-8727-4A53-95BF-574785E136EB}"/>
    <cellStyle name="Note 8 2 3 4" xfId="17231" xr:uid="{FA5C4150-691F-45F7-86FB-514D248F9856}"/>
    <cellStyle name="Note 8 2 3 5" xfId="18180" xr:uid="{B9A48439-C26A-42B0-8231-C5A35E84E24F}"/>
    <cellStyle name="Note 8 2 3 6" xfId="19053" xr:uid="{96724254-A4DF-4CA3-B1B9-369607AD6C1C}"/>
    <cellStyle name="Note 8 2 3 7" xfId="19918" xr:uid="{9443C9D3-D4A5-4FC4-977C-EB45F891E7C5}"/>
    <cellStyle name="Note 8 2 3 8" xfId="20694" xr:uid="{562B2CC2-E4A4-4861-8E0D-B6D6342FC30E}"/>
    <cellStyle name="Note 8 2 4" xfId="11521" xr:uid="{BA141A3E-9F56-401C-9788-1CF2E3E29010}"/>
    <cellStyle name="Note 8 2 4 2" xfId="15925" xr:uid="{E4C2FDB7-2B7D-4392-8E7C-5884847E8314}"/>
    <cellStyle name="Note 8 2 4 3" xfId="16885" xr:uid="{FF3ECBC1-63DD-483E-978E-722C99E08070}"/>
    <cellStyle name="Note 8 2 4 4" xfId="17837" xr:uid="{24D81DA6-CAAD-47E1-91E1-1095B069BFCA}"/>
    <cellStyle name="Note 8 2 4 5" xfId="18711" xr:uid="{A2160DAF-B0A7-4EAB-BBBF-32D8FA62F418}"/>
    <cellStyle name="Note 8 2 4 6" xfId="19576" xr:uid="{549691A3-75C1-4133-B1F1-AD695B38AC60}"/>
    <cellStyle name="Note 8 2 4 7" xfId="20352" xr:uid="{B16A547F-ABF3-4923-8274-EE83C3A820C2}"/>
    <cellStyle name="Note 8 2 4 8" xfId="21109" xr:uid="{D7746919-1F3A-42F0-8C4B-FBE176D2D5E1}"/>
    <cellStyle name="Note 8 2 5" xfId="14222" xr:uid="{35122C79-E497-43C9-8B49-7F2DE4938DCE}"/>
    <cellStyle name="Note 8 2 6" xfId="12735" xr:uid="{EA37611E-BFF7-4FCD-9718-AA1EE731CBAC}"/>
    <cellStyle name="Note 8 2 7" xfId="14634" xr:uid="{9EF7DF9B-0B96-45A8-9EA8-60B55531134F}"/>
    <cellStyle name="Note 8 2 8" xfId="12362" xr:uid="{1A050323-FE84-4543-92A1-5C0D76EE41F4}"/>
    <cellStyle name="Note 8 2 9" xfId="13792" xr:uid="{96685C5E-30F1-448C-AFA4-95E3B732A75C}"/>
    <cellStyle name="Note 8 3" xfId="9336" xr:uid="{ABCB3034-8A37-4757-B574-517A3546D624}"/>
    <cellStyle name="Note 8 3 10" xfId="19224" xr:uid="{06873B9C-0162-4F6F-9A81-CBE0E3BA6A37}"/>
    <cellStyle name="Note 8 3 2" xfId="10863" xr:uid="{DBC4EA5F-81D8-485D-9C71-4207A1ABFCDE}"/>
    <cellStyle name="Note 8 3 2 2" xfId="15490" xr:uid="{A6785758-45A6-4E2F-B3B1-D8B954B4533E}"/>
    <cellStyle name="Note 8 3 2 3" xfId="16496" xr:uid="{186F844B-8FF6-476F-A096-D82749344245}"/>
    <cellStyle name="Note 8 3 2 4" xfId="17454" xr:uid="{6100594F-7D24-43CC-A1F1-FA5FA017647D}"/>
    <cellStyle name="Note 8 3 2 5" xfId="18381" xr:uid="{099D9154-FF80-423E-8191-ECA2B6228D6F}"/>
    <cellStyle name="Note 8 3 2 6" xfId="19252" xr:uid="{37910196-4EB5-412E-8217-41A8A88EADD6}"/>
    <cellStyle name="Note 8 3 2 7" xfId="20099" xr:uid="{C2C37B39-105F-4F5E-A13A-D170070EFE9D}"/>
    <cellStyle name="Note 8 3 2 8" xfId="20866" xr:uid="{EC45E0A1-FCCE-4559-9595-9E1E7DF84FF4}"/>
    <cellStyle name="Note 8 3 3" xfId="11693" xr:uid="{0B5EE3B7-2BCE-4F33-91A1-01296779D8EA}"/>
    <cellStyle name="Note 8 3 3 2" xfId="16097" xr:uid="{0AFC8D19-9B58-4A3A-A6D7-5DB21B5BB081}"/>
    <cellStyle name="Note 8 3 3 3" xfId="17057" xr:uid="{1ABD2D84-28D6-4520-90D4-19C38F41493F}"/>
    <cellStyle name="Note 8 3 3 4" xfId="18009" xr:uid="{60666CB0-D8FA-4832-B36C-2B6E7B2CAC4D}"/>
    <cellStyle name="Note 8 3 3 5" xfId="18883" xr:uid="{06C32259-0B11-4AB7-8AB2-2BCA605C9081}"/>
    <cellStyle name="Note 8 3 3 6" xfId="19748" xr:uid="{260A7FA9-AD7F-4046-B341-8CC72AE89027}"/>
    <cellStyle name="Note 8 3 3 7" xfId="20524" xr:uid="{FC13DC95-76BF-4703-BB2E-D79CB88B8288}"/>
    <cellStyle name="Note 8 3 3 8" xfId="21281" xr:uid="{6A7D8F67-2C80-431F-AF00-4DA13001BAC0}"/>
    <cellStyle name="Note 8 3 4" xfId="14460" xr:uid="{68DE622D-C51D-4904-8130-7A3339A4CC94}"/>
    <cellStyle name="Note 8 3 5" xfId="12510" xr:uid="{70C77053-2216-460C-A31F-AF4089740C4C}"/>
    <cellStyle name="Note 8 3 6" xfId="15454" xr:uid="{305F3364-FCC3-424A-BE22-6895F349E405}"/>
    <cellStyle name="Note 8 3 7" xfId="16463" xr:uid="{2585AD16-AB13-4120-A181-53F288C47719}"/>
    <cellStyle name="Note 8 3 8" xfId="17421" xr:uid="{A65664A6-3F73-4375-80D5-C383F82DF668}"/>
    <cellStyle name="Note 8 3 9" xfId="18352" xr:uid="{C3B6B12C-CAAE-4248-825C-D25144A6DDCB}"/>
    <cellStyle name="Note 8 4" xfId="10120" xr:uid="{35A0F7D2-6723-41C2-BBBF-C7E9D399C9EA}"/>
    <cellStyle name="Note 8 4 2" xfId="15001" xr:uid="{F91BF3A5-61FE-4331-9457-596238504F05}"/>
    <cellStyle name="Note 8 4 3" xfId="12081" xr:uid="{C80CB14D-ECB6-4131-B635-B1071D27225F}"/>
    <cellStyle name="Note 8 4 4" xfId="14203" xr:uid="{E1077017-95A2-43F0-AFB5-FB8AB0BF74E5}"/>
    <cellStyle name="Note 8 4 5" xfId="12749" xr:uid="{61949E9B-C86A-4F5E-B3A9-512AAB77A790}"/>
    <cellStyle name="Note 8 4 6" xfId="13713" xr:uid="{9B93E58A-CCBB-49EF-A356-7B0A65BB55B6}"/>
    <cellStyle name="Note 8 4 7" xfId="13159" xr:uid="{F4B02F98-3FC3-4A57-A9AC-402772053189}"/>
    <cellStyle name="Note 8 4 8" xfId="14099" xr:uid="{9D51757D-F297-4F8B-8988-193D4320DED8}"/>
    <cellStyle name="Note 8 5" xfId="11465" xr:uid="{686B59E9-D65B-41CC-BE27-6BC34A595E22}"/>
    <cellStyle name="Note 8 5 2" xfId="15869" xr:uid="{0253E6D2-59C5-4D59-8E8C-DB930D3D111C}"/>
    <cellStyle name="Note 8 5 3" xfId="16829" xr:uid="{ADB9725B-1844-4C93-A53F-59774A11072F}"/>
    <cellStyle name="Note 8 5 4" xfId="17781" xr:uid="{E9056C2F-7578-4BBE-AF2A-A59B31A83409}"/>
    <cellStyle name="Note 8 5 5" xfId="18655" xr:uid="{1920C81B-366E-4E49-B0DF-12B2A85A3312}"/>
    <cellStyle name="Note 8 5 6" xfId="19520" xr:uid="{1EEA6BFC-DA8E-4334-BFE0-3DCB3F2AC8F4}"/>
    <cellStyle name="Note 8 5 7" xfId="20296" xr:uid="{6EEBEFA2-91DC-441C-B70F-E495380D104B}"/>
    <cellStyle name="Note 8 5 8" xfId="21053" xr:uid="{AB63A163-315F-4525-93AB-8FD1A4FAC149}"/>
    <cellStyle name="Note 8 6" xfId="13906" xr:uid="{A7E3CAD5-7765-4A20-847B-5FA592AC994B}"/>
    <cellStyle name="Note 8 7" xfId="12999" xr:uid="{3BB75069-5BE5-437F-AEC2-02D31B9154E8}"/>
    <cellStyle name="Note 8 8" xfId="13525" xr:uid="{B9BD20ED-D0F2-4CC3-B3DE-FAE555D26C9C}"/>
    <cellStyle name="Note 8 9" xfId="13297" xr:uid="{6199D512-E53F-41EC-8706-0CE188B11DFB}"/>
    <cellStyle name="Note 9" xfId="8479" xr:uid="{226A6E3E-D338-4D95-AAFD-CAAE232E7EF6}"/>
    <cellStyle name="Note 9 10" xfId="15426" xr:uid="{68D1D4FD-4168-4EAC-A32A-7D79240AE7B1}"/>
    <cellStyle name="Note 9 11" xfId="16440" xr:uid="{7327D690-B29E-49FB-9585-4936F3FF8B2B}"/>
    <cellStyle name="Note 9 12" xfId="17398" xr:uid="{DEA97935-C544-44DD-A198-B35185E6BE6A}"/>
    <cellStyle name="Note 9 2" xfId="9029" xr:uid="{BBA09531-551E-404F-9E61-16CEAD1588B7}"/>
    <cellStyle name="Note 9 2 10" xfId="13229" xr:uid="{6C9B9DE5-43DF-4A25-95E4-37D60A66F411}"/>
    <cellStyle name="Note 9 2 11" xfId="14092" xr:uid="{2493C9B8-49FE-4C69-8A25-FA9A3AF12F97}"/>
    <cellStyle name="Note 9 2 2" xfId="9820" xr:uid="{020658C0-7216-42A7-B6AB-E3DCAD3CEF98}"/>
    <cellStyle name="Note 9 2 2 10" xfId="13232" xr:uid="{8A6EB457-F8BA-40DD-B2A4-37D40E169CE8}"/>
    <cellStyle name="Note 9 2 2 2" xfId="11359" xr:uid="{BCECA39B-4C33-41F6-91CC-297616FEB272}"/>
    <cellStyle name="Note 9 2 2 2 2" xfId="15788" xr:uid="{8CE581EE-378A-41C1-B40B-E4F359545F02}"/>
    <cellStyle name="Note 9 2 2 2 3" xfId="16750" xr:uid="{009B4F69-C712-413E-B477-3AEBB99E64D3}"/>
    <cellStyle name="Note 9 2 2 2 4" xfId="17702" xr:uid="{FDB6C3E2-AE9A-426C-B298-D8377878515C}"/>
    <cellStyle name="Note 9 2 2 2 5" xfId="18582" xr:uid="{9D253DAF-399F-4528-B5AB-8D8B90A08D6F}"/>
    <cellStyle name="Note 9 2 2 2 6" xfId="19448" xr:uid="{87E9A2E8-21C0-4F1F-92B7-9669B705A058}"/>
    <cellStyle name="Note 9 2 2 2 7" xfId="20224" xr:uid="{9F9E0B35-3C30-41AB-AB2B-91E3B7928C71}"/>
    <cellStyle name="Note 9 2 2 2 8" xfId="20981" xr:uid="{8747D431-755A-4F5D-88E8-FF7D2134652B}"/>
    <cellStyle name="Note 9 2 2 3" xfId="11808" xr:uid="{2F41F3D9-CF39-40A2-AE1D-E26BCC7A1287}"/>
    <cellStyle name="Note 9 2 2 3 2" xfId="16212" xr:uid="{88DB365D-7AA6-45FA-8E60-884D10ACD721}"/>
    <cellStyle name="Note 9 2 2 3 3" xfId="17172" xr:uid="{9BB5E1D2-8F1C-422F-AB21-DA92AA34658D}"/>
    <cellStyle name="Note 9 2 2 3 4" xfId="18124" xr:uid="{73B55033-193D-470E-B954-E1A6EB94363A}"/>
    <cellStyle name="Note 9 2 2 3 5" xfId="18998" xr:uid="{86035EF5-517C-4750-94D5-4F17C930CEE1}"/>
    <cellStyle name="Note 9 2 2 3 6" xfId="19863" xr:uid="{8AF76C54-C249-4AA7-A6ED-B96A8BC50FA5}"/>
    <cellStyle name="Note 9 2 2 3 7" xfId="20639" xr:uid="{234A83FC-9D46-4CD7-BD69-FEA4EF625CF5}"/>
    <cellStyle name="Note 9 2 2 3 8" xfId="21396" xr:uid="{81F89606-0E75-4FF5-A3B9-B41498687235}"/>
    <cellStyle name="Note 9 2 2 4" xfId="14772" xr:uid="{8A9A10DE-9BB5-4A71-9EC0-ED16E8932D9E}"/>
    <cellStyle name="Note 9 2 2 5" xfId="15113" xr:uid="{E65B8B51-AE66-48CD-A315-DFB6FA311D0B}"/>
    <cellStyle name="Note 9 2 2 6" xfId="11985" xr:uid="{385E44EB-344A-4F8B-A088-ECBE016117BB}"/>
    <cellStyle name="Note 9 2 2 7" xfId="13996" xr:uid="{74068D34-7E5D-45DF-887B-36C019BCD293}"/>
    <cellStyle name="Note 9 2 2 8" xfId="12915" xr:uid="{2CA990BF-8DBE-44A6-BCE4-47763D226A2C}"/>
    <cellStyle name="Note 9 2 2 9" xfId="13599" xr:uid="{2C0C8AB2-5A93-495D-A894-F329EF597975}"/>
    <cellStyle name="Note 9 2 3" xfId="10554" xr:uid="{2B19FABB-AF78-4006-A162-39B085FE5685}"/>
    <cellStyle name="Note 9 2 3 2" xfId="15250" xr:uid="{03B8E1C8-0013-46EA-AB3B-82244826AB9C}"/>
    <cellStyle name="Note 9 2 3 3" xfId="16270" xr:uid="{BBF1E7AA-0770-498D-B2F0-8E64276C8BA1}"/>
    <cellStyle name="Note 9 2 3 4" xfId="17230" xr:uid="{6214FAE0-1AD2-4F39-819A-668C1E56A6F4}"/>
    <cellStyle name="Note 9 2 3 5" xfId="18179" xr:uid="{2AFFF292-9347-4FD7-93B7-EC0459289996}"/>
    <cellStyle name="Note 9 2 3 6" xfId="19052" xr:uid="{BF8B4A80-98D0-4E5B-82AB-E15E0A93535B}"/>
    <cellStyle name="Note 9 2 3 7" xfId="19917" xr:uid="{4F7D7B3B-0C2C-4E85-B387-2526039000AE}"/>
    <cellStyle name="Note 9 2 3 8" xfId="20693" xr:uid="{727994E1-FE9F-4EDE-A199-C93C2599FD6D}"/>
    <cellStyle name="Note 9 2 4" xfId="11520" xr:uid="{129CF527-1428-4C6C-A440-60CE44CA1FFA}"/>
    <cellStyle name="Note 9 2 4 2" xfId="15924" xr:uid="{3B377BF0-D212-405E-916B-1CB5FCC1776F}"/>
    <cellStyle name="Note 9 2 4 3" xfId="16884" xr:uid="{4DD16794-C0C1-417A-B857-42E752D9A071}"/>
    <cellStyle name="Note 9 2 4 4" xfId="17836" xr:uid="{E1404A61-6BAA-4496-ADED-CB18524B9900}"/>
    <cellStyle name="Note 9 2 4 5" xfId="18710" xr:uid="{16722F3C-512F-4D13-830D-5C657E81E564}"/>
    <cellStyle name="Note 9 2 4 6" xfId="19575" xr:uid="{04D6130A-9443-477B-B877-654ECDA347A1}"/>
    <cellStyle name="Note 9 2 4 7" xfId="20351" xr:uid="{0DD2303A-7B7B-45F1-8B0E-8CDD65A7C37F}"/>
    <cellStyle name="Note 9 2 4 8" xfId="21108" xr:uid="{88C4CF0D-79C7-4587-9C70-1EACF53BD2AB}"/>
    <cellStyle name="Note 9 2 5" xfId="14221" xr:uid="{1D015A33-DF3C-4C49-B3D9-91FAE0EB4C1A}"/>
    <cellStyle name="Note 9 2 6" xfId="12736" xr:uid="{B034B20A-7549-4EB6-AB01-4170C5D13ECD}"/>
    <cellStyle name="Note 9 2 7" xfId="14021" xr:uid="{FA1AEDED-304C-4351-A068-1849B09D79D5}"/>
    <cellStyle name="Note 9 2 8" xfId="12899" xr:uid="{10F57326-1544-46D7-AEAA-304B3FFAC65D}"/>
    <cellStyle name="Note 9 2 9" xfId="13615" xr:uid="{E84D96C7-B3B2-4E3D-9F13-39B1723E2769}"/>
    <cellStyle name="Note 9 3" xfId="9337" xr:uid="{F7F20420-84A4-470C-8750-A8568D6A031F}"/>
    <cellStyle name="Note 9 3 10" xfId="14705" xr:uid="{25161270-0E86-4AE7-9784-006A5570296E}"/>
    <cellStyle name="Note 9 3 2" xfId="10864" xr:uid="{4DE4646D-FCCB-4E30-9FB0-D40E1E9FF98B}"/>
    <cellStyle name="Note 9 3 2 2" xfId="15491" xr:uid="{700D417B-0ADA-4ABE-80FD-52B911154BC7}"/>
    <cellStyle name="Note 9 3 2 3" xfId="16497" xr:uid="{9B2389CD-D135-4366-BF57-866FC99E8A95}"/>
    <cellStyle name="Note 9 3 2 4" xfId="17455" xr:uid="{D0B81F3E-1231-4A6C-A4F0-AC2953685179}"/>
    <cellStyle name="Note 9 3 2 5" xfId="18382" xr:uid="{CACF3AEB-10BB-4574-B141-4F1ABB08A3C6}"/>
    <cellStyle name="Note 9 3 2 6" xfId="19253" xr:uid="{635BF305-1250-4DA8-B9B5-5F7643C38B9C}"/>
    <cellStyle name="Note 9 3 2 7" xfId="20100" xr:uid="{6E4F797D-5551-42DD-972B-931216CAFC66}"/>
    <cellStyle name="Note 9 3 2 8" xfId="20867" xr:uid="{0AB12108-B754-4F63-A7D8-149E8740A401}"/>
    <cellStyle name="Note 9 3 3" xfId="11694" xr:uid="{1EF27541-4C58-45AB-B7A3-466A3CF4975C}"/>
    <cellStyle name="Note 9 3 3 2" xfId="16098" xr:uid="{FA9F8930-9F25-4A47-A697-753A5C7C046D}"/>
    <cellStyle name="Note 9 3 3 3" xfId="17058" xr:uid="{1BC4A729-5AC9-4EFF-A81E-E4827391C85B}"/>
    <cellStyle name="Note 9 3 3 4" xfId="18010" xr:uid="{549F876C-B5B9-4BB8-BCA0-54F65F18B3EA}"/>
    <cellStyle name="Note 9 3 3 5" xfId="18884" xr:uid="{DF9F26D6-5589-47F8-9B2B-3836078FE3BA}"/>
    <cellStyle name="Note 9 3 3 6" xfId="19749" xr:uid="{2402BF31-1067-4B4F-A66A-EF662F0BC67A}"/>
    <cellStyle name="Note 9 3 3 7" xfId="20525" xr:uid="{F5E36AB6-13AC-405B-AA9F-08A6F3686488}"/>
    <cellStyle name="Note 9 3 3 8" xfId="21282" xr:uid="{FFB863B6-D29B-4A72-910B-8AC8EA1E5BF9}"/>
    <cellStyle name="Note 9 3 4" xfId="14461" xr:uid="{4BD23517-F7A5-44A0-86D4-53B0C7F8BCAF}"/>
    <cellStyle name="Note 9 3 5" xfId="12509" xr:uid="{AC6E8330-84F0-4F28-A7A4-79707EDA26C2}"/>
    <cellStyle name="Note 9 3 6" xfId="14965" xr:uid="{563E109C-74D1-4366-B17F-326E7E44ED62}"/>
    <cellStyle name="Note 9 3 7" xfId="12111" xr:uid="{B96BFAD8-63AC-475E-83AD-6E845D1E5F72}"/>
    <cellStyle name="Note 9 3 8" xfId="14731" xr:uid="{68DD397F-DBA4-4316-AC4D-F0BBA623F74B}"/>
    <cellStyle name="Note 9 3 9" xfId="12282" xr:uid="{F326F2F0-C3E1-46E3-806C-57D3ECCE79FC}"/>
    <cellStyle name="Note 9 4" xfId="10121" xr:uid="{319A8E4E-51E2-4A7A-AB4D-0B0740F721E1}"/>
    <cellStyle name="Note 9 4 2" xfId="15002" xr:uid="{6FF4B10F-2229-47BF-81EE-BDE50EBBCACB}"/>
    <cellStyle name="Note 9 4 3" xfId="12080" xr:uid="{0C8458DF-9197-46AE-BF65-E4A8F2D7C63A}"/>
    <cellStyle name="Note 9 4 4" xfId="14204" xr:uid="{134D3F00-E8A6-4F50-BB0E-B6FE01C58562}"/>
    <cellStyle name="Note 9 4 5" xfId="12748" xr:uid="{15EE2A9C-57F1-4DAE-9307-034352807E8D}"/>
    <cellStyle name="Note 9 4 6" xfId="13714" xr:uid="{36495CBB-112B-4B4F-81D9-9013EC507A29}"/>
    <cellStyle name="Note 9 4 7" xfId="13158" xr:uid="{59F898DA-DA69-436A-9F72-8BA61BFC4A6E}"/>
    <cellStyle name="Note 9 4 8" xfId="14601" xr:uid="{207FB9ED-A440-4ABF-8C39-CC286485CDB3}"/>
    <cellStyle name="Note 9 5" xfId="11466" xr:uid="{C626CBC6-FFAE-459C-9271-5EB2A5BA3B43}"/>
    <cellStyle name="Note 9 5 2" xfId="15870" xr:uid="{BC980B3E-BD36-4936-8B85-C9200106DF31}"/>
    <cellStyle name="Note 9 5 3" xfId="16830" xr:uid="{ED1BD9B6-0AFE-4CD2-B1CE-ECCD4DE983B0}"/>
    <cellStyle name="Note 9 5 4" xfId="17782" xr:uid="{2DA5F08A-4028-49A6-BE05-3781159E3F7E}"/>
    <cellStyle name="Note 9 5 5" xfId="18656" xr:uid="{90815117-53F6-4B18-A26F-241062C2FF70}"/>
    <cellStyle name="Note 9 5 6" xfId="19521" xr:uid="{357A5FAE-B515-4CF4-8343-5C478BB89AE3}"/>
    <cellStyle name="Note 9 5 7" xfId="20297" xr:uid="{D5686978-69EF-4D3E-A39E-12B91EE6CA17}"/>
    <cellStyle name="Note 9 5 8" xfId="21054" xr:uid="{AACED62E-62AE-48E4-89BE-0A4D2C3EE20B}"/>
    <cellStyle name="Note 9 6" xfId="13907" xr:uid="{F4F8E929-EA08-4AC2-AC4B-A95A0033684E}"/>
    <cellStyle name="Note 9 7" xfId="12998" xr:uid="{84DD3195-5EC4-46D1-83E2-B6410FE7C6D7}"/>
    <cellStyle name="Note 9 8" xfId="13526" xr:uid="{71774DEC-3AF4-4264-BD0B-0CB25A4ED07D}"/>
    <cellStyle name="Note 9 9" xfId="13296" xr:uid="{D00F2E5A-9808-47B8-89F1-F5643DB038CD}"/>
    <cellStyle name="Output 10" xfId="8480" xr:uid="{63B21A4E-D6CB-45F8-B9B3-A9ACF0DB9446}"/>
    <cellStyle name="Output 10 10" xfId="14911" xr:uid="{8B64D471-F3BD-49C1-8C0F-92B431CD1F7B}"/>
    <cellStyle name="Output 10 11" xfId="12156" xr:uid="{411040D0-882E-4FCA-89BF-B6761E4F55D4}"/>
    <cellStyle name="Output 10 12" xfId="14185" xr:uid="{9FE2A1B3-A553-41E2-AF98-E84613770D90}"/>
    <cellStyle name="Output 10 2" xfId="9089" xr:uid="{D5ECEE9F-286F-4F7A-97DD-11852AB99623}"/>
    <cellStyle name="Output 10 2 10" xfId="13330" xr:uid="{B9B5883E-F9F1-4309-9807-ABED9F7F0AD3}"/>
    <cellStyle name="Output 10 2 11" xfId="14335" xr:uid="{22741BBC-8B3D-4962-961F-2FA252F567A8}"/>
    <cellStyle name="Output 10 2 2" xfId="9821" xr:uid="{5FEE50A9-8550-4D12-A8D1-A5E8326313F5}"/>
    <cellStyle name="Output 10 2 2 10" xfId="20156" xr:uid="{C59E9B07-A62B-4564-BCD4-0C3169923ED1}"/>
    <cellStyle name="Output 10 2 2 2" xfId="11360" xr:uid="{1D71FB0C-A389-46A5-AC9D-262C0303AC9C}"/>
    <cellStyle name="Output 10 2 2 2 2" xfId="15789" xr:uid="{DD8C81A4-C084-417E-B42C-158AA856D870}"/>
    <cellStyle name="Output 10 2 2 2 3" xfId="16751" xr:uid="{5B1342CD-ABA7-4828-BDAD-5B1247A1AF3B}"/>
    <cellStyle name="Output 10 2 2 2 4" xfId="17703" xr:uid="{CDB0DA64-C88C-43DE-86DE-4E11567B8FDF}"/>
    <cellStyle name="Output 10 2 2 2 5" xfId="18583" xr:uid="{6FE8F88B-7210-4516-B350-111E22DF1068}"/>
    <cellStyle name="Output 10 2 2 2 6" xfId="19449" xr:uid="{D228BD16-92DA-4F86-A5B6-3349B6AAB61C}"/>
    <cellStyle name="Output 10 2 2 2 7" xfId="20225" xr:uid="{9B23AF31-1782-4353-ACAB-B32BFE85C1D3}"/>
    <cellStyle name="Output 10 2 2 2 8" xfId="20982" xr:uid="{DABA0E43-1FEC-46A9-8062-23E147BE0A63}"/>
    <cellStyle name="Output 10 2 2 3" xfId="11809" xr:uid="{C761E64D-6C57-4DBE-BBFD-B1A8B0F6C723}"/>
    <cellStyle name="Output 10 2 2 3 2" xfId="16213" xr:uid="{8ADCF08B-DF03-4484-A51F-68C676EFF039}"/>
    <cellStyle name="Output 10 2 2 3 3" xfId="17173" xr:uid="{95A2F257-983B-4C82-B5C2-49CEE02A9336}"/>
    <cellStyle name="Output 10 2 2 3 4" xfId="18125" xr:uid="{2DB7C497-9459-4743-9993-C1605F990C3C}"/>
    <cellStyle name="Output 10 2 2 3 5" xfId="18999" xr:uid="{3D382398-A593-40B9-B1D4-2F7D831F31AE}"/>
    <cellStyle name="Output 10 2 2 3 6" xfId="19864" xr:uid="{11C3AFB4-1C69-4366-A8AD-6581C95BA65C}"/>
    <cellStyle name="Output 10 2 2 3 7" xfId="20640" xr:uid="{A23CDA5C-E0E6-4DFD-9B6D-1F2338EED60C}"/>
    <cellStyle name="Output 10 2 2 3 8" xfId="21397" xr:uid="{2AA8E751-D964-42CE-85D4-61DB5F10C418}"/>
    <cellStyle name="Output 10 2 2 4" xfId="14773" xr:uid="{EEA13EFB-75E6-4BA8-82DE-531E768C56DF}"/>
    <cellStyle name="Output 10 2 2 5" xfId="15548" xr:uid="{BFA97BD6-758A-440A-91D5-8336751D9AB7}"/>
    <cellStyle name="Output 10 2 2 6" xfId="16554" xr:uid="{439150F8-7F45-4D5A-A803-1FF9A678EA5A}"/>
    <cellStyle name="Output 10 2 2 7" xfId="17512" xr:uid="{9B56B3F4-C4AA-4B2C-AD1B-872FC007931A}"/>
    <cellStyle name="Output 10 2 2 8" xfId="18438" xr:uid="{121B7312-133B-442F-A188-ABE28618CB5B}"/>
    <cellStyle name="Output 10 2 2 9" xfId="19309" xr:uid="{8F7AD7AB-FDB5-4FC3-9ED7-8DF21226B8EA}"/>
    <cellStyle name="Output 10 2 3" xfId="10614" xr:uid="{670A16F7-C753-44C7-AE0A-1C84D641135B}"/>
    <cellStyle name="Output 10 2 3 2" xfId="15310" xr:uid="{0F9B9226-40CB-4B8B-89E3-69A5B349405E}"/>
    <cellStyle name="Output 10 2 3 3" xfId="16330" xr:uid="{D56F766B-015F-4FF7-8A74-3CB7C8856D6B}"/>
    <cellStyle name="Output 10 2 3 4" xfId="17290" xr:uid="{C1683CF4-FDDD-4F3A-9C27-F0B8A5928AE7}"/>
    <cellStyle name="Output 10 2 3 5" xfId="18239" xr:uid="{7C4DD590-FA81-4672-B49D-B2FFED133E1B}"/>
    <cellStyle name="Output 10 2 3 6" xfId="19112" xr:uid="{5B1B7D3A-493F-40F7-9272-8CD69BDE4406}"/>
    <cellStyle name="Output 10 2 3 7" xfId="19977" xr:uid="{CB49C73C-CAE3-475F-BF3A-7FF8A9EECDCC}"/>
    <cellStyle name="Output 10 2 3 8" xfId="20753" xr:uid="{17A650A0-A2AA-4B34-92FA-620ACE7171F9}"/>
    <cellStyle name="Output 10 2 4" xfId="11580" xr:uid="{133CB3F8-86D9-4546-9289-D3D2534C281D}"/>
    <cellStyle name="Output 10 2 4 2" xfId="15984" xr:uid="{C97C4523-C4CC-490A-A1F4-8AE5DE70AA05}"/>
    <cellStyle name="Output 10 2 4 3" xfId="16944" xr:uid="{558F16BD-B68C-478C-BB8D-DD3B66534D3F}"/>
    <cellStyle name="Output 10 2 4 4" xfId="17896" xr:uid="{5C888953-A367-4CBA-B31C-9CF129EC39AA}"/>
    <cellStyle name="Output 10 2 4 5" xfId="18770" xr:uid="{BD8CDBFF-89D7-4404-8909-BC45064CA251}"/>
    <cellStyle name="Output 10 2 4 6" xfId="19635" xr:uid="{F8A61216-326B-47E2-A27A-65124F1E0F35}"/>
    <cellStyle name="Output 10 2 4 7" xfId="20411" xr:uid="{E3DD1DFF-05EE-49EF-AAAE-D7431FDC2131}"/>
    <cellStyle name="Output 10 2 4 8" xfId="21168" xr:uid="{B69E3D75-7F51-4665-90DD-9F2DC2FF559C}"/>
    <cellStyle name="Output 10 2 5" xfId="14281" xr:uid="{709029E3-FC84-45BB-9B88-FB892E57DFA4}"/>
    <cellStyle name="Output 10 2 6" xfId="12676" xr:uid="{3C9EF5F9-405D-4A57-B121-2B6589C98A42}"/>
    <cellStyle name="Output 10 2 7" xfId="13727" xr:uid="{51D7844A-15C8-4578-9264-2252CF2D7D0F}"/>
    <cellStyle name="Output 10 2 8" xfId="13146" xr:uid="{8340530F-CC90-4248-B644-BB04435BD92C}"/>
    <cellStyle name="Output 10 2 9" xfId="13490" xr:uid="{1C431EC6-2A04-4315-8B9B-B7DAB223C1BD}"/>
    <cellStyle name="Output 10 3" xfId="9338" xr:uid="{E79EA9F3-DC84-4445-9BFC-B1DE780631FE}"/>
    <cellStyle name="Output 10 3 10" xfId="15182" xr:uid="{7A3A2CCD-16C6-4439-A9C4-6E305071E27C}"/>
    <cellStyle name="Output 10 3 2" xfId="10865" xr:uid="{1DDF38CA-BE23-4A3F-AFFA-34980C59D326}"/>
    <cellStyle name="Output 10 3 2 2" xfId="15492" xr:uid="{4B5198F0-5202-4B71-A891-3C14704B98E0}"/>
    <cellStyle name="Output 10 3 2 3" xfId="16498" xr:uid="{195983BF-B083-4C95-8EB2-63A8B3B340CA}"/>
    <cellStyle name="Output 10 3 2 4" xfId="17456" xr:uid="{1E2461FF-F1D8-4A2A-B7A8-4ED57C479211}"/>
    <cellStyle name="Output 10 3 2 5" xfId="18383" xr:uid="{10D136ED-7260-4C61-9D8B-899CEAC00545}"/>
    <cellStyle name="Output 10 3 2 6" xfId="19254" xr:uid="{0400DACF-59A7-4893-A0EF-88EE97C07DD5}"/>
    <cellStyle name="Output 10 3 2 7" xfId="20101" xr:uid="{25A88E34-5B64-4D79-84A3-02757BD929EB}"/>
    <cellStyle name="Output 10 3 2 8" xfId="20868" xr:uid="{DA71AFF5-CB32-4AFA-B1FA-43B55558005A}"/>
    <cellStyle name="Output 10 3 3" xfId="11695" xr:uid="{88B4F7AA-5AAA-4377-A5F9-88409C7DC176}"/>
    <cellStyle name="Output 10 3 3 2" xfId="16099" xr:uid="{A026288E-4873-4EDA-A331-88D6AF6DC878}"/>
    <cellStyle name="Output 10 3 3 3" xfId="17059" xr:uid="{3D43B815-37B7-43EF-8777-5DFA8E9F563A}"/>
    <cellStyle name="Output 10 3 3 4" xfId="18011" xr:uid="{5168947E-6F85-4115-B887-E38850A533E9}"/>
    <cellStyle name="Output 10 3 3 5" xfId="18885" xr:uid="{AA8EBF07-F491-463A-94D8-0630BE5F0B89}"/>
    <cellStyle name="Output 10 3 3 6" xfId="19750" xr:uid="{BE578D22-CDC9-4EC8-9D56-159A1BEF7259}"/>
    <cellStyle name="Output 10 3 3 7" xfId="20526" xr:uid="{A547DAC6-CD57-4581-9778-0424739DF1A9}"/>
    <cellStyle name="Output 10 3 3 8" xfId="21283" xr:uid="{1C7CCB48-A14C-478E-B64D-0C4F886D5B1B}"/>
    <cellStyle name="Output 10 3 4" xfId="14462" xr:uid="{F2CAE1D0-F057-4535-B41E-409AE2319467}"/>
    <cellStyle name="Output 10 3 5" xfId="12508" xr:uid="{3EF4A093-587A-4A53-9523-53EF62592D13}"/>
    <cellStyle name="Output 10 3 6" xfId="13748" xr:uid="{A8FACCE8-F03F-4B53-AD4B-8DB1908AC21D}"/>
    <cellStyle name="Output 10 3 7" xfId="13130" xr:uid="{A18030DF-6137-4663-B230-85B71F48F727}"/>
    <cellStyle name="Output 10 3 8" xfId="14402" xr:uid="{AF745914-70CC-495F-AAEA-1C1619021152}"/>
    <cellStyle name="Output 10 3 9" xfId="12562" xr:uid="{AC023775-0F1E-4B1D-A577-7F61C1FA63BC}"/>
    <cellStyle name="Output 10 4" xfId="10122" xr:uid="{E987D01E-2004-4050-889C-C5AA45237050}"/>
    <cellStyle name="Output 10 4 2" xfId="15003" xr:uid="{DCF29BEE-AD18-455C-ADA2-08DAFDED8457}"/>
    <cellStyle name="Output 10 4 3" xfId="12079" xr:uid="{22CC1088-B9C4-40EE-A3BC-5C48AC3B1F8B}"/>
    <cellStyle name="Output 10 4 4" xfId="14737" xr:uid="{5E5E2893-59E5-45C7-B978-F679F7AA33A8}"/>
    <cellStyle name="Output 10 4 5" xfId="12276" xr:uid="{3A9AE203-4145-4393-A4A4-4AAE1214D2FF}"/>
    <cellStyle name="Output 10 4 6" xfId="15465" xr:uid="{4413A1CB-7BC9-4FBC-AFD6-39BBB7D7B05C}"/>
    <cellStyle name="Output 10 4 7" xfId="16472" xr:uid="{CA826DC6-D9E8-44A1-AFFB-1CDC33D300D9}"/>
    <cellStyle name="Output 10 4 8" xfId="17430" xr:uid="{488A2947-DAAE-40D2-94A0-EBEBF7F86555}"/>
    <cellStyle name="Output 10 5" xfId="11467" xr:uid="{F996996A-5899-4442-AD8D-FEBC590C6AC2}"/>
    <cellStyle name="Output 10 5 2" xfId="15871" xr:uid="{9518E78B-F5B7-4798-993E-658D92D3343A}"/>
    <cellStyle name="Output 10 5 3" xfId="16831" xr:uid="{56C0888A-CE2D-47E1-935B-20E010D11613}"/>
    <cellStyle name="Output 10 5 4" xfId="17783" xr:uid="{64C27D8C-617A-4479-AB9B-5520971D0DA2}"/>
    <cellStyle name="Output 10 5 5" xfId="18657" xr:uid="{BC5748FD-0BEB-40DC-8A93-130409414ACF}"/>
    <cellStyle name="Output 10 5 6" xfId="19522" xr:uid="{35F147F7-25D7-4118-8337-3CB1B3BDAC82}"/>
    <cellStyle name="Output 10 5 7" xfId="20298" xr:uid="{E490DECA-A8B6-4824-A8CA-D85CBF2F4B74}"/>
    <cellStyle name="Output 10 5 8" xfId="21055" xr:uid="{E8F9BA87-1191-4220-896A-13B4073B429C}"/>
    <cellStyle name="Output 10 6" xfId="13908" xr:uid="{8D419C0D-A0AC-4C55-B63B-57DD47D5E429}"/>
    <cellStyle name="Output 10 7" xfId="12997" xr:uid="{CC98E525-05E9-4EC6-9616-17D6C205B3A5}"/>
    <cellStyle name="Output 10 8" xfId="13527" xr:uid="{AA224A4E-5F67-4C13-AE18-81EBEFB5CE88}"/>
    <cellStyle name="Output 10 9" xfId="13295" xr:uid="{B368A8CC-6CF2-42B4-91A1-132F74CAC6A0}"/>
    <cellStyle name="Output 11" xfId="8481" xr:uid="{32792879-FF30-4A33-9F34-1437E562BEF8}"/>
    <cellStyle name="Output 11 10" xfId="13471" xr:uid="{E92B1D53-D097-46B0-B41C-98401AB8D2FA}"/>
    <cellStyle name="Output 11 11" xfId="13343" xr:uid="{98A87683-C7A6-402D-A7E2-1BA45A235A70}"/>
    <cellStyle name="Output 11 12" xfId="14520" xr:uid="{1526D444-E4C3-49A9-A6C7-27CEF32DD160}"/>
    <cellStyle name="Output 11 2" xfId="9090" xr:uid="{127CB7E2-07A1-493A-B065-D59305E8138C}"/>
    <cellStyle name="Output 11 2 10" xfId="13231" xr:uid="{EDEBC243-FE15-406E-AA0A-601B5723FE52}"/>
    <cellStyle name="Output 11 2 11" xfId="13475" xr:uid="{3913F796-2CC3-49FA-98E8-869C4AEA4D8C}"/>
    <cellStyle name="Output 11 2 2" xfId="9822" xr:uid="{10FF5F36-8F4B-41B8-952C-4AF99DE89937}"/>
    <cellStyle name="Output 11 2 2 10" xfId="16620" xr:uid="{2E1A3DCD-3C1F-442B-A8C4-F072F54846C8}"/>
    <cellStyle name="Output 11 2 2 2" xfId="11361" xr:uid="{C8F1AB0F-6E91-4359-AF3C-485C75259EE7}"/>
    <cellStyle name="Output 11 2 2 2 2" xfId="15790" xr:uid="{C23A135B-5F41-456B-93D7-7F2997884843}"/>
    <cellStyle name="Output 11 2 2 2 3" xfId="16752" xr:uid="{2FA67931-0117-499B-A260-FF5859367999}"/>
    <cellStyle name="Output 11 2 2 2 4" xfId="17704" xr:uid="{A017E3B5-E06B-4773-BE8E-05477DDDB5B8}"/>
    <cellStyle name="Output 11 2 2 2 5" xfId="18584" xr:uid="{3DBC3027-1379-4450-B8CF-261EA0129212}"/>
    <cellStyle name="Output 11 2 2 2 6" xfId="19450" xr:uid="{2CD1F5AA-E617-4917-99BA-213253C65645}"/>
    <cellStyle name="Output 11 2 2 2 7" xfId="20226" xr:uid="{CE33005F-814B-46C1-BC74-819ABF125DA2}"/>
    <cellStyle name="Output 11 2 2 2 8" xfId="20983" xr:uid="{0EFC123D-B549-4F16-BC1F-F023F83F6CDA}"/>
    <cellStyle name="Output 11 2 2 3" xfId="11810" xr:uid="{F0A3DD6A-874C-462C-9C00-8D3D8AB5DADB}"/>
    <cellStyle name="Output 11 2 2 3 2" xfId="16214" xr:uid="{7879A8B6-C15E-42B6-8ED4-D5AB10242492}"/>
    <cellStyle name="Output 11 2 2 3 3" xfId="17174" xr:uid="{B665ECA3-995F-41A1-BE6B-5D011495A9D1}"/>
    <cellStyle name="Output 11 2 2 3 4" xfId="18126" xr:uid="{890AD325-DBAA-4752-971D-C14A6FDEE1E6}"/>
    <cellStyle name="Output 11 2 2 3 5" xfId="19000" xr:uid="{9F5598B6-9F53-46B3-B1B3-DD493D4AC6F1}"/>
    <cellStyle name="Output 11 2 2 3 6" xfId="19865" xr:uid="{0E8F0BC4-5DB5-4FFD-A11A-922DD5A66764}"/>
    <cellStyle name="Output 11 2 2 3 7" xfId="20641" xr:uid="{9DAFF029-DC23-4994-827C-9129AA81B1F5}"/>
    <cellStyle name="Output 11 2 2 3 8" xfId="21398" xr:uid="{72F6B160-8F88-4FA6-9E8F-D66F19D00AD7}"/>
    <cellStyle name="Output 11 2 2 4" xfId="14774" xr:uid="{533FE079-78DA-40AB-B529-B5D78E058EBC}"/>
    <cellStyle name="Output 11 2 2 5" xfId="14519" xr:uid="{B8410499-9E48-4CBB-8518-77091D9F8E70}"/>
    <cellStyle name="Output 11 2 2 6" xfId="12452" xr:uid="{0FAB72AD-1F09-4792-A534-B57911FD653C}"/>
    <cellStyle name="Output 11 2 2 7" xfId="13774" xr:uid="{749D3FCD-EADA-4E52-A090-BDAA25A3DBCC}"/>
    <cellStyle name="Output 11 2 2 8" xfId="13104" xr:uid="{4E158E87-AB65-44B3-B9F9-3458C169C1B6}"/>
    <cellStyle name="Output 11 2 2 9" xfId="15632" xr:uid="{7CC1C476-9C9A-4F5F-9574-8A8C51F92518}"/>
    <cellStyle name="Output 11 2 3" xfId="10615" xr:uid="{166DD68E-6C15-4A63-8520-CAF0252E7539}"/>
    <cellStyle name="Output 11 2 3 2" xfId="15311" xr:uid="{1B4BBDCB-7067-462E-BA81-632179D8EA1C}"/>
    <cellStyle name="Output 11 2 3 3" xfId="16331" xr:uid="{70494F37-7659-4975-9A02-C5EC0659B467}"/>
    <cellStyle name="Output 11 2 3 4" xfId="17291" xr:uid="{23F7580A-D9BC-4C31-9923-4F2D78AAC801}"/>
    <cellStyle name="Output 11 2 3 5" xfId="18240" xr:uid="{4912545B-7EA2-432E-8403-554C54D1D98E}"/>
    <cellStyle name="Output 11 2 3 6" xfId="19113" xr:uid="{388F4E79-4E95-4DA2-A1A1-0B599943CFAC}"/>
    <cellStyle name="Output 11 2 3 7" xfId="19978" xr:uid="{B7AC4FC8-5CF8-4596-8C96-742F55A3BFAD}"/>
    <cellStyle name="Output 11 2 3 8" xfId="20754" xr:uid="{3A4389EE-8622-41E6-B78C-35DB17430DE8}"/>
    <cellStyle name="Output 11 2 4" xfId="11581" xr:uid="{D431CD5A-DE5B-42C9-98C8-125115F419D5}"/>
    <cellStyle name="Output 11 2 4 2" xfId="15985" xr:uid="{6DD7B02C-B3AF-4FDE-89CB-68C04000C192}"/>
    <cellStyle name="Output 11 2 4 3" xfId="16945" xr:uid="{CC6F7D20-4559-4697-84B5-221CCEFF6C84}"/>
    <cellStyle name="Output 11 2 4 4" xfId="17897" xr:uid="{BF68C78C-720E-432B-B00B-F0C09F6D6874}"/>
    <cellStyle name="Output 11 2 4 5" xfId="18771" xr:uid="{39F97EA2-7715-442A-9A35-5F72A9DBC578}"/>
    <cellStyle name="Output 11 2 4 6" xfId="19636" xr:uid="{491181DD-6E15-4D08-AAE6-DDDC19C85CEE}"/>
    <cellStyle name="Output 11 2 4 7" xfId="20412" xr:uid="{603033F5-608F-467E-8022-F2D8848E4CBA}"/>
    <cellStyle name="Output 11 2 4 8" xfId="21169" xr:uid="{021BEB41-D2D5-42CF-97BC-E7B2A77BE664}"/>
    <cellStyle name="Output 11 2 5" xfId="14282" xr:uid="{5263169F-7F74-450E-B842-C9DDD8CE4C6D}"/>
    <cellStyle name="Output 11 2 6" xfId="12675" xr:uid="{9EC8F73A-9838-403F-98C7-3B964D63FD74}"/>
    <cellStyle name="Output 11 2 7" xfId="13997" xr:uid="{BD2E43C0-8A4C-4235-9C99-85FE3F30DB10}"/>
    <cellStyle name="Output 11 2 8" xfId="12914" xr:uid="{FC21820F-BE6A-4EFE-A39E-F88DCF266135}"/>
    <cellStyle name="Output 11 2 9" xfId="13600" xr:uid="{65FB9CDE-B3E4-41D1-8413-47E5C46F26F7}"/>
    <cellStyle name="Output 11 3" xfId="9339" xr:uid="{18C6B30D-FC73-4C74-93E9-CF79C124603F}"/>
    <cellStyle name="Output 11 3 10" xfId="17401" xr:uid="{380F2156-3CDE-4863-A359-A79194CAABCD}"/>
    <cellStyle name="Output 11 3 2" xfId="10866" xr:uid="{6AAD6743-D283-4235-974D-53B2EF690F6A}"/>
    <cellStyle name="Output 11 3 2 2" xfId="15493" xr:uid="{63481D79-2A4C-4526-9028-9C31ECC404C3}"/>
    <cellStyle name="Output 11 3 2 3" xfId="16499" xr:uid="{CE5CDCE0-542A-401C-BC5D-8FB417348046}"/>
    <cellStyle name="Output 11 3 2 4" xfId="17457" xr:uid="{4328F682-9DDF-45F1-A9F9-EA6594050FC8}"/>
    <cellStyle name="Output 11 3 2 5" xfId="18384" xr:uid="{87DE3223-4021-4774-9A90-BFCE364D5AF3}"/>
    <cellStyle name="Output 11 3 2 6" xfId="19255" xr:uid="{EEA627A7-2E39-4D7F-8372-41328675C84C}"/>
    <cellStyle name="Output 11 3 2 7" xfId="20102" xr:uid="{4DFF2815-9ED1-43DE-8086-EF070EB53216}"/>
    <cellStyle name="Output 11 3 2 8" xfId="20869" xr:uid="{E92ABDA4-10FF-4E8D-A9C7-50F1935537EF}"/>
    <cellStyle name="Output 11 3 3" xfId="11696" xr:uid="{B3993637-D2F9-4670-9261-E128682DD57C}"/>
    <cellStyle name="Output 11 3 3 2" xfId="16100" xr:uid="{236A278E-E76A-4247-928A-F9C6157D7D37}"/>
    <cellStyle name="Output 11 3 3 3" xfId="17060" xr:uid="{089906AF-3FC6-469A-97EA-3C87BD2C8FBF}"/>
    <cellStyle name="Output 11 3 3 4" xfId="18012" xr:uid="{65AFF0B8-8577-4723-A447-5FD7BA0994C0}"/>
    <cellStyle name="Output 11 3 3 5" xfId="18886" xr:uid="{CBF4D72D-A973-48B9-8BAC-9E200D33ABC3}"/>
    <cellStyle name="Output 11 3 3 6" xfId="19751" xr:uid="{D4858ABA-561C-455B-B081-2D178A7E0171}"/>
    <cellStyle name="Output 11 3 3 7" xfId="20527" xr:uid="{23ED21E5-D840-44FD-A290-D8C83CCABC79}"/>
    <cellStyle name="Output 11 3 3 8" xfId="21284" xr:uid="{93449CE8-0F33-4D12-BEBC-919663329378}"/>
    <cellStyle name="Output 11 3 4" xfId="14463" xr:uid="{3E1513B5-1569-4AF3-902D-F1C959FB8D4B}"/>
    <cellStyle name="Output 11 3 5" xfId="12507" xr:uid="{00BD5FE2-34A1-4CD9-A8C5-D866D79DAC36}"/>
    <cellStyle name="Output 11 3 6" xfId="13749" xr:uid="{2C9BB912-0AE6-406C-BA2B-FFEA2FC54D7B}"/>
    <cellStyle name="Output 11 3 7" xfId="13129" xr:uid="{6809E38D-0041-4B8E-9885-1AE088299CEF}"/>
    <cellStyle name="Output 11 3 8" xfId="15432" xr:uid="{21FB1515-BEC1-4559-812B-22F417190F8A}"/>
    <cellStyle name="Output 11 3 9" xfId="16443" xr:uid="{07F73B38-6091-4BBC-AFF1-787C721DDA9F}"/>
    <cellStyle name="Output 11 4" xfId="10123" xr:uid="{6B953134-E753-4839-910E-A0820BAB91F2}"/>
    <cellStyle name="Output 11 4 2" xfId="15004" xr:uid="{272B9758-1AF3-49CD-BC0B-99841D1642ED}"/>
    <cellStyle name="Output 11 4 3" xfId="12078" xr:uid="{EBF5D7D8-3EA6-4F7E-9FA5-4AB2F9F45979}"/>
    <cellStyle name="Output 11 4 4" xfId="15758" xr:uid="{6CF1D8F6-657C-4D9F-A85F-536F98A5CBB1}"/>
    <cellStyle name="Output 11 4 5" xfId="16722" xr:uid="{A41E1454-06CB-4EE1-A4AA-8C27EB9740C5}"/>
    <cellStyle name="Output 11 4 6" xfId="17674" xr:uid="{03A130BC-1B1C-410D-A2AF-8CFD41A49A20}"/>
    <cellStyle name="Output 11 4 7" xfId="18556" xr:uid="{E3004E94-E5BA-43E0-A091-F93DE6FCDDC6}"/>
    <cellStyle name="Output 11 4 8" xfId="19424" xr:uid="{18F79BBC-9E30-4B98-A912-0E54BF7F9B17}"/>
    <cellStyle name="Output 11 5" xfId="11468" xr:uid="{3D9AC1A0-C438-46C9-9E19-57E98DA85467}"/>
    <cellStyle name="Output 11 5 2" xfId="15872" xr:uid="{F4960D47-E22A-47C7-AA5D-52A9DFC9A499}"/>
    <cellStyle name="Output 11 5 3" xfId="16832" xr:uid="{716B3F40-7C72-4DD1-96C9-686ADBCED11B}"/>
    <cellStyle name="Output 11 5 4" xfId="17784" xr:uid="{2C9DE027-4A80-4BF6-9919-846875AE5C55}"/>
    <cellStyle name="Output 11 5 5" xfId="18658" xr:uid="{B14B104C-880E-4BAD-9BCD-47C23EE81601}"/>
    <cellStyle name="Output 11 5 6" xfId="19523" xr:uid="{3B27D4A8-396B-427A-BF04-DABDDCBE3F42}"/>
    <cellStyle name="Output 11 5 7" xfId="20299" xr:uid="{E0DF8689-5375-407B-8103-71E6E5E5D2A0}"/>
    <cellStyle name="Output 11 5 8" xfId="21056" xr:uid="{D9CC022E-60F7-474B-89CC-DBBCECEA288B}"/>
    <cellStyle name="Output 11 6" xfId="13909" xr:uid="{E7AF655D-AB6E-4D13-B860-76055859337D}"/>
    <cellStyle name="Output 11 7" xfId="12996" xr:uid="{F62FC135-E309-4A1C-AB0F-BEA17FF04C6D}"/>
    <cellStyle name="Output 11 8" xfId="13528" xr:uid="{0389F06F-C0B2-48A7-B4F3-F5B65DA55F91}"/>
    <cellStyle name="Output 11 9" xfId="13294" xr:uid="{DCEE2B09-DC89-4A65-822C-F87DF1FDA559}"/>
    <cellStyle name="Output 12" xfId="8482" xr:uid="{9C17FE9A-3D56-4980-B1F6-18D80188A8AE}"/>
    <cellStyle name="Output 12 10" xfId="14087" xr:uid="{42A18B95-A6B4-4125-8FAC-F8E6505B52D9}"/>
    <cellStyle name="Output 12 11" xfId="12841" xr:uid="{E683C1A4-7E73-4DE8-AC22-2EC150EA4EF8}"/>
    <cellStyle name="Output 12 12" xfId="13669" xr:uid="{257E85CD-4883-4EBA-94F2-DC9C9AEDD1C0}"/>
    <cellStyle name="Output 12 2" xfId="9091" xr:uid="{C8D3E45F-C761-449D-90C6-A9BEF4BCA1C1}"/>
    <cellStyle name="Output 12 2 10" xfId="13087" xr:uid="{71784CEE-BEF8-41A5-A152-8EB6D6395BC6}"/>
    <cellStyle name="Output 12 2 11" xfId="13500" xr:uid="{560A3D54-2BBB-4264-A4DA-5EF1174EA466}"/>
    <cellStyle name="Output 12 2 2" xfId="9823" xr:uid="{D272C081-7994-4FBC-ABB1-E0A7C90A715B}"/>
    <cellStyle name="Output 12 2 2 10" xfId="12386" xr:uid="{21ADF01B-48B8-4EDE-87DA-DC157B248686}"/>
    <cellStyle name="Output 12 2 2 2" xfId="11362" xr:uid="{47F18BF9-23B0-4368-93F6-887BE8937F34}"/>
    <cellStyle name="Output 12 2 2 2 2" xfId="15791" xr:uid="{0AB1941A-967C-4D53-A477-4782E4932EA1}"/>
    <cellStyle name="Output 12 2 2 2 3" xfId="16753" xr:uid="{F5F004D6-C42F-4FA8-B7C5-9A2796B227E8}"/>
    <cellStyle name="Output 12 2 2 2 4" xfId="17705" xr:uid="{5A2F15A2-B43F-4706-A955-CFB40C42E6E6}"/>
    <cellStyle name="Output 12 2 2 2 5" xfId="18585" xr:uid="{BCD09992-8BFB-4F91-8A45-C652FB54FB51}"/>
    <cellStyle name="Output 12 2 2 2 6" xfId="19451" xr:uid="{2AA6A086-0970-4167-8CF1-BBE0B2A96D67}"/>
    <cellStyle name="Output 12 2 2 2 7" xfId="20227" xr:uid="{2113FF1B-DEC7-4FB8-9392-45563EB14C27}"/>
    <cellStyle name="Output 12 2 2 2 8" xfId="20984" xr:uid="{ED5F69A5-52F8-40C7-8F0A-D71C47568DDF}"/>
    <cellStyle name="Output 12 2 2 3" xfId="11811" xr:uid="{4DB4A1AB-0112-4660-BC36-D5FF73558C72}"/>
    <cellStyle name="Output 12 2 2 3 2" xfId="16215" xr:uid="{49DB0384-51C0-495C-B6A8-D7F65D7A6ED3}"/>
    <cellStyle name="Output 12 2 2 3 3" xfId="17175" xr:uid="{CA63A91E-8734-4340-9414-7091F48CECE9}"/>
    <cellStyle name="Output 12 2 2 3 4" xfId="18127" xr:uid="{BED069E2-19DC-4B1C-A1C6-BBAB585B7457}"/>
    <cellStyle name="Output 12 2 2 3 5" xfId="19001" xr:uid="{DE5E24D2-17E2-4159-ACE7-D851D2762016}"/>
    <cellStyle name="Output 12 2 2 3 6" xfId="19866" xr:uid="{AE64E2DD-0D4F-481A-8EDA-9776ADE17B71}"/>
    <cellStyle name="Output 12 2 2 3 7" xfId="20642" xr:uid="{8F17BBFB-F403-4867-BDA9-497546F74EAB}"/>
    <cellStyle name="Output 12 2 2 3 8" xfId="21399" xr:uid="{126C8D6D-4283-4592-9AC7-5DCEFA87D045}"/>
    <cellStyle name="Output 12 2 2 4" xfId="14775" xr:uid="{05470D40-E6D9-4D3C-9076-0E0634F2F117}"/>
    <cellStyle name="Output 12 2 2 5" xfId="14067" xr:uid="{2AAB5356-02CF-4807-8754-069280BA95F2}"/>
    <cellStyle name="Output 12 2 2 6" xfId="12858" xr:uid="{ABE0B826-A82F-420B-9506-B761FC877597}"/>
    <cellStyle name="Output 12 2 2 7" xfId="13654" xr:uid="{80ADBE8D-031A-4946-BE8B-FFE95F0F2EB0}"/>
    <cellStyle name="Output 12 2 2 8" xfId="13197" xr:uid="{7B8D9755-E77C-48D9-8575-24A216992C9C}"/>
    <cellStyle name="Output 12 2 2 9" xfId="14594" xr:uid="{15F908BD-1149-4E9F-BB2E-C9B12BCCF9E3}"/>
    <cellStyle name="Output 12 2 3" xfId="10616" xr:uid="{AD7FA774-948B-4F52-8E9E-95566E5BB4D8}"/>
    <cellStyle name="Output 12 2 3 2" xfId="15312" xr:uid="{BC617A82-8002-4B3B-AF2D-2CC59B77FF4B}"/>
    <cellStyle name="Output 12 2 3 3" xfId="16332" xr:uid="{82D9E922-9F51-4EEA-9CEC-70842BADED67}"/>
    <cellStyle name="Output 12 2 3 4" xfId="17292" xr:uid="{11BB54F1-C341-486A-9F77-C4280189BD48}"/>
    <cellStyle name="Output 12 2 3 5" xfId="18241" xr:uid="{C8E12761-4954-4606-9F0B-1B5BDEE1B937}"/>
    <cellStyle name="Output 12 2 3 6" xfId="19114" xr:uid="{27B144FA-D2D1-402C-9468-546F7A284D00}"/>
    <cellStyle name="Output 12 2 3 7" xfId="19979" xr:uid="{224CF419-9FCD-496F-99F2-DBFFC3070EB1}"/>
    <cellStyle name="Output 12 2 3 8" xfId="20755" xr:uid="{D54CE9DD-FF69-408C-B8D0-B141A98D0D0E}"/>
    <cellStyle name="Output 12 2 4" xfId="11582" xr:uid="{20AABB21-F3A7-4EA8-9D7E-7E94C37D452E}"/>
    <cellStyle name="Output 12 2 4 2" xfId="15986" xr:uid="{CE3D5361-4028-4D4C-A905-B9B72A6818B2}"/>
    <cellStyle name="Output 12 2 4 3" xfId="16946" xr:uid="{EE69EEE3-81C8-41A5-9FFC-21B461874D26}"/>
    <cellStyle name="Output 12 2 4 4" xfId="17898" xr:uid="{5A7765E7-5F48-4318-BE2C-2774A4DD12D0}"/>
    <cellStyle name="Output 12 2 4 5" xfId="18772" xr:uid="{83414F14-5DE9-45A3-9258-A7A39AE4F612}"/>
    <cellStyle name="Output 12 2 4 6" xfId="19637" xr:uid="{B87EB40E-40AA-4C9A-8B55-B55CC67B5DEF}"/>
    <cellStyle name="Output 12 2 4 7" xfId="20413" xr:uid="{BDFCD9F6-4E27-4876-8058-85D6D946757E}"/>
    <cellStyle name="Output 12 2 4 8" xfId="21170" xr:uid="{FAD6CFFF-E6A9-4595-940F-FB5A98CAA4A5}"/>
    <cellStyle name="Output 12 2 5" xfId="14283" xr:uid="{E3E736C0-D671-41A2-A3A9-512498850854}"/>
    <cellStyle name="Output 12 2 6" xfId="12674" xr:uid="{8111AABC-8A65-4A41-8CAC-16261EDE69F6}"/>
    <cellStyle name="Output 12 2 7" xfId="14644" xr:uid="{3F2094A6-353B-4083-8A3B-C7AFC1B91ED7}"/>
    <cellStyle name="Output 12 2 8" xfId="12352" xr:uid="{6FE2A4B7-22C8-4F5A-A515-9B685DF34C3C}"/>
    <cellStyle name="Output 12 2 9" xfId="13802" xr:uid="{114CCB94-A561-4257-B714-E9147FCB6580}"/>
    <cellStyle name="Output 12 3" xfId="9340" xr:uid="{67DAE74F-F724-4803-8D3F-CD257769F9B9}"/>
    <cellStyle name="Output 12 3 10" xfId="15615" xr:uid="{CE0FCCEE-D6D2-491F-BC8B-4A07C5E9D0A3}"/>
    <cellStyle name="Output 12 3 2" xfId="10867" xr:uid="{3B39AC80-48ED-4CDD-967D-EBF02F02DCBF}"/>
    <cellStyle name="Output 12 3 2 2" xfId="15494" xr:uid="{3A5ACF08-8EF5-4CAF-AC5E-19DD0606C027}"/>
    <cellStyle name="Output 12 3 2 3" xfId="16500" xr:uid="{5DA0311E-7526-45AC-AF64-814F6B3F7512}"/>
    <cellStyle name="Output 12 3 2 4" xfId="17458" xr:uid="{5B552B59-F78E-41B5-BAC3-6F9A32B8A8EE}"/>
    <cellStyle name="Output 12 3 2 5" xfId="18385" xr:uid="{B105D5C4-58F2-4561-B7C7-9DDC6BF91CF5}"/>
    <cellStyle name="Output 12 3 2 6" xfId="19256" xr:uid="{C1EE435E-A97C-46A5-9E2B-56AA549E4860}"/>
    <cellStyle name="Output 12 3 2 7" xfId="20103" xr:uid="{C8F5AD54-43C2-45E5-997A-88548280809D}"/>
    <cellStyle name="Output 12 3 2 8" xfId="20870" xr:uid="{7BC62FDC-9C3A-455C-ADE0-0224EC6E4369}"/>
    <cellStyle name="Output 12 3 3" xfId="11697" xr:uid="{31610D53-8AC9-4770-9258-A77C1B1DDDF0}"/>
    <cellStyle name="Output 12 3 3 2" xfId="16101" xr:uid="{AC28CA95-47F6-44E1-B650-A3A6CA215554}"/>
    <cellStyle name="Output 12 3 3 3" xfId="17061" xr:uid="{50D96E38-87C1-44FF-AA4C-3B1E9B259E38}"/>
    <cellStyle name="Output 12 3 3 4" xfId="18013" xr:uid="{E5BBE85E-26EB-4F3F-ADAE-B70CDC6597B7}"/>
    <cellStyle name="Output 12 3 3 5" xfId="18887" xr:uid="{0AEE5786-97D3-49C0-A509-0E0817DA44E9}"/>
    <cellStyle name="Output 12 3 3 6" xfId="19752" xr:uid="{8128AE0C-2AE1-47BC-9AF5-AB0B50C1F3C6}"/>
    <cellStyle name="Output 12 3 3 7" xfId="20528" xr:uid="{5BE824A9-E51F-4BF4-A19D-7259308E90C9}"/>
    <cellStyle name="Output 12 3 3 8" xfId="21285" xr:uid="{62267CE5-6622-4D91-9503-A0C4A29933C5}"/>
    <cellStyle name="Output 12 3 4" xfId="14464" xr:uid="{A7ED4612-864C-4947-A653-350C45752DB7}"/>
    <cellStyle name="Output 12 3 5" xfId="12506" xr:uid="{FB65AC98-B1D4-4E72-926F-4B51096AD58C}"/>
    <cellStyle name="Output 12 3 6" xfId="14031" xr:uid="{BA7CDF44-DDE2-495C-8181-5DA79A16F224}"/>
    <cellStyle name="Output 12 3 7" xfId="12890" xr:uid="{7A62D13F-C010-4C9C-92BA-9D14FB38EDC7}"/>
    <cellStyle name="Output 12 3 8" xfId="13624" xr:uid="{CB234076-C056-4F91-A93D-C698D6E8BB35}"/>
    <cellStyle name="Output 12 3 9" xfId="13222" xr:uid="{BB5B05EA-EE04-47C2-9C9F-599612D8B176}"/>
    <cellStyle name="Output 12 4" xfId="10124" xr:uid="{8085C2AB-0694-4214-82E5-864A6C52417A}"/>
    <cellStyle name="Output 12 4 2" xfId="15005" xr:uid="{445702D3-FE84-467F-BDFB-44440D35EFAC}"/>
    <cellStyle name="Output 12 4 3" xfId="12077" xr:uid="{4E0D135B-E54F-4828-BAC8-57EB7737F845}"/>
    <cellStyle name="Output 12 4 4" xfId="15233" xr:uid="{D147B39E-B168-4946-88BE-3F33313D1647}"/>
    <cellStyle name="Output 12 4 5" xfId="11897" xr:uid="{9ABEAE02-7580-4421-ADF0-BD5F903F8A4F}"/>
    <cellStyle name="Output 12 4 6" xfId="13939" xr:uid="{44789FA9-03F5-4D6A-A10D-95D65A7E7F78}"/>
    <cellStyle name="Output 12 4 7" xfId="12968" xr:uid="{83D14DD0-B71F-44A4-9FC0-4CBF61B66C7A}"/>
    <cellStyle name="Output 12 4 8" xfId="13555" xr:uid="{5E18CB38-0E2E-49AD-909F-E75619CADC40}"/>
    <cellStyle name="Output 12 5" xfId="11469" xr:uid="{3F71DA9D-7ECA-4D72-A61B-EB35F1A1D0AE}"/>
    <cellStyle name="Output 12 5 2" xfId="15873" xr:uid="{F623FA6E-B264-4861-A19E-4BBE736CAE34}"/>
    <cellStyle name="Output 12 5 3" xfId="16833" xr:uid="{122F9737-05C5-456E-8FDD-D33E080D9B19}"/>
    <cellStyle name="Output 12 5 4" xfId="17785" xr:uid="{FFA196EF-41B2-448D-85DC-4093F0DBDF5B}"/>
    <cellStyle name="Output 12 5 5" xfId="18659" xr:uid="{229A0841-7A0E-4A06-B523-E79501ACEE09}"/>
    <cellStyle name="Output 12 5 6" xfId="19524" xr:uid="{20B44EF5-528C-44A8-B736-44276FEBD614}"/>
    <cellStyle name="Output 12 5 7" xfId="20300" xr:uid="{4F2AD71B-56CC-4EC4-B136-5C26630F0DDF}"/>
    <cellStyle name="Output 12 5 8" xfId="21057" xr:uid="{8434AE07-675F-4F0C-9919-C95D48FC1FC5}"/>
    <cellStyle name="Output 12 6" xfId="13910" xr:uid="{16102143-F327-48A8-B91B-BD121DFE6277}"/>
    <cellStyle name="Output 12 7" xfId="12995" xr:uid="{DF244552-17C7-4B8C-A786-0B3EC6D20805}"/>
    <cellStyle name="Output 12 8" xfId="13529" xr:uid="{33A01865-A274-442E-8275-BC65C488D7CC}"/>
    <cellStyle name="Output 12 9" xfId="13293" xr:uid="{CD044C64-51D6-4474-92DC-1C0C4193F318}"/>
    <cellStyle name="Output 13" xfId="8483" xr:uid="{28C129D2-47BF-4D46-BCC6-6D6FF07323B9}"/>
    <cellStyle name="Output 13 10" xfId="14574" xr:uid="{D26C2425-04C8-4BDB-B47F-CBAC222406C6}"/>
    <cellStyle name="Output 13 11" xfId="12401" xr:uid="{53C96DFA-746C-479F-B6F1-AFCD326CE408}"/>
    <cellStyle name="Output 13 12" xfId="14166" xr:uid="{71460328-5A39-43B1-A7F0-F0213B82CD81}"/>
    <cellStyle name="Output 13 2" xfId="9092" xr:uid="{A72A1EC8-6ED0-4FF3-AB6F-3863C74900F3}"/>
    <cellStyle name="Output 13 2 10" xfId="18496" xr:uid="{1595739E-0F4A-48AA-B9D9-E96FC9FB9177}"/>
    <cellStyle name="Output 13 2 11" xfId="19367" xr:uid="{C4983F04-26D4-4503-A5DD-1311CB1548FF}"/>
    <cellStyle name="Output 13 2 2" xfId="9824" xr:uid="{D76C7C93-A32C-49DA-9C95-C0BC2E3E8314}"/>
    <cellStyle name="Output 13 2 2 10" xfId="17620" xr:uid="{8946DF65-84F4-4356-8EFF-E5CDA3F63E72}"/>
    <cellStyle name="Output 13 2 2 2" xfId="11363" xr:uid="{47049763-9296-4FC5-8B8E-E69B7DCF8A82}"/>
    <cellStyle name="Output 13 2 2 2 2" xfId="15792" xr:uid="{2FED04E5-54F4-4D67-93F8-95CBB32716D0}"/>
    <cellStyle name="Output 13 2 2 2 3" xfId="16754" xr:uid="{090E1A1E-2DF5-4510-BB16-E3B6D2C404CF}"/>
    <cellStyle name="Output 13 2 2 2 4" xfId="17706" xr:uid="{01C193B3-A61E-4FE4-8723-CA9470ACFC03}"/>
    <cellStyle name="Output 13 2 2 2 5" xfId="18586" xr:uid="{C079F7C3-4DB4-490D-A388-90AD1E528FE6}"/>
    <cellStyle name="Output 13 2 2 2 6" xfId="19452" xr:uid="{A02EB6B9-0C4A-425B-AAD0-6B846B077AE2}"/>
    <cellStyle name="Output 13 2 2 2 7" xfId="20228" xr:uid="{66FFC84C-B38C-482F-9D86-1CBDF950F5E9}"/>
    <cellStyle name="Output 13 2 2 2 8" xfId="20985" xr:uid="{26248D82-815E-43B0-8294-BE354B0A8DD3}"/>
    <cellStyle name="Output 13 2 2 3" xfId="11812" xr:uid="{EF1A418E-3070-4A5C-A5B4-E43FCACDAA7F}"/>
    <cellStyle name="Output 13 2 2 3 2" xfId="16216" xr:uid="{C101E359-CF70-4455-9DAE-1379EF4A791D}"/>
    <cellStyle name="Output 13 2 2 3 3" xfId="17176" xr:uid="{CBE79447-737A-4208-A5A8-D2568B06A077}"/>
    <cellStyle name="Output 13 2 2 3 4" xfId="18128" xr:uid="{B339BF59-82F7-4E54-99AA-25DCA5E2747C}"/>
    <cellStyle name="Output 13 2 2 3 5" xfId="19002" xr:uid="{AF3D6E9C-01A9-4602-A225-AFBBB915D127}"/>
    <cellStyle name="Output 13 2 2 3 6" xfId="19867" xr:uid="{59818399-6588-4948-94C0-EF30D60D7610}"/>
    <cellStyle name="Output 13 2 2 3 7" xfId="20643" xr:uid="{7BC8F9F2-3FCC-40F0-A9AF-FD3F7ADC2560}"/>
    <cellStyle name="Output 13 2 2 3 8" xfId="21400" xr:uid="{B21F9BFE-6363-4C54-A2D9-6486540F2B7A}"/>
    <cellStyle name="Output 13 2 2 4" xfId="14776" xr:uid="{DABB646C-C84A-4083-AEB8-92323B9AC2DF}"/>
    <cellStyle name="Output 13 2 2 5" xfId="12264" xr:uid="{D162A375-8E6E-4327-8462-96DFC44F182C}"/>
    <cellStyle name="Output 13 2 2 6" xfId="14435" xr:uid="{89DC6F4B-BFDE-475B-A60B-CF117092488D}"/>
    <cellStyle name="Output 13 2 2 7" xfId="12534" xr:uid="{28DE7AB4-91FA-47DD-A6B4-C4C231EAA0D7}"/>
    <cellStyle name="Output 13 2 2 8" xfId="15692" xr:uid="{658DA671-167F-4AE0-B5CB-8182A4F8E4F1}"/>
    <cellStyle name="Output 13 2 2 9" xfId="16668" xr:uid="{E303375C-1B0A-4734-8CAC-3DD305916BF1}"/>
    <cellStyle name="Output 13 2 3" xfId="10617" xr:uid="{1B51CF0D-00B3-4A61-B351-D32CE6D48513}"/>
    <cellStyle name="Output 13 2 3 2" xfId="15313" xr:uid="{46779262-0F76-4183-A966-36732A334693}"/>
    <cellStyle name="Output 13 2 3 3" xfId="16333" xr:uid="{643D34E7-77A4-4EDD-A3D7-ADE63810BF65}"/>
    <cellStyle name="Output 13 2 3 4" xfId="17293" xr:uid="{CAC078AF-8B0F-47DE-B499-C8476DF5A6D0}"/>
    <cellStyle name="Output 13 2 3 5" xfId="18242" xr:uid="{7D22D640-A758-4F18-9761-E7B59E9AAF77}"/>
    <cellStyle name="Output 13 2 3 6" xfId="19115" xr:uid="{E8DEEC67-11E9-40CB-B337-09A84DB6CAC7}"/>
    <cellStyle name="Output 13 2 3 7" xfId="19980" xr:uid="{0FB70AEB-97A0-4636-9750-A2EDB72E90B6}"/>
    <cellStyle name="Output 13 2 3 8" xfId="20756" xr:uid="{40960BB8-0649-447B-86D5-6052FE7B6C14}"/>
    <cellStyle name="Output 13 2 4" xfId="11583" xr:uid="{A57E27E6-3D01-4E4D-9FA4-824C8B08F23A}"/>
    <cellStyle name="Output 13 2 4 2" xfId="15987" xr:uid="{6AAFF765-81C3-4F6A-9AB1-BD5D070D2291}"/>
    <cellStyle name="Output 13 2 4 3" xfId="16947" xr:uid="{A3B15486-2C27-4849-B0E8-D4CDF840CE1A}"/>
    <cellStyle name="Output 13 2 4 4" xfId="17899" xr:uid="{BFF08568-92B2-459E-96EC-D226E0F04528}"/>
    <cellStyle name="Output 13 2 4 5" xfId="18773" xr:uid="{D47554E1-4494-4EC0-9A81-54C85726B5F2}"/>
    <cellStyle name="Output 13 2 4 6" xfId="19638" xr:uid="{11065D7A-94BE-4EC8-8390-A061D684158A}"/>
    <cellStyle name="Output 13 2 4 7" xfId="20414" xr:uid="{919BF9BB-04F0-45CA-908E-204731AFBA33}"/>
    <cellStyle name="Output 13 2 4 8" xfId="21171" xr:uid="{21CC06D9-4075-4B8D-B649-7ED396DC0C2B}"/>
    <cellStyle name="Output 13 2 5" xfId="14284" xr:uid="{7C79A313-B9EB-43F4-993C-B52A8287FE83}"/>
    <cellStyle name="Output 13 2 6" xfId="12673" xr:uid="{47F4BCD3-9BCE-4C78-B78B-70CEE5F3C9AF}"/>
    <cellStyle name="Output 13 2 7" xfId="15666" xr:uid="{D0368515-D01F-41FC-BBA6-575A2CD8D868}"/>
    <cellStyle name="Output 13 2 8" xfId="16644" xr:uid="{BCD846B4-95C0-4C76-9BF5-C566B8B255E9}"/>
    <cellStyle name="Output 13 2 9" xfId="17597" xr:uid="{6D712549-19E1-4EEC-849A-F3EF1C799A62}"/>
    <cellStyle name="Output 13 3" xfId="9341" xr:uid="{9FB78288-165C-4947-9F65-98CEF03B64CE}"/>
    <cellStyle name="Output 13 3 10" xfId="14216" xr:uid="{AE183F01-FDBB-438A-815F-8F33EDC137F1}"/>
    <cellStyle name="Output 13 3 2" xfId="10868" xr:uid="{A9E57D2F-F502-461E-ADA0-79DAC8F66C4E}"/>
    <cellStyle name="Output 13 3 2 2" xfId="15495" xr:uid="{A84092C0-E1A3-4A64-892C-7F48A96623DA}"/>
    <cellStyle name="Output 13 3 2 3" xfId="16501" xr:uid="{790676B2-8E26-44B2-A803-46549CB6A78B}"/>
    <cellStyle name="Output 13 3 2 4" xfId="17459" xr:uid="{A7F2B791-6A57-496F-9479-46B02D89546F}"/>
    <cellStyle name="Output 13 3 2 5" xfId="18386" xr:uid="{6C77FA9D-AF4D-4801-993E-C669FBB967FC}"/>
    <cellStyle name="Output 13 3 2 6" xfId="19257" xr:uid="{8EB53414-2CBD-499C-BBBF-33086D03A1EB}"/>
    <cellStyle name="Output 13 3 2 7" xfId="20104" xr:uid="{791A8FA7-ACDE-4E5D-ADE3-128EAE3278F6}"/>
    <cellStyle name="Output 13 3 2 8" xfId="20871" xr:uid="{31DEB106-B8DC-49AB-BD3B-6AE1AA8BAB55}"/>
    <cellStyle name="Output 13 3 3" xfId="11698" xr:uid="{5FE775BD-297A-4AAD-BDD3-B925E1DFA1B4}"/>
    <cellStyle name="Output 13 3 3 2" xfId="16102" xr:uid="{CF730D44-CCB6-45B1-9045-3E1BFC0292A9}"/>
    <cellStyle name="Output 13 3 3 3" xfId="17062" xr:uid="{B0BEE210-7E02-43F8-AE9B-31D2023BE375}"/>
    <cellStyle name="Output 13 3 3 4" xfId="18014" xr:uid="{7F33E8EE-6A91-4217-909B-CC89422446D3}"/>
    <cellStyle name="Output 13 3 3 5" xfId="18888" xr:uid="{02F05A08-EF1E-4A39-9141-28B7BFB147A4}"/>
    <cellStyle name="Output 13 3 3 6" xfId="19753" xr:uid="{EFF08021-AA08-4080-9842-318AF93F77FD}"/>
    <cellStyle name="Output 13 3 3 7" xfId="20529" xr:uid="{34FCF688-F80F-4790-98CD-7CA62DBEE45A}"/>
    <cellStyle name="Output 13 3 3 8" xfId="21286" xr:uid="{3B2C6C1F-45D4-4747-B5E1-9091D4DCB29A}"/>
    <cellStyle name="Output 13 3 4" xfId="14465" xr:uid="{4733ACBD-0204-40C2-B478-D7474095FADD}"/>
    <cellStyle name="Output 13 3 5" xfId="12505" xr:uid="{09ECFCF4-871B-4B57-947F-48D9058B287E}"/>
    <cellStyle name="Output 13 3 6" xfId="14676" xr:uid="{F9B67585-BE75-49C5-B4A1-3F9870DC2F5C}"/>
    <cellStyle name="Output 13 3 7" xfId="12325" xr:uid="{BE3981DD-388E-4DED-8A68-394FA79629DA}"/>
    <cellStyle name="Output 13 3 8" xfId="15202" xr:uid="{78D401E5-41B6-486C-AF4E-7D86B6C01832}"/>
    <cellStyle name="Output 13 3 9" xfId="11924" xr:uid="{E5613C94-209C-4235-8F82-0FB74C5A9345}"/>
    <cellStyle name="Output 13 4" xfId="10125" xr:uid="{D0F115C8-5300-4A0A-B190-D42563E52B7E}"/>
    <cellStyle name="Output 13 4 2" xfId="15006" xr:uid="{CA22DF37-6D42-4313-9D87-57EA62CBA9A7}"/>
    <cellStyle name="Output 13 4 3" xfId="12076" xr:uid="{E7D0EA50-E9CB-44A7-AC4B-48DEB8F945FE}"/>
    <cellStyle name="Output 13 4 4" xfId="14205" xr:uid="{AE38C07D-B26E-46A0-A20A-45E276D238E4}"/>
    <cellStyle name="Output 13 4 5" xfId="12747" xr:uid="{DE6EFB71-C357-4E79-AE28-6521F1DD281A}"/>
    <cellStyle name="Output 13 4 6" xfId="14956" xr:uid="{E0AEB14A-B8F9-47B1-98B1-FD4F3A4C7411}"/>
    <cellStyle name="Output 13 4 7" xfId="12119" xr:uid="{14248985-D9F9-43FB-9608-32E16D0599F2}"/>
    <cellStyle name="Output 13 4 8" xfId="14728" xr:uid="{9A6C44D8-E798-4F13-B75E-2E246324F30C}"/>
    <cellStyle name="Output 13 5" xfId="11470" xr:uid="{E9106C8B-9537-49DC-8B46-C6CDF1E89777}"/>
    <cellStyle name="Output 13 5 2" xfId="15874" xr:uid="{FFCE644A-B17A-4408-8E69-0A96B00DE2AB}"/>
    <cellStyle name="Output 13 5 3" xfId="16834" xr:uid="{EEFFE88D-9982-43D0-BA2B-1330B0F4F737}"/>
    <cellStyle name="Output 13 5 4" xfId="17786" xr:uid="{AF74A81E-C7EB-4CDD-BA22-8C281CC04D75}"/>
    <cellStyle name="Output 13 5 5" xfId="18660" xr:uid="{98FFC89B-EA57-42CC-B979-99FE97410482}"/>
    <cellStyle name="Output 13 5 6" xfId="19525" xr:uid="{D7019DBE-9D23-4C1A-B93A-8A7CFE018491}"/>
    <cellStyle name="Output 13 5 7" xfId="20301" xr:uid="{0F6B4B74-AE20-4421-A594-29F575AE2B64}"/>
    <cellStyle name="Output 13 5 8" xfId="21058" xr:uid="{B027B99F-8422-4789-B128-E7BCFD44B3E5}"/>
    <cellStyle name="Output 13 6" xfId="13911" xr:uid="{CA93EE78-300D-4E20-9DCB-A704FE7CF488}"/>
    <cellStyle name="Output 13 7" xfId="12994" xr:uid="{6545E781-2603-4BD1-A653-8F3B5DFC9BDC}"/>
    <cellStyle name="Output 13 8" xfId="13530" xr:uid="{9492D56C-F008-4EE1-B393-1E0421365FAA}"/>
    <cellStyle name="Output 13 9" xfId="13292" xr:uid="{F47F1C8A-074C-4E1F-8C1E-9F5A1CFB557E}"/>
    <cellStyle name="Output 14" xfId="8484" xr:uid="{167F675B-B9E2-4247-90EE-C7013C96F8C4}"/>
    <cellStyle name="Output 14 10" xfId="15603" xr:uid="{26FFE370-196C-4909-B047-D9027ACAC8BF}"/>
    <cellStyle name="Output 14 11" xfId="16604" xr:uid="{54B5EE36-343E-4F52-AA91-3B30154FA84D}"/>
    <cellStyle name="Output 14 12" xfId="17562" xr:uid="{93A67E26-21A9-48B5-9853-CBBDD1987F8E}"/>
    <cellStyle name="Output 14 2" xfId="9093" xr:uid="{E44F66E6-55BF-4D2C-A912-190BF2017233}"/>
    <cellStyle name="Output 14 2 10" xfId="13025" xr:uid="{EE250DE8-8283-42FA-AFC3-571A7041EFA9}"/>
    <cellStyle name="Output 14 2 11" xfId="14621" xr:uid="{DF2EBD84-ECE8-4357-B6F4-145765471916}"/>
    <cellStyle name="Output 14 2 2" xfId="9825" xr:uid="{4FDBF0CB-CFD1-431A-A966-B8774515C36D}"/>
    <cellStyle name="Output 14 2 2 10" xfId="16624" xr:uid="{0232B90F-83D9-41DC-B786-C6E6AE456578}"/>
    <cellStyle name="Output 14 2 2 2" xfId="11364" xr:uid="{37A910D5-839A-4D51-82D8-01617191AB5E}"/>
    <cellStyle name="Output 14 2 2 2 2" xfId="15793" xr:uid="{65B9D6FD-26EE-4A03-89A3-0D6664689E21}"/>
    <cellStyle name="Output 14 2 2 2 3" xfId="16755" xr:uid="{9B1589D2-5796-4055-9D00-BB731E6C2FE5}"/>
    <cellStyle name="Output 14 2 2 2 4" xfId="17707" xr:uid="{83DA9D88-A4BE-4C3C-B3AD-C1AA5BD84B60}"/>
    <cellStyle name="Output 14 2 2 2 5" xfId="18587" xr:uid="{7131A3A7-618E-4DF7-92D7-DD87AE447F12}"/>
    <cellStyle name="Output 14 2 2 2 6" xfId="19453" xr:uid="{48097A25-A806-432F-BC79-B5B718B02AA6}"/>
    <cellStyle name="Output 14 2 2 2 7" xfId="20229" xr:uid="{AE57B9BF-AB12-44E5-91A1-32C751A6C934}"/>
    <cellStyle name="Output 14 2 2 2 8" xfId="20986" xr:uid="{C880E11F-D141-4D94-B064-5D90DA6B7E0C}"/>
    <cellStyle name="Output 14 2 2 3" xfId="11813" xr:uid="{168C443C-FF53-4AED-A1DB-97E746CE287B}"/>
    <cellStyle name="Output 14 2 2 3 2" xfId="16217" xr:uid="{2995711A-DA35-46FA-9EC8-C010D98B8033}"/>
    <cellStyle name="Output 14 2 2 3 3" xfId="17177" xr:uid="{EC094148-C3E7-4FBB-B557-ACDF00B71224}"/>
    <cellStyle name="Output 14 2 2 3 4" xfId="18129" xr:uid="{B882F131-D0E2-45BB-9F39-3A3704716696}"/>
    <cellStyle name="Output 14 2 2 3 5" xfId="19003" xr:uid="{0A594506-78AA-4F54-81FF-6E70CA342DB9}"/>
    <cellStyle name="Output 14 2 2 3 6" xfId="19868" xr:uid="{7527E9E1-3CAA-4A48-8236-8779D800B8A3}"/>
    <cellStyle name="Output 14 2 2 3 7" xfId="20644" xr:uid="{B81AB2D1-807D-4C39-AC59-5CCAF787D3D5}"/>
    <cellStyle name="Output 14 2 2 3 8" xfId="21401" xr:uid="{D2E0C981-8992-4F7E-851A-03D115B7FC3F}"/>
    <cellStyle name="Output 14 2 2 4" xfId="14777" xr:uid="{91499DA3-7778-4F25-8782-0F10FD419E57}"/>
    <cellStyle name="Output 14 2 2 5" xfId="14866" xr:uid="{0F46889D-F758-42B7-9CFC-40A8D7A57ACD}"/>
    <cellStyle name="Output 14 2 2 6" xfId="12200" xr:uid="{F0273A87-A547-4098-B919-000AB5A5F6FC}"/>
    <cellStyle name="Output 14 2 2 7" xfId="13839" xr:uid="{7894AB0D-90F8-401B-82B5-9DAC75AE28A9}"/>
    <cellStyle name="Output 14 2 2 8" xfId="13057" xr:uid="{D0FED3EB-BB9D-4D33-8CF9-96C551954CB1}"/>
    <cellStyle name="Output 14 2 2 9" xfId="15642" xr:uid="{92BC82A7-E709-4871-BFB9-D07C6E52E194}"/>
    <cellStyle name="Output 14 2 3" xfId="10618" xr:uid="{75AA6F80-6D08-439A-B2E3-CC7C5F9EB037}"/>
    <cellStyle name="Output 14 2 3 2" xfId="15314" xr:uid="{1005B065-5058-4002-83AF-B112BB6B3DDF}"/>
    <cellStyle name="Output 14 2 3 3" xfId="16334" xr:uid="{C3FD95DC-B76B-421C-B5DF-C7490ACD8E99}"/>
    <cellStyle name="Output 14 2 3 4" xfId="17294" xr:uid="{5AC07E59-487C-44CB-A46A-B686B5958A88}"/>
    <cellStyle name="Output 14 2 3 5" xfId="18243" xr:uid="{FA74302C-D377-47C9-81D5-953D59F3F23B}"/>
    <cellStyle name="Output 14 2 3 6" xfId="19116" xr:uid="{CB7103DF-C705-4E35-8BFC-81E92763FCBF}"/>
    <cellStyle name="Output 14 2 3 7" xfId="19981" xr:uid="{4457CB8F-541B-4182-9771-59630EFDE233}"/>
    <cellStyle name="Output 14 2 3 8" xfId="20757" xr:uid="{DC1BF4DE-5D43-4AD4-880A-5C38169C74A1}"/>
    <cellStyle name="Output 14 2 4" xfId="11584" xr:uid="{759C4415-E188-48F8-BAFD-0502A91D42BD}"/>
    <cellStyle name="Output 14 2 4 2" xfId="15988" xr:uid="{3D5A6DFF-EBA4-4039-A5D2-6509BE83FB89}"/>
    <cellStyle name="Output 14 2 4 3" xfId="16948" xr:uid="{0F16B2AC-BD32-4E17-B6A5-6CF480937F91}"/>
    <cellStyle name="Output 14 2 4 4" xfId="17900" xr:uid="{033096E3-C9E1-4BCC-85F8-15D57960A95E}"/>
    <cellStyle name="Output 14 2 4 5" xfId="18774" xr:uid="{3C3B064A-066F-4937-9852-9DE92816FC37}"/>
    <cellStyle name="Output 14 2 4 6" xfId="19639" xr:uid="{47E22376-EB1E-4593-8756-3640CE479BCE}"/>
    <cellStyle name="Output 14 2 4 7" xfId="20415" xr:uid="{1540A3EF-BB29-4CEF-B542-AB243F7E4961}"/>
    <cellStyle name="Output 14 2 4 8" xfId="21172" xr:uid="{5D04314E-A76A-40EE-8F84-9DCC88E38641}"/>
    <cellStyle name="Output 14 2 5" xfId="14285" xr:uid="{633CDA2A-08A3-48B1-ADAF-7F48134F1A5B}"/>
    <cellStyle name="Output 14 2 6" xfId="12672" xr:uid="{CB3FE9F0-9DDB-4AE9-9B65-B3294357ADBC}"/>
    <cellStyle name="Output 14 2 7" xfId="15060" xr:uid="{A373D2C4-8CD5-4A22-97C8-B8B428062AB4}"/>
    <cellStyle name="Output 14 2 8" xfId="12025" xr:uid="{63390D8E-3EAE-47AD-8EE0-8CA6FF3711F6}"/>
    <cellStyle name="Output 14 2 9" xfId="13872" xr:uid="{54862568-6DF1-47BD-A5C5-75AD0275030E}"/>
    <cellStyle name="Output 14 3" xfId="9342" xr:uid="{9634F02F-CA9A-43E8-A794-ED2B40DE3EDA}"/>
    <cellStyle name="Output 14 3 10" xfId="19388" xr:uid="{0A1D327F-CA9D-4AE7-BA18-A54CD21C2F5C}"/>
    <cellStyle name="Output 14 3 2" xfId="10869" xr:uid="{B45C0027-F14B-4B07-8337-4A34E1DCE830}"/>
    <cellStyle name="Output 14 3 2 2" xfId="15496" xr:uid="{759AD710-0E5D-468F-863C-669D45652EFA}"/>
    <cellStyle name="Output 14 3 2 3" xfId="16502" xr:uid="{D11E45CA-458C-414A-936A-F9B892BC3561}"/>
    <cellStyle name="Output 14 3 2 4" xfId="17460" xr:uid="{A2C2E559-2FAD-4AA8-91C1-830197D333C1}"/>
    <cellStyle name="Output 14 3 2 5" xfId="18387" xr:uid="{7BBBADC1-338F-435C-8A6D-88C1B3469C5E}"/>
    <cellStyle name="Output 14 3 2 6" xfId="19258" xr:uid="{DCC8F8F2-219E-498E-819B-1F6FA97EAFB2}"/>
    <cellStyle name="Output 14 3 2 7" xfId="20105" xr:uid="{D1639A6F-3A9C-4537-A0D8-D0AFED594E39}"/>
    <cellStyle name="Output 14 3 2 8" xfId="20872" xr:uid="{0AF343E7-6212-4DFD-9475-F1CD5B02138C}"/>
    <cellStyle name="Output 14 3 3" xfId="11699" xr:uid="{2D5E5271-9E6A-4809-9DBC-302040D895C5}"/>
    <cellStyle name="Output 14 3 3 2" xfId="16103" xr:uid="{18442794-49B7-4E1A-BB19-DF7677D5A3CF}"/>
    <cellStyle name="Output 14 3 3 3" xfId="17063" xr:uid="{240152B3-3505-4F6F-B9F9-CA89225D204A}"/>
    <cellStyle name="Output 14 3 3 4" xfId="18015" xr:uid="{A7EC06FF-9F11-46E5-89CE-C70EAD8A6F02}"/>
    <cellStyle name="Output 14 3 3 5" xfId="18889" xr:uid="{15083E4B-907E-4AB1-A457-C385D502C561}"/>
    <cellStyle name="Output 14 3 3 6" xfId="19754" xr:uid="{D7C44661-8DF3-4AA3-AE96-AB9E00B327F7}"/>
    <cellStyle name="Output 14 3 3 7" xfId="20530" xr:uid="{5CD8F684-3C56-40A1-A33C-0D829A2E6D6C}"/>
    <cellStyle name="Output 14 3 3 8" xfId="21287" xr:uid="{663E3534-7146-4E87-9B35-B9CC5397D088}"/>
    <cellStyle name="Output 14 3 4" xfId="14466" xr:uid="{CEBF0FB1-838C-46F1-AC90-523116932BEC}"/>
    <cellStyle name="Output 14 3 5" xfId="12504" xr:uid="{3128DBDD-AEEB-40E2-88E0-6FB8301017AF}"/>
    <cellStyle name="Output 14 3 6" xfId="15696" xr:uid="{9A796FA9-D4A2-4683-9C87-D9319903E3DE}"/>
    <cellStyle name="Output 14 3 7" xfId="16672" xr:uid="{0DBC8B1D-6978-4CEA-A0F9-C65DFC74B538}"/>
    <cellStyle name="Output 14 3 8" xfId="17624" xr:uid="{461A1AC4-B011-4C5E-A8B5-1F24E3BC2784}"/>
    <cellStyle name="Output 14 3 9" xfId="18519" xr:uid="{E56EA82F-251E-491D-A52C-E40453487ECC}"/>
    <cellStyle name="Output 14 4" xfId="10126" xr:uid="{B4594BD0-CD01-48CF-81B9-4D009FED30E2}"/>
    <cellStyle name="Output 14 4 2" xfId="15007" xr:uid="{F993871E-5716-47DA-9027-BDAED20B9A23}"/>
    <cellStyle name="Output 14 4 3" xfId="12075" xr:uid="{4E93CE60-75E1-4987-9BE6-00DB11E41D26}"/>
    <cellStyle name="Output 14 4 4" xfId="14738" xr:uid="{03575B1D-4525-445F-8A18-816F258B6AE0}"/>
    <cellStyle name="Output 14 4 5" xfId="12275" xr:uid="{3BFE9D8E-E351-4856-ACCD-4560F28699F9}"/>
    <cellStyle name="Output 14 4 6" xfId="14977" xr:uid="{21839448-9387-44D2-8AC6-2A3D24C5EFEB}"/>
    <cellStyle name="Output 14 4 7" xfId="14060" xr:uid="{437E0F53-A55F-40AF-BEC7-C7748662021E}"/>
    <cellStyle name="Output 14 4 8" xfId="12865" xr:uid="{E20D9DEF-9F84-4534-8B74-E64FEC95C70A}"/>
    <cellStyle name="Output 14 5" xfId="11471" xr:uid="{4EF60356-8780-4389-A76D-65DED5E694FA}"/>
    <cellStyle name="Output 14 5 2" xfId="15875" xr:uid="{DE0C7DA2-F400-40DC-9E1B-B58E2E5DCABB}"/>
    <cellStyle name="Output 14 5 3" xfId="16835" xr:uid="{332EE0DA-95F2-404A-A98C-68812EF2CDD4}"/>
    <cellStyle name="Output 14 5 4" xfId="17787" xr:uid="{E411ABDA-3DCA-4204-828A-EA081BA72D31}"/>
    <cellStyle name="Output 14 5 5" xfId="18661" xr:uid="{B31D880B-83C1-42BD-94A0-05F402A820F3}"/>
    <cellStyle name="Output 14 5 6" xfId="19526" xr:uid="{658B3A3B-D047-4FC1-8D0A-29FF2DE14809}"/>
    <cellStyle name="Output 14 5 7" xfId="20302" xr:uid="{AE4465BA-8329-4D90-9734-41AE40D73D87}"/>
    <cellStyle name="Output 14 5 8" xfId="21059" xr:uid="{0BA68739-48E7-472E-B42F-A73267A09AFD}"/>
    <cellStyle name="Output 14 6" xfId="13912" xr:uid="{3B3978F8-06A6-4F1B-AA44-0AEB48BF6C25}"/>
    <cellStyle name="Output 14 7" xfId="12993" xr:uid="{D166CC66-1A28-4291-8A6E-4A12025989F4}"/>
    <cellStyle name="Output 14 8" xfId="13531" xr:uid="{1350FAFC-A7EB-4914-9A64-43C1BA55ADF4}"/>
    <cellStyle name="Output 14 9" xfId="13291" xr:uid="{EEC3D322-B527-4088-8C26-2994AFDCCD90}"/>
    <cellStyle name="Output 15" xfId="8485" xr:uid="{6C19A1EB-DF48-47E6-9F3A-C289E7081D95}"/>
    <cellStyle name="Output 15 10" xfId="15123" xr:uid="{664EA2E8-A680-4D21-95CC-2CAEDF06BE8A}"/>
    <cellStyle name="Output 15 11" xfId="11978" xr:uid="{033569F4-E812-4F7F-A42E-43CF046FE8F7}"/>
    <cellStyle name="Output 15 12" xfId="13879" xr:uid="{6EBAA866-3274-4117-908A-7C5B614EA02C}"/>
    <cellStyle name="Output 15 2" xfId="9094" xr:uid="{16FC0C03-3CF4-4A55-8D34-F7BFC698A592}"/>
    <cellStyle name="Output 15 2 10" xfId="12896" xr:uid="{A98799AF-A739-460E-B560-41F09111F89E}"/>
    <cellStyle name="Output 15 2 11" xfId="13618" xr:uid="{F211DF06-245B-49D0-B6E7-035323B867B0}"/>
    <cellStyle name="Output 15 2 2" xfId="9826" xr:uid="{F483843B-A0D8-4B79-9E19-598735F2A3E8}"/>
    <cellStyle name="Output 15 2 2 10" xfId="20055" xr:uid="{D1C28F67-0D16-47EE-8E1A-B677C8A53B07}"/>
    <cellStyle name="Output 15 2 2 2" xfId="11365" xr:uid="{3A3AB0C9-7636-43D7-82A2-7877D98FA1AE}"/>
    <cellStyle name="Output 15 2 2 2 2" xfId="15794" xr:uid="{BACF6894-C330-42D8-ABC9-C86DEFF3F641}"/>
    <cellStyle name="Output 15 2 2 2 3" xfId="16756" xr:uid="{BF54FE8F-F306-4812-A7B1-B9B9922B114E}"/>
    <cellStyle name="Output 15 2 2 2 4" xfId="17708" xr:uid="{ABBB2CBA-9D9D-4504-83FB-DB015150ED17}"/>
    <cellStyle name="Output 15 2 2 2 5" xfId="18588" xr:uid="{086BD064-D5BC-4F23-A5F8-A4CC23B6916A}"/>
    <cellStyle name="Output 15 2 2 2 6" xfId="19454" xr:uid="{5E77DC55-F5A2-45A5-A98B-CA412BE496F9}"/>
    <cellStyle name="Output 15 2 2 2 7" xfId="20230" xr:uid="{48A4E72E-0C61-4C80-A246-43CEB32EBCF7}"/>
    <cellStyle name="Output 15 2 2 2 8" xfId="20987" xr:uid="{0C008AF9-2F60-4DA8-BC57-1E42A93DF6B6}"/>
    <cellStyle name="Output 15 2 2 3" xfId="11814" xr:uid="{009F8B3F-01DC-4455-AAB8-4633CA986D83}"/>
    <cellStyle name="Output 15 2 2 3 2" xfId="16218" xr:uid="{C50995CB-22B0-4C50-B388-F4E3DE695739}"/>
    <cellStyle name="Output 15 2 2 3 3" xfId="17178" xr:uid="{0A3123BB-AC93-40F4-A0CE-B526E303DF73}"/>
    <cellStyle name="Output 15 2 2 3 4" xfId="18130" xr:uid="{17631BBE-20E3-4257-A36D-AA98CA7DD9DC}"/>
    <cellStyle name="Output 15 2 2 3 5" xfId="19004" xr:uid="{99635459-0DF7-4FFE-8F5B-DF29E9F7038C}"/>
    <cellStyle name="Output 15 2 2 3 6" xfId="19869" xr:uid="{5109365F-4333-45E9-B71D-2345AA4D72E2}"/>
    <cellStyle name="Output 15 2 2 3 7" xfId="20645" xr:uid="{C62C0C7D-2360-4DD7-819A-295FE016802B}"/>
    <cellStyle name="Output 15 2 2 3 8" xfId="21402" xr:uid="{148908E5-D56A-4CB4-9BBE-EAE51822EDFC}"/>
    <cellStyle name="Output 15 2 2 4" xfId="14778" xr:uid="{0CE97361-3447-4973-951D-9CE11BE945E0}"/>
    <cellStyle name="Output 15 2 2 5" xfId="15401" xr:uid="{284D7599-7BAA-40B6-927E-1C56313805EE}"/>
    <cellStyle name="Output 15 2 2 6" xfId="16415" xr:uid="{A67BBA86-D7E5-4777-BF85-919D22E5C2B6}"/>
    <cellStyle name="Output 15 2 2 7" xfId="17373" xr:uid="{FC0ABC9B-0771-4B63-BC8A-D622F82756CA}"/>
    <cellStyle name="Output 15 2 2 8" xfId="18317" xr:uid="{6BF65E63-4C29-4255-BA10-687F2A4D25E9}"/>
    <cellStyle name="Output 15 2 2 9" xfId="19190" xr:uid="{47E3A8BF-C837-4840-B25E-464B18558D65}"/>
    <cellStyle name="Output 15 2 3" xfId="10619" xr:uid="{F3A89069-A38D-4AB4-BEF8-B2E633DB325D}"/>
    <cellStyle name="Output 15 2 3 2" xfId="15315" xr:uid="{39CF3E0D-584A-4739-A862-C400F9C69948}"/>
    <cellStyle name="Output 15 2 3 3" xfId="16335" xr:uid="{0E9CCDF7-AFA3-4AB3-B697-F3F61789B942}"/>
    <cellStyle name="Output 15 2 3 4" xfId="17295" xr:uid="{7B526959-BCEC-452B-93C1-99DBC023853A}"/>
    <cellStyle name="Output 15 2 3 5" xfId="18244" xr:uid="{FA8E97BB-97A2-41A3-9137-F3B1A5ED568E}"/>
    <cellStyle name="Output 15 2 3 6" xfId="19117" xr:uid="{323D6CAA-3E20-4D2B-8F4B-F45DAC8147CE}"/>
    <cellStyle name="Output 15 2 3 7" xfId="19982" xr:uid="{C1B71902-A20A-40E3-BB16-C7FA7C3A4390}"/>
    <cellStyle name="Output 15 2 3 8" xfId="20758" xr:uid="{F610E2FF-5B2E-4CEA-B0F1-4B2635C583A1}"/>
    <cellStyle name="Output 15 2 4" xfId="11585" xr:uid="{E830A317-32C6-41C0-996C-316461301360}"/>
    <cellStyle name="Output 15 2 4 2" xfId="15989" xr:uid="{15E14D46-2ED8-482C-B0CC-F4699D277DED}"/>
    <cellStyle name="Output 15 2 4 3" xfId="16949" xr:uid="{37621AE3-ECDC-475D-B889-FABA738ED5E9}"/>
    <cellStyle name="Output 15 2 4 4" xfId="17901" xr:uid="{3FA85FE5-4BD9-4B23-A4C2-8E9C5B6BFB3D}"/>
    <cellStyle name="Output 15 2 4 5" xfId="18775" xr:uid="{7BCDA244-E5E0-4456-B976-89C33E466099}"/>
    <cellStyle name="Output 15 2 4 6" xfId="19640" xr:uid="{A7CB9135-348B-4CD6-80BD-7F6BD2ED5267}"/>
    <cellStyle name="Output 15 2 4 7" xfId="20416" xr:uid="{51B473B5-7477-4700-9518-0B76072A6AB9}"/>
    <cellStyle name="Output 15 2 4 8" xfId="21173" xr:uid="{B0F10FE8-F71E-4CB1-A1A1-F9649D12B1EA}"/>
    <cellStyle name="Output 15 2 5" xfId="14286" xr:uid="{3CDF53CD-F18F-4A3E-9470-C7DF64125796}"/>
    <cellStyle name="Output 15 2 6" xfId="12671" xr:uid="{D2D8097E-5F12-4F2F-887E-EE11BE3E0282}"/>
    <cellStyle name="Output 15 2 7" xfId="14419" xr:uid="{B3BFB14A-A2A3-405F-A47A-AB549D065870}"/>
    <cellStyle name="Output 15 2 8" xfId="12548" xr:uid="{F8377CDE-D90F-4616-9BA5-08BD232157A7}"/>
    <cellStyle name="Output 15 2 9" xfId="14024" xr:uid="{86189D12-7153-4A5D-8D39-62D14A63B44E}"/>
    <cellStyle name="Output 15 3" xfId="9343" xr:uid="{F5C4CCA0-2047-4B49-96BA-3FFCD17BD9BB}"/>
    <cellStyle name="Output 15 3 10" xfId="14020" xr:uid="{B281F8FC-129C-4921-91B0-C9EB70CA7241}"/>
    <cellStyle name="Output 15 3 2" xfId="10870" xr:uid="{1CF50016-95C1-423D-9877-FE6E508B7ADD}"/>
    <cellStyle name="Output 15 3 2 2" xfId="15497" xr:uid="{83ED834D-A4D7-485E-AB28-829C1A0B8690}"/>
    <cellStyle name="Output 15 3 2 3" xfId="16503" xr:uid="{5CDE17CA-DD9B-4621-8B5B-A971DB7A2208}"/>
    <cellStyle name="Output 15 3 2 4" xfId="17461" xr:uid="{8AF34504-D597-4CD2-A51D-29C1DB0AFFCE}"/>
    <cellStyle name="Output 15 3 2 5" xfId="18388" xr:uid="{F409C27C-4682-42BE-BDD1-8DCD5827ADAE}"/>
    <cellStyle name="Output 15 3 2 6" xfId="19259" xr:uid="{7F8C78C9-2A1B-43F4-8053-2CF715267369}"/>
    <cellStyle name="Output 15 3 2 7" xfId="20106" xr:uid="{34AE915E-E9B2-48DE-9F49-71F3BE1D0355}"/>
    <cellStyle name="Output 15 3 2 8" xfId="20873" xr:uid="{91F96D27-ED82-4943-9101-A7190D8EB49B}"/>
    <cellStyle name="Output 15 3 3" xfId="11700" xr:uid="{97BB0A2A-9661-4A73-A5AF-4C0F37B1FAE3}"/>
    <cellStyle name="Output 15 3 3 2" xfId="16104" xr:uid="{DBA89EB5-C6A8-4B1A-9CAE-FDF7A9C05B6D}"/>
    <cellStyle name="Output 15 3 3 3" xfId="17064" xr:uid="{A5EB2FC3-1325-4032-8637-B6D188A39B7C}"/>
    <cellStyle name="Output 15 3 3 4" xfId="18016" xr:uid="{42AB390D-9D88-453C-BD4B-EC0F23016352}"/>
    <cellStyle name="Output 15 3 3 5" xfId="18890" xr:uid="{9F47A650-70DD-4E52-86E2-E5D17E64C7D1}"/>
    <cellStyle name="Output 15 3 3 6" xfId="19755" xr:uid="{4FB251E3-910D-4655-B209-597E420566A3}"/>
    <cellStyle name="Output 15 3 3 7" xfId="20531" xr:uid="{C8B21A4B-C700-4F39-AB95-CCE8B5A1C48B}"/>
    <cellStyle name="Output 15 3 3 8" xfId="21288" xr:uid="{9585086C-DA2D-4C4E-BF1B-63D67686DD30}"/>
    <cellStyle name="Output 15 3 4" xfId="14467" xr:uid="{3F2F2791-9604-4E38-96A1-279C79E8E92F}"/>
    <cellStyle name="Output 15 3 5" xfId="12503" xr:uid="{B2237423-A41D-4E4A-A159-08CAAEAA72E8}"/>
    <cellStyle name="Output 15 3 6" xfId="15088" xr:uid="{46519111-C6C5-4A47-A4F3-B024E09F08A0}"/>
    <cellStyle name="Output 15 3 7" xfId="12006" xr:uid="{11770B93-C3FF-4B60-89B0-CACD1E6F19EF}"/>
    <cellStyle name="Output 15 3 8" xfId="14208" xr:uid="{C6FC098C-D09B-48A1-8B3A-60B18F0EB346}"/>
    <cellStyle name="Output 15 3 9" xfId="12744" xr:uid="{2DC31439-8035-46B5-A957-293DA0686A74}"/>
    <cellStyle name="Output 15 4" xfId="10127" xr:uid="{57147F3E-DED0-4221-82E8-9BA1DB4D9BBD}"/>
    <cellStyle name="Output 15 4 2" xfId="15008" xr:uid="{89446B5F-A132-4ADF-A81B-E93DE2EFFDBF}"/>
    <cellStyle name="Output 15 4 3" xfId="12074" xr:uid="{00CE95D0-EF0B-49AB-BDF5-EBA5B1F9C80B}"/>
    <cellStyle name="Output 15 4 4" xfId="15759" xr:uid="{831347C3-93DD-4FC5-A3A5-B916F5B6AD0D}"/>
    <cellStyle name="Output 15 4 5" xfId="16723" xr:uid="{981CB3AC-6619-4F37-8ABA-0FC4A6E5C02A}"/>
    <cellStyle name="Output 15 4 6" xfId="17675" xr:uid="{59C1D071-C415-402D-AAB8-B070D7148022}"/>
    <cellStyle name="Output 15 4 7" xfId="18557" xr:uid="{F01D92EF-69D6-4D00-8742-00808141FCB2}"/>
    <cellStyle name="Output 15 4 8" xfId="19425" xr:uid="{2F5AB8E6-C137-4D40-9C6A-6D7DCE4045E0}"/>
    <cellStyle name="Output 15 5" xfId="11472" xr:uid="{D6CD1BB6-79BB-479A-9961-B5E49946FA89}"/>
    <cellStyle name="Output 15 5 2" xfId="15876" xr:uid="{0783D148-F7EA-4526-93DB-59D84A59E877}"/>
    <cellStyle name="Output 15 5 3" xfId="16836" xr:uid="{AFB2BCFC-E5E4-461D-8486-B46B60E149A7}"/>
    <cellStyle name="Output 15 5 4" xfId="17788" xr:uid="{40779024-623E-4C94-88CD-F996A91D355A}"/>
    <cellStyle name="Output 15 5 5" xfId="18662" xr:uid="{88206547-4F6A-40BA-BA10-F717B4B5A5DA}"/>
    <cellStyle name="Output 15 5 6" xfId="19527" xr:uid="{EE25B88E-084B-4BB2-848C-2D092A71EA40}"/>
    <cellStyle name="Output 15 5 7" xfId="20303" xr:uid="{F4E42AF4-B86D-4256-A10C-AD7E025C51F5}"/>
    <cellStyle name="Output 15 5 8" xfId="21060" xr:uid="{73ACD693-CDE0-4AEA-A3BD-2288BFEAB10A}"/>
    <cellStyle name="Output 15 6" xfId="13913" xr:uid="{848DCBEC-253C-4FCA-8930-FF8101D3FD54}"/>
    <cellStyle name="Output 15 7" xfId="12992" xr:uid="{0DA1CEEA-047F-44BE-9ECB-0775A014E31F}"/>
    <cellStyle name="Output 15 8" xfId="13532" xr:uid="{48EEF4A9-CB19-4D71-BFDC-BF1286614D37}"/>
    <cellStyle name="Output 15 9" xfId="13290" xr:uid="{03A7D61A-8B07-49AE-BA5F-2527BF07689A}"/>
    <cellStyle name="Output 16" xfId="8486" xr:uid="{A07563E3-72BB-4E2B-BECF-300FF1B967D1}"/>
    <cellStyle name="Output 16 10" xfId="14004" xr:uid="{5300018C-65CF-4F07-834A-3DAC124E7457}"/>
    <cellStyle name="Output 16 11" xfId="12910" xr:uid="{2858FBCA-41D2-4327-BD47-3BAD52A75C19}"/>
    <cellStyle name="Output 16 12" xfId="13604" xr:uid="{F62634B2-5AE1-4EA4-805C-CD9757F910F3}"/>
    <cellStyle name="Output 16 2" xfId="9095" xr:uid="{3079A01C-70AC-459E-9081-431F0D98AB74}"/>
    <cellStyle name="Output 16 2 10" xfId="18348" xr:uid="{E1B8DFBD-1336-43F7-A412-0AA0639D6A91}"/>
    <cellStyle name="Output 16 2 11" xfId="19220" xr:uid="{62F01881-2357-4ED7-A9F3-2E2F1BB66D5C}"/>
    <cellStyle name="Output 16 2 2" xfId="9827" xr:uid="{AD3CD1D6-4132-40A7-8975-0BF0546A001E}"/>
    <cellStyle name="Output 16 2 2 10" xfId="12001" xr:uid="{2281524A-A956-45B1-8DFB-62D7D8DE186F}"/>
    <cellStyle name="Output 16 2 2 2" xfId="11366" xr:uid="{7FD95FF2-5B28-4E05-AAA9-EB8D3B20834D}"/>
    <cellStyle name="Output 16 2 2 2 2" xfId="15795" xr:uid="{25DFDEB8-87DB-482B-93BA-F13B24F70777}"/>
    <cellStyle name="Output 16 2 2 2 3" xfId="16757" xr:uid="{56ACCF52-49EA-41D6-A959-50D5C9E5754F}"/>
    <cellStyle name="Output 16 2 2 2 4" xfId="17709" xr:uid="{073203E4-EA53-4F45-B5B0-A2C7AEF59FBB}"/>
    <cellStyle name="Output 16 2 2 2 5" xfId="18589" xr:uid="{92F718D5-DC28-4D50-8394-CF6D06B78B80}"/>
    <cellStyle name="Output 16 2 2 2 6" xfId="19455" xr:uid="{605D1ACA-8FCD-4064-A548-F1A48CF181D9}"/>
    <cellStyle name="Output 16 2 2 2 7" xfId="20231" xr:uid="{3E7EBB79-A270-4390-8AAE-82684B70DD2A}"/>
    <cellStyle name="Output 16 2 2 2 8" xfId="20988" xr:uid="{AF08962F-5E27-484C-A743-5513C5E85155}"/>
    <cellStyle name="Output 16 2 2 3" xfId="11815" xr:uid="{3D213167-918F-4BCA-806D-C75DA3B3F62D}"/>
    <cellStyle name="Output 16 2 2 3 2" xfId="16219" xr:uid="{1362F942-A2F5-4AA2-BEAF-0BF364CDD079}"/>
    <cellStyle name="Output 16 2 2 3 3" xfId="17179" xr:uid="{09B67751-52B8-45A5-804E-8C6387C8076F}"/>
    <cellStyle name="Output 16 2 2 3 4" xfId="18131" xr:uid="{BDD4A7FE-555D-4247-97AC-1D902F6F160C}"/>
    <cellStyle name="Output 16 2 2 3 5" xfId="19005" xr:uid="{6067A26A-3497-4747-9BED-92619A3DC092}"/>
    <cellStyle name="Output 16 2 2 3 6" xfId="19870" xr:uid="{4B60A76C-D0A3-4F1E-B614-A21B4FFD0C56}"/>
    <cellStyle name="Output 16 2 2 3 7" xfId="20646" xr:uid="{0C4A8E30-DC4E-4483-87CC-BB5BBE9FE438}"/>
    <cellStyle name="Output 16 2 2 3 8" xfId="21403" xr:uid="{80B24754-9EAD-4BDB-B9BC-38381C67ABFE}"/>
    <cellStyle name="Output 16 2 2 4" xfId="14779" xr:uid="{AB2A0B28-C9D2-46B9-AEE7-23E4C913E5FC}"/>
    <cellStyle name="Output 16 2 2 5" xfId="14372" xr:uid="{8C9704DF-1BD4-4E72-BD62-E791036E0F69}"/>
    <cellStyle name="Output 16 2 2 6" xfId="12590" xr:uid="{C6532658-EC47-4B66-BA51-915619E14669}"/>
    <cellStyle name="Output 16 2 2 7" xfId="14660" xr:uid="{FEA08D0A-AA59-47FE-9235-26057EE8A57E}"/>
    <cellStyle name="Output 16 2 2 8" xfId="12337" xr:uid="{65F4BEF4-6769-40A5-9CFD-CB60D32E1DA0}"/>
    <cellStyle name="Output 16 2 2 9" xfId="15093" xr:uid="{55ADFD83-CF4C-4B79-ACE2-1095E7A394B8}"/>
    <cellStyle name="Output 16 2 3" xfId="10620" xr:uid="{0CAEB0C3-CF8C-40C8-ACC7-E4DE29D911A5}"/>
    <cellStyle name="Output 16 2 3 2" xfId="15316" xr:uid="{F78A54D1-73C3-4CD5-8EC2-935AF3005882}"/>
    <cellStyle name="Output 16 2 3 3" xfId="16336" xr:uid="{24F29011-84C9-412B-ACB6-689D7D5C0F20}"/>
    <cellStyle name="Output 16 2 3 4" xfId="17296" xr:uid="{3E76FBFA-444E-428B-8DB2-95AAD1E62EF1}"/>
    <cellStyle name="Output 16 2 3 5" xfId="18245" xr:uid="{9A13B971-3EDF-4EA1-B6CF-58F99DA74C7F}"/>
    <cellStyle name="Output 16 2 3 6" xfId="19118" xr:uid="{2A74C4B2-6998-4DDA-9336-8C6511A44E6F}"/>
    <cellStyle name="Output 16 2 3 7" xfId="19983" xr:uid="{F9D436E3-3B89-40A7-997B-5CD2C2B76B14}"/>
    <cellStyle name="Output 16 2 3 8" xfId="20759" xr:uid="{50415135-06DE-4FAA-B914-9C4C8E4E5F28}"/>
    <cellStyle name="Output 16 2 4" xfId="11586" xr:uid="{FD02DC49-156A-448F-99BE-E82720F6FBA9}"/>
    <cellStyle name="Output 16 2 4 2" xfId="15990" xr:uid="{316A2E69-26F6-4F38-A8FB-503E76791C2B}"/>
    <cellStyle name="Output 16 2 4 3" xfId="16950" xr:uid="{6BD632C8-CA6A-4FC7-8587-7A4453382795}"/>
    <cellStyle name="Output 16 2 4 4" xfId="17902" xr:uid="{4DED19FC-C140-4FA3-A2B5-8C2D24789AE5}"/>
    <cellStyle name="Output 16 2 4 5" xfId="18776" xr:uid="{68D753A3-39C6-4609-B767-B5E3EFC17160}"/>
    <cellStyle name="Output 16 2 4 6" xfId="19641" xr:uid="{F241B25C-2B67-48EC-BC5C-BC45831EFE77}"/>
    <cellStyle name="Output 16 2 4 7" xfId="20417" xr:uid="{3421652D-834C-4BFD-B275-F3F3BCF151C5}"/>
    <cellStyle name="Output 16 2 4 8" xfId="21174" xr:uid="{A9241B48-FE98-40F9-9A14-99F52C4F43DD}"/>
    <cellStyle name="Output 16 2 5" xfId="14287" xr:uid="{DC551F27-EB42-4C6D-8FC2-E5BA8FD05BD1}"/>
    <cellStyle name="Output 16 2 6" xfId="12670" xr:uid="{7350F6E3-37C8-4EC8-87F4-65D79FA545B2}"/>
    <cellStyle name="Output 16 2 7" xfId="15450" xr:uid="{E2D9CFDC-6A61-41BA-A7C8-59AA680E0071}"/>
    <cellStyle name="Output 16 2 8" xfId="16459" xr:uid="{E2944B73-FF3C-4E98-BBED-D8CE8C41688D}"/>
    <cellStyle name="Output 16 2 9" xfId="17417" xr:uid="{DA44944F-3642-43F1-AE94-532A34FDCCE8}"/>
    <cellStyle name="Output 16 3" xfId="9344" xr:uid="{CB30F9E7-910A-4020-8C36-A62F6820C317}"/>
    <cellStyle name="Output 16 3 10" xfId="15137" xr:uid="{BB262603-0AB0-4734-BB2A-914FE1863065}"/>
    <cellStyle name="Output 16 3 2" xfId="10871" xr:uid="{D9F9065E-B5AD-471E-B067-D8F52D5D5FCD}"/>
    <cellStyle name="Output 16 3 2 2" xfId="15498" xr:uid="{C38F5B93-7AD6-49E5-B00F-CD407E41CD1D}"/>
    <cellStyle name="Output 16 3 2 3" xfId="16504" xr:uid="{E64D618F-B82C-46F2-AFE1-7E7939585AFC}"/>
    <cellStyle name="Output 16 3 2 4" xfId="17462" xr:uid="{CAA4FC83-085B-4F91-9DD1-82E35FB204B0}"/>
    <cellStyle name="Output 16 3 2 5" xfId="18389" xr:uid="{357EB512-2E3E-474E-9283-E38D1E108F41}"/>
    <cellStyle name="Output 16 3 2 6" xfId="19260" xr:uid="{72643481-6646-48F4-8DAF-71790812E349}"/>
    <cellStyle name="Output 16 3 2 7" xfId="20107" xr:uid="{BD5E3289-A6A2-430E-9DA3-190926843AED}"/>
    <cellStyle name="Output 16 3 2 8" xfId="20874" xr:uid="{B58DC0D7-1944-41D3-857E-C1C4CD71C062}"/>
    <cellStyle name="Output 16 3 3" xfId="11701" xr:uid="{059651A2-441D-4847-8363-F63873A2FD63}"/>
    <cellStyle name="Output 16 3 3 2" xfId="16105" xr:uid="{40AC2DFC-3FC5-4283-9C39-97F28C467093}"/>
    <cellStyle name="Output 16 3 3 3" xfId="17065" xr:uid="{1FBD696F-1D5C-4753-A0F8-25446A3043BF}"/>
    <cellStyle name="Output 16 3 3 4" xfId="18017" xr:uid="{1D67DF7D-F38E-4C93-9EC8-C0D382941F89}"/>
    <cellStyle name="Output 16 3 3 5" xfId="18891" xr:uid="{677B8754-06F6-4675-9F5B-DBD671B04EF1}"/>
    <cellStyle name="Output 16 3 3 6" xfId="19756" xr:uid="{1110EB79-4B55-42B3-902E-B86C6052D961}"/>
    <cellStyle name="Output 16 3 3 7" xfId="20532" xr:uid="{E65B1BED-7271-44BF-AC17-85B9160B653B}"/>
    <cellStyle name="Output 16 3 3 8" xfId="21289" xr:uid="{8C940EAC-3866-45FD-9C03-2E7EACA49E28}"/>
    <cellStyle name="Output 16 3 4" xfId="14468" xr:uid="{8560CBC7-42A7-4792-8D29-EDE8DA1DBA0C}"/>
    <cellStyle name="Output 16 3 5" xfId="12502" xr:uid="{862B3873-3E55-492B-A7AD-A48AD768AA75}"/>
    <cellStyle name="Output 16 3 6" xfId="14424" xr:uid="{6C723E98-5EE6-4638-8835-DBD08259364E}"/>
    <cellStyle name="Output 16 3 7" xfId="12543" xr:uid="{2C1D0080-5525-4C42-8538-3C92F9F9A34A}"/>
    <cellStyle name="Output 16 3 8" xfId="13741" xr:uid="{25B7EEF3-BA73-477F-9F98-301D1D113200}"/>
    <cellStyle name="Output 16 3 9" xfId="13136" xr:uid="{ACB19B1B-FBB0-40E3-8AED-D6E2B93A1607}"/>
    <cellStyle name="Output 16 4" xfId="10128" xr:uid="{541B5742-F3FA-435C-B93C-7493BF96BDC8}"/>
    <cellStyle name="Output 16 4 2" xfId="15009" xr:uid="{909B5B1F-D119-4F4C-84C7-605BD2104BEA}"/>
    <cellStyle name="Output 16 4 3" xfId="12073" xr:uid="{142620FC-D6AB-426D-BB3A-0C8F0C1DA58A}"/>
    <cellStyle name="Output 16 4 4" xfId="15234" xr:uid="{2D1E41F9-6A2D-420B-8DF2-D36027D3FA81}"/>
    <cellStyle name="Output 16 4 5" xfId="11896" xr:uid="{D29D0F0F-C62B-47C3-8A7E-D8E23B4EE458}"/>
    <cellStyle name="Output 16 4 6" xfId="14220" xr:uid="{F18ED9F6-5002-45F5-8DE7-7E72D0F88009}"/>
    <cellStyle name="Output 16 4 7" xfId="12737" xr:uid="{774C0013-377D-404B-B1FD-881DB13E8A76}"/>
    <cellStyle name="Output 16 4 8" xfId="15156" xr:uid="{A51CB1FC-E1B2-4CFF-BBBD-B163473D39F0}"/>
    <cellStyle name="Output 16 5" xfId="11473" xr:uid="{C1C1DF87-B425-4B7B-A1C3-A4D48FD6635A}"/>
    <cellStyle name="Output 16 5 2" xfId="15877" xr:uid="{CDAA4D62-17FC-4966-8947-A74C3BB9A572}"/>
    <cellStyle name="Output 16 5 3" xfId="16837" xr:uid="{A2056F80-2E5E-4446-A7A3-3D81B6B3DB31}"/>
    <cellStyle name="Output 16 5 4" xfId="17789" xr:uid="{DC4AAD2D-92ED-4099-AD31-0ADAB0D23D4F}"/>
    <cellStyle name="Output 16 5 5" xfId="18663" xr:uid="{547DE221-F51E-41F8-929E-9B5D29459E9E}"/>
    <cellStyle name="Output 16 5 6" xfId="19528" xr:uid="{1679C58E-1E42-40CC-BE7B-D9C83DAA76E6}"/>
    <cellStyle name="Output 16 5 7" xfId="20304" xr:uid="{315DF87A-0FBC-4F4F-A4E2-23B9D41E324C}"/>
    <cellStyle name="Output 16 5 8" xfId="21061" xr:uid="{35EBBBE0-0EBE-4B32-B082-B62C8B9026CD}"/>
    <cellStyle name="Output 16 6" xfId="13914" xr:uid="{25ADEFC5-88C2-4F0C-98C5-47C64D298ABB}"/>
    <cellStyle name="Output 16 7" xfId="12991" xr:uid="{264F8138-A3BD-4D71-865D-C04F885487F5}"/>
    <cellStyle name="Output 16 8" xfId="13533" xr:uid="{FDFDDFEF-119A-468E-B3AF-C9149052724B}"/>
    <cellStyle name="Output 16 9" xfId="13289" xr:uid="{B3FB0F26-79D0-440E-BEB4-DC98D8AC95CA}"/>
    <cellStyle name="Output 17" xfId="8487" xr:uid="{BF3FB9AA-095C-4D0E-A5E5-B03D3176392F}"/>
    <cellStyle name="Output 17 10" xfId="14575" xr:uid="{295C9C7D-BE3D-449D-9D3D-0E0BE659E752}"/>
    <cellStyle name="Output 17 11" xfId="12400" xr:uid="{EFACA3FD-A398-4FCF-AF33-826391841940}"/>
    <cellStyle name="Output 17 12" xfId="14691" xr:uid="{32305C69-1B0D-4C58-B430-96086529FF08}"/>
    <cellStyle name="Output 17 2" xfId="9096" xr:uid="{99B53A37-3793-4BC7-88F7-33EC21B91348}"/>
    <cellStyle name="Output 17 2 10" xfId="12283" xr:uid="{2DE25021-B353-4443-AE0B-A102455609B7}"/>
    <cellStyle name="Output 17 2 11" xfId="13816" xr:uid="{634B9E85-FAB2-4ECA-AE9D-C93F3F58865C}"/>
    <cellStyle name="Output 17 2 2" xfId="9828" xr:uid="{E32DDB3D-BDAE-4E42-AA90-15E15603011B}"/>
    <cellStyle name="Output 17 2 2 10" xfId="18562" xr:uid="{C9ECD59F-6009-4607-9CCE-35500E28842B}"/>
    <cellStyle name="Output 17 2 2 2" xfId="11367" xr:uid="{EBEDE368-62C4-4FEE-A9A2-CF02468DD5BC}"/>
    <cellStyle name="Output 17 2 2 2 2" xfId="15796" xr:uid="{497B3CA6-F6F4-4EBB-B58A-61858026D402}"/>
    <cellStyle name="Output 17 2 2 2 3" xfId="16758" xr:uid="{FF4EA6D2-8D8E-4871-A6BC-4DEE48E3062C}"/>
    <cellStyle name="Output 17 2 2 2 4" xfId="17710" xr:uid="{4DE81924-2CFD-4B02-9354-6D6BCC4D1988}"/>
    <cellStyle name="Output 17 2 2 2 5" xfId="18590" xr:uid="{91A116BB-4F72-4721-B35F-37CB613AB35E}"/>
    <cellStyle name="Output 17 2 2 2 6" xfId="19456" xr:uid="{030A77C0-4FB1-4154-BA9B-EFA6FFE3AC15}"/>
    <cellStyle name="Output 17 2 2 2 7" xfId="20232" xr:uid="{761997DE-3010-4F5A-ABFB-784AB3750492}"/>
    <cellStyle name="Output 17 2 2 2 8" xfId="20989" xr:uid="{54DAA5BB-65AE-43D4-B6C5-35A477084A7E}"/>
    <cellStyle name="Output 17 2 2 3" xfId="11816" xr:uid="{4880FC73-EECB-49BD-AA89-9F7BD188F837}"/>
    <cellStyle name="Output 17 2 2 3 2" xfId="16220" xr:uid="{0B31C286-5EA8-4717-AEED-7FAEFBDC6F99}"/>
    <cellStyle name="Output 17 2 2 3 3" xfId="17180" xr:uid="{91F05A52-5760-41F3-9549-2C65AE782610}"/>
    <cellStyle name="Output 17 2 2 3 4" xfId="18132" xr:uid="{55652A2B-7B04-45AB-B29C-CC1966FB0E40}"/>
    <cellStyle name="Output 17 2 2 3 5" xfId="19006" xr:uid="{F58DB404-F4A6-458A-82E6-85DFD8739014}"/>
    <cellStyle name="Output 17 2 2 3 6" xfId="19871" xr:uid="{80FA67DD-2C9A-422A-BA46-6C7130B7DD32}"/>
    <cellStyle name="Output 17 2 2 3 7" xfId="20647" xr:uid="{B3F5EC33-A265-43B7-BD60-1901DB10B9E6}"/>
    <cellStyle name="Output 17 2 2 3 8" xfId="21404" xr:uid="{4D6654C6-2513-478B-BC04-E71DDFEC0A25}"/>
    <cellStyle name="Output 17 2 2 4" xfId="14780" xr:uid="{AF8E7421-86E9-426F-BDA0-FE5E8A3F3AD8}"/>
    <cellStyle name="Output 17 2 2 5" xfId="15117" xr:uid="{2C13D5E0-420B-476D-B4EC-06EABBB5EAB2}"/>
    <cellStyle name="Output 17 2 2 6" xfId="11982" xr:uid="{C3574440-795E-4E3B-B30A-22DC1B6B4633}"/>
    <cellStyle name="Output 17 2 2 7" xfId="15767" xr:uid="{946FF52E-2732-4559-9192-573DA9F44FF5}"/>
    <cellStyle name="Output 17 2 2 8" xfId="16730" xr:uid="{143C13C6-F571-40EE-A373-D17BFDD57C85}"/>
    <cellStyle name="Output 17 2 2 9" xfId="17682" xr:uid="{407E2210-9B87-4804-ACCE-2510D3A74B9D}"/>
    <cellStyle name="Output 17 2 3" xfId="10621" xr:uid="{D7BBCCB5-8C1D-46E3-9D59-82A4ED98BB48}"/>
    <cellStyle name="Output 17 2 3 2" xfId="15317" xr:uid="{7E44F617-A8C4-4F4D-A73E-46E68D6AE99D}"/>
    <cellStyle name="Output 17 2 3 3" xfId="16337" xr:uid="{72DBA544-77F7-4887-B1C8-49C9079840C9}"/>
    <cellStyle name="Output 17 2 3 4" xfId="17297" xr:uid="{0D112AB7-EFD2-4E4B-9A7A-3030EDCAC0A6}"/>
    <cellStyle name="Output 17 2 3 5" xfId="18246" xr:uid="{1E6967F8-02FB-4C15-A69C-3C3136FB7A85}"/>
    <cellStyle name="Output 17 2 3 6" xfId="19119" xr:uid="{59CE5F3E-1C6C-41B6-9E17-4EBBEB50646D}"/>
    <cellStyle name="Output 17 2 3 7" xfId="19984" xr:uid="{C596ECB1-CB0E-452A-AE35-2D776B99C4FE}"/>
    <cellStyle name="Output 17 2 3 8" xfId="20760" xr:uid="{D388327B-586D-4A49-8347-1475DEA9A04C}"/>
    <cellStyle name="Output 17 2 4" xfId="11587" xr:uid="{57876968-57CB-4E33-963D-E6668488A314}"/>
    <cellStyle name="Output 17 2 4 2" xfId="15991" xr:uid="{07D7A3D5-9269-4999-9225-EDE062DD3AAB}"/>
    <cellStyle name="Output 17 2 4 3" xfId="16951" xr:uid="{7F140289-3008-4244-B9F4-A32FCF9491A2}"/>
    <cellStyle name="Output 17 2 4 4" xfId="17903" xr:uid="{42B479E5-CE9C-4A7E-AD2E-E830ECAB8F04}"/>
    <cellStyle name="Output 17 2 4 5" xfId="18777" xr:uid="{881DC416-0EA0-4652-8B4A-F2C5D52DD285}"/>
    <cellStyle name="Output 17 2 4 6" xfId="19642" xr:uid="{0DFC6074-580C-4CF2-9F3C-B855689FF577}"/>
    <cellStyle name="Output 17 2 4 7" xfId="20418" xr:uid="{C1AE6A71-9035-4AA8-88F3-0823FF627DBA}"/>
    <cellStyle name="Output 17 2 4 8" xfId="21175" xr:uid="{5F8F8B81-D7AE-4B70-BA36-C8A5D5DBC505}"/>
    <cellStyle name="Output 17 2 5" xfId="14288" xr:uid="{43B7641C-A009-4064-BEAD-A4B67879CDD2}"/>
    <cellStyle name="Output 17 2 6" xfId="12669" xr:uid="{40E7741D-76B3-4EC6-8BAE-77DD77F484C8}"/>
    <cellStyle name="Output 17 2 7" xfId="14961" xr:uid="{B83611BB-9B86-4848-A762-8D9CA5BE6084}"/>
    <cellStyle name="Output 17 2 8" xfId="12115" xr:uid="{903F518D-D03C-463C-9D36-84EFF42D4074}"/>
    <cellStyle name="Output 17 2 9" xfId="14730" xr:uid="{17624649-4712-4442-ABC4-8496AC236B53}"/>
    <cellStyle name="Output 17 3" xfId="9345" xr:uid="{68A1A705-8F00-43A6-B097-CB48FC8E4544}"/>
    <cellStyle name="Output 17 3 10" xfId="19225" xr:uid="{4806ABC0-A0E8-4ADC-8E3D-FFED5C2DFD9F}"/>
    <cellStyle name="Output 17 3 2" xfId="10872" xr:uid="{24ED4EFF-6BAE-49E5-8ABF-AB0DB1B32F64}"/>
    <cellStyle name="Output 17 3 2 2" xfId="15499" xr:uid="{6918C52F-A39A-488D-A1CC-771259422C0D}"/>
    <cellStyle name="Output 17 3 2 3" xfId="16505" xr:uid="{2ADE3C11-E641-41DD-A592-467B8A2B0CF3}"/>
    <cellStyle name="Output 17 3 2 4" xfId="17463" xr:uid="{B0D7F7F1-DBD8-4F14-995F-DF83C40AD06B}"/>
    <cellStyle name="Output 17 3 2 5" xfId="18390" xr:uid="{B799B940-7D5F-4BDF-90CA-4EF69EE02FAF}"/>
    <cellStyle name="Output 17 3 2 6" xfId="19261" xr:uid="{1BAA143D-987C-4496-B800-F1CCE1BB2320}"/>
    <cellStyle name="Output 17 3 2 7" xfId="20108" xr:uid="{F3A8DEFA-832F-4E9F-B9FE-93BB7D2803E9}"/>
    <cellStyle name="Output 17 3 2 8" xfId="20875" xr:uid="{04D0FE87-9DDE-4B70-8973-D23FCF6EE7A6}"/>
    <cellStyle name="Output 17 3 3" xfId="11702" xr:uid="{350F4BE8-0CA4-41E5-95F6-47FD02A9BD05}"/>
    <cellStyle name="Output 17 3 3 2" xfId="16106" xr:uid="{C651B525-53D0-42F3-8AA5-B91825A5052B}"/>
    <cellStyle name="Output 17 3 3 3" xfId="17066" xr:uid="{D25A58C8-6BE9-405D-AEDF-A4F939D094AE}"/>
    <cellStyle name="Output 17 3 3 4" xfId="18018" xr:uid="{B6E8D1AD-11E5-49E6-A79F-FF59E78FD584}"/>
    <cellStyle name="Output 17 3 3 5" xfId="18892" xr:uid="{39CF459C-8458-4926-8153-BFB949C65AA7}"/>
    <cellStyle name="Output 17 3 3 6" xfId="19757" xr:uid="{CF0D9FB4-D0BF-4D55-9F28-85F5EC39639D}"/>
    <cellStyle name="Output 17 3 3 7" xfId="20533" xr:uid="{11E670FE-653F-457D-A63D-6D28906ECA71}"/>
    <cellStyle name="Output 17 3 3 8" xfId="21290" xr:uid="{AF57AFDB-8C28-4A1A-B694-8069FBDB3ED9}"/>
    <cellStyle name="Output 17 3 4" xfId="14469" xr:uid="{AA81C3FC-7F2D-4818-B1F1-ABEDD1920ADF}"/>
    <cellStyle name="Output 17 3 5" xfId="12501" xr:uid="{347BD679-3831-4EA4-98E1-8E9F321D3EEA}"/>
    <cellStyle name="Output 17 3 6" xfId="15455" xr:uid="{58FEED9B-AD27-473F-B5CC-80AA72BE8ADF}"/>
    <cellStyle name="Output 17 3 7" xfId="16464" xr:uid="{EB9CCDAE-67D3-487E-81A7-F8453D6A1A53}"/>
    <cellStyle name="Output 17 3 8" xfId="17422" xr:uid="{D1449A8D-3C3B-4354-9EB1-EB1C61F54C64}"/>
    <cellStyle name="Output 17 3 9" xfId="18353" xr:uid="{387A772A-41BF-44C7-B111-BC1FE224ECE7}"/>
    <cellStyle name="Output 17 4" xfId="10129" xr:uid="{6A942D89-EA21-4CC7-87E7-63280550CA75}"/>
    <cellStyle name="Output 17 4 2" xfId="15010" xr:uid="{A88EF783-2246-481B-92E4-065C9F1D190A}"/>
    <cellStyle name="Output 17 4 3" xfId="12072" xr:uid="{4412712C-F4F7-4055-A3B9-3001C7D9FCA3}"/>
    <cellStyle name="Output 17 4 4" xfId="14736" xr:uid="{C38180D9-83C6-4B76-8C9B-2DFADF3CB625}"/>
    <cellStyle name="Output 17 4 5" xfId="12277" xr:uid="{70E9CFC0-6052-4F78-8D3E-009C5CB22119}"/>
    <cellStyle name="Output 17 4 6" xfId="14434" xr:uid="{AAE3A9CC-44E0-42FB-9D5C-0111D49D45CB}"/>
    <cellStyle name="Output 17 4 7" xfId="12535" xr:uid="{A529AF00-959D-4501-8229-59DF8BDB158E}"/>
    <cellStyle name="Output 17 4 8" xfId="14670" xr:uid="{BFE81127-09B3-4EB1-B4B0-517CCA43DA7C}"/>
    <cellStyle name="Output 17 5" xfId="11474" xr:uid="{D151D7A5-FFB0-4E86-AA69-D41A0434832F}"/>
    <cellStyle name="Output 17 5 2" xfId="15878" xr:uid="{D51F80E8-8C8C-4471-BB42-FBF41588A2E8}"/>
    <cellStyle name="Output 17 5 3" xfId="16838" xr:uid="{AAB9BFC8-C9AE-43A1-B677-7071C6D6AD72}"/>
    <cellStyle name="Output 17 5 4" xfId="17790" xr:uid="{A5230258-BAAF-4412-AF51-C0908BCEFF11}"/>
    <cellStyle name="Output 17 5 5" xfId="18664" xr:uid="{20E5D829-848A-41A7-9DB8-1A936144B31D}"/>
    <cellStyle name="Output 17 5 6" xfId="19529" xr:uid="{544A702D-F79F-4B4D-81E3-ADBE4D577829}"/>
    <cellStyle name="Output 17 5 7" xfId="20305" xr:uid="{546C7DB9-1F21-4D1C-92F8-B918AD964DF7}"/>
    <cellStyle name="Output 17 5 8" xfId="21062" xr:uid="{BB8C0B89-45F2-4214-9B51-4EA3656A0224}"/>
    <cellStyle name="Output 17 6" xfId="13915" xr:uid="{B55F0FC6-56CC-4204-AF4E-21088063DAA0}"/>
    <cellStyle name="Output 17 7" xfId="12990" xr:uid="{EEB72DEC-AD66-4A3F-9276-84C9EE4CCBAE}"/>
    <cellStyle name="Output 17 8" xfId="13534" xr:uid="{C1A4691E-5685-4CD7-8E72-3AFDED890B49}"/>
    <cellStyle name="Output 17 9" xfId="13288" xr:uid="{882DC186-1904-401B-A7C4-CD45D9B6539D}"/>
    <cellStyle name="Output 18" xfId="8488" xr:uid="{2034E8B5-A362-472F-A7FF-36F06D10D67E}"/>
    <cellStyle name="Output 18 10" xfId="13287" xr:uid="{061F687A-0C65-4393-BB94-ECBE77CCFC7E}"/>
    <cellStyle name="Output 18 11" xfId="15604" xr:uid="{A8BDD0E7-7DFD-43FF-83C1-8266C743AFB7}"/>
    <cellStyle name="Output 18 12" xfId="16605" xr:uid="{638AA204-8150-4974-868A-32C15149B442}"/>
    <cellStyle name="Output 18 13" xfId="17563" xr:uid="{C8900592-3669-40FF-9B4D-1A63261C5536}"/>
    <cellStyle name="Output 18 2" xfId="8489" xr:uid="{E4E6E0AB-D9FC-49F6-80A3-E37E87A31AB7}"/>
    <cellStyle name="Output 18 2 10" xfId="15065" xr:uid="{64FADCDB-A451-4897-A55E-97998B302185}"/>
    <cellStyle name="Output 18 2 11" xfId="12021" xr:uid="{AD479C8D-3D0B-4B29-B323-79A49677E263}"/>
    <cellStyle name="Output 18 2 12" xfId="13876" xr:uid="{FEF192EB-BB83-4E04-8900-ED6DF11FF7E5}"/>
    <cellStyle name="Output 18 2 2" xfId="9098" xr:uid="{ADE4A535-66AA-4629-9DD1-7A93AA6C4F87}"/>
    <cellStyle name="Output 18 2 2 10" xfId="13328" xr:uid="{9894B80B-1DE7-4DA9-A228-8FFB989A8113}"/>
    <cellStyle name="Output 18 2 2 11" xfId="15364" xr:uid="{9198A715-E57F-41FF-A432-DA40703F3318}"/>
    <cellStyle name="Output 18 2 2 2" xfId="9829" xr:uid="{1E9105DC-C762-4ED0-BB7A-0FD6018CBDF2}"/>
    <cellStyle name="Output 18 2 2 2 10" xfId="20179" xr:uid="{3B5C2477-07B7-4711-989E-53F1914932A6}"/>
    <cellStyle name="Output 18 2 2 2 2" xfId="11368" xr:uid="{4A76B0EC-CC8A-48BA-A3C8-E57FDACAF66B}"/>
    <cellStyle name="Output 18 2 2 2 2 2" xfId="15797" xr:uid="{E44EF670-270D-4024-BCEC-44086C1955CB}"/>
    <cellStyle name="Output 18 2 2 2 2 3" xfId="16759" xr:uid="{74E6CF1F-E5D7-4748-8249-C6E97238ACA3}"/>
    <cellStyle name="Output 18 2 2 2 2 4" xfId="17711" xr:uid="{ADDE4CD3-E71B-450F-B8BA-C19F55FE880C}"/>
    <cellStyle name="Output 18 2 2 2 2 5" xfId="18591" xr:uid="{D20F3A6E-B695-45D1-8C6B-FD3188D2C773}"/>
    <cellStyle name="Output 18 2 2 2 2 6" xfId="19457" xr:uid="{E6432CDC-3C5B-48FE-A973-A099FBCBE451}"/>
    <cellStyle name="Output 18 2 2 2 2 7" xfId="20233" xr:uid="{C3634FFA-10FE-4B34-A46C-1810D05C407A}"/>
    <cellStyle name="Output 18 2 2 2 2 8" xfId="20990" xr:uid="{920795BC-9A6C-4BF3-B6C8-5A5E3FCA0B41}"/>
    <cellStyle name="Output 18 2 2 2 3" xfId="11817" xr:uid="{45A9EF2B-7278-471C-9F4B-C6F7C7A4C19A}"/>
    <cellStyle name="Output 18 2 2 2 3 2" xfId="16221" xr:uid="{D8A53EC1-26D3-4FB2-A3EC-32E690A4EDDC}"/>
    <cellStyle name="Output 18 2 2 2 3 3" xfId="17181" xr:uid="{7F7802AF-8676-4F98-A27C-68FEED4FB098}"/>
    <cellStyle name="Output 18 2 2 2 3 4" xfId="18133" xr:uid="{50D9476A-DC35-4E49-BB14-160390923BD1}"/>
    <cellStyle name="Output 18 2 2 2 3 5" xfId="19007" xr:uid="{91975CB1-C18C-416C-A0C2-7E0C8E472EFB}"/>
    <cellStyle name="Output 18 2 2 2 3 6" xfId="19872" xr:uid="{DDB0FAAD-31A0-4427-826E-547EE3DA8E46}"/>
    <cellStyle name="Output 18 2 2 2 3 7" xfId="20648" xr:uid="{A7A329C3-F1D7-45BD-839B-64907378DAA8}"/>
    <cellStyle name="Output 18 2 2 2 3 8" xfId="21405" xr:uid="{01365315-50B6-4170-9F39-0D09B910DE33}"/>
    <cellStyle name="Output 18 2 2 2 4" xfId="14781" xr:uid="{202EA209-4BC9-4BE6-9D78-A45059468B6B}"/>
    <cellStyle name="Output 18 2 2 2 5" xfId="15575" xr:uid="{DD12EEE7-BE8E-4E7E-929E-D57F1337F6DC}"/>
    <cellStyle name="Output 18 2 2 2 6" xfId="16579" xr:uid="{33E64FC8-16BE-4F85-848E-8679442ADF84}"/>
    <cellStyle name="Output 18 2 2 2 7" xfId="17537" xr:uid="{4FA2B0A1-5926-4792-957D-D53EF9F9DB1E}"/>
    <cellStyle name="Output 18 2 2 2 8" xfId="18462" xr:uid="{ADCB4936-579D-49DB-8CB2-8F3D4677355B}"/>
    <cellStyle name="Output 18 2 2 2 9" xfId="19333" xr:uid="{511AA779-9583-4FAA-AD72-3154B0908938}"/>
    <cellStyle name="Output 18 2 2 3" xfId="10623" xr:uid="{0A2F16F9-E678-451A-B5E5-370F4EE34A5F}"/>
    <cellStyle name="Output 18 2 2 3 2" xfId="15319" xr:uid="{9914C333-104F-4296-A6B8-779460BED860}"/>
    <cellStyle name="Output 18 2 2 3 3" xfId="16339" xr:uid="{F0DCD6A5-2502-4DE1-86A2-B541AAE9E0DB}"/>
    <cellStyle name="Output 18 2 2 3 4" xfId="17299" xr:uid="{94CEF939-CFA1-4D45-8760-ED19B58D1EF5}"/>
    <cellStyle name="Output 18 2 2 3 5" xfId="18248" xr:uid="{B916439F-9A21-481B-8C7E-2B249DDE222F}"/>
    <cellStyle name="Output 18 2 2 3 6" xfId="19121" xr:uid="{8594F18E-36FC-4E1D-9167-5126C4ECC497}"/>
    <cellStyle name="Output 18 2 2 3 7" xfId="19986" xr:uid="{D508AC63-D33D-4D03-A472-4F9B8EE5BD66}"/>
    <cellStyle name="Output 18 2 2 3 8" xfId="20762" xr:uid="{6A66F63C-14C7-4DE1-A07C-2B3F0F17C86F}"/>
    <cellStyle name="Output 18 2 2 4" xfId="11589" xr:uid="{21381A9F-E654-4085-B331-94213E8F9142}"/>
    <cellStyle name="Output 18 2 2 4 2" xfId="15993" xr:uid="{F4FED96C-CC84-4631-B4C7-9C628ADE85B1}"/>
    <cellStyle name="Output 18 2 2 4 3" xfId="16953" xr:uid="{A353E274-39B8-4A0D-873B-CE770E178AF9}"/>
    <cellStyle name="Output 18 2 2 4 4" xfId="17905" xr:uid="{085D2EC1-33D4-48A6-BA0C-871B9A9DBAB8}"/>
    <cellStyle name="Output 18 2 2 4 5" xfId="18779" xr:uid="{385C8BC4-82C3-4B32-B5C3-DE94F2520176}"/>
    <cellStyle name="Output 18 2 2 4 6" xfId="19644" xr:uid="{927DEAC1-E84F-4E97-BCF2-AA5B2644A5DF}"/>
    <cellStyle name="Output 18 2 2 4 7" xfId="20420" xr:uid="{97C7FFBF-D344-4F58-9C00-F7FEFB6E3014}"/>
    <cellStyle name="Output 18 2 2 4 8" xfId="21177" xr:uid="{47BE9B63-2A82-44AF-BB07-F0F2BDC20CBB}"/>
    <cellStyle name="Output 18 2 2 5" xfId="14290" xr:uid="{5EEF044E-B9DD-41B1-9961-351351C7A48F}"/>
    <cellStyle name="Output 18 2 2 6" xfId="12667" xr:uid="{DCF4EBCC-14C2-433E-A5C3-36D2D7E1A106}"/>
    <cellStyle name="Output 18 2 2 7" xfId="13729" xr:uid="{6A43A43B-9B69-425F-A5AF-7351292A03D3}"/>
    <cellStyle name="Output 18 2 2 8" xfId="13144" xr:uid="{D6EA2333-1E46-48A5-BBC4-61A1DB170AE3}"/>
    <cellStyle name="Output 18 2 2 9" xfId="13492" xr:uid="{5EDB89DD-9CF6-4EB3-9E4D-4D18629B04EA}"/>
    <cellStyle name="Output 18 2 3" xfId="9347" xr:uid="{0961B204-7C48-4AD5-8147-CE883C9FF32E}"/>
    <cellStyle name="Output 18 2 3 10" xfId="15741" xr:uid="{F6C19EC4-880E-4967-BD0B-DC840811D87E}"/>
    <cellStyle name="Output 18 2 3 2" xfId="10874" xr:uid="{84890A4E-CE2A-4322-986D-40EBEF9B2C39}"/>
    <cellStyle name="Output 18 2 3 2 2" xfId="15501" xr:uid="{3DB66180-91A7-489C-BEE4-9830DECA85B3}"/>
    <cellStyle name="Output 18 2 3 2 3" xfId="16507" xr:uid="{2445631B-BA14-4395-AB59-E1E1A75D11E2}"/>
    <cellStyle name="Output 18 2 3 2 4" xfId="17465" xr:uid="{142BE03D-7BF2-4305-80FD-2EBAE6897E61}"/>
    <cellStyle name="Output 18 2 3 2 5" xfId="18392" xr:uid="{2B5452D3-A792-4A4B-A5CF-408DE8CC78F1}"/>
    <cellStyle name="Output 18 2 3 2 6" xfId="19263" xr:uid="{EB08974B-B4BE-490C-81E6-1C3DE6E766BB}"/>
    <cellStyle name="Output 18 2 3 2 7" xfId="20110" xr:uid="{66262644-45E5-4C35-8407-CF32FEBD8242}"/>
    <cellStyle name="Output 18 2 3 2 8" xfId="20877" xr:uid="{82310C8B-D4F9-45C0-9209-E7B9BFE2BC4C}"/>
    <cellStyle name="Output 18 2 3 3" xfId="11704" xr:uid="{2D0614C8-6C79-4369-B6D2-740F3B857897}"/>
    <cellStyle name="Output 18 2 3 3 2" xfId="16108" xr:uid="{4E9C4F7F-8F6D-47F8-99B0-D2F5D355C71B}"/>
    <cellStyle name="Output 18 2 3 3 3" xfId="17068" xr:uid="{E6B71F0A-9502-44DD-96CE-0F623A3111EB}"/>
    <cellStyle name="Output 18 2 3 3 4" xfId="18020" xr:uid="{75CB5C60-3A6B-4F40-8687-A3536DA780A2}"/>
    <cellStyle name="Output 18 2 3 3 5" xfId="18894" xr:uid="{2C5DE22B-958F-495C-BB40-3E9A2F2A3B6A}"/>
    <cellStyle name="Output 18 2 3 3 6" xfId="19759" xr:uid="{48D337A4-0CD4-4733-A93D-351040D6CED7}"/>
    <cellStyle name="Output 18 2 3 3 7" xfId="20535" xr:uid="{A14FCE90-5133-4564-B836-BFD34755ED07}"/>
    <cellStyle name="Output 18 2 3 3 8" xfId="21292" xr:uid="{A268553F-8DAB-4813-AE44-38259119E528}"/>
    <cellStyle name="Output 18 2 3 4" xfId="14471" xr:uid="{B2A3288E-F488-4AE1-B976-223B89C1CE5F}"/>
    <cellStyle name="Output 18 2 3 5" xfId="12499" xr:uid="{F7B69A5A-EAC8-462F-9AF1-BC2F4C886EC0}"/>
    <cellStyle name="Output 18 2 3 6" xfId="13750" xr:uid="{4D2B9CCF-0414-4387-B4F0-9CC426843D39}"/>
    <cellStyle name="Output 18 2 3 7" xfId="13128" xr:uid="{E19B5B93-466E-4E83-ACA4-B33B3581C267}"/>
    <cellStyle name="Output 18 2 3 8" xfId="14920" xr:uid="{D3D4A833-ECBE-4404-A038-26AF7F372639}"/>
    <cellStyle name="Output 18 2 3 9" xfId="12151" xr:uid="{F99364F2-FBFB-4D02-B860-D1D933EAA72F}"/>
    <cellStyle name="Output 18 2 4" xfId="10131" xr:uid="{472E79B1-F8AB-470A-8C02-8677B1352FE0}"/>
    <cellStyle name="Output 18 2 4 2" xfId="15012" xr:uid="{39201CEF-DB8C-4EBE-9390-7EACCEC636E6}"/>
    <cellStyle name="Output 18 2 4 3" xfId="12070" xr:uid="{10907473-8625-4D08-BDF0-44E4183120E4}"/>
    <cellStyle name="Output 18 2 4 4" xfId="15232" xr:uid="{D30C81CF-9F4C-44F2-82A8-608A2CDD36A1}"/>
    <cellStyle name="Output 18 2 4 5" xfId="11898" xr:uid="{71C46FBF-0139-4E10-80A5-8C22BDD6B7B7}"/>
    <cellStyle name="Output 18 2 4 6" xfId="13938" xr:uid="{5178030D-57E0-4548-AC46-0282DA5B44C2}"/>
    <cellStyle name="Output 18 2 4 7" xfId="12969" xr:uid="{3A53C41F-AC5F-40CA-ABC8-7E4CAC103385}"/>
    <cellStyle name="Output 18 2 4 8" xfId="13554" xr:uid="{3437AA1B-E3F0-44E3-8F09-7E76D0499EC1}"/>
    <cellStyle name="Output 18 2 5" xfId="11476" xr:uid="{7B49E6EB-F6DF-4190-A74D-8324DE1F066D}"/>
    <cellStyle name="Output 18 2 5 2" xfId="15880" xr:uid="{C836153B-887C-4923-A81D-CBDE19118177}"/>
    <cellStyle name="Output 18 2 5 3" xfId="16840" xr:uid="{D239CEC3-502E-4F2B-A97A-52BEB6BD60BE}"/>
    <cellStyle name="Output 18 2 5 4" xfId="17792" xr:uid="{8CED5573-7F3E-4B91-A6E7-5C1680133EFD}"/>
    <cellStyle name="Output 18 2 5 5" xfId="18666" xr:uid="{ADC5366A-E8DE-46B5-B801-8B345621015F}"/>
    <cellStyle name="Output 18 2 5 6" xfId="19531" xr:uid="{7595AE61-0085-436D-89B3-1B4B3E50D31F}"/>
    <cellStyle name="Output 18 2 5 7" xfId="20307" xr:uid="{1B465712-3916-4DEF-BD44-FF900353D61F}"/>
    <cellStyle name="Output 18 2 5 8" xfId="21064" xr:uid="{AE8D53B0-0A08-4431-9CC5-0DB5198E5FA1}"/>
    <cellStyle name="Output 18 2 6" xfId="13917" xr:uid="{C5090C22-0B4B-4A36-862F-DE774205CE6E}"/>
    <cellStyle name="Output 18 2 7" xfId="12988" xr:uid="{FF861685-B9D9-49DB-A70A-035FFB3D6615}"/>
    <cellStyle name="Output 18 2 8" xfId="13536" xr:uid="{B40F80B1-FA23-4C6C-912E-067F328466E4}"/>
    <cellStyle name="Output 18 2 9" xfId="13286" xr:uid="{A7E1B79C-92DF-4DB1-82D6-5BF690B4E486}"/>
    <cellStyle name="Output 18 3" xfId="9097" xr:uid="{F5223FCF-0A84-4599-A864-95B43192DB91}"/>
    <cellStyle name="Output 18 3 10" xfId="13329" xr:uid="{F303B932-41FB-47E3-9180-BAB0D3010E73}"/>
    <cellStyle name="Output 18 3 11" xfId="14341" xr:uid="{0ECD81BD-DDA4-41BB-AD2E-EB9489ED5FF9}"/>
    <cellStyle name="Output 18 3 2" xfId="9830" xr:uid="{3868177F-8B89-41B3-B476-8B719525E377}"/>
    <cellStyle name="Output 18 3 2 10" xfId="16667" xr:uid="{753FBD3F-B932-4E48-BB55-CE1D43A348E7}"/>
    <cellStyle name="Output 18 3 2 2" xfId="11369" xr:uid="{5EAC07A5-46DD-4873-93E1-E3950C6CB8C4}"/>
    <cellStyle name="Output 18 3 2 2 2" xfId="15798" xr:uid="{3BF2583A-68A8-4500-8C7A-2BF6F37F9BCF}"/>
    <cellStyle name="Output 18 3 2 2 3" xfId="16760" xr:uid="{B2E46760-B5D4-45F8-948C-15124AAE2289}"/>
    <cellStyle name="Output 18 3 2 2 4" xfId="17712" xr:uid="{7E1E4782-2E1D-4A6C-99BD-792C8C940D0A}"/>
    <cellStyle name="Output 18 3 2 2 5" xfId="18592" xr:uid="{A9602196-1C25-4D54-B76B-90C7492AF7DC}"/>
    <cellStyle name="Output 18 3 2 2 6" xfId="19458" xr:uid="{9926508E-19FA-4C86-BF1D-B1186006DF48}"/>
    <cellStyle name="Output 18 3 2 2 7" xfId="20234" xr:uid="{348630B2-18D7-466D-9B15-A881FA0ABE12}"/>
    <cellStyle name="Output 18 3 2 2 8" xfId="20991" xr:uid="{8A7DC5EE-3A94-47CF-B795-DE6F17FA5AA4}"/>
    <cellStyle name="Output 18 3 2 3" xfId="11818" xr:uid="{E7926981-59D9-4493-B12B-D428B15B23FA}"/>
    <cellStyle name="Output 18 3 2 3 2" xfId="16222" xr:uid="{A2534145-2BDC-4C2D-AA75-56F0F70B4DE5}"/>
    <cellStyle name="Output 18 3 2 3 3" xfId="17182" xr:uid="{D9BF1425-19CD-4EC3-8E42-E7EEB5375C7D}"/>
    <cellStyle name="Output 18 3 2 3 4" xfId="18134" xr:uid="{798FACA7-18A4-4EF2-962A-D22A3602D95B}"/>
    <cellStyle name="Output 18 3 2 3 5" xfId="19008" xr:uid="{9F0FB309-B1D5-42D0-93E6-D567B7E04420}"/>
    <cellStyle name="Output 18 3 2 3 6" xfId="19873" xr:uid="{7426C2B2-2446-41F1-91EF-5E8A6D568EFF}"/>
    <cellStyle name="Output 18 3 2 3 7" xfId="20649" xr:uid="{EDB38B4C-9CFF-4EF9-B6FF-6547E3881CA6}"/>
    <cellStyle name="Output 18 3 2 3 8" xfId="21406" xr:uid="{08DAE0F3-B888-43FD-86DB-80D8AB3FB07E}"/>
    <cellStyle name="Output 18 3 2 4" xfId="14782" xr:uid="{EA4FE0C0-1AA1-434D-B720-64A0983656C9}"/>
    <cellStyle name="Output 18 3 2 5" xfId="14547" xr:uid="{CA73B132-68E6-4DAB-949E-A02695FAF238}"/>
    <cellStyle name="Output 18 3 2 6" xfId="12426" xr:uid="{2C3F2854-36CB-4F54-ADF1-473C8975CE44}"/>
    <cellStyle name="Output 18 3 2 7" xfId="14427" xr:uid="{9CA1C9ED-4F17-4CF2-AD20-9918FCD2C124}"/>
    <cellStyle name="Output 18 3 2 8" xfId="12540" xr:uid="{4E71DF9C-3A7D-44DE-99A0-2222C5C3BC7F}"/>
    <cellStyle name="Output 18 3 2 9" xfId="15691" xr:uid="{8F123D25-4A9C-4151-8CE4-6B178C3A5711}"/>
    <cellStyle name="Output 18 3 3" xfId="10622" xr:uid="{9C4683B2-FBCA-417D-A8CC-59EFA349366F}"/>
    <cellStyle name="Output 18 3 3 2" xfId="15318" xr:uid="{39882EE9-9D72-4DEC-B6E9-3725E19CC8C7}"/>
    <cellStyle name="Output 18 3 3 3" xfId="16338" xr:uid="{375F809C-9F0D-4CB1-AB9A-CB97C8EAB012}"/>
    <cellStyle name="Output 18 3 3 4" xfId="17298" xr:uid="{1CB805ED-143C-4AE3-9A59-48739F3CCAA9}"/>
    <cellStyle name="Output 18 3 3 5" xfId="18247" xr:uid="{09CA9F01-4EC6-473D-BAAF-4912DAFE0450}"/>
    <cellStyle name="Output 18 3 3 6" xfId="19120" xr:uid="{D28632EE-C337-40EA-9797-43461C133DC9}"/>
    <cellStyle name="Output 18 3 3 7" xfId="19985" xr:uid="{402C1DF3-4C8A-498A-BA2B-C28F085407DD}"/>
    <cellStyle name="Output 18 3 3 8" xfId="20761" xr:uid="{5E929804-6AB2-4A05-9A59-86DF3E8525A6}"/>
    <cellStyle name="Output 18 3 4" xfId="11588" xr:uid="{0AE55BF6-2224-49ED-A9C7-24F9A94AC281}"/>
    <cellStyle name="Output 18 3 4 2" xfId="15992" xr:uid="{CC462E92-0A80-4C8F-A6CC-A0CF368D91D5}"/>
    <cellStyle name="Output 18 3 4 3" xfId="16952" xr:uid="{9621C98D-1FCD-4279-9CB0-EAB501127775}"/>
    <cellStyle name="Output 18 3 4 4" xfId="17904" xr:uid="{71DD5AB8-EBE4-419E-AA51-FEDB1C48F13B}"/>
    <cellStyle name="Output 18 3 4 5" xfId="18778" xr:uid="{6EFA5E13-B60C-40B9-A371-B6F16F6021E2}"/>
    <cellStyle name="Output 18 3 4 6" xfId="19643" xr:uid="{0FC11A28-802C-4BC0-83E6-056255D83C74}"/>
    <cellStyle name="Output 18 3 4 7" xfId="20419" xr:uid="{1E56BED7-7B82-4D65-8B56-04D4746CBEC9}"/>
    <cellStyle name="Output 18 3 4 8" xfId="21176" xr:uid="{C8A94FA5-0AB2-46D2-8761-4044FD9BE53C}"/>
    <cellStyle name="Output 18 3 5" xfId="14289" xr:uid="{6FDF5418-2F44-4CF1-9671-D9DF23B37586}"/>
    <cellStyle name="Output 18 3 6" xfId="12668" xr:uid="{B5CE3011-920E-43A5-BA34-4BAA80B02D3A}"/>
    <cellStyle name="Output 18 3 7" xfId="13728" xr:uid="{29D628D3-139E-4F71-ACB0-4C1390F29398}"/>
    <cellStyle name="Output 18 3 8" xfId="13145" xr:uid="{66A9D1F3-B429-41A9-B785-251EE8F504C8}"/>
    <cellStyle name="Output 18 3 9" xfId="13491" xr:uid="{2CFBFF01-7857-4E82-B76A-6FA7FC46E92E}"/>
    <cellStyle name="Output 18 4" xfId="9346" xr:uid="{3D9559FA-9D3A-4D0F-8350-85B0899EDA31}"/>
    <cellStyle name="Output 18 4 10" xfId="17666" xr:uid="{C76CD3C9-B411-4B18-A596-433787752B11}"/>
    <cellStyle name="Output 18 4 2" xfId="10873" xr:uid="{800442B4-9BF1-4380-A2BA-3352669C7D03}"/>
    <cellStyle name="Output 18 4 2 2" xfId="15500" xr:uid="{F35FFAD1-99E5-45DC-B4D8-07F5E04FEECE}"/>
    <cellStyle name="Output 18 4 2 3" xfId="16506" xr:uid="{FAA73EA0-002C-497B-B942-3E088ABDBD08}"/>
    <cellStyle name="Output 18 4 2 4" xfId="17464" xr:uid="{EB20D23C-9917-4BAD-B4B6-75AFFA7831D7}"/>
    <cellStyle name="Output 18 4 2 5" xfId="18391" xr:uid="{DBE7190C-94D2-4B98-B418-9363E1940178}"/>
    <cellStyle name="Output 18 4 2 6" xfId="19262" xr:uid="{7526B967-372B-48DF-8C8F-33D96FA29E56}"/>
    <cellStyle name="Output 18 4 2 7" xfId="20109" xr:uid="{543148F6-CE89-4E7B-A9BE-4DA8AC534019}"/>
    <cellStyle name="Output 18 4 2 8" xfId="20876" xr:uid="{74FF019D-B9DB-4E05-980A-292F741B1214}"/>
    <cellStyle name="Output 18 4 3" xfId="11703" xr:uid="{E68C447A-583B-4D4E-839F-F3329060604D}"/>
    <cellStyle name="Output 18 4 3 2" xfId="16107" xr:uid="{45CECF05-AB25-4622-8152-05D1DF1F4E2D}"/>
    <cellStyle name="Output 18 4 3 3" xfId="17067" xr:uid="{69EF85F8-CA40-47E4-A8BE-603A5B26110D}"/>
    <cellStyle name="Output 18 4 3 4" xfId="18019" xr:uid="{691A1687-34A7-4B41-A646-E9BC5E074A32}"/>
    <cellStyle name="Output 18 4 3 5" xfId="18893" xr:uid="{4FA32D3A-6815-4EC7-88E5-7FF670627650}"/>
    <cellStyle name="Output 18 4 3 6" xfId="19758" xr:uid="{ACE46167-737F-48DA-90BE-3AE487957871}"/>
    <cellStyle name="Output 18 4 3 7" xfId="20534" xr:uid="{3FC7C73F-0B2A-47ED-A41C-7CFFF9923943}"/>
    <cellStyle name="Output 18 4 3 8" xfId="21291" xr:uid="{07E2FC33-4BE9-4727-AC1B-AB160E99398B}"/>
    <cellStyle name="Output 18 4 4" xfId="14470" xr:uid="{4AD429AF-97FD-4F67-AB38-72408FA1AAB9}"/>
    <cellStyle name="Output 18 4 5" xfId="12500" xr:uid="{97AA245D-38BE-4575-8EF1-434395EF5142}"/>
    <cellStyle name="Output 18 4 6" xfId="14966" xr:uid="{0565414A-443E-4342-AC7B-29CCDB010936}"/>
    <cellStyle name="Output 18 4 7" xfId="12110" xr:uid="{F9681C0C-A983-4093-9C5B-D4E3488168D7}"/>
    <cellStyle name="Output 18 4 8" xfId="15749" xr:uid="{92520F57-A6E9-4294-9F27-3489A8FE8D7C}"/>
    <cellStyle name="Output 18 4 9" xfId="16714" xr:uid="{FE4CBE03-584B-4159-B359-506F80BE912E}"/>
    <cellStyle name="Output 18 5" xfId="10130" xr:uid="{ACD44BD9-3BE4-4B0F-B323-A16CADF00EEA}"/>
    <cellStyle name="Output 18 5 2" xfId="15011" xr:uid="{9D083D1D-6EA4-4BD3-8545-64EB5708701B}"/>
    <cellStyle name="Output 18 5 3" xfId="12071" xr:uid="{C6FCEB43-DAC5-4C35-AFDB-BB8927F65AD0}"/>
    <cellStyle name="Output 18 5 4" xfId="15757" xr:uid="{FAAB504C-B034-4090-8933-E910C296BE69}"/>
    <cellStyle name="Output 18 5 5" xfId="16721" xr:uid="{40616763-EF50-4E77-A725-8D0B2946B6E7}"/>
    <cellStyle name="Output 18 5 6" xfId="17673" xr:uid="{D0D98E3E-76FA-42FA-8E5F-8D3EDE80832B}"/>
    <cellStyle name="Output 18 5 7" xfId="18555" xr:uid="{4BA80A58-7DEE-4A8C-AC2C-D6042825DFE8}"/>
    <cellStyle name="Output 18 5 8" xfId="19423" xr:uid="{9C87D778-DC89-4822-91A6-5F9A71B9731B}"/>
    <cellStyle name="Output 18 6" xfId="11475" xr:uid="{FFC91261-FC8F-44DD-BF89-F915AB87930A}"/>
    <cellStyle name="Output 18 6 2" xfId="15879" xr:uid="{9A36AE6F-5D81-44FB-95E4-92F99769DB12}"/>
    <cellStyle name="Output 18 6 3" xfId="16839" xr:uid="{D905E5D3-3D1E-4709-9EC4-A37C2F0B63E6}"/>
    <cellStyle name="Output 18 6 4" xfId="17791" xr:uid="{AA7D1CF9-3F44-4B78-B347-8169C9919577}"/>
    <cellStyle name="Output 18 6 5" xfId="18665" xr:uid="{F451F4D0-6AE7-4EF7-9D3F-BDBD74B10010}"/>
    <cellStyle name="Output 18 6 6" xfId="19530" xr:uid="{A7A91658-4B5A-4A88-815A-D205EF1A8B04}"/>
    <cellStyle name="Output 18 6 7" xfId="20306" xr:uid="{185DE946-684A-4DDD-9F4E-9A340E924BC9}"/>
    <cellStyle name="Output 18 6 8" xfId="21063" xr:uid="{70CB6D56-1119-46BD-B3C7-C9C817F8FE29}"/>
    <cellStyle name="Output 18 7" xfId="13916" xr:uid="{31974070-8A89-4483-83CE-80DE6A777AB9}"/>
    <cellStyle name="Output 18 8" xfId="12989" xr:uid="{01461C31-26AA-4929-8067-EC27B83BFB59}"/>
    <cellStyle name="Output 18 9" xfId="13535" xr:uid="{5870679D-A8BB-4F05-86A6-E0B0A5231CB6}"/>
    <cellStyle name="Output 19" xfId="8490" xr:uid="{2FD781D0-C415-4842-98C9-082E7DBCB781}"/>
    <cellStyle name="Output 19 10" xfId="13285" xr:uid="{B368B247-BCDB-464E-93E1-E8E229CCF569}"/>
    <cellStyle name="Output 19 11" xfId="14398" xr:uid="{30DC4F13-8B4C-488B-B0CA-F1D4D16BC2C2}"/>
    <cellStyle name="Output 19 12" xfId="12564" xr:uid="{077041F6-FE30-4A33-876C-5FFD0A16DFB1}"/>
    <cellStyle name="Output 19 13" xfId="15181" xr:uid="{28F3954A-634A-45CE-8463-EF9B9D6E23FB}"/>
    <cellStyle name="Output 19 2" xfId="8491" xr:uid="{A6F9A054-52C9-45BE-8338-30F81AF97CE3}"/>
    <cellStyle name="Output 19 2 10" xfId="15427" xr:uid="{A5C0AC77-D3F9-4111-9121-907A1D98A9ED}"/>
    <cellStyle name="Output 19 2 11" xfId="16441" xr:uid="{A300F73C-CF67-4408-9CE0-B7854E5BFD9C}"/>
    <cellStyle name="Output 19 2 12" xfId="17399" xr:uid="{B676339C-DEC5-4740-A90E-049ABE08570C}"/>
    <cellStyle name="Output 19 2 2" xfId="9100" xr:uid="{19A8D5E3-1277-4B23-9025-EB1B2723F178}"/>
    <cellStyle name="Output 19 2 2 10" xfId="13326" xr:uid="{CBC8D24E-C55F-43EB-9C53-EDC3DFFE2F8E}"/>
    <cellStyle name="Output 19 2 2 11" xfId="15551" xr:uid="{E59696C0-4945-4300-8EDE-5B31A2577BBC}"/>
    <cellStyle name="Output 19 2 2 2" xfId="9831" xr:uid="{9EDD8160-64E8-40A9-97CB-6B49FAC25091}"/>
    <cellStyle name="Output 19 2 2 2 10" xfId="13943" xr:uid="{29135C1D-022F-416E-B13F-46748F98113F}"/>
    <cellStyle name="Output 19 2 2 2 2" xfId="11370" xr:uid="{3BC2722C-26FE-451A-B2FA-64E54F36A698}"/>
    <cellStyle name="Output 19 2 2 2 2 2" xfId="15799" xr:uid="{E06A1268-E013-461A-8C11-5132A8556D57}"/>
    <cellStyle name="Output 19 2 2 2 2 3" xfId="16761" xr:uid="{B48EF7EB-5E94-4D73-B0D7-437557A0E1B5}"/>
    <cellStyle name="Output 19 2 2 2 2 4" xfId="17713" xr:uid="{005A26A9-2D10-4A25-ACD1-4382A80C26BB}"/>
    <cellStyle name="Output 19 2 2 2 2 5" xfId="18593" xr:uid="{8BC8195F-6F63-4D6B-9C21-AE3AEE6CAC73}"/>
    <cellStyle name="Output 19 2 2 2 2 6" xfId="19459" xr:uid="{251345F7-196B-4E43-B47B-3F9791B3D8C1}"/>
    <cellStyle name="Output 19 2 2 2 2 7" xfId="20235" xr:uid="{F99CD805-80F6-4631-9CDD-A3316130FE7C}"/>
    <cellStyle name="Output 19 2 2 2 2 8" xfId="20992" xr:uid="{A8B7BC76-153C-4572-B153-C48490E002DD}"/>
    <cellStyle name="Output 19 2 2 2 3" xfId="11819" xr:uid="{DFE8546D-C05C-433D-A302-58B29E23E68A}"/>
    <cellStyle name="Output 19 2 2 2 3 2" xfId="16223" xr:uid="{7010D724-6F69-481D-9EFF-B65B2D495D82}"/>
    <cellStyle name="Output 19 2 2 2 3 3" xfId="17183" xr:uid="{335695D1-C028-4BAF-B20E-EDF692CA703C}"/>
    <cellStyle name="Output 19 2 2 2 3 4" xfId="18135" xr:uid="{E4BD6BC7-978B-441B-ABA4-928CC17FD858}"/>
    <cellStyle name="Output 19 2 2 2 3 5" xfId="19009" xr:uid="{1CB0EF94-3F65-4E6A-9AFA-4196D8AB1932}"/>
    <cellStyle name="Output 19 2 2 2 3 6" xfId="19874" xr:uid="{AD43F051-DDA9-48F8-969A-10FF5861B588}"/>
    <cellStyle name="Output 19 2 2 2 3 7" xfId="20650" xr:uid="{94BAE3D3-2885-4492-8443-E15FAACB940F}"/>
    <cellStyle name="Output 19 2 2 2 3 8" xfId="21407" xr:uid="{48ED0E8B-D81E-4020-8AF7-22B3F2B61B5B}"/>
    <cellStyle name="Output 19 2 2 2 4" xfId="14783" xr:uid="{2F773CBA-0A94-4E2D-8D7B-39BC2801CF13}"/>
    <cellStyle name="Output 19 2 2 2 5" xfId="14080" xr:uid="{498ECA7C-A123-47C9-845A-E9ACBA228377}"/>
    <cellStyle name="Output 19 2 2 2 6" xfId="12846" xr:uid="{4DFB3AE4-C83D-4EBD-87F1-6C6FECA99814}"/>
    <cellStyle name="Output 19 2 2 2 7" xfId="13664" xr:uid="{FF7C2A72-3E6F-4079-94B7-D8F2435EBD02}"/>
    <cellStyle name="Output 19 2 2 2 8" xfId="13187" xr:uid="{8BA4F806-6692-47B6-B6BB-AC9458E5A414}"/>
    <cellStyle name="Output 19 2 2 2 9" xfId="11886" xr:uid="{BDFA364D-37B1-45BE-A766-8202307C95D6}"/>
    <cellStyle name="Output 19 2 2 3" xfId="10625" xr:uid="{99798662-E0B5-426C-A5E9-C2751BED1FD3}"/>
    <cellStyle name="Output 19 2 2 3 2" xfId="15321" xr:uid="{D0A5832C-200D-4776-B422-6623E8CB6FB7}"/>
    <cellStyle name="Output 19 2 2 3 3" xfId="16341" xr:uid="{E40EE5F9-3A2B-414C-B8E7-439BBCF7BDDA}"/>
    <cellStyle name="Output 19 2 2 3 4" xfId="17301" xr:uid="{3940FDDB-37DD-419C-AD9D-C2E48E5DEC0D}"/>
    <cellStyle name="Output 19 2 2 3 5" xfId="18250" xr:uid="{AD3F59E9-70DD-483D-9EB6-D4700DCFD6A1}"/>
    <cellStyle name="Output 19 2 2 3 6" xfId="19123" xr:uid="{40BDE357-5593-4FF9-9E1D-B96B5F2E5E5D}"/>
    <cellStyle name="Output 19 2 2 3 7" xfId="19988" xr:uid="{1FE7C8C6-DB07-4266-BF6D-D10120998B7C}"/>
    <cellStyle name="Output 19 2 2 3 8" xfId="20764" xr:uid="{73BB5301-9AEC-4102-8E05-11895B8B7997}"/>
    <cellStyle name="Output 19 2 2 4" xfId="11591" xr:uid="{D18EA41C-FC38-4282-8429-296107E2685D}"/>
    <cellStyle name="Output 19 2 2 4 2" xfId="15995" xr:uid="{8ADDC625-AD13-463C-B616-C7168DCB737F}"/>
    <cellStyle name="Output 19 2 2 4 3" xfId="16955" xr:uid="{521A94B9-AA92-46D7-9197-39CDC906A4EB}"/>
    <cellStyle name="Output 19 2 2 4 4" xfId="17907" xr:uid="{5510F851-7DD2-4359-81F9-E95DD3357C75}"/>
    <cellStyle name="Output 19 2 2 4 5" xfId="18781" xr:uid="{9B90B331-AF0F-4E29-92BA-F379FBAAD3A7}"/>
    <cellStyle name="Output 19 2 2 4 6" xfId="19646" xr:uid="{B0137920-4074-418D-AD2F-3F907E536ACB}"/>
    <cellStyle name="Output 19 2 2 4 7" xfId="20422" xr:uid="{BC2B20AD-BA03-465A-A3D2-763E226F5604}"/>
    <cellStyle name="Output 19 2 2 4 8" xfId="21179" xr:uid="{99757A67-4218-4E52-9464-653D989AD01B}"/>
    <cellStyle name="Output 19 2 2 5" xfId="14292" xr:uid="{F9F984BF-66C1-4B1E-91F7-2DB958107FA3}"/>
    <cellStyle name="Output 19 2 2 6" xfId="12665" xr:uid="{F0FEE6C0-2870-4101-ACE4-712DAD5BA94A}"/>
    <cellStyle name="Output 19 2 2 7" xfId="13731" xr:uid="{C2952932-984D-4F70-A98E-77C8725EE02F}"/>
    <cellStyle name="Output 19 2 2 8" xfId="13142" xr:uid="{5DB12B24-5C27-4218-ABAD-46D7C69DADAB}"/>
    <cellStyle name="Output 19 2 2 9" xfId="13494" xr:uid="{7796A69F-2C1C-469B-B6AF-AD687C57F996}"/>
    <cellStyle name="Output 19 2 3" xfId="9349" xr:uid="{59233647-208B-4768-A690-4FB3136F4861}"/>
    <cellStyle name="Output 19 2 3 10" xfId="13675" xr:uid="{FE7CC20C-C585-452A-87C8-BE466277C4D6}"/>
    <cellStyle name="Output 19 2 3 2" xfId="10876" xr:uid="{62F86DDA-28B1-4A78-9945-0184F88C2131}"/>
    <cellStyle name="Output 19 2 3 2 2" xfId="15503" xr:uid="{5E1B49EE-5B51-4E18-92AA-266CC5F51932}"/>
    <cellStyle name="Output 19 2 3 2 3" xfId="16509" xr:uid="{6889A371-3406-4DD0-9862-1F90DB111367}"/>
    <cellStyle name="Output 19 2 3 2 4" xfId="17467" xr:uid="{4C876628-0877-4381-BFD6-45ACC0397081}"/>
    <cellStyle name="Output 19 2 3 2 5" xfId="18394" xr:uid="{2F940036-BD2C-4FFD-8255-EBE0087FE323}"/>
    <cellStyle name="Output 19 2 3 2 6" xfId="19265" xr:uid="{4CA89EE4-CCAE-417A-BB9B-7AB2AD56CBE1}"/>
    <cellStyle name="Output 19 2 3 2 7" xfId="20112" xr:uid="{C756465E-05FD-4B6D-A810-4E9DBEF98D90}"/>
    <cellStyle name="Output 19 2 3 2 8" xfId="20879" xr:uid="{28D5054B-F038-4A58-9BA6-1B5580BB2A2D}"/>
    <cellStyle name="Output 19 2 3 3" xfId="11706" xr:uid="{D8F0B604-0133-4B9C-8482-7530089F1B7B}"/>
    <cellStyle name="Output 19 2 3 3 2" xfId="16110" xr:uid="{2078717C-4CE4-4C8A-91D4-6B14364EE867}"/>
    <cellStyle name="Output 19 2 3 3 3" xfId="17070" xr:uid="{780C05F3-442A-4684-A45D-C275BBD33E91}"/>
    <cellStyle name="Output 19 2 3 3 4" xfId="18022" xr:uid="{FD345414-6DAC-4CF8-91B0-73E2DDB716B4}"/>
    <cellStyle name="Output 19 2 3 3 5" xfId="18896" xr:uid="{199E9FB8-F17D-437B-849F-95063152579B}"/>
    <cellStyle name="Output 19 2 3 3 6" xfId="19761" xr:uid="{262D1507-9ACB-417D-AC0A-4FD2B607AA09}"/>
    <cellStyle name="Output 19 2 3 3 7" xfId="20537" xr:uid="{E2319BA1-B1B6-4300-A992-5F9CD5615F0B}"/>
    <cellStyle name="Output 19 2 3 3 8" xfId="21294" xr:uid="{A575FFEB-AC3F-4860-86EA-2B2723020228}"/>
    <cellStyle name="Output 19 2 3 4" xfId="14473" xr:uid="{DE2BDE6B-F1DD-4F0C-B75A-EA66B624EA5E}"/>
    <cellStyle name="Output 19 2 3 5" xfId="12497" xr:uid="{FE4CD15F-5860-4052-B935-BF0852387429}"/>
    <cellStyle name="Output 19 2 3 6" xfId="13752" xr:uid="{E4124ACE-77B5-4B10-B18A-BED0B73B5626}"/>
    <cellStyle name="Output 19 2 3 7" xfId="13126" xr:uid="{19CBBE3B-B1D8-4D5D-AAC5-86F4139E3D09}"/>
    <cellStyle name="Output 19 2 3 8" xfId="14102" xr:uid="{573A2A44-A01A-4457-A33C-25F623FE4750}"/>
    <cellStyle name="Output 19 2 3 9" xfId="12833" xr:uid="{C6D12D28-1C8E-4673-B5F3-D1B0D10AED23}"/>
    <cellStyle name="Output 19 2 4" xfId="10133" xr:uid="{BA107729-CFDB-4A77-97B6-588855CE31D7}"/>
    <cellStyle name="Output 19 2 4 2" xfId="15014" xr:uid="{721B1D6F-671F-4D52-8129-D59BF01327C5}"/>
    <cellStyle name="Output 19 2 4 3" xfId="14058" xr:uid="{08F680CD-948A-4043-BDAC-B6EB7045020E}"/>
    <cellStyle name="Output 19 2 4 4" xfId="12867" xr:uid="{35F50F6E-8DA7-489B-92CB-D8B31424C727}"/>
    <cellStyle name="Output 19 2 4 5" xfId="13646" xr:uid="{829E8693-2B30-4961-985A-8A20C9CDD3A1}"/>
    <cellStyle name="Output 19 2 4 6" xfId="13205" xr:uid="{2B3378F2-6631-4172-80E2-B07B2003CBD9}"/>
    <cellStyle name="Output 19 2 4 7" xfId="14591" xr:uid="{F2E499A3-8821-4879-A7CC-82C260DB6FF6}"/>
    <cellStyle name="Output 19 2 4 8" xfId="12389" xr:uid="{DAF16B3E-77AF-4111-B952-0755A1CD1583}"/>
    <cellStyle name="Output 19 2 5" xfId="11478" xr:uid="{AEA23F62-785F-486D-B69A-EA0CD1E70404}"/>
    <cellStyle name="Output 19 2 5 2" xfId="15882" xr:uid="{1CF4FD36-5D50-4141-96E5-64B79C0BFC75}"/>
    <cellStyle name="Output 19 2 5 3" xfId="16842" xr:uid="{E63B8CB7-9A07-4F37-90A6-70662CAF3775}"/>
    <cellStyle name="Output 19 2 5 4" xfId="17794" xr:uid="{565EABE6-93DA-46A9-AA04-DC04627B8897}"/>
    <cellStyle name="Output 19 2 5 5" xfId="18668" xr:uid="{78870749-C18A-4298-97ED-E74D022DC4CE}"/>
    <cellStyle name="Output 19 2 5 6" xfId="19533" xr:uid="{552BD6A0-2C3C-4AAA-8EA3-03E016C47A7B}"/>
    <cellStyle name="Output 19 2 5 7" xfId="20309" xr:uid="{E12EA874-2E36-4FBE-A0BD-3C4759EAF451}"/>
    <cellStyle name="Output 19 2 5 8" xfId="21066" xr:uid="{B55FDD0F-53E4-4041-A554-0FDF7FA9FECE}"/>
    <cellStyle name="Output 19 2 6" xfId="13919" xr:uid="{7E765014-81E2-4753-B895-360892936056}"/>
    <cellStyle name="Output 19 2 7" xfId="12986" xr:uid="{BB35B25D-2394-4197-84DB-05E5B3B16A77}"/>
    <cellStyle name="Output 19 2 8" xfId="13538" xr:uid="{328B7E31-B486-4B91-ACA5-E74FF40AB125}"/>
    <cellStyle name="Output 19 2 9" xfId="13284" xr:uid="{E47D9FCB-8E99-4784-AE26-6DB1DEB2E90C}"/>
    <cellStyle name="Output 19 3" xfId="9099" xr:uid="{B5E3A16C-3CA7-4B09-BD08-6E6560208BF5}"/>
    <cellStyle name="Output 19 3 10" xfId="13327" xr:uid="{932DB7A9-354C-48DF-ACFA-E5B6C764D8D7}"/>
    <cellStyle name="Output 19 3 11" xfId="14524" xr:uid="{83D775E8-6C97-4E90-A2D1-287CAB8BCF67}"/>
    <cellStyle name="Output 19 3 2" xfId="9832" xr:uid="{C50CCAD2-215B-48D1-B68C-49E9ADC23F93}"/>
    <cellStyle name="Output 19 3 2 10" xfId="11968" xr:uid="{61D38B72-5F86-4071-A993-61364C106690}"/>
    <cellStyle name="Output 19 3 2 2" xfId="11371" xr:uid="{DE5B27D4-6FAA-4524-BCE6-783A5245C966}"/>
    <cellStyle name="Output 19 3 2 2 2" xfId="15800" xr:uid="{E7CC5E03-5529-43AD-8DC9-B2C9B3A6F3F5}"/>
    <cellStyle name="Output 19 3 2 2 3" xfId="16762" xr:uid="{DFDB039E-4E5E-4CB7-8C0C-760FE02AEABC}"/>
    <cellStyle name="Output 19 3 2 2 4" xfId="17714" xr:uid="{5E3B7C5D-C6A2-4C30-9A5B-AFF442590BBC}"/>
    <cellStyle name="Output 19 3 2 2 5" xfId="18594" xr:uid="{E474EF27-9603-4378-B62B-A33B815DE238}"/>
    <cellStyle name="Output 19 3 2 2 6" xfId="19460" xr:uid="{F06EFB42-B7D7-4E08-BC88-66040D8874A4}"/>
    <cellStyle name="Output 19 3 2 2 7" xfId="20236" xr:uid="{B26EDA1C-08F4-4B71-8C6B-0D23EF036EC2}"/>
    <cellStyle name="Output 19 3 2 2 8" xfId="20993" xr:uid="{9140B4FE-B873-456C-A309-226A285793DD}"/>
    <cellStyle name="Output 19 3 2 3" xfId="11820" xr:uid="{3177CA51-7A39-4BF5-BEE4-0CB33C6B39D2}"/>
    <cellStyle name="Output 19 3 2 3 2" xfId="16224" xr:uid="{8DEFCB8B-2382-4ED5-BF98-9CE13D9CC031}"/>
    <cellStyle name="Output 19 3 2 3 3" xfId="17184" xr:uid="{D6E9CD76-840F-4525-9D34-006858444E1B}"/>
    <cellStyle name="Output 19 3 2 3 4" xfId="18136" xr:uid="{A86FE03D-A974-4104-8350-D9A9A06A17CE}"/>
    <cellStyle name="Output 19 3 2 3 5" xfId="19010" xr:uid="{AD1B121C-B9AC-45FF-90AB-64BB775CC67B}"/>
    <cellStyle name="Output 19 3 2 3 6" xfId="19875" xr:uid="{684C37DC-96F3-480C-8CD8-28FE2FFECC4A}"/>
    <cellStyle name="Output 19 3 2 3 7" xfId="20651" xr:uid="{DB0D63A7-7ED9-4661-8937-E0EDA5F60897}"/>
    <cellStyle name="Output 19 3 2 3 8" xfId="21408" xr:uid="{E21D19CB-4D16-4DFD-AC7B-CBFCC6D83D03}"/>
    <cellStyle name="Output 19 3 2 4" xfId="14784" xr:uid="{B573260D-9A5A-4F30-B64F-BECD46333BA9}"/>
    <cellStyle name="Output 19 3 2 5" xfId="14867" xr:uid="{121B7E37-347B-433B-AC79-812BC5206D14}"/>
    <cellStyle name="Output 19 3 2 6" xfId="12199" xr:uid="{6415F753-2336-444A-AFE5-D425CF1011C0}"/>
    <cellStyle name="Output 19 3 2 7" xfId="13840" xr:uid="{5D25C338-7827-4E99-B751-999F41ACAEE3}"/>
    <cellStyle name="Output 19 3 2 8" xfId="13056" xr:uid="{EADFA675-244D-468E-B01D-88A756855164}"/>
    <cellStyle name="Output 19 3 2 9" xfId="15145" xr:uid="{A7960ED0-A32E-4848-BBD6-B67043179E03}"/>
    <cellStyle name="Output 19 3 3" xfId="10624" xr:uid="{2214B96F-2D6D-4426-9093-D328B3791D22}"/>
    <cellStyle name="Output 19 3 3 2" xfId="15320" xr:uid="{B7D563E7-91E1-4B4F-8348-4F1BB3A766CE}"/>
    <cellStyle name="Output 19 3 3 3" xfId="16340" xr:uid="{D1257600-142A-47BE-AEE5-E6B0072E4EB8}"/>
    <cellStyle name="Output 19 3 3 4" xfId="17300" xr:uid="{3499DEF2-C144-49B7-A503-D8BAC7E3BA8B}"/>
    <cellStyle name="Output 19 3 3 5" xfId="18249" xr:uid="{DD3E4E46-1DB2-4F44-B799-C98DE8137810}"/>
    <cellStyle name="Output 19 3 3 6" xfId="19122" xr:uid="{9EC49F9C-A5A7-48A6-A7EA-8EE0BD406B81}"/>
    <cellStyle name="Output 19 3 3 7" xfId="19987" xr:uid="{B9980CF3-0764-42FB-9E62-675F5229409D}"/>
    <cellStyle name="Output 19 3 3 8" xfId="20763" xr:uid="{09CB8E96-86C4-44FD-940B-BA63B74F4C5A}"/>
    <cellStyle name="Output 19 3 4" xfId="11590" xr:uid="{C44E62A1-8216-437F-931A-43C1C621010E}"/>
    <cellStyle name="Output 19 3 4 2" xfId="15994" xr:uid="{84571104-892C-472B-A9E9-EABC349FB00A}"/>
    <cellStyle name="Output 19 3 4 3" xfId="16954" xr:uid="{336E457D-15C0-4FA8-BC78-256A6126C546}"/>
    <cellStyle name="Output 19 3 4 4" xfId="17906" xr:uid="{CE4BF1E3-5A85-4F21-AD75-4C00ECB18C56}"/>
    <cellStyle name="Output 19 3 4 5" xfId="18780" xr:uid="{99BBA566-F7DB-419F-BDC5-8D871EE6A0D4}"/>
    <cellStyle name="Output 19 3 4 6" xfId="19645" xr:uid="{463FDFB7-7051-4E75-843C-E9C927AB23DF}"/>
    <cellStyle name="Output 19 3 4 7" xfId="20421" xr:uid="{B8AAD560-DC15-48CB-BB80-8DF9A9C4647E}"/>
    <cellStyle name="Output 19 3 4 8" xfId="21178" xr:uid="{4B35D831-41C9-448E-B4AF-BAFA6CE02B41}"/>
    <cellStyle name="Output 19 3 5" xfId="14291" xr:uid="{40778478-BB5B-435F-8E99-DD9DF38E0BD2}"/>
    <cellStyle name="Output 19 3 6" xfId="12666" xr:uid="{AEEABD72-16D6-4069-8766-430FDD217848}"/>
    <cellStyle name="Output 19 3 7" xfId="13730" xr:uid="{8DB16172-8CB2-4846-9141-ECE3D4C7A5C7}"/>
    <cellStyle name="Output 19 3 8" xfId="13143" xr:uid="{67C18945-62E5-44CC-B864-908E722AEF43}"/>
    <cellStyle name="Output 19 3 9" xfId="13493" xr:uid="{2BA68DC0-1EAB-4A22-89BC-B0334611DCFB}"/>
    <cellStyle name="Output 19 4" xfId="9348" xr:uid="{723C9640-2153-440E-B6A1-EB25FD330D08}"/>
    <cellStyle name="Output 19 4 10" xfId="15058" xr:uid="{91FF8BF2-CB94-4637-BEF3-5B1212017860}"/>
    <cellStyle name="Output 19 4 2" xfId="10875" xr:uid="{5908CB79-D297-49E1-81CD-A9AEEDF88A7E}"/>
    <cellStyle name="Output 19 4 2 2" xfId="15502" xr:uid="{C94B7CAA-F6C4-4696-A884-BA642555C8AC}"/>
    <cellStyle name="Output 19 4 2 3" xfId="16508" xr:uid="{CFC39674-2871-4C39-9516-F1033A4C715C}"/>
    <cellStyle name="Output 19 4 2 4" xfId="17466" xr:uid="{7A9F151E-0BF0-40EC-ACCE-2FF4DBD5880A}"/>
    <cellStyle name="Output 19 4 2 5" xfId="18393" xr:uid="{7B423AFF-4DBB-4DE6-9D2C-4849E99B193E}"/>
    <cellStyle name="Output 19 4 2 6" xfId="19264" xr:uid="{2A7B0E15-1CB5-419D-9BCE-E611C8FED827}"/>
    <cellStyle name="Output 19 4 2 7" xfId="20111" xr:uid="{98E6997C-ECDF-4C67-A7B2-D274BB29DCA3}"/>
    <cellStyle name="Output 19 4 2 8" xfId="20878" xr:uid="{16362DD1-18E8-4B4A-B767-C4D90462CBE1}"/>
    <cellStyle name="Output 19 4 3" xfId="11705" xr:uid="{FB46A47B-6F19-4143-B3C1-01539776343D}"/>
    <cellStyle name="Output 19 4 3 2" xfId="16109" xr:uid="{D19A12FF-646F-4492-9797-36C8E810612B}"/>
    <cellStyle name="Output 19 4 3 3" xfId="17069" xr:uid="{E202022D-8B3A-4C8A-B5BD-ED07EFB43236}"/>
    <cellStyle name="Output 19 4 3 4" xfId="18021" xr:uid="{732DEBF4-AD51-4C06-943D-F0CE4D3A6D5B}"/>
    <cellStyle name="Output 19 4 3 5" xfId="18895" xr:uid="{19C6E538-E813-4E6D-B722-9253882072AA}"/>
    <cellStyle name="Output 19 4 3 6" xfId="19760" xr:uid="{EB76FE57-3006-4D3E-9877-A997E205E274}"/>
    <cellStyle name="Output 19 4 3 7" xfId="20536" xr:uid="{AB73F44F-4C56-4773-B0B1-58F70F39FE80}"/>
    <cellStyle name="Output 19 4 3 8" xfId="21293" xr:uid="{D27425E4-DA9F-42E3-B02D-4264613F4BDF}"/>
    <cellStyle name="Output 19 4 4" xfId="14472" xr:uid="{515A2378-C8BE-42F7-BD9D-93AECA17A7AA}"/>
    <cellStyle name="Output 19 4 5" xfId="12498" xr:uid="{9FCF3BD5-C7D6-4DAC-8431-1623CCC4E0F3}"/>
    <cellStyle name="Output 19 4 6" xfId="13751" xr:uid="{96120B9D-B3E4-46B3-AECA-A34B754925E9}"/>
    <cellStyle name="Output 19 4 7" xfId="13127" xr:uid="{29B28D8A-3715-49C7-8813-788C900A725F}"/>
    <cellStyle name="Output 19 4 8" xfId="13497" xr:uid="{86D6A0C1-ED42-4B03-87FE-0C06AAD50CF5}"/>
    <cellStyle name="Output 19 4 9" xfId="13323" xr:uid="{DB05DFC8-DBDB-4479-BF21-62D7499E15A6}"/>
    <cellStyle name="Output 19 5" xfId="10132" xr:uid="{14EC33A9-1A4B-409F-B564-876314F4FFA8}"/>
    <cellStyle name="Output 19 5 2" xfId="15013" xr:uid="{C70EAFA0-B468-4494-92D7-CF1C69692548}"/>
    <cellStyle name="Output 19 5 3" xfId="12069" xr:uid="{B59E6FDE-C244-4CFE-933D-2C0C073A760E}"/>
    <cellStyle name="Output 19 5 4" xfId="11871" xr:uid="{C9B6086B-C8D1-4954-9758-AA851AB84BF7}"/>
    <cellStyle name="Output 19 5 5" xfId="13988" xr:uid="{2A2CFC87-0D50-45EC-A1C7-801CE02BF088}"/>
    <cellStyle name="Output 19 5 6" xfId="12921" xr:uid="{7B3635D6-0E38-4C6D-8105-7BB45B21DF96}"/>
    <cellStyle name="Output 19 5 7" xfId="13594" xr:uid="{491AA81E-4BE5-47A9-B4E8-E6289096FD96}"/>
    <cellStyle name="Output 19 5 8" xfId="13237" xr:uid="{75CF53B3-438A-4A0F-9D3F-BDC55322B06B}"/>
    <cellStyle name="Output 19 6" xfId="11477" xr:uid="{12B557CE-A4AD-4BCD-95C7-16EB62D7E5C1}"/>
    <cellStyle name="Output 19 6 2" xfId="15881" xr:uid="{18957CCD-07ED-4BE8-A564-5B6E4CC834DB}"/>
    <cellStyle name="Output 19 6 3" xfId="16841" xr:uid="{0D1092AB-6385-4C1F-9E97-3D5B990419A9}"/>
    <cellStyle name="Output 19 6 4" xfId="17793" xr:uid="{A8C61692-9CB5-41B3-85D8-02AC4AE71F18}"/>
    <cellStyle name="Output 19 6 5" xfId="18667" xr:uid="{E1261BD1-CEC4-4BC1-AF44-8D9365166CAE}"/>
    <cellStyle name="Output 19 6 6" xfId="19532" xr:uid="{913D6D27-1338-4926-BEEC-8B3531B096E4}"/>
    <cellStyle name="Output 19 6 7" xfId="20308" xr:uid="{14D8E78C-1B1D-4130-88BA-173CD2031F9C}"/>
    <cellStyle name="Output 19 6 8" xfId="21065" xr:uid="{56013537-622A-4BAF-9644-82F47B6808B9}"/>
    <cellStyle name="Output 19 7" xfId="13918" xr:uid="{E6BD1F89-912A-4D17-A1AA-90CC205B198B}"/>
    <cellStyle name="Output 19 8" xfId="12987" xr:uid="{A5DABBAD-24F8-4426-9E03-171C7DBE0590}"/>
    <cellStyle name="Output 19 9" xfId="13537" xr:uid="{CBEA9C99-472E-4DDE-84F2-6207F2CD3186}"/>
    <cellStyle name="Output 2" xfId="8492" xr:uid="{0C41A7CB-9C1B-4626-865A-46463D199C9E}"/>
    <cellStyle name="Output 2 10" xfId="13283" xr:uid="{44777808-6F40-407D-9474-0FF567E58E33}"/>
    <cellStyle name="Output 2 11" xfId="14912" xr:uid="{B55B1C87-D65B-4C12-A756-A1F3B3F639C4}"/>
    <cellStyle name="Output 2 12" xfId="12155" xr:uid="{1F1549A1-E0FD-436D-83F5-ADBD5C6D6A56}"/>
    <cellStyle name="Output 2 13" xfId="14721" xr:uid="{BA1AEA8C-9A09-4B66-8CAC-FB2C4C2EFB09}"/>
    <cellStyle name="Output 2 2" xfId="8493" xr:uid="{27B1C53A-B2ED-40EB-BF77-DC1C1989147C}"/>
    <cellStyle name="Output 2 3" xfId="9101" xr:uid="{2EE13470-3A6B-40BD-8A17-73F40926AF8A}"/>
    <cellStyle name="Output 2 3 10" xfId="13325" xr:uid="{BBAC6D78-C8A8-436E-808A-1371D1AC36C9}"/>
    <cellStyle name="Output 2 3 11" xfId="14001" xr:uid="{D7C3DEFE-9D46-44AF-92BD-649A6C2B325B}"/>
    <cellStyle name="Output 2 3 2" xfId="9833" xr:uid="{D575588E-0DFE-4E39-9F85-EF1797472893}"/>
    <cellStyle name="Output 2 3 2 10" xfId="20056" xr:uid="{008E22E2-ECF1-4608-A3D0-A23A33F2CB3F}"/>
    <cellStyle name="Output 2 3 2 2" xfId="11372" xr:uid="{E8C9E83E-B7F5-42AE-A883-F5525BD9AE50}"/>
    <cellStyle name="Output 2 3 2 2 2" xfId="15801" xr:uid="{09C00800-2606-4258-BA37-50C40C92A383}"/>
    <cellStyle name="Output 2 3 2 2 3" xfId="16763" xr:uid="{F0AF2208-E6BF-4448-BD1C-4211D0FAF2CA}"/>
    <cellStyle name="Output 2 3 2 2 4" xfId="17715" xr:uid="{1437FDB7-E955-47E3-A785-5FBD8F5FB174}"/>
    <cellStyle name="Output 2 3 2 2 5" xfId="18595" xr:uid="{4A668D4C-1AB3-47A5-A154-EDB93618F68B}"/>
    <cellStyle name="Output 2 3 2 2 6" xfId="19461" xr:uid="{FCD282D3-7872-4176-A8EC-1D6BDD06E35F}"/>
    <cellStyle name="Output 2 3 2 2 7" xfId="20237" xr:uid="{780B795A-D8DB-4102-9192-BE490BEEB528}"/>
    <cellStyle name="Output 2 3 2 2 8" xfId="20994" xr:uid="{EF60C779-7348-4F7F-851C-789DC072E0ED}"/>
    <cellStyle name="Output 2 3 2 3" xfId="11821" xr:uid="{3F9C5BD7-5790-4652-89C3-CC4D020C965F}"/>
    <cellStyle name="Output 2 3 2 3 2" xfId="16225" xr:uid="{27131834-9B33-49C9-9094-D063F38562B2}"/>
    <cellStyle name="Output 2 3 2 3 3" xfId="17185" xr:uid="{BD075314-062C-4D59-B419-DF3BEA07E2C7}"/>
    <cellStyle name="Output 2 3 2 3 4" xfId="18137" xr:uid="{85C6794D-2D8B-41DC-8065-01CFACDEE736}"/>
    <cellStyle name="Output 2 3 2 3 5" xfId="19011" xr:uid="{2825C274-3AA1-42A9-86D3-F3929C1B177E}"/>
    <cellStyle name="Output 2 3 2 3 6" xfId="19876" xr:uid="{4B3D7D61-E567-485F-8B6D-9CCCC2A8C2B8}"/>
    <cellStyle name="Output 2 3 2 3 7" xfId="20652" xr:uid="{CA7AEC6D-365C-482A-8BDF-0EDF182D827F}"/>
    <cellStyle name="Output 2 3 2 3 8" xfId="21409" xr:uid="{82C56DC8-E2D5-42D6-8C1D-327544AA02CF}"/>
    <cellStyle name="Output 2 3 2 4" xfId="14785" xr:uid="{AEC7203F-50C6-4FE4-81B4-1ADC33F8863B}"/>
    <cellStyle name="Output 2 3 2 5" xfId="15402" xr:uid="{51C044BE-E8DB-4D36-96D2-DF38F3217A5E}"/>
    <cellStyle name="Output 2 3 2 6" xfId="16416" xr:uid="{378E128A-0297-492C-BF99-030C1B8CAE08}"/>
    <cellStyle name="Output 2 3 2 7" xfId="17374" xr:uid="{88CC4931-94B3-440F-A588-51F1E6B1AF27}"/>
    <cellStyle name="Output 2 3 2 8" xfId="18318" xr:uid="{EA92458E-1B4B-475E-933F-7CE89DF79F14}"/>
    <cellStyle name="Output 2 3 2 9" xfId="19191" xr:uid="{831722FC-E314-4F08-9823-39C8B253FA25}"/>
    <cellStyle name="Output 2 3 3" xfId="10626" xr:uid="{491CB07D-27FF-4D56-A8F5-26C1D2D3A15C}"/>
    <cellStyle name="Output 2 3 3 2" xfId="15322" xr:uid="{E58A4742-B4F3-498A-9F2C-7DA0D7B05959}"/>
    <cellStyle name="Output 2 3 3 3" xfId="16342" xr:uid="{CA94F37E-7C9B-4D53-8104-81DEDCABE1EF}"/>
    <cellStyle name="Output 2 3 3 4" xfId="17302" xr:uid="{D9DF9EAE-F5D4-4CFF-A2E8-D675C1140402}"/>
    <cellStyle name="Output 2 3 3 5" xfId="18251" xr:uid="{E1087EB0-187B-4D9A-A47D-4198C253D1CD}"/>
    <cellStyle name="Output 2 3 3 6" xfId="19124" xr:uid="{F60CC232-E2FF-49D8-861D-7296B4A14EC9}"/>
    <cellStyle name="Output 2 3 3 7" xfId="19989" xr:uid="{CA4FDAEC-4677-4F5E-9E67-662835F3B651}"/>
    <cellStyle name="Output 2 3 3 8" xfId="20765" xr:uid="{7506CA69-903F-4E1D-A9FA-C53B83A6868B}"/>
    <cellStyle name="Output 2 3 4" xfId="11592" xr:uid="{F66D5B92-8A00-421C-913B-FC81671BD3A8}"/>
    <cellStyle name="Output 2 3 4 2" xfId="15996" xr:uid="{AABA0CB7-BD2B-4C3E-8699-9130453E4942}"/>
    <cellStyle name="Output 2 3 4 3" xfId="16956" xr:uid="{14C42DD3-4170-42C4-9EC6-1C7022635611}"/>
    <cellStyle name="Output 2 3 4 4" xfId="17908" xr:uid="{4B203EDA-FE8F-4605-A771-DE9685C197DD}"/>
    <cellStyle name="Output 2 3 4 5" xfId="18782" xr:uid="{0DE662DA-DA90-451E-BFAF-F995FFE9C7D4}"/>
    <cellStyle name="Output 2 3 4 6" xfId="19647" xr:uid="{F0B33257-A5E8-4E33-9461-99D2373EFCAC}"/>
    <cellStyle name="Output 2 3 4 7" xfId="20423" xr:uid="{DA4232C8-F90A-46C6-BB03-008A064C59A5}"/>
    <cellStyle name="Output 2 3 4 8" xfId="21180" xr:uid="{C3087259-F5A0-4EAC-A019-905F692EFD2D}"/>
    <cellStyle name="Output 2 3 5" xfId="14293" xr:uid="{0D6F8604-247B-48FC-B8EC-D5FFDAC27A5C}"/>
    <cellStyle name="Output 2 3 6" xfId="12664" xr:uid="{D4BA976E-D01E-4FE2-855B-0F92BDCFDFF1}"/>
    <cellStyle name="Output 2 3 7" xfId="13732" xr:uid="{5974B448-9FB0-4CA2-99E0-9726D24C468F}"/>
    <cellStyle name="Output 2 3 8" xfId="13141" xr:uid="{43FB94BD-DABC-44BB-8CA6-AE086A1DAFC3}"/>
    <cellStyle name="Output 2 3 9" xfId="13495" xr:uid="{D65C22DF-2079-41E9-BABF-D73ACFE8A789}"/>
    <cellStyle name="Output 2 4" xfId="9350" xr:uid="{9D92D85A-E6AB-4120-9965-5090C0C514AE}"/>
    <cellStyle name="Output 2 4 10" xfId="15200" xr:uid="{3D10C1BA-6EDC-4BCA-85EB-AA2751F891A2}"/>
    <cellStyle name="Output 2 4 2" xfId="10877" xr:uid="{F717343D-E1FA-4EB8-B63F-EFA0328A92C3}"/>
    <cellStyle name="Output 2 4 2 2" xfId="15504" xr:uid="{948252EA-BA5E-4B98-B812-EF06ECC39883}"/>
    <cellStyle name="Output 2 4 2 3" xfId="16510" xr:uid="{1A722418-9440-426F-84ED-2CB819E67283}"/>
    <cellStyle name="Output 2 4 2 4" xfId="17468" xr:uid="{A3FE03DA-A752-48C6-A293-E4E3F92C19D0}"/>
    <cellStyle name="Output 2 4 2 5" xfId="18395" xr:uid="{6D6C4D9B-FFA3-4659-A56C-EC1CFC230062}"/>
    <cellStyle name="Output 2 4 2 6" xfId="19266" xr:uid="{485C7F4E-2020-44FC-AF4C-CDD6C551ED6B}"/>
    <cellStyle name="Output 2 4 2 7" xfId="20113" xr:uid="{5DDD636A-BB32-450C-8BD6-D817C8274E2D}"/>
    <cellStyle name="Output 2 4 2 8" xfId="20880" xr:uid="{AD5636BE-91FA-4F01-B427-A5F8E2137FAE}"/>
    <cellStyle name="Output 2 4 3" xfId="11707" xr:uid="{39C4C926-84EA-4705-AB5B-95F75F77287C}"/>
    <cellStyle name="Output 2 4 3 2" xfId="16111" xr:uid="{597C917A-C635-4165-AAD2-2BC55317DAE0}"/>
    <cellStyle name="Output 2 4 3 3" xfId="17071" xr:uid="{7207A89D-EE3D-4664-965E-A5258DE0A259}"/>
    <cellStyle name="Output 2 4 3 4" xfId="18023" xr:uid="{30E0A5F2-D84F-49D7-A668-0BB6FE7778F3}"/>
    <cellStyle name="Output 2 4 3 5" xfId="18897" xr:uid="{4275CF90-151B-4EF9-8908-C807AFEF14B1}"/>
    <cellStyle name="Output 2 4 3 6" xfId="19762" xr:uid="{F05BD2BF-4B39-4792-B9E8-37F44DF079B6}"/>
    <cellStyle name="Output 2 4 3 7" xfId="20538" xr:uid="{B98FDDAC-C07B-4E09-B2BB-E588B15C8E43}"/>
    <cellStyle name="Output 2 4 3 8" xfId="21295" xr:uid="{58F8333F-BAF2-43CE-9FB6-3BD6E0BB6101}"/>
    <cellStyle name="Output 2 4 4" xfId="14474" xr:uid="{8F7E02D8-7F4B-4B01-952E-B5668870DAF4}"/>
    <cellStyle name="Output 2 4 5" xfId="12496" xr:uid="{2FA54E97-56C2-4CFB-9B90-C019A88DD4F4}"/>
    <cellStyle name="Output 2 4 6" xfId="13753" xr:uid="{03B32EBD-904C-4884-8741-8EE17402B796}"/>
    <cellStyle name="Output 2 4 7" xfId="13125" xr:uid="{BC90D560-E55B-4BA1-802A-090985B8F616}"/>
    <cellStyle name="Output 2 4 8" xfId="14603" xr:uid="{966FCF57-9201-4C9D-802B-59C9856DD574}"/>
    <cellStyle name="Output 2 4 9" xfId="12384" xr:uid="{BB333A6A-B570-41FB-8435-EF603CF4EFFE}"/>
    <cellStyle name="Output 2 5" xfId="10134" xr:uid="{EAB0A494-FCAA-4CE1-8C79-FC4457876307}"/>
    <cellStyle name="Output 2 5 2" xfId="15015" xr:uid="{D4C66952-7CFD-4C49-8F96-34DA0CB72670}"/>
    <cellStyle name="Output 2 5 3" xfId="12068" xr:uid="{B3237C41-D5AC-4F84-A489-66CE1E712289}"/>
    <cellStyle name="Output 2 5 4" xfId="13846" xr:uid="{B72699B8-7DF6-4985-8E6E-244D5DAC37AE}"/>
    <cellStyle name="Output 2 5 5" xfId="13050" xr:uid="{EFE35589-BC61-40CE-983B-7B54440D302B}"/>
    <cellStyle name="Output 2 5 6" xfId="15439" xr:uid="{F80334F1-6F9E-4748-BF5F-15CD379710AB}"/>
    <cellStyle name="Output 2 5 7" xfId="16448" xr:uid="{423F67AC-CEFC-4B49-A05B-58031E2931CB}"/>
    <cellStyle name="Output 2 5 8" xfId="17406" xr:uid="{948D499F-6763-4BDE-9E02-9C037D831A3E}"/>
    <cellStyle name="Output 2 6" xfId="11479" xr:uid="{99A75DC9-50F0-42D6-B4F2-81D97409EDE3}"/>
    <cellStyle name="Output 2 6 2" xfId="15883" xr:uid="{C7050A71-B1B2-4D17-897D-1FE61A2625F1}"/>
    <cellStyle name="Output 2 6 3" xfId="16843" xr:uid="{4620A042-AF61-4D4D-9276-56D3F9930734}"/>
    <cellStyle name="Output 2 6 4" xfId="17795" xr:uid="{6178B61E-08E6-45D6-AC39-CB1FCA4D5B55}"/>
    <cellStyle name="Output 2 6 5" xfId="18669" xr:uid="{7FB95DD8-C025-42F0-8F87-2D1957E22340}"/>
    <cellStyle name="Output 2 6 6" xfId="19534" xr:uid="{C92877F9-F994-4EFA-8E4B-18F19DA38885}"/>
    <cellStyle name="Output 2 6 7" xfId="20310" xr:uid="{7F87F1E2-F7F1-4CF8-BD29-9056F42CDE5B}"/>
    <cellStyle name="Output 2 6 8" xfId="21067" xr:uid="{F260C755-311D-4C62-AE9C-021764F9D654}"/>
    <cellStyle name="Output 2 7" xfId="13920" xr:uid="{D53D2D8D-648E-4EC8-A392-6F5A9C229A32}"/>
    <cellStyle name="Output 2 8" xfId="12985" xr:uid="{3B0EE2BF-4499-4352-AA79-D093595300D9}"/>
    <cellStyle name="Output 2 9" xfId="13539" xr:uid="{B9434D60-E84E-4CBD-AC3C-BEEFADA6510E}"/>
    <cellStyle name="Output 3" xfId="8494" xr:uid="{9F0EDB7E-CBB5-419D-91E4-4EDF5228717E}"/>
    <cellStyle name="Output 3 10" xfId="14088" xr:uid="{39DB0906-067A-41C3-AFE0-F799A985E418}"/>
    <cellStyle name="Output 3 11" xfId="12840" xr:uid="{E4CC9CE8-D479-4C0D-BECE-AC7ACD6B3D69}"/>
    <cellStyle name="Output 3 12" xfId="13670" xr:uid="{20800E45-8F19-4B92-92C1-14F6954E56AE}"/>
    <cellStyle name="Output 3 2" xfId="9102" xr:uid="{B0D4C8A2-B358-46BA-98E0-4D41B33877D4}"/>
    <cellStyle name="Output 3 2 10" xfId="13175" xr:uid="{215085EE-19D4-45E1-A420-A17B953801A3}"/>
    <cellStyle name="Output 3 2 11" xfId="14009" xr:uid="{034586A8-9906-4009-9E7A-D489C00715FE}"/>
    <cellStyle name="Output 3 2 2" xfId="9834" xr:uid="{8BAF4978-014A-49B5-9419-1590311F7A61}"/>
    <cellStyle name="Output 3 2 2 10" xfId="18511" xr:uid="{EF5A81F7-0037-447D-8B45-4BBA54416A5D}"/>
    <cellStyle name="Output 3 2 2 2" xfId="11373" xr:uid="{7E1EADDA-DECB-4AA5-87B7-66D960A6E28E}"/>
    <cellStyle name="Output 3 2 2 2 2" xfId="15802" xr:uid="{9F34F19E-FAC7-4ED6-A3EF-1E0B9E4F367F}"/>
    <cellStyle name="Output 3 2 2 2 3" xfId="16764" xr:uid="{3FF53236-98DE-4EFE-A70A-FB18E166E608}"/>
    <cellStyle name="Output 3 2 2 2 4" xfId="17716" xr:uid="{181675AB-474F-4F59-BC9A-3519D57B45C9}"/>
    <cellStyle name="Output 3 2 2 2 5" xfId="18596" xr:uid="{CB5E1042-80BD-4F82-8AAF-CEBFD25AFA5C}"/>
    <cellStyle name="Output 3 2 2 2 6" xfId="19462" xr:uid="{39552A0B-EEAC-493C-B617-6C12485B4F6B}"/>
    <cellStyle name="Output 3 2 2 2 7" xfId="20238" xr:uid="{613C6427-2B14-4D0B-998F-11D8931DBEF6}"/>
    <cellStyle name="Output 3 2 2 2 8" xfId="20995" xr:uid="{A6F8A075-E374-46B4-896F-DEAE3AB1E5E1}"/>
    <cellStyle name="Output 3 2 2 3" xfId="11822" xr:uid="{547B04AF-366D-442B-A7DB-D377D2EE9144}"/>
    <cellStyle name="Output 3 2 2 3 2" xfId="16226" xr:uid="{A1369870-A0FF-4BB1-B8AA-D1B90FC050A4}"/>
    <cellStyle name="Output 3 2 2 3 3" xfId="17186" xr:uid="{5AA3EABF-4239-4439-913B-4DB8C3DDC74B}"/>
    <cellStyle name="Output 3 2 2 3 4" xfId="18138" xr:uid="{796A9F59-FEA5-4DDE-9F58-FA8C6B4EA439}"/>
    <cellStyle name="Output 3 2 2 3 5" xfId="19012" xr:uid="{91C8E492-E11C-4A3A-91D1-0611F775E509}"/>
    <cellStyle name="Output 3 2 2 3 6" xfId="19877" xr:uid="{9BFA8F94-B232-494B-9ED9-0C6003DE2070}"/>
    <cellStyle name="Output 3 2 2 3 7" xfId="20653" xr:uid="{EC4A7FD7-5C7A-460A-A474-6229675C35B1}"/>
    <cellStyle name="Output 3 2 2 3 8" xfId="21410" xr:uid="{0779D5AD-F8BB-4D9B-9FCC-3B36FBC8B2A9}"/>
    <cellStyle name="Output 3 2 2 4" xfId="14786" xr:uid="{2B87F901-7737-4461-818C-7268A916AC2E}"/>
    <cellStyle name="Output 3 2 2 5" xfId="14373" xr:uid="{2825AB9D-364A-49CD-9242-9B320AEDE1A6}"/>
    <cellStyle name="Output 3 2 2 6" xfId="12589" xr:uid="{EC3C22B7-2DAD-4E42-AA77-ACDFB52B19F2}"/>
    <cellStyle name="Output 3 2 2 7" xfId="15681" xr:uid="{75AA1AE1-1D9F-4114-81C4-EA5887FA9160}"/>
    <cellStyle name="Output 3 2 2 8" xfId="16659" xr:uid="{7201FF9F-8111-4A07-81E7-CC698317FEBA}"/>
    <cellStyle name="Output 3 2 2 9" xfId="17612" xr:uid="{3E29ADE1-CC88-484B-B5A7-92BD81E32690}"/>
    <cellStyle name="Output 3 2 3" xfId="10627" xr:uid="{0EFFDEF5-B211-4A7B-82F9-99FE3F9A7C15}"/>
    <cellStyle name="Output 3 2 3 2" xfId="15323" xr:uid="{B0190469-78FA-45C5-8314-6982C9C63659}"/>
    <cellStyle name="Output 3 2 3 3" xfId="16343" xr:uid="{CC2BC29E-9C9F-4902-98E4-93A0780825C0}"/>
    <cellStyle name="Output 3 2 3 4" xfId="17303" xr:uid="{272CCDAF-F197-4F57-876E-26CE688B9E69}"/>
    <cellStyle name="Output 3 2 3 5" xfId="18252" xr:uid="{1E607C63-75D2-48B3-82FD-D4A749521FA1}"/>
    <cellStyle name="Output 3 2 3 6" xfId="19125" xr:uid="{4EE9C697-41D5-49FA-9D31-5E8DDD6B33D3}"/>
    <cellStyle name="Output 3 2 3 7" xfId="19990" xr:uid="{10895832-1E3F-436B-9BE4-319133FFEE79}"/>
    <cellStyle name="Output 3 2 3 8" xfId="20766" xr:uid="{2943B820-E80F-47BA-BCBF-138385F720E1}"/>
    <cellStyle name="Output 3 2 4" xfId="11593" xr:uid="{1E0FCBB0-DBCD-487A-865E-3F3E6772CDEF}"/>
    <cellStyle name="Output 3 2 4 2" xfId="15997" xr:uid="{7527DD6F-0E75-48DC-894F-CFB28A99EF52}"/>
    <cellStyle name="Output 3 2 4 3" xfId="16957" xr:uid="{3BB79C05-4033-444A-A119-32AF44C1A1E0}"/>
    <cellStyle name="Output 3 2 4 4" xfId="17909" xr:uid="{F275CCC2-BB51-4D27-9E73-C6188E68C3AB}"/>
    <cellStyle name="Output 3 2 4 5" xfId="18783" xr:uid="{2A1441EB-9696-42D2-BD31-B26863BA0DDC}"/>
    <cellStyle name="Output 3 2 4 6" xfId="19648" xr:uid="{DD37C09E-6DB1-40F3-83CD-1E0BC3D5FCFB}"/>
    <cellStyle name="Output 3 2 4 7" xfId="20424" xr:uid="{E05D6F0E-C6DF-4C12-9C69-E464B2035571}"/>
    <cellStyle name="Output 3 2 4 8" xfId="21181" xr:uid="{DD905EEC-C697-4565-812E-10A66EA96813}"/>
    <cellStyle name="Output 3 2 5" xfId="14294" xr:uid="{F1FBD7D7-39CA-4169-A751-40CAABFE8F94}"/>
    <cellStyle name="Output 3 2 6" xfId="12663" xr:uid="{32C5396F-3B59-49A1-8127-EB487CAD338E}"/>
    <cellStyle name="Output 3 2 7" xfId="14130" xr:uid="{A482BDF8-188E-4EBF-94EB-91E0BFD417E1}"/>
    <cellStyle name="Output 3 2 8" xfId="12812" xr:uid="{493F8563-AA12-4E90-A9F8-768BD88163E3}"/>
    <cellStyle name="Output 3 2 9" xfId="13694" xr:uid="{10D8E1AF-3040-4711-A4AA-DE680927CA9C}"/>
    <cellStyle name="Output 3 3" xfId="9351" xr:uid="{7E7DFC71-A8ED-4D64-946E-9A96566409B4}"/>
    <cellStyle name="Output 3 3 10" xfId="17573" xr:uid="{7E18AB1E-110E-455E-AA1B-6AC12962E97C}"/>
    <cellStyle name="Output 3 3 2" xfId="10878" xr:uid="{0D2AA23D-5C69-4EAD-B7CB-5DF75E505FA7}"/>
    <cellStyle name="Output 3 3 2 2" xfId="15505" xr:uid="{AA063E3B-0AB3-443B-98E8-88E824968565}"/>
    <cellStyle name="Output 3 3 2 3" xfId="16511" xr:uid="{29A86DA5-C780-48C5-949A-AFEAE0696978}"/>
    <cellStyle name="Output 3 3 2 4" xfId="17469" xr:uid="{00DDC476-DDA1-4040-BBD3-36A74D9F4F27}"/>
    <cellStyle name="Output 3 3 2 5" xfId="18396" xr:uid="{63E2B7B4-FCC6-4738-94DC-D60DC24D60DA}"/>
    <cellStyle name="Output 3 3 2 6" xfId="19267" xr:uid="{1CEB3B54-4294-434E-8B7E-062E27054182}"/>
    <cellStyle name="Output 3 3 2 7" xfId="20114" xr:uid="{8ACB28EC-9304-4BC9-AF82-ABA362D08D3B}"/>
    <cellStyle name="Output 3 3 2 8" xfId="20881" xr:uid="{8F4031D1-98EE-4C8E-9F26-E478340E3C72}"/>
    <cellStyle name="Output 3 3 3" xfId="11708" xr:uid="{409560F6-C1E2-4C3E-AA1A-7DBB02879A2C}"/>
    <cellStyle name="Output 3 3 3 2" xfId="16112" xr:uid="{D91A3722-6A3D-4DD1-BDB4-6C01AAD6858C}"/>
    <cellStyle name="Output 3 3 3 3" xfId="17072" xr:uid="{61254D84-A9BF-4C95-8FCB-741518ACE2BE}"/>
    <cellStyle name="Output 3 3 3 4" xfId="18024" xr:uid="{3A23AB9C-CE33-40FF-9B92-D117888510A0}"/>
    <cellStyle name="Output 3 3 3 5" xfId="18898" xr:uid="{9B5190D7-97C7-49C6-9795-E7B2F3E3E4E9}"/>
    <cellStyle name="Output 3 3 3 6" xfId="19763" xr:uid="{6C03DD8D-C0FC-4B14-9234-46CA953A3233}"/>
    <cellStyle name="Output 3 3 3 7" xfId="20539" xr:uid="{01B7054F-231F-47A8-BE1D-DD4DA89E8B80}"/>
    <cellStyle name="Output 3 3 3 8" xfId="21296" xr:uid="{37354F4F-17C6-4765-B31A-576A2F495E21}"/>
    <cellStyle name="Output 3 3 4" xfId="14475" xr:uid="{2917E4CD-0A28-4B47-9E1E-931BB186AE31}"/>
    <cellStyle name="Output 3 3 5" xfId="12495" xr:uid="{44C77347-2508-4A8E-8843-E745D3256969}"/>
    <cellStyle name="Output 3 3 6" xfId="13754" xr:uid="{894D1E0C-1467-4DDB-81DE-170E2B47BFA0}"/>
    <cellStyle name="Output 3 3 7" xfId="13124" xr:uid="{0959E5CD-250A-4ACB-A297-7AADB28C9DDF}"/>
    <cellStyle name="Output 3 3 8" xfId="15628" xr:uid="{01BA0C96-2352-48B2-BD14-862B70E02DD2}"/>
    <cellStyle name="Output 3 3 9" xfId="16616" xr:uid="{7AF84DEA-4B8C-48B3-ACAA-C42A2254B11C}"/>
    <cellStyle name="Output 3 4" xfId="10135" xr:uid="{3F367277-0AFF-43F2-AEA6-57D23C6BA9E8}"/>
    <cellStyle name="Output 3 4 2" xfId="15016" xr:uid="{C79442D8-5245-4E9A-8D9F-B3E3BC78D1D6}"/>
    <cellStyle name="Output 3 4 3" xfId="12067" xr:uid="{5F045E51-5CA9-4F02-B437-E85C30489D18}"/>
    <cellStyle name="Output 3 4 4" xfId="13847" xr:uid="{D1623E1C-D6B8-4AE5-8693-D6223DEEFA1E}"/>
    <cellStyle name="Output 3 4 5" xfId="13049" xr:uid="{413E0578-ACBD-49FF-8EEB-D0D38BCB427A}"/>
    <cellStyle name="Output 3 4 6" xfId="14926" xr:uid="{ED0A479A-FB3C-42E9-88D2-C0740D6BF2E5}"/>
    <cellStyle name="Output 3 4 7" xfId="12146" xr:uid="{E386844F-4581-4AD5-883A-931DDEDF8FCE}"/>
    <cellStyle name="Output 3 4 8" xfId="14722" xr:uid="{6FE5F1ED-32CA-462E-BAC1-CC112E8BAF0B}"/>
    <cellStyle name="Output 3 5" xfId="11480" xr:uid="{FB3A8B76-61D7-42DD-BA79-FA4127852F16}"/>
    <cellStyle name="Output 3 5 2" xfId="15884" xr:uid="{2F3B449A-5F27-49C0-8797-CD930A5F7F00}"/>
    <cellStyle name="Output 3 5 3" xfId="16844" xr:uid="{CCEFD265-32E2-4D63-BADF-5D0957DA9A39}"/>
    <cellStyle name="Output 3 5 4" xfId="17796" xr:uid="{DF8BA7C0-5C33-4EDE-AEC4-CFF9B09CEC63}"/>
    <cellStyle name="Output 3 5 5" xfId="18670" xr:uid="{8FBF52A2-CF04-400C-9504-3280AD5C5088}"/>
    <cellStyle name="Output 3 5 6" xfId="19535" xr:uid="{FF9314F5-4936-465E-8289-78A7381E8851}"/>
    <cellStyle name="Output 3 5 7" xfId="20311" xr:uid="{ED19B4EA-7464-44E1-A356-3C117E1317A1}"/>
    <cellStyle name="Output 3 5 8" xfId="21068" xr:uid="{681F59C6-C4E8-4282-9CEB-46EF1118A17B}"/>
    <cellStyle name="Output 3 6" xfId="13922" xr:uid="{91DA75D8-03E3-4D7A-8F3D-7121C73A1DA1}"/>
    <cellStyle name="Output 3 7" xfId="12983" xr:uid="{152C0B2F-4C31-4DF8-9EC2-86566DE9DC22}"/>
    <cellStyle name="Output 3 8" xfId="13541" xr:uid="{CE5525D3-C2ED-4C42-ABD5-CB5FC8EF0D81}"/>
    <cellStyle name="Output 3 9" xfId="13282" xr:uid="{8A9B6EF8-97AF-46A6-9B23-143ACEFF66BC}"/>
    <cellStyle name="Output 4" xfId="8495" xr:uid="{253D1807-F88B-4F81-969A-461D16244A05}"/>
    <cellStyle name="Output 4 10" xfId="14576" xr:uid="{D89A3997-482B-4238-9C52-60C4E8023E1D}"/>
    <cellStyle name="Output 4 11" xfId="12399" xr:uid="{7BA24E44-7639-4017-B852-FA0CF3549C95}"/>
    <cellStyle name="Output 4 12" xfId="15710" xr:uid="{6D06295F-23AE-4421-95FC-0D47D9E7DB11}"/>
    <cellStyle name="Output 4 2" xfId="9103" xr:uid="{50C1DDD7-CAFE-460E-967E-618D529D3906}"/>
    <cellStyle name="Output 4 2 10" xfId="13174" xr:uid="{06435A42-136D-4B4B-9831-3A8CF128C8D3}"/>
    <cellStyle name="Output 4 2 11" xfId="14597" xr:uid="{45692C95-A29A-4E40-8C14-1F5E0E43597D}"/>
    <cellStyle name="Output 4 2 2" xfId="9835" xr:uid="{ACC5951E-73B2-4078-AF57-AC68DE526B9D}"/>
    <cellStyle name="Output 4 2 2 10" xfId="19229" xr:uid="{B14897E6-B6B6-4EF9-BEFA-05B5F894885E}"/>
    <cellStyle name="Output 4 2 2 2" xfId="11374" xr:uid="{BB8F7B69-6220-48EA-9E53-D28139C25C95}"/>
    <cellStyle name="Output 4 2 2 2 2" xfId="15803" xr:uid="{A5608448-5416-4B22-B5B9-0E1F3D8BA302}"/>
    <cellStyle name="Output 4 2 2 2 3" xfId="16765" xr:uid="{332C3CA6-9A6F-4618-8E59-3C7C119EA6EE}"/>
    <cellStyle name="Output 4 2 2 2 4" xfId="17717" xr:uid="{9903D7B1-BFC2-4EAC-B895-893DE473E6E2}"/>
    <cellStyle name="Output 4 2 2 2 5" xfId="18597" xr:uid="{10AB3341-B05E-46C2-8EB0-688C27D42D00}"/>
    <cellStyle name="Output 4 2 2 2 6" xfId="19463" xr:uid="{05120DE7-E6C6-438D-8894-D20729D45B14}"/>
    <cellStyle name="Output 4 2 2 2 7" xfId="20239" xr:uid="{C99471D4-E565-4646-9428-D44FEA4E3D3E}"/>
    <cellStyle name="Output 4 2 2 2 8" xfId="20996" xr:uid="{4160B0FF-82A7-47B5-92BB-37D34221D07F}"/>
    <cellStyle name="Output 4 2 2 3" xfId="11823" xr:uid="{A7D11569-FAF3-4D82-9B40-5C678BC44C0B}"/>
    <cellStyle name="Output 4 2 2 3 2" xfId="16227" xr:uid="{72565E1D-3707-4B80-8230-E98A51AA3F47}"/>
    <cellStyle name="Output 4 2 2 3 3" xfId="17187" xr:uid="{F9B6960D-2900-495A-A61D-C2C4ABB7FEE1}"/>
    <cellStyle name="Output 4 2 2 3 4" xfId="18139" xr:uid="{5F82C27E-2171-4EE2-A430-9DAF6E4DB9D8}"/>
    <cellStyle name="Output 4 2 2 3 5" xfId="19013" xr:uid="{B0F759D4-5FDD-4C21-AD33-686483195C15}"/>
    <cellStyle name="Output 4 2 2 3 6" xfId="19878" xr:uid="{90E16D26-6BD1-41EC-80FC-D47380DE2C9B}"/>
    <cellStyle name="Output 4 2 2 3 7" xfId="20654" xr:uid="{420918D6-754E-4A76-A728-069956D781F3}"/>
    <cellStyle name="Output 4 2 2 3 8" xfId="21411" xr:uid="{25CC93C7-BBD7-4BBD-A289-ACCFFDB7287F}"/>
    <cellStyle name="Output 4 2 2 4" xfId="14787" xr:uid="{21D986E7-ADCF-4057-88D5-26AB61A2EC4B}"/>
    <cellStyle name="Output 4 2 2 5" xfId="12263" xr:uid="{ACAB00C7-8A12-44C6-B6EC-CF379AABA457}"/>
    <cellStyle name="Output 4 2 2 6" xfId="15466" xr:uid="{A9E4CC38-B2B5-4C38-8695-E0890CC91B10}"/>
    <cellStyle name="Output 4 2 2 7" xfId="16473" xr:uid="{97A3AD88-8BAA-4708-9EFA-2FED2D92FDEB}"/>
    <cellStyle name="Output 4 2 2 8" xfId="17431" xr:uid="{B8FCD92C-96D4-4CB4-A1BE-AC752F1A72C7}"/>
    <cellStyle name="Output 4 2 2 9" xfId="18358" xr:uid="{1396AE84-CFEC-4006-9B2F-056FC6BB0B6D}"/>
    <cellStyle name="Output 4 2 3" xfId="10628" xr:uid="{936B63CF-0B17-4AE0-8A40-6D1649A3FFF4}"/>
    <cellStyle name="Output 4 2 3 2" xfId="15324" xr:uid="{ED707523-BD18-4D59-AA15-E378F495C357}"/>
    <cellStyle name="Output 4 2 3 3" xfId="16344" xr:uid="{81A82CBD-FA29-437F-8091-3A792958958A}"/>
    <cellStyle name="Output 4 2 3 4" xfId="17304" xr:uid="{0DC10C1C-C239-4164-92DA-46380EA27267}"/>
    <cellStyle name="Output 4 2 3 5" xfId="18253" xr:uid="{D2B709BB-87B6-44B3-9BAA-C2EDF55BC5B7}"/>
    <cellStyle name="Output 4 2 3 6" xfId="19126" xr:uid="{B67F42BF-D0F9-4654-BD50-BD4E0CA5E30D}"/>
    <cellStyle name="Output 4 2 3 7" xfId="19991" xr:uid="{71C0272D-2555-413A-80BE-862DD1091214}"/>
    <cellStyle name="Output 4 2 3 8" xfId="20767" xr:uid="{8AE195ED-AAF8-4378-BBBE-7A3C401316CA}"/>
    <cellStyle name="Output 4 2 4" xfId="11594" xr:uid="{F73E1831-6CEA-4F86-882B-C4E0051F641C}"/>
    <cellStyle name="Output 4 2 4 2" xfId="15998" xr:uid="{E7F6AA8E-434F-46EE-A50F-DBE526A7AAA5}"/>
    <cellStyle name="Output 4 2 4 3" xfId="16958" xr:uid="{A8794755-EC26-49F5-BDFD-2F03D861C028}"/>
    <cellStyle name="Output 4 2 4 4" xfId="17910" xr:uid="{B31A8D12-0349-4363-A02E-C07F8081DBB5}"/>
    <cellStyle name="Output 4 2 4 5" xfId="18784" xr:uid="{C2C05643-2AE7-4E65-8E39-F8211BA99D7F}"/>
    <cellStyle name="Output 4 2 4 6" xfId="19649" xr:uid="{CFC78B9E-ECB9-42AF-A530-039A24AE9FF1}"/>
    <cellStyle name="Output 4 2 4 7" xfId="20425" xr:uid="{099D757F-996B-4BE4-BCDF-981F2DCA3EC6}"/>
    <cellStyle name="Output 4 2 4 8" xfId="21182" xr:uid="{000A7C48-B877-45EE-BC98-FC65D168B3C2}"/>
    <cellStyle name="Output 4 2 5" xfId="14295" xr:uid="{87D1BF24-5D31-4B52-92E6-1700864564FD}"/>
    <cellStyle name="Output 4 2 6" xfId="12662" xr:uid="{9666E6EE-7F5C-4AC9-8AFD-74D4AA24A090}"/>
    <cellStyle name="Output 4 2 7" xfId="14131" xr:uid="{33EB0633-24B3-4C84-8E05-0D793F47184C}"/>
    <cellStyle name="Output 4 2 8" xfId="12811" xr:uid="{DB276E0C-5D68-4082-AE15-4F54291975FC}"/>
    <cellStyle name="Output 4 2 9" xfId="13695" xr:uid="{E257C494-7F88-41E9-93B0-71319A95991F}"/>
    <cellStyle name="Output 4 3" xfId="9352" xr:uid="{B68901B3-9147-4737-A329-00764FB31AB0}"/>
    <cellStyle name="Output 4 3 10" xfId="14343" xr:uid="{D293EE2E-A0F5-4C1F-A1A2-BBE5DB84937E}"/>
    <cellStyle name="Output 4 3 2" xfId="10879" xr:uid="{FAA7F363-2FD2-4170-A21F-A5C4153250A6}"/>
    <cellStyle name="Output 4 3 2 2" xfId="15506" xr:uid="{4F5D2C51-94F1-44DB-98CA-178915236AAD}"/>
    <cellStyle name="Output 4 3 2 3" xfId="16512" xr:uid="{F6CF6D60-2AA9-47E8-8050-D10A3697FEE2}"/>
    <cellStyle name="Output 4 3 2 4" xfId="17470" xr:uid="{BEB036DA-624A-4546-8456-0AD73150E36B}"/>
    <cellStyle name="Output 4 3 2 5" xfId="18397" xr:uid="{E5A7467B-DB5F-40A6-9C31-67D929D4B20A}"/>
    <cellStyle name="Output 4 3 2 6" xfId="19268" xr:uid="{1E275B72-5FF0-486E-BD47-BB3116F32CCE}"/>
    <cellStyle name="Output 4 3 2 7" xfId="20115" xr:uid="{F30A483F-3B94-4FB0-B295-887464009912}"/>
    <cellStyle name="Output 4 3 2 8" xfId="20882" xr:uid="{2FBF4FB5-F6DB-44D9-99ED-EC2EFBE8C8EE}"/>
    <cellStyle name="Output 4 3 3" xfId="11709" xr:uid="{E4D43E28-6C7F-4802-AEC9-2D7BCBB8B2AA}"/>
    <cellStyle name="Output 4 3 3 2" xfId="16113" xr:uid="{2566D101-A175-4936-8E36-15451FCD0152}"/>
    <cellStyle name="Output 4 3 3 3" xfId="17073" xr:uid="{528E89F1-FF08-4F16-AD95-C460E4AFAAAF}"/>
    <cellStyle name="Output 4 3 3 4" xfId="18025" xr:uid="{1D12508F-5437-454D-9C66-B0610A8A0FE1}"/>
    <cellStyle name="Output 4 3 3 5" xfId="18899" xr:uid="{508B859C-AEF3-47B9-84E3-9C807B4FDCAF}"/>
    <cellStyle name="Output 4 3 3 6" xfId="19764" xr:uid="{6F9B1221-E129-4CA2-A46A-E2B6539DD2E6}"/>
    <cellStyle name="Output 4 3 3 7" xfId="20540" xr:uid="{65C3085D-B3C1-48A6-A1FF-F96E19019164}"/>
    <cellStyle name="Output 4 3 3 8" xfId="21297" xr:uid="{5B0DAC2A-D9F7-4DF5-9C77-7654F6D4AAB8}"/>
    <cellStyle name="Output 4 3 4" xfId="14476" xr:uid="{9D9DAF9E-A615-4FBE-BD3D-46DE3019C1A8}"/>
    <cellStyle name="Output 4 3 5" xfId="12494" xr:uid="{FCC6049B-58B7-4BBF-BC38-FC4344285125}"/>
    <cellStyle name="Output 4 3 6" xfId="13755" xr:uid="{600CA225-0607-4EC2-809F-811ADB96708E}"/>
    <cellStyle name="Output 4 3 7" xfId="13123" xr:uid="{52CF8D46-03E2-42A5-85BE-267C7B934A38}"/>
    <cellStyle name="Output 4 3 8" xfId="15138" xr:uid="{4B9A80E2-0D46-40BE-8617-B0F8805C970D}"/>
    <cellStyle name="Output 4 3 9" xfId="11972" xr:uid="{0CC4F6D5-242C-46BD-9ED0-9361BC1DDFF7}"/>
    <cellStyle name="Output 4 4" xfId="10136" xr:uid="{22E43EA7-5D91-47DD-8B60-359F70EA3FF7}"/>
    <cellStyle name="Output 4 4 2" xfId="15017" xr:uid="{7BD5DACA-7799-4D39-8B75-9211B4C3BE04}"/>
    <cellStyle name="Output 4 4 3" xfId="12066" xr:uid="{384A3261-806E-42F0-A1B5-3072F80A46E7}"/>
    <cellStyle name="Output 4 4 4" xfId="13848" xr:uid="{757DCAA4-D7FA-4EB4-BEF7-7E0299E9685D}"/>
    <cellStyle name="Output 4 4 5" xfId="13048" xr:uid="{BD93F92A-21E4-4819-B79F-CF6C97C30306}"/>
    <cellStyle name="Output 4 4 6" xfId="13502" xr:uid="{7FFE46C7-9B23-4D9A-A2BF-31721E0C7B33}"/>
    <cellStyle name="Output 4 4 7" xfId="13319" xr:uid="{BD61A55D-7396-46BD-A9F1-881A36BD53EE}"/>
    <cellStyle name="Output 4 4 8" xfId="15599" xr:uid="{8B4D3F79-A76E-4376-B1A7-4C7C8E76F6F9}"/>
    <cellStyle name="Output 4 5" xfId="11481" xr:uid="{71B12878-3887-46CD-9740-1F91CBAC42B6}"/>
    <cellStyle name="Output 4 5 2" xfId="15885" xr:uid="{A7AA0E5B-D98D-46AE-9BC9-8F8ED1BE92D4}"/>
    <cellStyle name="Output 4 5 3" xfId="16845" xr:uid="{D215132F-DA7E-4B79-A789-A3630DAE42FE}"/>
    <cellStyle name="Output 4 5 4" xfId="17797" xr:uid="{A576B481-0AF2-495A-A0C4-0E30F5BC90A0}"/>
    <cellStyle name="Output 4 5 5" xfId="18671" xr:uid="{82ADA47F-EA70-47CD-91BA-CD0E80A08C17}"/>
    <cellStyle name="Output 4 5 6" xfId="19536" xr:uid="{DE426F34-C8AD-4AD3-93EC-7B6838E04AAA}"/>
    <cellStyle name="Output 4 5 7" xfId="20312" xr:uid="{B6442486-E94D-43D5-B59F-69B3181D9ED0}"/>
    <cellStyle name="Output 4 5 8" xfId="21069" xr:uid="{350B7A0C-684E-476C-95D3-A3C62F3F4547}"/>
    <cellStyle name="Output 4 6" xfId="13923" xr:uid="{299CE18F-6253-45E1-B440-0D16356BC954}"/>
    <cellStyle name="Output 4 7" xfId="12982" xr:uid="{AB38FDC1-8A57-4317-BABD-A809EAFA7052}"/>
    <cellStyle name="Output 4 8" xfId="13542" xr:uid="{F4E9DF64-CC16-4450-9506-2CE11A666020}"/>
    <cellStyle name="Output 4 9" xfId="13281" xr:uid="{97C86F3C-A27C-4886-A0C6-14493030FB37}"/>
    <cellStyle name="Output 5" xfId="8496" xr:uid="{EEC70FF6-F8E2-44C9-BCCC-95373083AA02}"/>
    <cellStyle name="Output 5 10" xfId="15605" xr:uid="{52707FFE-08EF-40C1-B1A5-33816F7C3B8E}"/>
    <cellStyle name="Output 5 11" xfId="16606" xr:uid="{8B6190AE-DB1B-42A7-9146-C32F87AEDEBA}"/>
    <cellStyle name="Output 5 12" xfId="17564" xr:uid="{448D758A-1644-461C-9318-C6B25D377B02}"/>
    <cellStyle name="Output 5 2" xfId="9104" xr:uid="{2AFEC94C-BD85-4407-831D-12BD3F81171A}"/>
    <cellStyle name="Output 5 2 10" xfId="13085" xr:uid="{A559FB06-B52A-4058-B35A-C2CAEFB69565}"/>
    <cellStyle name="Output 5 2 11" xfId="14610" xr:uid="{6E9C9C61-0266-4A53-8D0D-647FD7AFF101}"/>
    <cellStyle name="Output 5 2 2" xfId="9836" xr:uid="{1C12D407-5D02-443C-8045-1761161E0C88}"/>
    <cellStyle name="Output 5 2 2 10" xfId="17667" xr:uid="{18D95CD1-7683-4590-9F1E-AEC74CF037D4}"/>
    <cellStyle name="Output 5 2 2 2" xfId="11375" xr:uid="{A8C0AEB9-0D98-4160-8CE6-1529CBE506FE}"/>
    <cellStyle name="Output 5 2 2 2 2" xfId="15804" xr:uid="{E092087B-01FB-45B9-9536-13FB1B0AA2C1}"/>
    <cellStyle name="Output 5 2 2 2 3" xfId="16766" xr:uid="{AF49B957-0CA4-462B-8CA3-844210EC6EAB}"/>
    <cellStyle name="Output 5 2 2 2 4" xfId="17718" xr:uid="{F128E6A2-370E-4820-BA10-4931CDB64B78}"/>
    <cellStyle name="Output 5 2 2 2 5" xfId="18598" xr:uid="{2D2DD266-FC67-4A6E-9E72-50A2799835D7}"/>
    <cellStyle name="Output 5 2 2 2 6" xfId="19464" xr:uid="{62863B98-BF62-4F66-966A-2A7127318829}"/>
    <cellStyle name="Output 5 2 2 2 7" xfId="20240" xr:uid="{994370C3-A802-4875-8119-88B803860A7F}"/>
    <cellStyle name="Output 5 2 2 2 8" xfId="20997" xr:uid="{59910D81-A087-4008-A9C7-5B9044EA241C}"/>
    <cellStyle name="Output 5 2 2 3" xfId="11824" xr:uid="{EDCCD72C-E249-434D-AAD6-71B5858D13CD}"/>
    <cellStyle name="Output 5 2 2 3 2" xfId="16228" xr:uid="{D072ABA1-5D97-4F8C-9D00-FA8CF0704DC6}"/>
    <cellStyle name="Output 5 2 2 3 3" xfId="17188" xr:uid="{149C3158-AB20-4C19-B0AB-0F3DEB6AAE7D}"/>
    <cellStyle name="Output 5 2 2 3 4" xfId="18140" xr:uid="{A7C45161-56A7-4507-A99D-95BEC99D99F7}"/>
    <cellStyle name="Output 5 2 2 3 5" xfId="19014" xr:uid="{A2F7824C-A3FF-4F6E-9770-C752A1442CD6}"/>
    <cellStyle name="Output 5 2 2 3 6" xfId="19879" xr:uid="{635B3EA6-B4DB-4099-AC5C-DBC59FE70790}"/>
    <cellStyle name="Output 5 2 2 3 7" xfId="20655" xr:uid="{307945BD-80CA-446D-B994-0D83EBDAF6AB}"/>
    <cellStyle name="Output 5 2 2 3 8" xfId="21412" xr:uid="{1E2394DE-57CF-4783-972D-015CBECC0893}"/>
    <cellStyle name="Output 5 2 2 4" xfId="14788" xr:uid="{9C99EBDA-BB69-4AD8-B3F5-DC0D43A841BD}"/>
    <cellStyle name="Output 5 2 2 5" xfId="12262" xr:uid="{2A71623F-C9AC-46F1-8615-8F4583AE3E26}"/>
    <cellStyle name="Output 5 2 2 6" xfId="14978" xr:uid="{9FD35E29-F4FE-4272-9370-D25A428A34AF}"/>
    <cellStyle name="Output 5 2 2 7" xfId="12102" xr:uid="{DA273129-9C5B-4C23-9CDD-46526CB0A053}"/>
    <cellStyle name="Output 5 2 2 8" xfId="15751" xr:uid="{8EBD4777-7A03-4E62-BD68-5826BE6331E7}"/>
    <cellStyle name="Output 5 2 2 9" xfId="16715" xr:uid="{C687619C-F47A-40CC-92ED-EA928BF7ABBF}"/>
    <cellStyle name="Output 5 2 3" xfId="10629" xr:uid="{E45A9B36-CE6A-4ECC-847A-DEC359D13159}"/>
    <cellStyle name="Output 5 2 3 2" xfId="15325" xr:uid="{89EAE093-A1A0-46C8-8C03-0BD41E5C3BEB}"/>
    <cellStyle name="Output 5 2 3 3" xfId="16345" xr:uid="{B0782E9A-6FDF-404D-B815-ED37D60F8007}"/>
    <cellStyle name="Output 5 2 3 4" xfId="17305" xr:uid="{BE129E0B-1AB1-417F-8865-6E8457DD63F5}"/>
    <cellStyle name="Output 5 2 3 5" xfId="18254" xr:uid="{4980FA2A-5937-465B-BDA0-51E08378B1DD}"/>
    <cellStyle name="Output 5 2 3 6" xfId="19127" xr:uid="{5856C83D-C8E1-439E-A8BD-93FB4530A60E}"/>
    <cellStyle name="Output 5 2 3 7" xfId="19992" xr:uid="{4DFD6DE9-A9ED-459A-8810-40A965BC0983}"/>
    <cellStyle name="Output 5 2 3 8" xfId="20768" xr:uid="{32BE866C-BE08-43FA-A7FB-B34E2B4ECDCB}"/>
    <cellStyle name="Output 5 2 4" xfId="11595" xr:uid="{5EA262D0-3730-40AC-8FFA-F8673555ADB7}"/>
    <cellStyle name="Output 5 2 4 2" xfId="15999" xr:uid="{6F0B3DC8-BB64-47D8-B03C-24F5FD005326}"/>
    <cellStyle name="Output 5 2 4 3" xfId="16959" xr:uid="{462167DB-8487-412F-A251-1F54788C3443}"/>
    <cellStyle name="Output 5 2 4 4" xfId="17911" xr:uid="{5B221A0F-28C0-4EF9-A50B-E961207BF050}"/>
    <cellStyle name="Output 5 2 4 5" xfId="18785" xr:uid="{C7C1A456-EDF7-4040-AFDB-1EC820E62C73}"/>
    <cellStyle name="Output 5 2 4 6" xfId="19650" xr:uid="{35FA30A7-3F33-4C6B-A870-F0C688AAF498}"/>
    <cellStyle name="Output 5 2 4 7" xfId="20426" xr:uid="{1B5B095C-F01D-4B9F-8EDA-C7D1A10DB1AB}"/>
    <cellStyle name="Output 5 2 4 8" xfId="21183" xr:uid="{028C6ABB-BD6E-4368-9E4A-2EEA78C27DEF}"/>
    <cellStyle name="Output 5 2 5" xfId="14296" xr:uid="{11EE6BF5-3985-4F95-9938-2449F43883C6}"/>
    <cellStyle name="Output 5 2 6" xfId="12661" xr:uid="{4A1E6781-EC9C-404B-A848-2631675C1782}"/>
    <cellStyle name="Output 5 2 7" xfId="14646" xr:uid="{DC604404-A3D2-4517-84AB-BF16181DFCEC}"/>
    <cellStyle name="Output 5 2 8" xfId="12350" xr:uid="{D5085107-D57E-4C7D-8856-8251875262CB}"/>
    <cellStyle name="Output 5 2 9" xfId="13804" xr:uid="{321D2BC8-28A7-4BF1-A33D-7B53A38F33DE}"/>
    <cellStyle name="Output 5 3" xfId="9353" xr:uid="{B11F195B-B816-4D98-B943-994E6015B547}"/>
    <cellStyle name="Output 5 3 10" xfId="14836" xr:uid="{0149726E-4CE2-4602-9D53-DE59DE4CCE09}"/>
    <cellStyle name="Output 5 3 2" xfId="10880" xr:uid="{84AEB2A2-7C97-4AED-84C8-A0E00963CC71}"/>
    <cellStyle name="Output 5 3 2 2" xfId="15507" xr:uid="{27ABCB88-BFC6-4AE4-A589-F7965DC60D35}"/>
    <cellStyle name="Output 5 3 2 3" xfId="16513" xr:uid="{20D2BE52-B1DA-448F-82D4-DA1184B57D32}"/>
    <cellStyle name="Output 5 3 2 4" xfId="17471" xr:uid="{C408E632-D180-4210-A20E-598D4FB848E5}"/>
    <cellStyle name="Output 5 3 2 5" xfId="18398" xr:uid="{61AE7429-03C0-420E-B818-CC68DD331546}"/>
    <cellStyle name="Output 5 3 2 6" xfId="19269" xr:uid="{2564C907-8761-4C5C-A8A6-1214E0CA362B}"/>
    <cellStyle name="Output 5 3 2 7" xfId="20116" xr:uid="{72583D3F-B4B3-4461-95B7-E91DEBB4DFF3}"/>
    <cellStyle name="Output 5 3 2 8" xfId="20883" xr:uid="{F1230A58-D0C4-43AA-B6CC-6C65E814BD1D}"/>
    <cellStyle name="Output 5 3 3" xfId="11710" xr:uid="{940EDA50-FDB3-42CD-B00D-73BBAF491627}"/>
    <cellStyle name="Output 5 3 3 2" xfId="16114" xr:uid="{6CC4F91C-0792-402A-B2FF-9E7FA118C405}"/>
    <cellStyle name="Output 5 3 3 3" xfId="17074" xr:uid="{489A1A31-8004-4FA9-BCA8-F0CB6DE80E41}"/>
    <cellStyle name="Output 5 3 3 4" xfId="18026" xr:uid="{751E5C0F-0A4F-4C08-A6AE-D28F8D7F4F41}"/>
    <cellStyle name="Output 5 3 3 5" xfId="18900" xr:uid="{6866A5EF-910D-4C35-AB92-BE3FC6FB763C}"/>
    <cellStyle name="Output 5 3 3 6" xfId="19765" xr:uid="{B7FD559F-6573-4D25-BA62-A09AAA4163BB}"/>
    <cellStyle name="Output 5 3 3 7" xfId="20541" xr:uid="{BAA98DD4-4E2F-405E-A88E-FCB8BA8D9E2B}"/>
    <cellStyle name="Output 5 3 3 8" xfId="21298" xr:uid="{D9A5D156-6F33-4B27-80D3-B2BB6CB516EC}"/>
    <cellStyle name="Output 5 3 4" xfId="14477" xr:uid="{1AF0EA70-651A-442E-BCBD-4606702ED136}"/>
    <cellStyle name="Output 5 3 5" xfId="12493" xr:uid="{253EE500-F32A-4586-9665-6EE2C05A39F4}"/>
    <cellStyle name="Output 5 3 6" xfId="14157" xr:uid="{F17D63EF-A2EF-4A4F-9165-797C2D485EDE}"/>
    <cellStyle name="Output 5 3 7" xfId="12787" xr:uid="{8544CA1F-9186-468E-A8B7-559006391D49}"/>
    <cellStyle name="Output 5 3 8" xfId="15153" xr:uid="{7AB1A90D-8BA8-478A-A1A2-92B5113C3DA5}"/>
    <cellStyle name="Output 5 3 9" xfId="11962" xr:uid="{1F608E4E-64D1-4D24-B009-5A9A71F0EA2C}"/>
    <cellStyle name="Output 5 4" xfId="10137" xr:uid="{8642B596-89AE-429C-92B9-41A51BE6F96C}"/>
    <cellStyle name="Output 5 4 2" xfId="15018" xr:uid="{5F96D26E-7B23-4C73-9728-A797B3D6ABA2}"/>
    <cellStyle name="Output 5 4 3" xfId="12065" xr:uid="{80ADD989-E207-4300-BD18-D2E9B8BD3476}"/>
    <cellStyle name="Output 5 4 4" xfId="13849" xr:uid="{03105B36-332E-4FE6-97EA-F18E89340C8F}"/>
    <cellStyle name="Output 5 4 5" xfId="13047" xr:uid="{E13A399E-4B29-4609-BD6C-099E8F5C73B0}"/>
    <cellStyle name="Output 5 4 6" xfId="13503" xr:uid="{131FE1AB-EEBC-45B3-AC8B-92D3C1914B11}"/>
    <cellStyle name="Output 5 4 7" xfId="13318" xr:uid="{101BD749-D560-4222-95EB-F6F55D3CB775}"/>
    <cellStyle name="Output 5 4 8" xfId="15063" xr:uid="{2BEDDF8C-45E4-427D-A2FD-B846352CE99C}"/>
    <cellStyle name="Output 5 5" xfId="11482" xr:uid="{107D3B34-B11C-4F23-AC11-4D0FD7E40E5E}"/>
    <cellStyle name="Output 5 5 2" xfId="15886" xr:uid="{9A3795BB-B290-4289-8144-E57FE98A8D18}"/>
    <cellStyle name="Output 5 5 3" xfId="16846" xr:uid="{B54CAAA3-CA81-4F5C-BDF9-3D205F664ADB}"/>
    <cellStyle name="Output 5 5 4" xfId="17798" xr:uid="{7907CF26-C0FC-424B-856D-0AB1DD55F156}"/>
    <cellStyle name="Output 5 5 5" xfId="18672" xr:uid="{34DB9D14-F943-4725-BA63-9E5A567ADA5F}"/>
    <cellStyle name="Output 5 5 6" xfId="19537" xr:uid="{38436465-E87B-4841-9009-AD9E1BCA47C5}"/>
    <cellStyle name="Output 5 5 7" xfId="20313" xr:uid="{6793D8EE-2E52-4DF1-A8F6-947E9EAC4DBD}"/>
    <cellStyle name="Output 5 5 8" xfId="21070" xr:uid="{89E6345A-BE2B-4EC1-BE79-A78C6543D488}"/>
    <cellStyle name="Output 5 6" xfId="13924" xr:uid="{FAF99262-180F-40B6-9D89-E5B4CC23B84A}"/>
    <cellStyle name="Output 5 7" xfId="12981" xr:uid="{E5F4970F-AF11-4930-9597-DF6BEE46EAAB}"/>
    <cellStyle name="Output 5 8" xfId="13543" xr:uid="{D8DCDE2D-F7B7-4D4F-AB4D-1B5AE15BDDC0}"/>
    <cellStyle name="Output 5 9" xfId="13280" xr:uid="{58A5A4FE-9717-422D-B545-CDD6B5B5F2DD}"/>
    <cellStyle name="Output 6" xfId="8497" xr:uid="{72331279-5A18-4102-A908-82F67DA2CC40}"/>
    <cellStyle name="Output 6 10" xfId="15124" xr:uid="{ECF8530A-CA86-4657-B2AA-D881FD42F6BB}"/>
    <cellStyle name="Output 6 11" xfId="11977" xr:uid="{8C052FBD-739F-4F14-BA5A-A7FE883AA8B5}"/>
    <cellStyle name="Output 6 12" xfId="13880" xr:uid="{2E79C65F-93F0-46B6-B03A-237583576CB8}"/>
    <cellStyle name="Output 6 2" xfId="9105" xr:uid="{DD40B16F-7879-4212-8F79-1D1CB4404D2E}"/>
    <cellStyle name="Output 6 2 10" xfId="18498" xr:uid="{1B6C804D-D5AA-4026-937E-1B9D64617873}"/>
    <cellStyle name="Output 6 2 11" xfId="19369" xr:uid="{A12BE4DD-BFE1-417A-9FFF-C7AA1A2279C2}"/>
    <cellStyle name="Output 6 2 2" xfId="9837" xr:uid="{D82B55EC-8DEA-4E55-83D1-3A347BDA077D}"/>
    <cellStyle name="Output 6 2 2 10" xfId="13211" xr:uid="{F0683E2C-BE08-4B47-85D5-2858C408CBEA}"/>
    <cellStyle name="Output 6 2 2 2" xfId="11376" xr:uid="{E0A59E93-2EF5-444C-B405-E665DBFCD1C6}"/>
    <cellStyle name="Output 6 2 2 2 2" xfId="15805" xr:uid="{3E1AEE15-7A2D-44EB-9ED2-178BD2567DEB}"/>
    <cellStyle name="Output 6 2 2 2 3" xfId="16767" xr:uid="{1498FAE1-0319-4F57-B12B-0B88D8C2C285}"/>
    <cellStyle name="Output 6 2 2 2 4" xfId="17719" xr:uid="{BDA99790-BE20-47AD-9665-FC82BE12EF2F}"/>
    <cellStyle name="Output 6 2 2 2 5" xfId="18599" xr:uid="{F44979A9-57F3-4C56-8CED-04D66DCF33D6}"/>
    <cellStyle name="Output 6 2 2 2 6" xfId="19465" xr:uid="{813EEB9B-80C9-4D33-8604-9BC3C75366E8}"/>
    <cellStyle name="Output 6 2 2 2 7" xfId="20241" xr:uid="{E2A908C4-4837-458D-B248-6CCEA586327B}"/>
    <cellStyle name="Output 6 2 2 2 8" xfId="20998" xr:uid="{30C98DEE-3966-4540-9273-90CADA4AB9E0}"/>
    <cellStyle name="Output 6 2 2 3" xfId="11825" xr:uid="{47982DAE-4958-48A5-B2FB-5BF204C1E9E4}"/>
    <cellStyle name="Output 6 2 2 3 2" xfId="16229" xr:uid="{F887F059-DAC0-4752-A27F-72A137D2A77B}"/>
    <cellStyle name="Output 6 2 2 3 3" xfId="17189" xr:uid="{E2A51687-D9A6-47E4-8A3E-40B9336E6B68}"/>
    <cellStyle name="Output 6 2 2 3 4" xfId="18141" xr:uid="{07171514-8B7D-4927-8640-E399A80BBC91}"/>
    <cellStyle name="Output 6 2 2 3 5" xfId="19015" xr:uid="{FED0B006-4E33-43DA-AB05-04F359418022}"/>
    <cellStyle name="Output 6 2 2 3 6" xfId="19880" xr:uid="{2CFE48C4-AE0B-4001-B6C2-351FFF9BE03D}"/>
    <cellStyle name="Output 6 2 2 3 7" xfId="20656" xr:uid="{E23759E3-5F25-45FD-972C-E5A33F70609A}"/>
    <cellStyle name="Output 6 2 2 3 8" xfId="21413" xr:uid="{589D319C-040A-4C1C-9A17-0181F146DAEF}"/>
    <cellStyle name="Output 6 2 2 4" xfId="14789" xr:uid="{288ACFED-33D5-44D0-837C-C4156629103A}"/>
    <cellStyle name="Output 6 2 2 5" xfId="14864" xr:uid="{803D925C-C13F-47E3-B5C0-2483C5C290CC}"/>
    <cellStyle name="Output 6 2 2 6" xfId="12202" xr:uid="{4F2455CA-A3E1-4132-86A5-5BEA6C9834AE}"/>
    <cellStyle name="Output 6 2 2 7" xfId="14049" xr:uid="{6CD6482B-1BFF-4F36-A6B2-E27A618E6D53}"/>
    <cellStyle name="Output 6 2 2 8" xfId="12875" xr:uid="{6DE49508-11DA-45BC-808E-66C5B6015DD8}"/>
    <cellStyle name="Output 6 2 2 9" xfId="13639" xr:uid="{9FF3E43B-E315-4609-ADB2-E9BF9C428B06}"/>
    <cellStyle name="Output 6 2 3" xfId="10630" xr:uid="{48192ECC-41B0-41AD-AC65-3833584A1A0A}"/>
    <cellStyle name="Output 6 2 3 2" xfId="15326" xr:uid="{0307A132-1FEF-42EF-A30F-CC62FFBD7E87}"/>
    <cellStyle name="Output 6 2 3 3" xfId="16346" xr:uid="{2227F826-DD43-4010-9B85-A862C75D1136}"/>
    <cellStyle name="Output 6 2 3 4" xfId="17306" xr:uid="{0AD66258-43C1-4F81-A241-0D157CB47121}"/>
    <cellStyle name="Output 6 2 3 5" xfId="18255" xr:uid="{AD83D0E9-DE5C-467D-AB13-2940B6E32F38}"/>
    <cellStyle name="Output 6 2 3 6" xfId="19128" xr:uid="{7CB0B9F0-DB84-4855-BBC2-330E0199B3F8}"/>
    <cellStyle name="Output 6 2 3 7" xfId="19993" xr:uid="{1E60230D-26F8-4814-8704-0F9B1E3A81CB}"/>
    <cellStyle name="Output 6 2 3 8" xfId="20769" xr:uid="{CABE4B0A-1830-4182-BA31-481704857A74}"/>
    <cellStyle name="Output 6 2 4" xfId="11596" xr:uid="{737132F3-91DC-44A6-AF06-88F0BB5DD1A1}"/>
    <cellStyle name="Output 6 2 4 2" xfId="16000" xr:uid="{B2743F8C-1255-4230-8A76-9662460426FE}"/>
    <cellStyle name="Output 6 2 4 3" xfId="16960" xr:uid="{CE1EE250-79FD-4674-87D4-CD64936494E1}"/>
    <cellStyle name="Output 6 2 4 4" xfId="17912" xr:uid="{2311F5FF-8F83-4CC6-B731-1B4C88D87E48}"/>
    <cellStyle name="Output 6 2 4 5" xfId="18786" xr:uid="{36847016-8683-41A8-A507-DA1BF2CDC6DB}"/>
    <cellStyle name="Output 6 2 4 6" xfId="19651" xr:uid="{E0560613-949A-4607-8061-D82FA3EDB6D9}"/>
    <cellStyle name="Output 6 2 4 7" xfId="20427" xr:uid="{B2CBF5DF-1AA0-4F30-97FF-8248DEE1EB23}"/>
    <cellStyle name="Output 6 2 4 8" xfId="21184" xr:uid="{FA83D678-CE47-44C3-91D4-A6902BE65B84}"/>
    <cellStyle name="Output 6 2 5" xfId="14297" xr:uid="{C5BECFF4-587A-4674-9007-C65966A985FF}"/>
    <cellStyle name="Output 6 2 6" xfId="12660" xr:uid="{3FD25B33-9CE0-47E8-A08E-0695AB03D618}"/>
    <cellStyle name="Output 6 2 7" xfId="15668" xr:uid="{29BACF43-6619-4C8B-9BBA-929167F808D5}"/>
    <cellStyle name="Output 6 2 8" xfId="16646" xr:uid="{8A298D77-E777-4256-BE17-388AA01674B6}"/>
    <cellStyle name="Output 6 2 9" xfId="17599" xr:uid="{82869EAB-0618-434D-B8BB-48ECFB42A869}"/>
    <cellStyle name="Output 6 3" xfId="9354" xr:uid="{6113498B-AB83-4196-8866-7FE0757EAE0E}"/>
    <cellStyle name="Output 6 3 10" xfId="15076" xr:uid="{95B5395D-872B-4740-A8E0-17DC92AAF49B}"/>
    <cellStyle name="Output 6 3 2" xfId="10881" xr:uid="{754EC5DF-6734-4547-BDB7-FBF79D08F4D9}"/>
    <cellStyle name="Output 6 3 2 2" xfId="15508" xr:uid="{C14AA7CF-6149-4E5D-858A-D4ACA4167786}"/>
    <cellStyle name="Output 6 3 2 3" xfId="16514" xr:uid="{1367A43D-AFF3-456B-AD2D-0512E848023C}"/>
    <cellStyle name="Output 6 3 2 4" xfId="17472" xr:uid="{C99E1900-C88F-4C96-AE0A-7D57A622751D}"/>
    <cellStyle name="Output 6 3 2 5" xfId="18399" xr:uid="{D02C3948-AC1D-4348-9968-4CBA9967C610}"/>
    <cellStyle name="Output 6 3 2 6" xfId="19270" xr:uid="{F9FA6997-01E5-4943-BEED-B8FB2FF831E2}"/>
    <cellStyle name="Output 6 3 2 7" xfId="20117" xr:uid="{B77205C9-D8FA-4802-8260-5E68234D41CD}"/>
    <cellStyle name="Output 6 3 2 8" xfId="20884" xr:uid="{74269962-76A2-4243-AF19-CEF7690A2AAE}"/>
    <cellStyle name="Output 6 3 3" xfId="11711" xr:uid="{46FD81B9-88AF-40E2-A5AF-A4467A0C6946}"/>
    <cellStyle name="Output 6 3 3 2" xfId="16115" xr:uid="{2D521C15-2F9D-4402-9DD2-EC6653588E15}"/>
    <cellStyle name="Output 6 3 3 3" xfId="17075" xr:uid="{A9FF9D33-C62D-464B-B03D-753C964FAC2E}"/>
    <cellStyle name="Output 6 3 3 4" xfId="18027" xr:uid="{7864F545-3247-41EE-8C43-8B7E5C482447}"/>
    <cellStyle name="Output 6 3 3 5" xfId="18901" xr:uid="{C6646447-DD54-4852-A573-15E9DBFC8AF0}"/>
    <cellStyle name="Output 6 3 3 6" xfId="19766" xr:uid="{66B652DE-C5CD-4E7D-A6A4-536C7F966920}"/>
    <cellStyle name="Output 6 3 3 7" xfId="20542" xr:uid="{1A3EAA69-1089-4E4C-96EC-42AE79F3FCEC}"/>
    <cellStyle name="Output 6 3 3 8" xfId="21299" xr:uid="{4D37F3B9-DCA9-45D3-9C2A-D0313783D1F6}"/>
    <cellStyle name="Output 6 3 4" xfId="14478" xr:uid="{D8484505-E3EC-436B-B434-42CA84E7D295}"/>
    <cellStyle name="Output 6 3 5" xfId="12492" xr:uid="{4D6180B8-2F56-4E29-8E08-7644F2E1F542}"/>
    <cellStyle name="Output 6 3 6" xfId="14677" xr:uid="{1584399C-7EA9-4D4F-9AFC-8DDFF45F97D2}"/>
    <cellStyle name="Output 6 3 7" xfId="12324" xr:uid="{0A868F88-59A2-42E8-8450-89497C63E08E}"/>
    <cellStyle name="Output 6 3 8" xfId="14172" xr:uid="{3F5E49C8-D1AB-45D8-8337-D8AE486E3BA1}"/>
    <cellStyle name="Output 6 3 9" xfId="12775" xr:uid="{574AAA5E-87AF-4D64-A145-DAA9F806D741}"/>
    <cellStyle name="Output 6 4" xfId="10138" xr:uid="{8B8A4C14-2E9D-4BC2-9E82-DF964C4C938D}"/>
    <cellStyle name="Output 6 4 2" xfId="15019" xr:uid="{4581BA65-6E16-484B-B5E2-11887A21DB95}"/>
    <cellStyle name="Output 6 4 3" xfId="12064" xr:uid="{8D17DD4D-22FD-4EF9-BCCE-79DA55CFD911}"/>
    <cellStyle name="Output 6 4 4" xfId="13850" xr:uid="{1C6BAE74-5B8C-4845-A747-7EF3B43B6CF4}"/>
    <cellStyle name="Output 6 4 5" xfId="13046" xr:uid="{1DC295D9-A110-4033-B08E-CE83C0C1F6F5}"/>
    <cellStyle name="Output 6 4 6" xfId="13504" xr:uid="{DA140E2A-C209-4C95-8639-316F6380A1C7}"/>
    <cellStyle name="Output 6 4 7" xfId="13317" xr:uid="{181F6CCF-A39F-4E9C-AEAE-3530B9681F92}"/>
    <cellStyle name="Output 6 4 8" xfId="14347" xr:uid="{8036FCA9-E63C-43B0-BB3F-0E94DA46C825}"/>
    <cellStyle name="Output 6 5" xfId="11483" xr:uid="{E95FB0F0-CE85-4AB5-AF8A-A9D98E5E53F5}"/>
    <cellStyle name="Output 6 5 2" xfId="15887" xr:uid="{4023E1C2-45AE-43C8-8049-099EB9A6DF6C}"/>
    <cellStyle name="Output 6 5 3" xfId="16847" xr:uid="{8609BA1F-CB76-487A-B532-D25DEA5C240A}"/>
    <cellStyle name="Output 6 5 4" xfId="17799" xr:uid="{A6585EFF-2F8B-4D8C-99CF-6B158112852F}"/>
    <cellStyle name="Output 6 5 5" xfId="18673" xr:uid="{B0929EB3-B061-4E01-816D-DD8300BE3D3F}"/>
    <cellStyle name="Output 6 5 6" xfId="19538" xr:uid="{134E9258-AF79-4003-B35C-CBC1EA422002}"/>
    <cellStyle name="Output 6 5 7" xfId="20314" xr:uid="{3CF86539-125E-4272-B518-F1B3E2D4BAF9}"/>
    <cellStyle name="Output 6 5 8" xfId="21071" xr:uid="{641ACBD4-F650-426F-883E-D68D636522B5}"/>
    <cellStyle name="Output 6 6" xfId="13925" xr:uid="{33DC6F78-5E99-4B9B-A33E-98F7FE2A8F35}"/>
    <cellStyle name="Output 6 7" xfId="12980" xr:uid="{CF2F1EEA-1253-4B1D-8BB7-2177E24BF46C}"/>
    <cellStyle name="Output 6 8" xfId="13544" xr:uid="{B9BF8BFF-991C-4575-9B87-4D005B59975E}"/>
    <cellStyle name="Output 6 9" xfId="13279" xr:uid="{67B3F614-18F0-4F8B-9BA2-19DFC133B93D}"/>
    <cellStyle name="Output 7" xfId="8498" xr:uid="{7241891E-D921-4F0E-A311-7CBBFD41C1C5}"/>
    <cellStyle name="Output 7 10" xfId="14005" xr:uid="{32F51803-17F0-4C57-92BA-7523CBF9CA27}"/>
    <cellStyle name="Output 7 11" xfId="12909" xr:uid="{71F6A37E-1A3C-4627-9EDD-B58067AA1F5A}"/>
    <cellStyle name="Output 7 12" xfId="13605" xr:uid="{24DF30D5-8A42-4758-AD65-628E58FF9687}"/>
    <cellStyle name="Output 7 2" xfId="9106" xr:uid="{BAC454B0-D49C-4D56-9357-B85C3473BE84}"/>
    <cellStyle name="Output 7 2 10" xfId="12227" xr:uid="{1C8654AF-C5D7-4FCD-9B15-2016B8959EDE}"/>
    <cellStyle name="Output 7 2 11" xfId="13824" xr:uid="{0257154E-8C55-47B3-954C-DE8B73F57BD3}"/>
    <cellStyle name="Output 7 2 2" xfId="9838" xr:uid="{2CBCE54D-960E-4601-B084-7FB0811203F3}"/>
    <cellStyle name="Output 7 2 2 10" xfId="20054" xr:uid="{0D88A577-2590-4E4A-9B37-A19DE53EA661}"/>
    <cellStyle name="Output 7 2 2 2" xfId="11377" xr:uid="{BD169F5D-DC65-4861-B818-88C88CDD4D8E}"/>
    <cellStyle name="Output 7 2 2 2 2" xfId="15806" xr:uid="{5E898343-86CE-40E0-856B-0080B0982397}"/>
    <cellStyle name="Output 7 2 2 2 3" xfId="16768" xr:uid="{29468244-3044-450C-8BD1-838BD829559B}"/>
    <cellStyle name="Output 7 2 2 2 4" xfId="17720" xr:uid="{40AA07EB-3C75-4BA2-8B93-CF0FEC66DA6E}"/>
    <cellStyle name="Output 7 2 2 2 5" xfId="18600" xr:uid="{5F93FB2E-2DC1-42CD-BE31-1DEA275177FA}"/>
    <cellStyle name="Output 7 2 2 2 6" xfId="19466" xr:uid="{85AB6020-6F6D-4966-B3BA-61384E382489}"/>
    <cellStyle name="Output 7 2 2 2 7" xfId="20242" xr:uid="{2262D3A5-AE43-4F4C-8669-E39C83AA1543}"/>
    <cellStyle name="Output 7 2 2 2 8" xfId="20999" xr:uid="{0A8B2341-4822-47A9-8AD9-3CF21A8419DE}"/>
    <cellStyle name="Output 7 2 2 3" xfId="11826" xr:uid="{801A364A-B5C0-40BF-8038-7A7D01C8D74E}"/>
    <cellStyle name="Output 7 2 2 3 2" xfId="16230" xr:uid="{5F9B84E1-E429-44F1-8F27-0975E209FAAE}"/>
    <cellStyle name="Output 7 2 2 3 3" xfId="17190" xr:uid="{2D398079-D5FD-4ADE-9AB0-05C8951D3553}"/>
    <cellStyle name="Output 7 2 2 3 4" xfId="18142" xr:uid="{65790AB1-23E5-44B4-927C-C54F7202C82C}"/>
    <cellStyle name="Output 7 2 2 3 5" xfId="19016" xr:uid="{09EDBC51-2EAF-4189-943F-C1B4CDC0FBE3}"/>
    <cellStyle name="Output 7 2 2 3 6" xfId="19881" xr:uid="{59270D50-25F0-48DE-A0B5-1B988F5D159B}"/>
    <cellStyle name="Output 7 2 2 3 7" xfId="20657" xr:uid="{799EF57C-313F-4ABE-8CE9-898B67C6D784}"/>
    <cellStyle name="Output 7 2 2 3 8" xfId="21414" xr:uid="{918F81DC-E908-4FBC-899E-781023F3311C}"/>
    <cellStyle name="Output 7 2 2 4" xfId="14790" xr:uid="{0DA01518-9E6E-43BC-B83C-443E8A861AE3}"/>
    <cellStyle name="Output 7 2 2 5" xfId="15399" xr:uid="{977CF452-F4CF-4FAA-8C8E-8A861EBA6CE6}"/>
    <cellStyle name="Output 7 2 2 6" xfId="16413" xr:uid="{A35F1B5D-AEDC-4829-BA7F-993B1C8A7C0B}"/>
    <cellStyle name="Output 7 2 2 7" xfId="17372" xr:uid="{BC3538C1-3C03-409F-B88C-7A804D15C1A7}"/>
    <cellStyle name="Output 7 2 2 8" xfId="18316" xr:uid="{4CC94A33-3B2E-44CE-BFAE-9387EE3F6521}"/>
    <cellStyle name="Output 7 2 2 9" xfId="19189" xr:uid="{83D81429-A18D-4B57-8027-C51050C865BA}"/>
    <cellStyle name="Output 7 2 3" xfId="10631" xr:uid="{04DBCC06-D6A3-4E59-8651-649A38223141}"/>
    <cellStyle name="Output 7 2 3 2" xfId="15327" xr:uid="{3FDC9E12-713D-4CED-967D-B18AC302AD25}"/>
    <cellStyle name="Output 7 2 3 3" xfId="16347" xr:uid="{68326F13-4D42-4284-9EF6-5508B170E2B0}"/>
    <cellStyle name="Output 7 2 3 4" xfId="17307" xr:uid="{C5E1ECD1-CF58-4BD5-A95D-ECFE940C066B}"/>
    <cellStyle name="Output 7 2 3 5" xfId="18256" xr:uid="{9397A6E5-9D7C-45CF-8000-B50ACCE4ED18}"/>
    <cellStyle name="Output 7 2 3 6" xfId="19129" xr:uid="{676F882A-F142-4A32-9E8D-D3F5D6628930}"/>
    <cellStyle name="Output 7 2 3 7" xfId="19994" xr:uid="{66EBD2E3-3374-4AF9-B2BF-B087F20E481B}"/>
    <cellStyle name="Output 7 2 3 8" xfId="20770" xr:uid="{69291230-D9DA-4A36-B7C8-A6E9C6DD4D11}"/>
    <cellStyle name="Output 7 2 4" xfId="11597" xr:uid="{197CCBDF-BCC8-41D6-8E79-17969F8E1508}"/>
    <cellStyle name="Output 7 2 4 2" xfId="16001" xr:uid="{465FA681-286B-4E74-BC7A-57F4DE070259}"/>
    <cellStyle name="Output 7 2 4 3" xfId="16961" xr:uid="{13C157A0-7E39-4471-ACB5-5F3F30631F52}"/>
    <cellStyle name="Output 7 2 4 4" xfId="17913" xr:uid="{8C695C40-F02F-468B-AA6B-DC6923171F84}"/>
    <cellStyle name="Output 7 2 4 5" xfId="18787" xr:uid="{8FA140A3-7379-4787-BB6F-F1D2E39A5EE6}"/>
    <cellStyle name="Output 7 2 4 6" xfId="19652" xr:uid="{20115F07-21BA-4B09-ADB5-31F3BF8FF55F}"/>
    <cellStyle name="Output 7 2 4 7" xfId="20428" xr:uid="{DFCC582E-6F63-42AD-BB2A-A3254F31B2D3}"/>
    <cellStyle name="Output 7 2 4 8" xfId="21185" xr:uid="{D233CD47-825A-4BAD-AFDC-A287C31B9B87}"/>
    <cellStyle name="Output 7 2 5" xfId="14298" xr:uid="{3F6D1428-A630-4106-A439-646E20B6257B}"/>
    <cellStyle name="Output 7 2 6" xfId="12659" xr:uid="{B0E465E3-F6B7-4F3A-8B24-3E5EC3D09AD8}"/>
    <cellStyle name="Output 7 2 7" xfId="15164" xr:uid="{273D88C2-AA33-4D7B-A76B-DF4C012CE8BD}"/>
    <cellStyle name="Output 7 2 8" xfId="11954" xr:uid="{F949F7AF-374F-4118-B64F-F993E3075847}"/>
    <cellStyle name="Output 7 2 9" xfId="14832" xr:uid="{E927E90E-35C1-4528-893E-00912A71C7D5}"/>
    <cellStyle name="Output 7 3" xfId="9355" xr:uid="{F21382DD-F511-4B0B-A9CD-70269BB0C853}"/>
    <cellStyle name="Output 7 3 10" xfId="19389" xr:uid="{A2483B77-407A-4DD9-893B-9F0EAFC46B95}"/>
    <cellStyle name="Output 7 3 2" xfId="10882" xr:uid="{796BE03B-DEAB-4D69-AFC5-0478B10E4E13}"/>
    <cellStyle name="Output 7 3 2 2" xfId="15509" xr:uid="{049593E8-D639-41A7-85D0-B11E8F3F7BA3}"/>
    <cellStyle name="Output 7 3 2 3" xfId="16515" xr:uid="{CFDB3E48-8A1F-48BF-A1DE-7666575E54BC}"/>
    <cellStyle name="Output 7 3 2 4" xfId="17473" xr:uid="{F69849ED-820B-4F39-955A-7B1243396259}"/>
    <cellStyle name="Output 7 3 2 5" xfId="18400" xr:uid="{B855DD5F-B887-4D6C-8A47-C183934B443F}"/>
    <cellStyle name="Output 7 3 2 6" xfId="19271" xr:uid="{086C9301-E959-4C20-B929-1FA3ED24D311}"/>
    <cellStyle name="Output 7 3 2 7" xfId="20118" xr:uid="{52A15FD4-39DB-432C-A5B6-386E5B4400F1}"/>
    <cellStyle name="Output 7 3 2 8" xfId="20885" xr:uid="{F353F305-5A46-4593-B817-2B59E60F207B}"/>
    <cellStyle name="Output 7 3 3" xfId="11712" xr:uid="{30AD8335-4504-4529-8352-2B71AD6396CF}"/>
    <cellStyle name="Output 7 3 3 2" xfId="16116" xr:uid="{7EAF29F6-5623-4067-89F7-6F7418A44016}"/>
    <cellStyle name="Output 7 3 3 3" xfId="17076" xr:uid="{06795332-BB7C-48D1-9C2A-ED5521544007}"/>
    <cellStyle name="Output 7 3 3 4" xfId="18028" xr:uid="{0432148E-FE63-44DE-BCBF-EEBFC5AA1933}"/>
    <cellStyle name="Output 7 3 3 5" xfId="18902" xr:uid="{BE68A606-067A-4CF2-A218-2115F8AB7DDE}"/>
    <cellStyle name="Output 7 3 3 6" xfId="19767" xr:uid="{EA7123C0-8DCF-437E-99B5-CE134F04B2A8}"/>
    <cellStyle name="Output 7 3 3 7" xfId="20543" xr:uid="{941A5817-96A1-4607-91C4-4192EA522454}"/>
    <cellStyle name="Output 7 3 3 8" xfId="21300" xr:uid="{CB05D34C-559D-4BD7-82B1-C794DF9B24C0}"/>
    <cellStyle name="Output 7 3 4" xfId="14479" xr:uid="{20D5E45F-03EF-4F6F-8BFA-449F18F07A3F}"/>
    <cellStyle name="Output 7 3 5" xfId="12491" xr:uid="{B4904B64-990A-48CD-8300-3E0DD68178C0}"/>
    <cellStyle name="Output 7 3 6" xfId="15697" xr:uid="{946EDF77-5A4A-44D7-B3F5-206839215944}"/>
    <cellStyle name="Output 7 3 7" xfId="16673" xr:uid="{800FDA21-D06F-46F7-8055-313FE5DD9606}"/>
    <cellStyle name="Output 7 3 8" xfId="17625" xr:uid="{647F25BE-F65A-48F0-8E33-30DEA485EEEB}"/>
    <cellStyle name="Output 7 3 9" xfId="18520" xr:uid="{FBB3C216-31B9-4888-A065-CB99024FA554}"/>
    <cellStyle name="Output 7 4" xfId="10139" xr:uid="{AD9379FB-4016-4F54-B40E-2BB45B99C43F}"/>
    <cellStyle name="Output 7 4 2" xfId="15020" xr:uid="{6DA22019-5D76-4348-9ECA-B3BF3F00E163}"/>
    <cellStyle name="Output 7 4 3" xfId="12063" xr:uid="{AD90A840-CA96-41A3-9CC5-FF1FA70D8C23}"/>
    <cellStyle name="Output 7 4 4" xfId="13851" xr:uid="{1A8B06D2-F0DD-4BAD-B0D4-98274118F152}"/>
    <cellStyle name="Output 7 4 5" xfId="13045" xr:uid="{3BD4CF8E-6907-47C8-91CA-60132E22FC80}"/>
    <cellStyle name="Output 7 4 6" xfId="13505" xr:uid="{9F67AE25-4082-472A-B973-90F4666DDF63}"/>
    <cellStyle name="Output 7 4 7" xfId="13316" xr:uid="{3B4704EE-5623-4041-81E9-A8362B10F96D}"/>
    <cellStyle name="Output 7 4 8" xfId="15375" xr:uid="{3AFEBB94-54B4-41C7-B844-F3C88EDCC998}"/>
    <cellStyle name="Output 7 5" xfId="11484" xr:uid="{7407804C-063F-4252-9670-28803D5EC5C5}"/>
    <cellStyle name="Output 7 5 2" xfId="15888" xr:uid="{FE666A8C-2589-41B5-9DD1-18355790F347}"/>
    <cellStyle name="Output 7 5 3" xfId="16848" xr:uid="{DAFA2478-6A69-4BF0-87B3-500100309F85}"/>
    <cellStyle name="Output 7 5 4" xfId="17800" xr:uid="{74977713-6F50-44C8-AB1B-408BEB13D9F9}"/>
    <cellStyle name="Output 7 5 5" xfId="18674" xr:uid="{8829542C-E974-425B-A757-34CD893F8F9D}"/>
    <cellStyle name="Output 7 5 6" xfId="19539" xr:uid="{B447422E-9290-42D9-A52D-D3BB0030AE6B}"/>
    <cellStyle name="Output 7 5 7" xfId="20315" xr:uid="{8451ED80-13F5-4EBD-AA27-D07D57C70784}"/>
    <cellStyle name="Output 7 5 8" xfId="21072" xr:uid="{3D7060CF-0841-48FC-9F2A-18A3800BED53}"/>
    <cellStyle name="Output 7 6" xfId="13926" xr:uid="{A6ADA7B4-0E5E-4D2B-9D20-B974C262283B}"/>
    <cellStyle name="Output 7 7" xfId="12979" xr:uid="{8663AA35-0CD9-4AA6-9B17-360CC08BCF20}"/>
    <cellStyle name="Output 7 8" xfId="13545" xr:uid="{4465AD2E-8CE7-4AB9-B9A9-2E498B4BBF8E}"/>
    <cellStyle name="Output 7 9" xfId="13278" xr:uid="{4D5B969D-F632-41F4-9E14-1E54F43CB94B}"/>
    <cellStyle name="Output 8" xfId="8499" xr:uid="{36ABDAF1-B0A4-49FF-A3EC-FFB8BD8FDA7C}"/>
    <cellStyle name="Output 8 10" xfId="14577" xr:uid="{6BD8D24E-5F41-4A5A-9495-C3815DC4E46C}"/>
    <cellStyle name="Output 8 11" xfId="12398" xr:uid="{EBA9CF5B-D086-4B61-B8E8-B63F762E08FA}"/>
    <cellStyle name="Output 8 12" xfId="15198" xr:uid="{4B18AD6B-E9B2-4283-9E41-65524EDC8BED}"/>
    <cellStyle name="Output 8 2" xfId="9107" xr:uid="{9FA9A2D4-29FB-46C6-916D-FA161C235CC9}"/>
    <cellStyle name="Output 8 2 10" xfId="13086" xr:uid="{8E20D7D3-CC1B-4DE0-8F60-B2981CFE5AA8}"/>
    <cellStyle name="Output 8 2 11" xfId="14106" xr:uid="{78039030-6ECE-4A88-B98E-382F15481415}"/>
    <cellStyle name="Output 8 2 2" xfId="9839" xr:uid="{A838C35E-C139-4C96-95E4-ACEF7D48B8C4}"/>
    <cellStyle name="Output 8 2 2 10" xfId="12849" xr:uid="{4F574AB3-29D9-47BD-899D-C07875255A63}"/>
    <cellStyle name="Output 8 2 2 2" xfId="11378" xr:uid="{F1D5045E-6234-4237-A9AC-3F3E8DA55D6F}"/>
    <cellStyle name="Output 8 2 2 2 2" xfId="15807" xr:uid="{52F2DA41-EBA9-45C0-B9DA-6DCC36C9CA36}"/>
    <cellStyle name="Output 8 2 2 2 3" xfId="16769" xr:uid="{99F3F1FF-4E93-4953-8CD7-560A487422B4}"/>
    <cellStyle name="Output 8 2 2 2 4" xfId="17721" xr:uid="{8DB5BBE2-B0D9-4826-83FA-01BA8726E0E2}"/>
    <cellStyle name="Output 8 2 2 2 5" xfId="18601" xr:uid="{BFD8513D-D19D-449A-8363-1914B1B604E5}"/>
    <cellStyle name="Output 8 2 2 2 6" xfId="19467" xr:uid="{44E7F50B-0661-4566-BD23-8C4BD827598A}"/>
    <cellStyle name="Output 8 2 2 2 7" xfId="20243" xr:uid="{EC28702D-D78D-4055-85A8-99E4406A6B76}"/>
    <cellStyle name="Output 8 2 2 2 8" xfId="21000" xr:uid="{A01CEB5A-048B-4DF0-9E58-B4F6A2A4EA21}"/>
    <cellStyle name="Output 8 2 2 3" xfId="11827" xr:uid="{138942E8-CD97-44C1-8F3D-8F79DC14501F}"/>
    <cellStyle name="Output 8 2 2 3 2" xfId="16231" xr:uid="{8AB47C72-9011-4DDB-ABAB-ECC845743A95}"/>
    <cellStyle name="Output 8 2 2 3 3" xfId="17191" xr:uid="{92B7F101-372E-4A34-B4DD-7242F816BA1A}"/>
    <cellStyle name="Output 8 2 2 3 4" xfId="18143" xr:uid="{64CD8F67-DC39-4BAF-BE9C-8570170DB990}"/>
    <cellStyle name="Output 8 2 2 3 5" xfId="19017" xr:uid="{8EBCE825-A164-450C-8C48-4470E1563BD9}"/>
    <cellStyle name="Output 8 2 2 3 6" xfId="19882" xr:uid="{4A9BF261-0AE4-4534-AABA-354DE768F297}"/>
    <cellStyle name="Output 8 2 2 3 7" xfId="20658" xr:uid="{A4D1BD68-D746-4B0C-9574-9882717851F2}"/>
    <cellStyle name="Output 8 2 2 3 8" xfId="21415" xr:uid="{C59AADAA-75E4-4345-80D5-D177873AE72A}"/>
    <cellStyle name="Output 8 2 2 4" xfId="14791" xr:uid="{DEC996BE-D0A8-484F-842D-7F3E7AB9555D}"/>
    <cellStyle name="Output 8 2 2 5" xfId="14371" xr:uid="{47CEB137-D1FB-49EE-9B60-7EE968D6812A}"/>
    <cellStyle name="Output 8 2 2 6" xfId="12591" xr:uid="{7875168D-8BE7-41A9-A587-19FC90FA4490}"/>
    <cellStyle name="Output 8 2 2 7" xfId="15175" xr:uid="{C7BBBD0A-51BE-4F2B-B0B0-9C2214A6C9AA}"/>
    <cellStyle name="Output 8 2 2 8" xfId="11944" xr:uid="{96ABD598-095F-4687-98F8-CF722D23037D}"/>
    <cellStyle name="Output 8 2 2 9" xfId="14077" xr:uid="{21DF880E-5319-481D-8E15-09863F1175C0}"/>
    <cellStyle name="Output 8 2 3" xfId="10632" xr:uid="{BA8AFE51-E174-43C4-B890-4A1D99CF0933}"/>
    <cellStyle name="Output 8 2 3 2" xfId="15328" xr:uid="{38BC5F85-2ADA-49B6-A3A4-D22BBD2CF858}"/>
    <cellStyle name="Output 8 2 3 3" xfId="16348" xr:uid="{47BCDE27-9C86-4B9F-98A5-4C8967D1117C}"/>
    <cellStyle name="Output 8 2 3 4" xfId="17308" xr:uid="{1A3F56CD-84FE-49B1-B58B-509D2A96CCE8}"/>
    <cellStyle name="Output 8 2 3 5" xfId="18257" xr:uid="{FA0D6AB1-7905-49B7-B2BA-F6688D7F51C1}"/>
    <cellStyle name="Output 8 2 3 6" xfId="19130" xr:uid="{0FB59977-DF83-48E9-A9DA-1AC15E9C589F}"/>
    <cellStyle name="Output 8 2 3 7" xfId="19995" xr:uid="{E85A1FDF-5351-4608-AFCD-C5FCC646E299}"/>
    <cellStyle name="Output 8 2 3 8" xfId="20771" xr:uid="{DE156F55-45B5-4EB6-883B-039EB49130AA}"/>
    <cellStyle name="Output 8 2 4" xfId="11598" xr:uid="{8F3CDD39-0C2A-4519-A73D-A53137239C21}"/>
    <cellStyle name="Output 8 2 4 2" xfId="16002" xr:uid="{2CC8AA35-E1CD-4C4A-97AB-CF9AC0A0B7CD}"/>
    <cellStyle name="Output 8 2 4 3" xfId="16962" xr:uid="{AB854B4C-9763-404D-9013-693A17FFACC4}"/>
    <cellStyle name="Output 8 2 4 4" xfId="17914" xr:uid="{10E36C92-8E46-412F-895A-DD45E98C33D4}"/>
    <cellStyle name="Output 8 2 4 5" xfId="18788" xr:uid="{4BB9C5ED-CF9A-4CBF-8318-897AF04D8AFE}"/>
    <cellStyle name="Output 8 2 4 6" xfId="19653" xr:uid="{C1831810-B597-45C2-AB71-E6324E187888}"/>
    <cellStyle name="Output 8 2 4 7" xfId="20429" xr:uid="{04E2164D-E849-4308-B611-3B96C263544C}"/>
    <cellStyle name="Output 8 2 4 8" xfId="21186" xr:uid="{1F0F73B4-1F37-46E8-A1AB-2CECE72563F1}"/>
    <cellStyle name="Output 8 2 5" xfId="14299" xr:uid="{9D77A315-4088-4C70-8497-851EC107DFC6}"/>
    <cellStyle name="Output 8 2 6" xfId="12658" xr:uid="{FADEECB4-7A71-476E-88B6-292A5F97F794}"/>
    <cellStyle name="Output 8 2 7" xfId="14645" xr:uid="{C1950948-6459-4860-8FC1-C5D81EED8F93}"/>
    <cellStyle name="Output 8 2 8" xfId="12351" xr:uid="{DA881153-1A71-45FA-922C-4FA61BFB814D}"/>
    <cellStyle name="Output 8 2 9" xfId="13803" xr:uid="{B445735B-AEE5-4D22-BF14-F607217D330D}"/>
    <cellStyle name="Output 8 3" xfId="9356" xr:uid="{AC9A586B-4646-426C-9A1D-CB845A989F50}"/>
    <cellStyle name="Output 8 3 10" xfId="13540" xr:uid="{AEB0FDD2-3B26-4E14-AB13-C486C376EA99}"/>
    <cellStyle name="Output 8 3 2" xfId="10883" xr:uid="{2F8C1AA2-28B1-46E5-8FC7-2077426D6D1B}"/>
    <cellStyle name="Output 8 3 2 2" xfId="15510" xr:uid="{965AFE0C-0B94-4EC9-99AD-96D533A8E76F}"/>
    <cellStyle name="Output 8 3 2 3" xfId="16516" xr:uid="{506BFEF2-D6C4-47F3-85E8-DE0E1F62588C}"/>
    <cellStyle name="Output 8 3 2 4" xfId="17474" xr:uid="{9988E8D1-D1D5-4C81-8830-897E2D4C884F}"/>
    <cellStyle name="Output 8 3 2 5" xfId="18401" xr:uid="{1C3D153C-ECD8-482A-AC4F-6EC38FFEB462}"/>
    <cellStyle name="Output 8 3 2 6" xfId="19272" xr:uid="{049BDF2B-D254-4F32-849B-8E5FB12BB5D9}"/>
    <cellStyle name="Output 8 3 2 7" xfId="20119" xr:uid="{BCF9FB21-87FE-4452-83E1-9D1244472FE1}"/>
    <cellStyle name="Output 8 3 2 8" xfId="20886" xr:uid="{889183C5-E5B6-4FC7-A0CA-A6C3A3088991}"/>
    <cellStyle name="Output 8 3 3" xfId="11713" xr:uid="{E8F43BF1-855C-41FA-9A12-1817C55937E0}"/>
    <cellStyle name="Output 8 3 3 2" xfId="16117" xr:uid="{3A36BA5A-3D1B-4A1E-82D9-DE4DD4A58E8D}"/>
    <cellStyle name="Output 8 3 3 3" xfId="17077" xr:uid="{2234523F-4156-4A8B-B4F5-1A98E0CD12B8}"/>
    <cellStyle name="Output 8 3 3 4" xfId="18029" xr:uid="{D2EB3E12-1352-4317-ABD0-BFAFC9C36896}"/>
    <cellStyle name="Output 8 3 3 5" xfId="18903" xr:uid="{5C195E69-F141-46BA-B372-4BEF45680051}"/>
    <cellStyle name="Output 8 3 3 6" xfId="19768" xr:uid="{85D7AC29-EF27-4554-A57A-AF9A6629F9CE}"/>
    <cellStyle name="Output 8 3 3 7" xfId="20544" xr:uid="{1968F9AC-E8F3-41C6-986C-25112793B28C}"/>
    <cellStyle name="Output 8 3 3 8" xfId="21301" xr:uid="{05844E7F-2B95-46BF-B47E-216095D825C6}"/>
    <cellStyle name="Output 8 3 4" xfId="14480" xr:uid="{F034E95E-A375-4B23-AAF3-9476EE59AE0C}"/>
    <cellStyle name="Output 8 3 5" xfId="12490" xr:uid="{5810CB97-818F-43DA-97CD-4FFC9B4A6835}"/>
    <cellStyle name="Output 8 3 6" xfId="15188" xr:uid="{0898ED05-EF35-45F9-91EA-C526A89AD78E}"/>
    <cellStyle name="Output 8 3 7" xfId="11934" xr:uid="{666C6214-70E2-45A5-91C7-511B6412E7D6}"/>
    <cellStyle name="Output 8 3 8" xfId="13921" xr:uid="{F881B90C-F575-4601-8CE4-E87824371C68}"/>
    <cellStyle name="Output 8 3 9" xfId="12984" xr:uid="{6CD85B45-32E5-4263-A13D-0CD25D6DD2F5}"/>
    <cellStyle name="Output 8 4" xfId="10140" xr:uid="{5F15E070-89B1-47E5-9852-A703AF58437D}"/>
    <cellStyle name="Output 8 4 2" xfId="15021" xr:uid="{F52F5EDC-4EBF-4464-A300-4FD80D8D2C7C}"/>
    <cellStyle name="Output 8 4 3" xfId="12062" xr:uid="{E44299F8-B2B0-462B-8B86-54526218C45A}"/>
    <cellStyle name="Output 8 4 4" xfId="13852" xr:uid="{6DE6A8C5-CBC1-4368-BF5B-E28D4487CF4C}"/>
    <cellStyle name="Output 8 4 5" xfId="13044" xr:uid="{8E430126-4488-4122-958C-4EF27B59F8DC}"/>
    <cellStyle name="Output 8 4 6" xfId="13506" xr:uid="{25FBE000-2E9F-406A-A79A-4A33576F6D3B}"/>
    <cellStyle name="Output 8 4 7" xfId="13315" xr:uid="{39E9BDA4-7EAE-4753-97C3-C72331121A27}"/>
    <cellStyle name="Output 8 4 8" xfId="14842" xr:uid="{FFA075F0-6BAD-4B62-B1A3-8CA99EAFEDED}"/>
    <cellStyle name="Output 8 5" xfId="11485" xr:uid="{4243859D-5BED-41FF-9902-AF08643B288B}"/>
    <cellStyle name="Output 8 5 2" xfId="15889" xr:uid="{A5DF4316-38BA-4436-81D6-E1193A72156D}"/>
    <cellStyle name="Output 8 5 3" xfId="16849" xr:uid="{FD8480F2-29AA-43B9-A1EE-95A7CB020C5A}"/>
    <cellStyle name="Output 8 5 4" xfId="17801" xr:uid="{267E703E-1C23-4378-A430-A35B5D556985}"/>
    <cellStyle name="Output 8 5 5" xfId="18675" xr:uid="{0FF5CC6E-0D29-4ED3-9047-0E4A21623291}"/>
    <cellStyle name="Output 8 5 6" xfId="19540" xr:uid="{7DA675F8-2819-4BCC-B812-195FDBF1B6DC}"/>
    <cellStyle name="Output 8 5 7" xfId="20316" xr:uid="{CE75B84D-B199-46AA-B7A0-0B1A4C4DB4C4}"/>
    <cellStyle name="Output 8 5 8" xfId="21073" xr:uid="{25920AED-3FEF-40D1-B288-791F8F4637AD}"/>
    <cellStyle name="Output 8 6" xfId="13927" xr:uid="{7D2175CD-A446-4005-B160-82BF364BF5F9}"/>
    <cellStyle name="Output 8 7" xfId="12978" xr:uid="{39B4647E-8666-4A93-B9D9-CD06297AD676}"/>
    <cellStyle name="Output 8 8" xfId="13546" xr:uid="{A7391699-6A06-4C4F-BF8E-6A2B8A3A7B5C}"/>
    <cellStyle name="Output 8 9" xfId="13277" xr:uid="{460101E1-630F-48A5-BF28-E3FC5E9C23AC}"/>
    <cellStyle name="Output 9" xfId="8500" xr:uid="{94CBF118-7906-412A-81A9-AC6DE7B404F0}"/>
    <cellStyle name="Output 9 10" xfId="15606" xr:uid="{5A40346E-9829-4416-9547-561ED64BA9F9}"/>
    <cellStyle name="Output 9 11" xfId="16607" xr:uid="{6FFF4AF6-E792-4485-8414-7BF754ABFAB0}"/>
    <cellStyle name="Output 9 12" xfId="17565" xr:uid="{F71667CF-1DCD-4B38-9595-63F6AA3A7032}"/>
    <cellStyle name="Output 9 2" xfId="9108" xr:uid="{7E38CDE3-AACB-47C9-8EC5-D61B42AB2015}"/>
    <cellStyle name="Output 9 2 10" xfId="18497" xr:uid="{B9C193D5-AC8B-4BDF-845C-004F4155B0AA}"/>
    <cellStyle name="Output 9 2 11" xfId="19368" xr:uid="{5EAD08E3-BEDF-4457-9773-3F43B07DBAC2}"/>
    <cellStyle name="Output 9 2 2" xfId="9840" xr:uid="{AFB398C7-3F81-46AF-8776-444867522CE4}"/>
    <cellStyle name="Output 9 2 2 10" xfId="12376" xr:uid="{F238FFA4-33FD-40DD-8369-B14E51AE5B16}"/>
    <cellStyle name="Output 9 2 2 2" xfId="11379" xr:uid="{0DB9C883-73AD-4840-9E83-CD98BA7FAF29}"/>
    <cellStyle name="Output 9 2 2 2 2" xfId="15808" xr:uid="{E1C096DF-405B-4588-989F-B97CA70C2132}"/>
    <cellStyle name="Output 9 2 2 2 3" xfId="16770" xr:uid="{8B78A2C7-DB53-4A47-A7B8-8ADA42843669}"/>
    <cellStyle name="Output 9 2 2 2 4" xfId="17722" xr:uid="{4D505CEB-0891-4ABB-94D9-D16A2BD087AB}"/>
    <cellStyle name="Output 9 2 2 2 5" xfId="18602" xr:uid="{5319C36A-DB4B-4EF5-8621-ABB34B488D74}"/>
    <cellStyle name="Output 9 2 2 2 6" xfId="19468" xr:uid="{F8C55675-0CFE-4AC3-AED6-2F109A2ACDF9}"/>
    <cellStyle name="Output 9 2 2 2 7" xfId="20244" xr:uid="{DFE7F2D5-90FF-4634-B708-A846C019C759}"/>
    <cellStyle name="Output 9 2 2 2 8" xfId="21001" xr:uid="{FE86A404-EB25-43AF-BDF9-84662F32489C}"/>
    <cellStyle name="Output 9 2 2 3" xfId="11828" xr:uid="{8C9B5E62-A9D7-4108-B574-14048D77A972}"/>
    <cellStyle name="Output 9 2 2 3 2" xfId="16232" xr:uid="{1197A805-6CDA-4AE3-BB15-3C2C675391B8}"/>
    <cellStyle name="Output 9 2 2 3 3" xfId="17192" xr:uid="{E70BE891-63FB-4961-B676-2A78166BF28F}"/>
    <cellStyle name="Output 9 2 2 3 4" xfId="18144" xr:uid="{5F60ED28-6F8F-45A4-95B9-204C1663659D}"/>
    <cellStyle name="Output 9 2 2 3 5" xfId="19018" xr:uid="{08B51AFA-B351-4D63-A05E-171FCCF5B293}"/>
    <cellStyle name="Output 9 2 2 3 6" xfId="19883" xr:uid="{56CBD507-6628-46CF-BBFC-CEB6E4D097FA}"/>
    <cellStyle name="Output 9 2 2 3 7" xfId="20659" xr:uid="{FE99885D-E9E2-4CAA-B085-7003D7456832}"/>
    <cellStyle name="Output 9 2 2 3 8" xfId="21416" xr:uid="{B65302DF-1D6D-4522-AA62-DC405AB986F6}"/>
    <cellStyle name="Output 9 2 2 4" xfId="14792" xr:uid="{0A73117B-42D8-4C89-832D-6F82F55365EE}"/>
    <cellStyle name="Output 9 2 2 5" xfId="14865" xr:uid="{73714479-B069-4F0C-B13F-14F0DC7FCC6E}"/>
    <cellStyle name="Output 9 2 2 6" xfId="12201" xr:uid="{19D5C0D6-7A49-4048-A091-96A7D31B0B96}"/>
    <cellStyle name="Output 9 2 2 7" xfId="13838" xr:uid="{6D636959-AE1C-44BD-8442-414B6D2EA960}"/>
    <cellStyle name="Output 9 2 2 8" xfId="13058" xr:uid="{B5154324-FCB1-4BE6-BBC1-9060C78CDCA8}"/>
    <cellStyle name="Output 9 2 2 9" xfId="14615" xr:uid="{07DADB57-B4DD-458B-A53A-E0BE0D8E7118}"/>
    <cellStyle name="Output 9 2 3" xfId="10633" xr:uid="{816CC666-A029-4290-AFC3-1BE2CC41F0CA}"/>
    <cellStyle name="Output 9 2 3 2" xfId="15329" xr:uid="{1F52C356-67A1-4D53-965D-989F49F1C2AF}"/>
    <cellStyle name="Output 9 2 3 3" xfId="16349" xr:uid="{B1B0F6A8-1D79-425C-A800-8A3EA277B121}"/>
    <cellStyle name="Output 9 2 3 4" xfId="17309" xr:uid="{04025B67-27B3-438A-99B0-2C183056AC16}"/>
    <cellStyle name="Output 9 2 3 5" xfId="18258" xr:uid="{C3C16C40-495B-4667-9890-0C778D0704BB}"/>
    <cellStyle name="Output 9 2 3 6" xfId="19131" xr:uid="{4F550F01-FA92-4E1A-A1E6-014EB85D9261}"/>
    <cellStyle name="Output 9 2 3 7" xfId="19996" xr:uid="{7ED601D2-DC50-4174-A1E8-155709E0B62A}"/>
    <cellStyle name="Output 9 2 3 8" xfId="20772" xr:uid="{18EC8B97-3469-412E-B330-F90F60BB3247}"/>
    <cellStyle name="Output 9 2 4" xfId="11599" xr:uid="{77A4A7CA-FB14-4918-9EF1-2D0BAEEF3644}"/>
    <cellStyle name="Output 9 2 4 2" xfId="16003" xr:uid="{CD08C249-C1CA-4CA0-8462-CCDC9CBA658B}"/>
    <cellStyle name="Output 9 2 4 3" xfId="16963" xr:uid="{C42CD7CD-114C-488D-B861-5B1AA4DF0431}"/>
    <cellStyle name="Output 9 2 4 4" xfId="17915" xr:uid="{7D2D32D1-814D-40E6-A776-D4CE1D3FCA77}"/>
    <cellStyle name="Output 9 2 4 5" xfId="18789" xr:uid="{8B1B5D78-0E16-4788-BD56-E77ADD579AAD}"/>
    <cellStyle name="Output 9 2 4 6" xfId="19654" xr:uid="{B1143E7B-9023-4584-9955-EF3DC37A132D}"/>
    <cellStyle name="Output 9 2 4 7" xfId="20430" xr:uid="{4BEC2239-9420-449D-BB90-DDD346624330}"/>
    <cellStyle name="Output 9 2 4 8" xfId="21187" xr:uid="{66D89411-692E-4646-8D04-C8CF9231E7C3}"/>
    <cellStyle name="Output 9 2 5" xfId="14300" xr:uid="{ADB0290F-16A9-4F5D-89AF-76A3D8713285}"/>
    <cellStyle name="Output 9 2 6" xfId="12657" xr:uid="{912ABE83-900E-4E27-9826-9CAEE3A5F09F}"/>
    <cellStyle name="Output 9 2 7" xfId="15667" xr:uid="{DB027930-FFB5-4E5B-82E1-3DE7016E8B9D}"/>
    <cellStyle name="Output 9 2 8" xfId="16645" xr:uid="{7746A07F-32A4-4B3A-A86C-3469998E4100}"/>
    <cellStyle name="Output 9 2 9" xfId="17598" xr:uid="{E79B8B86-D0A2-401B-BD29-31C9C19B7E67}"/>
    <cellStyle name="Output 9 3" xfId="9357" xr:uid="{96DCC27B-70FA-403C-A600-6790EC4FC8AE}"/>
    <cellStyle name="Output 9 3 10" xfId="13613" xr:uid="{964D35DB-E52E-4070-8EEA-3522E7116D95}"/>
    <cellStyle name="Output 9 3 2" xfId="10884" xr:uid="{5EC140F8-B96D-448B-89CE-5032750D201F}"/>
    <cellStyle name="Output 9 3 2 2" xfId="15511" xr:uid="{7D01219D-00F5-4CCA-A26D-FF031B9CC41A}"/>
    <cellStyle name="Output 9 3 2 3" xfId="16517" xr:uid="{84BD4314-6C6D-4BB5-BDA4-D17A8BA2EA21}"/>
    <cellStyle name="Output 9 3 2 4" xfId="17475" xr:uid="{1F62EB09-D88C-4FD2-B478-D9D8E5EEA0E8}"/>
    <cellStyle name="Output 9 3 2 5" xfId="18402" xr:uid="{34F8F8E0-19B3-48D1-BBF9-4D110F4DB63E}"/>
    <cellStyle name="Output 9 3 2 6" xfId="19273" xr:uid="{764101BF-E25A-47EA-B190-FF6ADCEBB749}"/>
    <cellStyle name="Output 9 3 2 7" xfId="20120" xr:uid="{9973542F-2873-440F-89AA-256A382F70FC}"/>
    <cellStyle name="Output 9 3 2 8" xfId="20887" xr:uid="{8D9450FC-139A-4E42-B9B9-3AB65A972C78}"/>
    <cellStyle name="Output 9 3 3" xfId="11714" xr:uid="{250BC3D7-A8B1-495C-A478-8E266CE70405}"/>
    <cellStyle name="Output 9 3 3 2" xfId="16118" xr:uid="{497ACAB2-FAB7-42D2-A89E-C9B0D2B475F1}"/>
    <cellStyle name="Output 9 3 3 3" xfId="17078" xr:uid="{ABA37CE7-125B-4AEE-81A1-F1F779A8B027}"/>
    <cellStyle name="Output 9 3 3 4" xfId="18030" xr:uid="{BF27DD9E-B1CA-46E1-A529-94687F5517E5}"/>
    <cellStyle name="Output 9 3 3 5" xfId="18904" xr:uid="{7B074E5D-0B26-4B76-810E-EFCE3B0E30D8}"/>
    <cellStyle name="Output 9 3 3 6" xfId="19769" xr:uid="{7E432A0A-1CF1-4CCD-B5C8-C8D3CFD31201}"/>
    <cellStyle name="Output 9 3 3 7" xfId="20545" xr:uid="{ADE42EC5-EF83-4908-AD3A-2001BED5BC35}"/>
    <cellStyle name="Output 9 3 3 8" xfId="21302" xr:uid="{C9A81B15-B64E-400B-BE95-6D49F4737A83}"/>
    <cellStyle name="Output 9 3 4" xfId="14481" xr:uid="{05AC5B5A-B2FF-430A-90A3-0CEED1818058}"/>
    <cellStyle name="Output 9 3 5" xfId="12489" xr:uid="{4FBC3695-4949-4FE9-90F3-68E24B11CE13}"/>
    <cellStyle name="Output 9 3 6" xfId="14158" xr:uid="{8F062E25-4CED-4432-8E35-319CAEDB58E8}"/>
    <cellStyle name="Output 9 3 7" xfId="12786" xr:uid="{A2E9878A-8E6B-49B8-B0D2-341BAB627C2E}"/>
    <cellStyle name="Output 9 3 8" xfId="14017" xr:uid="{CDBD7C43-63C8-410E-B93F-C68FBFC13AA9}"/>
    <cellStyle name="Output 9 3 9" xfId="12901" xr:uid="{4B28158D-F5C2-42EB-9389-A2B20D9B21F5}"/>
    <cellStyle name="Output 9 4" xfId="10141" xr:uid="{F87A23C1-8699-463C-9B30-CF52850A15ED}"/>
    <cellStyle name="Output 9 4 2" xfId="15022" xr:uid="{10D49A3F-6F5D-43A7-B55A-4630F7B91C8C}"/>
    <cellStyle name="Output 9 4 3" xfId="12061" xr:uid="{81D4B495-7DC6-4FB3-9CD1-36AD251E246E}"/>
    <cellStyle name="Output 9 4 4" xfId="13853" xr:uid="{D84F982C-FC65-4E73-BD2F-4C9DB51EB7C2}"/>
    <cellStyle name="Output 9 4 5" xfId="13043" xr:uid="{933CAA8D-4941-40AB-9A3F-53C60FF73447}"/>
    <cellStyle name="Output 9 4 6" xfId="13507" xr:uid="{E28CFBA0-D1A3-41A9-A98A-478579DC5273}"/>
    <cellStyle name="Output 9 4 7" xfId="13314" xr:uid="{5F289319-486E-4E2D-B644-264487DDEADE}"/>
    <cellStyle name="Output 9 4 8" xfId="13470" xr:uid="{48466070-F7AE-48CE-BDC3-0B2BD08D40EE}"/>
    <cellStyle name="Output 9 5" xfId="11486" xr:uid="{3E7DEDDF-3111-43D9-B5D9-9076213FD057}"/>
    <cellStyle name="Output 9 5 2" xfId="15890" xr:uid="{E3DFF69E-48DC-46B5-99A0-1B0B6EFAA4A5}"/>
    <cellStyle name="Output 9 5 3" xfId="16850" xr:uid="{05F66F84-DF5D-4A5F-AE28-00227347BB24}"/>
    <cellStyle name="Output 9 5 4" xfId="17802" xr:uid="{8B657E45-B03E-45FE-AFDF-0D6EE96E7A79}"/>
    <cellStyle name="Output 9 5 5" xfId="18676" xr:uid="{56AD4C0F-FDA8-431C-B034-3CB3B17B257B}"/>
    <cellStyle name="Output 9 5 6" xfId="19541" xr:uid="{00082713-F8ED-43AE-9502-63D84D5993A9}"/>
    <cellStyle name="Output 9 5 7" xfId="20317" xr:uid="{539738F0-B346-4429-A23B-810BA5F79290}"/>
    <cellStyle name="Output 9 5 8" xfId="21074" xr:uid="{2BEA80EA-ED0C-4183-B6AB-F074392EF818}"/>
    <cellStyle name="Output 9 6" xfId="13928" xr:uid="{4A3A6984-2218-4633-B64D-81DB84552C29}"/>
    <cellStyle name="Output 9 7" xfId="12977" xr:uid="{781D7C71-FF42-43E7-9C51-2C724D764428}"/>
    <cellStyle name="Output 9 8" xfId="13547" xr:uid="{0C0E3468-4346-44F7-AC08-EC37569656E9}"/>
    <cellStyle name="Output 9 9" xfId="13276" xr:uid="{1D2C92F7-2738-47C7-A209-3D84B201A062}"/>
    <cellStyle name="Parastais 2" xfId="8501" xr:uid="{FEA8EA31-2E48-4806-B20A-C51A152243AC}"/>
    <cellStyle name="Parastais 2 2" xfId="8502" xr:uid="{2F3A73F9-65A6-4FA8-B682-7367FE94D3E5}"/>
    <cellStyle name="Parastais 2 2 2" xfId="8503" xr:uid="{BCD567AA-EA11-4811-A309-34FE0310238E}"/>
    <cellStyle name="Parastais 2 2_1_solis_MK Nr 595 " xfId="8504" xr:uid="{1B00D034-6723-47B9-AFD2-EDE61CE99291}"/>
    <cellStyle name="Parastais 3" xfId="8505" xr:uid="{593F607F-E43C-49FD-8D2F-B99FC849B154}"/>
    <cellStyle name="Parastais_FMLikp01_p05_221205_pap_afp_makp" xfId="9015" xr:uid="{3630D437-C69E-4370-BA43-DBCB7489BB4C}"/>
    <cellStyle name="Parasts 2" xfId="9" xr:uid="{A313B2CB-76E0-46C4-9C85-C975A57BF37C}"/>
    <cellStyle name="Parasts 2 2" xfId="40" xr:uid="{22BA2611-5895-421F-984D-927FADF3C4A7}"/>
    <cellStyle name="Parasts 3" xfId="41" xr:uid="{69F70D23-2D9E-4D07-A806-7D37BA5E59FC}"/>
    <cellStyle name="Parasts 3 2" xfId="86" xr:uid="{55644B96-A669-4C50-88A2-41DDE7CC1642}"/>
    <cellStyle name="Parasts 3 2 2" xfId="151" xr:uid="{92E2D526-8553-4B7B-9098-030D7353C3BD}"/>
    <cellStyle name="Parasts 3 2 2 2" xfId="654" xr:uid="{2AA50F57-28B9-409F-A6A4-2A6B25EB41A8}"/>
    <cellStyle name="Parasts 3 2 2 2 2" xfId="1420" xr:uid="{D8EAB8B9-18A5-40E7-A503-5356D037DE39}"/>
    <cellStyle name="Parasts 3 2 2 2 3" xfId="2200" xr:uid="{1FB36F94-29D7-4F96-A34C-D7AA2A728A80}"/>
    <cellStyle name="Parasts 3 2 2 3" xfId="406" xr:uid="{45054EB2-7A80-42B7-8DC5-16446201E9E8}"/>
    <cellStyle name="Parasts 3 2 2 3 2" xfId="1172" xr:uid="{336E29E8-C218-4F0F-AA40-F0D19D0A3AEB}"/>
    <cellStyle name="Parasts 3 2 2 3 3" xfId="1952" xr:uid="{0B246FA7-0434-44E0-BB69-2A9885E377F7}"/>
    <cellStyle name="Parasts 3 2 2 4" xfId="924" xr:uid="{45BEED4D-1427-469C-A63B-285404967C98}"/>
    <cellStyle name="Parasts 3 2 2 5" xfId="1703" xr:uid="{BA70A54A-92D4-4C3C-BDE6-E34B81374208}"/>
    <cellStyle name="Parasts 3 2 3" xfId="230" xr:uid="{3E5DFC8A-F825-490E-ACBC-33DC4636CF61}"/>
    <cellStyle name="Parasts 3 2 3 2" xfId="731" xr:uid="{A36D35F5-C822-4AEE-B037-55544C2795B1}"/>
    <cellStyle name="Parasts 3 2 3 2 2" xfId="1497" xr:uid="{6B027503-2D0E-4D1D-A64F-E99798A07946}"/>
    <cellStyle name="Parasts 3 2 3 2 3" xfId="2277" xr:uid="{FDFF0AC6-8A3D-4741-8898-6099E91DD7D0}"/>
    <cellStyle name="Parasts 3 2 3 3" xfId="483" xr:uid="{E5FD77CA-772C-41A0-A887-A7ACE9BE5399}"/>
    <cellStyle name="Parasts 3 2 3 3 2" xfId="1249" xr:uid="{9556BD75-35A1-4B54-BAB2-255769D02F90}"/>
    <cellStyle name="Parasts 3 2 3 3 3" xfId="2029" xr:uid="{7170CAC3-1FC2-4719-893D-E130AE11F562}"/>
    <cellStyle name="Parasts 3 2 3 4" xfId="1001" xr:uid="{0E88412C-85E4-430A-9B1C-FC3D88D89B1F}"/>
    <cellStyle name="Parasts 3 2 3 5" xfId="1780" xr:uid="{DD55EADA-51F7-4261-9D6C-BDB32790E71F}"/>
    <cellStyle name="Parasts 3 2 4" xfId="590" xr:uid="{6FF676C9-C3B9-4553-BCBD-DFB88638B296}"/>
    <cellStyle name="Parasts 3 2 4 2" xfId="1356" xr:uid="{EFA8F2DC-2933-4E61-B96A-6BE07C2AF715}"/>
    <cellStyle name="Parasts 3 2 4 3" xfId="2136" xr:uid="{696C65F8-066F-4230-88F4-575E2A5B6CE4}"/>
    <cellStyle name="Parasts 3 2 5" xfId="342" xr:uid="{F11B5767-4EF2-4F94-96D1-BAA3635F9719}"/>
    <cellStyle name="Parasts 3 2 5 2" xfId="1108" xr:uid="{6C71A06E-9404-4D55-94CF-EC25A3E6C8B4}"/>
    <cellStyle name="Parasts 3 2 5 3" xfId="1888" xr:uid="{FC6E8A35-3163-4507-986F-2B1F821399D4}"/>
    <cellStyle name="Parasts 3 2 6" xfId="860" xr:uid="{C8BFE952-C34D-4AD3-BE68-FD06B71B7E17}"/>
    <cellStyle name="Parasts 3 2 7" xfId="1639" xr:uid="{FCC9BFD7-48EB-4132-A9B4-BA9620D53E4A}"/>
    <cellStyle name="Parasts 3 3" xfId="119" xr:uid="{21EC71B5-7715-4E6B-90BA-E39BF2C52DA7}"/>
    <cellStyle name="Parasts 3 3 2" xfId="264" xr:uid="{CE41D9D8-8359-4C74-8A5A-A35679D4D3D8}"/>
    <cellStyle name="Parasts 3 3 2 2" xfId="765" xr:uid="{24EEFD43-AA88-472C-BA91-3FE3D532E518}"/>
    <cellStyle name="Parasts 3 3 2 2 2" xfId="1531" xr:uid="{96CAA174-6F77-4B6E-8F45-22AB563A16BE}"/>
    <cellStyle name="Parasts 3 3 2 2 3" xfId="2311" xr:uid="{A0C71F46-21CB-41B4-8C27-ADA70BB0C1BD}"/>
    <cellStyle name="Parasts 3 3 2 3" xfId="517" xr:uid="{A86668AD-B026-489D-8D1F-B4F1611BBD3D}"/>
    <cellStyle name="Parasts 3 3 2 3 2" xfId="1283" xr:uid="{3681F1FB-16ED-41E6-B928-19B57B1FE68C}"/>
    <cellStyle name="Parasts 3 3 2 3 3" xfId="2063" xr:uid="{785D902D-7490-40DF-B70E-87E1B7F89859}"/>
    <cellStyle name="Parasts 3 3 2 4" xfId="1035" xr:uid="{C68FCDB3-7ED6-4FCB-8C4E-0A537343D583}"/>
    <cellStyle name="Parasts 3 3 2 5" xfId="1814" xr:uid="{A850A3F6-5E6D-4670-9F36-96303720A0F1}"/>
    <cellStyle name="Parasts 3 3 3" xfId="622" xr:uid="{72ADCD62-93CB-49EE-985B-2485AC8772E1}"/>
    <cellStyle name="Parasts 3 3 3 2" xfId="1388" xr:uid="{FB54AC88-31A1-45D1-BAD7-5726E24C462F}"/>
    <cellStyle name="Parasts 3 3 3 3" xfId="2168" xr:uid="{6E523EFA-22B0-48F4-9C07-30382CD580FA}"/>
    <cellStyle name="Parasts 3 3 4" xfId="374" xr:uid="{8E03BD5A-F310-4CAC-B0CD-0FFA187520A7}"/>
    <cellStyle name="Parasts 3 3 4 2" xfId="1140" xr:uid="{B314EC8E-0E57-4EA8-9E42-5A00E2B4BC03}"/>
    <cellStyle name="Parasts 3 3 4 3" xfId="1920" xr:uid="{D0F1CD85-C582-4758-AE24-57D36B193971}"/>
    <cellStyle name="Parasts 3 3 5" xfId="892" xr:uid="{D1B7B17E-88EB-49EF-B190-B0312127DF05}"/>
    <cellStyle name="Parasts 3 3 6" xfId="1671" xr:uid="{8AA8DA71-AED3-4CD0-9521-B6D93944F5E8}"/>
    <cellStyle name="Parasts 3 4" xfId="195" xr:uid="{477DAC91-E19F-4065-8B98-B1FE42D6C366}"/>
    <cellStyle name="Parasts 3 4 2" xfId="697" xr:uid="{45A36418-48D7-4330-BD06-268A9764B1EA}"/>
    <cellStyle name="Parasts 3 4 2 2" xfId="1463" xr:uid="{A974764D-736E-4C17-A2EC-54BE20C87933}"/>
    <cellStyle name="Parasts 3 4 2 3" xfId="2243" xr:uid="{23B5FD02-0770-4BE6-AE83-19C6D957D498}"/>
    <cellStyle name="Parasts 3 4 3" xfId="449" xr:uid="{E2932F72-BB0A-4A3C-A551-007CBF026938}"/>
    <cellStyle name="Parasts 3 4 3 2" xfId="1215" xr:uid="{1B954359-623A-4C1A-BECD-A171F266BF99}"/>
    <cellStyle name="Parasts 3 4 3 3" xfId="1995" xr:uid="{B11240CF-946E-4DC9-829A-F11D6A9298F5}"/>
    <cellStyle name="Parasts 3 4 4" xfId="967" xr:uid="{9993D1AA-AB42-4CBE-B071-B496DF3BE62F}"/>
    <cellStyle name="Parasts 3 4 5" xfId="1746" xr:uid="{6D9FDD12-EB1C-4DB4-A3B0-0436F293B0FB}"/>
    <cellStyle name="Parasts 3 5" xfId="556" xr:uid="{C00B8027-121F-4F5C-B178-4630C10F7C84}"/>
    <cellStyle name="Parasts 3 5 2" xfId="1322" xr:uid="{B4E7C94B-4140-4D87-9430-342BE11408D3}"/>
    <cellStyle name="Parasts 3 5 3" xfId="2102" xr:uid="{166D1325-C8CA-4D98-BCD8-CD407DB995AE}"/>
    <cellStyle name="Parasts 3 6" xfId="308" xr:uid="{321BAF57-D545-4D6F-A88F-CF483019C966}"/>
    <cellStyle name="Parasts 3 6 2" xfId="1074" xr:uid="{2251ADA6-141C-4ADF-94D1-F60C9D6ECAD5}"/>
    <cellStyle name="Parasts 3 6 3" xfId="1854" xr:uid="{D982270A-AF30-4B51-BC6C-5EDB69450CC4}"/>
    <cellStyle name="Parasts 3 7" xfId="826" xr:uid="{B9A992C1-35C7-4CA2-8C21-995B3EC37DB9}"/>
    <cellStyle name="Parasts 3 8" xfId="1606" xr:uid="{A1EDA5FC-AF79-4957-98C2-EA320181B23B}"/>
    <cellStyle name="Parasts 4" xfId="44" xr:uid="{5EB70C86-AD55-4B3B-9F24-41EEB0BB7694}"/>
    <cellStyle name="Parasts 5" xfId="2342" xr:uid="{BB478195-8377-4A94-9C5C-11B282BC157E}"/>
    <cellStyle name="Parasts 5 2" xfId="21537" xr:uid="{AED93562-F340-4CE0-B108-50464D70DD36}"/>
    <cellStyle name="Parasts 6" xfId="2356" xr:uid="{C661EB1F-45ED-4AFD-9E03-A7415A7033EB}"/>
    <cellStyle name="Percent" xfId="2334" builtinId="5"/>
    <cellStyle name="Percent 10" xfId="8709" xr:uid="{A55DD8D2-B63F-41B1-ABC6-1AFBC3926152}"/>
    <cellStyle name="Percent 10 2" xfId="9016" xr:uid="{A173512B-C4D5-4FE6-BCCC-08AB62E9D228}"/>
    <cellStyle name="Percent 10 2 2" xfId="9841" xr:uid="{8E5334BF-0C03-4B09-BE8E-FD2B99112828}"/>
    <cellStyle name="Percent 10 2 2 2" xfId="11380" xr:uid="{DA2156B1-29B4-46EB-8152-AB6879B38725}"/>
    <cellStyle name="Percent 10 2 3" xfId="10544" xr:uid="{929271C2-F0AE-456A-A10B-116E160B9D08}"/>
    <cellStyle name="Percent 10 3" xfId="9017" xr:uid="{F619A94A-0110-4316-A7C0-23A8FADE68B7}"/>
    <cellStyle name="Percent 10 3 2" xfId="9842" xr:uid="{BE4A793B-E706-40D0-A898-44C8557BDAA6}"/>
    <cellStyle name="Percent 10 3 2 2" xfId="11381" xr:uid="{FF851514-7861-47F5-9EA2-86F37BBC24DD}"/>
    <cellStyle name="Percent 10 3 3" xfId="10545" xr:uid="{3D506826-BC95-4580-AA37-5987732283AB}"/>
    <cellStyle name="Percent 10 4" xfId="9401" xr:uid="{8AE82919-269C-4C97-800E-1EA41CC4B1B8}"/>
    <cellStyle name="Percent 10 4 2" xfId="10928" xr:uid="{F226F2F8-271A-4807-9942-A36846286B0A}"/>
    <cellStyle name="Percent 10 5" xfId="10289" xr:uid="{86B8DEF2-E728-4DE9-ACE5-F0D22E684B80}"/>
    <cellStyle name="Percent 11" xfId="9018" xr:uid="{5A408294-2042-41B6-B765-089F15D0F967}"/>
    <cellStyle name="Percent 11 2" xfId="9019" xr:uid="{3AB220B1-0A4E-46E1-A36C-8E5199213887}"/>
    <cellStyle name="Percent 11 2 2" xfId="9844" xr:uid="{97152A39-8318-453D-AB39-4C29D4996CAD}"/>
    <cellStyle name="Percent 11 2 2 2" xfId="11383" xr:uid="{E9767C9E-A81F-4012-BC37-D92DC73AC3A8}"/>
    <cellStyle name="Percent 11 2 3" xfId="10547" xr:uid="{F173573B-C80E-402D-B657-429B91B4A3B6}"/>
    <cellStyle name="Percent 11 3" xfId="9843" xr:uid="{A9E2191C-E5B1-44D3-82C4-DDFEB954471D}"/>
    <cellStyle name="Percent 11 3 2" xfId="11382" xr:uid="{F59809F1-FBFA-4BD5-84C3-F876E0F770CF}"/>
    <cellStyle name="Percent 11 4" xfId="10546" xr:uid="{A617011B-1BA4-4E3E-A1C1-14778CFC8A14}"/>
    <cellStyle name="Percent 12" xfId="9020" xr:uid="{EBF6866C-18E8-442C-91D2-E900419CD8D5}"/>
    <cellStyle name="Percent 12 2" xfId="9021" xr:uid="{19BB19DF-B609-4CA7-A296-6168F82EB419}"/>
    <cellStyle name="Percent 12 2 2" xfId="9846" xr:uid="{7669D17D-7DCC-4284-A1AD-6B4D470BEBE5}"/>
    <cellStyle name="Percent 12 2 2 2" xfId="11385" xr:uid="{6BF336AA-A19C-46F2-90F6-F1E013EFCD95}"/>
    <cellStyle name="Percent 12 2 3" xfId="10549" xr:uid="{1EC29C41-8459-4223-8C44-CE6F5E0947C0}"/>
    <cellStyle name="Percent 12 3" xfId="9845" xr:uid="{B2EE3E19-326C-4F41-92CA-A3966AFE7224}"/>
    <cellStyle name="Percent 12 3 2" xfId="11384" xr:uid="{509CC82D-F81B-4F1F-A321-58B129F0C44F}"/>
    <cellStyle name="Percent 12 4" xfId="10548" xr:uid="{BE0DB6AA-15CA-42BD-9565-359A9620EDE3}"/>
    <cellStyle name="Percent 13" xfId="9890" xr:uid="{C0536F99-C3D1-4A01-924D-2963E4DA5BDA}"/>
    <cellStyle name="Percent 14" xfId="15" xr:uid="{0D967FF2-22BE-45D1-8BFD-9B5C07D6E28C}"/>
    <cellStyle name="Percent 2" xfId="7" xr:uid="{B14AB006-B614-4EED-BE9A-DD9A3C34B259}"/>
    <cellStyle name="Percent 2 2" xfId="1590" xr:uid="{C86DB569-8AF2-4611-A5A5-DA4F06BFA1A5}"/>
    <cellStyle name="Percent 2 2 2" xfId="2360" xr:uid="{BA160A3E-9E40-4F31-8DBD-8D6C8278EA88}"/>
    <cellStyle name="Percent 2 3" xfId="1579" xr:uid="{EAD62BB5-C11A-43F3-9243-0AC20629182A}"/>
    <cellStyle name="Percent 2 3 2" xfId="8506" xr:uid="{6F0D649C-2066-471B-9A57-37ADE5C452E6}"/>
    <cellStyle name="Percent 2 4" xfId="2376" xr:uid="{2BF9CE91-9FD2-4A1C-B89F-83B19D2FCDFD}"/>
    <cellStyle name="Percent 3" xfId="64" xr:uid="{D957E17A-4C3C-481A-8F6E-A04B80EFF01B}"/>
    <cellStyle name="Percent 3 10" xfId="2344" xr:uid="{9EDD335B-60BD-4663-A2CB-1BA158B6A072}"/>
    <cellStyle name="Percent 3 2" xfId="100" xr:uid="{A6A73F6F-C310-429E-8342-D05CDA714AEB}"/>
    <cellStyle name="Percent 3 2 2" xfId="164" xr:uid="{C8699CB4-CF5C-4037-9E8D-1E389F6791CE}"/>
    <cellStyle name="Percent 3 2 2 2" xfId="667" xr:uid="{1FA970B2-9BE0-470C-8DEF-FB10144624B5}"/>
    <cellStyle name="Percent 3 2 2 2 2" xfId="1433" xr:uid="{8B4A19D4-B4AF-4BC1-B3AE-272A672C5688}"/>
    <cellStyle name="Percent 3 2 2 2 3" xfId="2213" xr:uid="{1C5C0DEE-0391-4BF5-ADAC-833531000F01}"/>
    <cellStyle name="Percent 3 2 2 3" xfId="419" xr:uid="{3604CDD1-96A5-459B-800B-19C3DDAE585F}"/>
    <cellStyle name="Percent 3 2 2 3 2" xfId="1185" xr:uid="{7B856E57-9D52-4D15-9353-53B150ECD85C}"/>
    <cellStyle name="Percent 3 2 2 3 3" xfId="1965" xr:uid="{B374F859-1D48-4BDA-93A1-BD059251BF18}"/>
    <cellStyle name="Percent 3 2 2 4" xfId="937" xr:uid="{CDA3AB49-9CAB-4CC7-B01E-141A985BBAFB}"/>
    <cellStyle name="Percent 3 2 2 5" xfId="1716" xr:uid="{1572BF2E-1F85-48C5-AD4D-14C8819BCC03}"/>
    <cellStyle name="Percent 3 2 2 6" xfId="8507" xr:uid="{974ED4F9-E8CB-4D2A-9411-1AF636E8D305}"/>
    <cellStyle name="Percent 3 2 3" xfId="244" xr:uid="{6B197379-EC0F-48F4-9126-F7939B737884}"/>
    <cellStyle name="Percent 3 2 3 2" xfId="745" xr:uid="{E4CD2EC4-1700-4EBD-8AEA-C7B6201A328C}"/>
    <cellStyle name="Percent 3 2 3 2 2" xfId="1511" xr:uid="{92EC0EB1-C163-47B4-BEA6-B954A933256A}"/>
    <cellStyle name="Percent 3 2 3 2 3" xfId="2291" xr:uid="{374B0BBE-A86B-4FAA-B4D0-02DC78CF75D1}"/>
    <cellStyle name="Percent 3 2 3 3" xfId="497" xr:uid="{8E05F2E0-8D92-499D-9D69-15B6F171DB4D}"/>
    <cellStyle name="Percent 3 2 3 3 2" xfId="1263" xr:uid="{EAC30E59-082F-437F-9EF1-B60C76CEE929}"/>
    <cellStyle name="Percent 3 2 3 3 3" xfId="2043" xr:uid="{1D0BD239-2C18-40EB-9F29-4230BB7AF7B0}"/>
    <cellStyle name="Percent 3 2 3 4" xfId="1015" xr:uid="{736E8B48-CCB4-44C3-8692-B824BD4EB81C}"/>
    <cellStyle name="Percent 3 2 3 5" xfId="1794" xr:uid="{58D11E9F-F855-456E-AD9C-65C287A744B6}"/>
    <cellStyle name="Percent 3 2 4" xfId="604" xr:uid="{3007846C-CAE1-49C1-AD73-D5E373DAC684}"/>
    <cellStyle name="Percent 3 2 4 2" xfId="1370" xr:uid="{6AEE281E-A367-456F-A10C-5DA4DEB671BF}"/>
    <cellStyle name="Percent 3 2 4 3" xfId="2150" xr:uid="{9587D842-926E-43BA-887A-AB18120E89E4}"/>
    <cellStyle name="Percent 3 2 5" xfId="356" xr:uid="{629124E1-6BE6-4882-92F5-0C7FB08507D4}"/>
    <cellStyle name="Percent 3 2 5 2" xfId="1122" xr:uid="{422558F3-A359-4FD6-8255-C4FF63912CB9}"/>
    <cellStyle name="Percent 3 2 5 3" xfId="1902" xr:uid="{3A69834F-2A12-42F1-B204-757A98509957}"/>
    <cellStyle name="Percent 3 2 6" xfId="874" xr:uid="{C2BAF968-7500-4F80-9968-0010E35CB1D1}"/>
    <cellStyle name="Percent 3 2 7" xfId="1653" xr:uid="{35EE4C6A-EEC3-4AFA-BD62-40EB5A057621}"/>
    <cellStyle name="Percent 3 3" xfId="132" xr:uid="{D4F6D612-D98E-439C-A16B-B19793BEA38D}"/>
    <cellStyle name="Percent 3 3 2" xfId="278" xr:uid="{8B2FF0C2-16EE-4CD7-A93C-9B29463D9AF2}"/>
    <cellStyle name="Percent 3 3 2 2" xfId="779" xr:uid="{E754A910-C1E6-4DC2-A302-F71F2269A49E}"/>
    <cellStyle name="Percent 3 3 2 2 2" xfId="1545" xr:uid="{C6B1DF81-8F30-4A0F-9B59-91AEE0F210E1}"/>
    <cellStyle name="Percent 3 3 2 2 3" xfId="2325" xr:uid="{4432723F-6632-403D-9F3E-A06304B1E271}"/>
    <cellStyle name="Percent 3 3 2 3" xfId="531" xr:uid="{EB1BD7DA-DE10-40C5-8DB0-8FC3527F7E3A}"/>
    <cellStyle name="Percent 3 3 2 3 2" xfId="1297" xr:uid="{8C928A5A-3014-410F-A8CA-FE133366309D}"/>
    <cellStyle name="Percent 3 3 2 3 3" xfId="2077" xr:uid="{6B7F77B2-9BB1-41AC-B860-5F2A0153ACCF}"/>
    <cellStyle name="Percent 3 3 2 4" xfId="1049" xr:uid="{E261ECDC-0613-47B4-A150-D3DD0AE65B42}"/>
    <cellStyle name="Percent 3 3 2 5" xfId="1828" xr:uid="{5466A9EC-697B-413B-8C40-7091DB27AD1C}"/>
    <cellStyle name="Percent 3 3 3" xfId="635" xr:uid="{232B85EF-D29F-4B33-BCD4-E04901A31425}"/>
    <cellStyle name="Percent 3 3 3 2" xfId="1401" xr:uid="{6CDEA210-06F9-4035-B2E7-4594E99008B8}"/>
    <cellStyle name="Percent 3 3 3 2 2" xfId="11386" xr:uid="{D9C75B27-2DDB-4C95-9BF8-8354F8AD083A}"/>
    <cellStyle name="Percent 3 3 3 3" xfId="2181" xr:uid="{5F9D20FA-2CEF-4E12-B3C9-0DEEED809B5C}"/>
    <cellStyle name="Percent 3 3 4" xfId="387" xr:uid="{ABBEAA6E-1558-4B72-9865-2E4809C0D61B}"/>
    <cellStyle name="Percent 3 3 4 2" xfId="1153" xr:uid="{E1BF2247-BF2D-4674-89DE-12A2EC241595}"/>
    <cellStyle name="Percent 3 3 4 3" xfId="1933" xr:uid="{F55E4ED6-1D16-4ED7-B929-7E884F45BCE0}"/>
    <cellStyle name="Percent 3 3 5" xfId="905" xr:uid="{9269273E-8FBC-4700-8F13-15125AE7F6E2}"/>
    <cellStyle name="Percent 3 3 6" xfId="1684" xr:uid="{77098F3F-F7E3-484E-9C7F-6405CE143760}"/>
    <cellStyle name="Percent 3 4" xfId="210" xr:uid="{7BCF94DD-CA9F-4B3E-A4A3-6A74900AB3A4}"/>
    <cellStyle name="Percent 3 4 2" xfId="711" xr:uid="{A1E2C748-D302-491E-9B3C-780702119E6E}"/>
    <cellStyle name="Percent 3 4 2 2" xfId="1477" xr:uid="{CC13B50C-253D-41B9-8911-DB7466F993F3}"/>
    <cellStyle name="Percent 3 4 2 3" xfId="2257" xr:uid="{1FED4422-82CF-4003-8249-1C6E550975F8}"/>
    <cellStyle name="Percent 3 4 3" xfId="463" xr:uid="{B12C2444-EB38-4573-8E53-F1563688936B}"/>
    <cellStyle name="Percent 3 4 3 2" xfId="1229" xr:uid="{230BBBD3-9484-4AF7-8034-004DB852E0EA}"/>
    <cellStyle name="Percent 3 4 3 3" xfId="2009" xr:uid="{FEEA83B9-0C74-478B-A092-D6A3AE1ABC7B}"/>
    <cellStyle name="Percent 3 4 4" xfId="981" xr:uid="{35AC1939-E43A-4427-8D52-6FA8688D649B}"/>
    <cellStyle name="Percent 3 4 5" xfId="1760" xr:uid="{1DB7DE97-C9A6-4330-9BF2-5505425FB56F}"/>
    <cellStyle name="Percent 3 5" xfId="570" xr:uid="{12D66F2B-96B5-488F-A869-C99DC7D25513}"/>
    <cellStyle name="Percent 3 5 2" xfId="1336" xr:uid="{77093FE6-6C0D-4F13-B46F-B033CC8DA190}"/>
    <cellStyle name="Percent 3 5 2 2" xfId="11387" xr:uid="{710E0757-5325-415F-9C61-BDF03606734C}"/>
    <cellStyle name="Percent 3 5 3" xfId="2116" xr:uid="{42F4C1D3-20C6-41DB-87B5-CAA689196B85}"/>
    <cellStyle name="Percent 3 6" xfId="322" xr:uid="{7FD73108-4B0E-434B-A73B-3F7768C7A209}"/>
    <cellStyle name="Percent 3 6 2" xfId="1088" xr:uid="{9A81CB07-E3F5-4BB2-B4B2-EAB6A1FB43D6}"/>
    <cellStyle name="Percent 3 6 3" xfId="1868" xr:uid="{776D36EF-CD6B-42E9-A1F7-00995EF529A0}"/>
    <cellStyle name="Percent 3 7" xfId="797" xr:uid="{09584985-9BA7-4970-80F5-33CB7891143C}"/>
    <cellStyle name="Percent 3 8" xfId="840" xr:uid="{6DB121F7-D903-4F68-A10F-A71E3628A47F}"/>
    <cellStyle name="Percent 3 9" xfId="1619" xr:uid="{409CDD12-9ECF-44F3-AA7A-2F1E15882353}"/>
    <cellStyle name="Percent 4" xfId="68" xr:uid="{B99465A2-2254-47FB-BC82-B4D5BE05BA5D}"/>
    <cellStyle name="Percent 4 2" xfId="8508" xr:uid="{F7E04182-3FA1-45E6-A3D3-9B9FD971E834}"/>
    <cellStyle name="Percent 5" xfId="793" xr:uid="{51DA03BA-BFB0-4AE0-ADF4-BB731965C389}"/>
    <cellStyle name="Percent 5 2" xfId="1558" xr:uid="{7A849725-53BF-40F1-A82D-E9BF73DEBD21}"/>
    <cellStyle name="Percent 5 2 2" xfId="8510" xr:uid="{3D114B36-AF58-450A-989C-5D0AE0F56FC0}"/>
    <cellStyle name="Percent 5 3" xfId="1589" xr:uid="{AF50E211-DCAC-4231-BBAE-57C6FAA3EB3E}"/>
    <cellStyle name="Percent 5 4" xfId="8509" xr:uid="{18694C72-8AEA-4FA3-8DE3-3FA43B8F8F5E}"/>
    <cellStyle name="Percent 6" xfId="796" xr:uid="{5F0576BA-59C3-4611-A751-E1A62E602C75}"/>
    <cellStyle name="Percent 6 2" xfId="1560" xr:uid="{8EEA1CFF-A910-4E03-BB6C-F7228C09881E}"/>
    <cellStyle name="Percent 6 2 2" xfId="8511" xr:uid="{CE64F6D4-97CB-49CF-9E07-592CD6E383B5}"/>
    <cellStyle name="Percent 6 3" xfId="9022" xr:uid="{57659198-2D6A-4D9C-AA78-9B6B6EDA25A3}"/>
    <cellStyle name="Percent 6 3 2" xfId="9847" xr:uid="{031DBAF3-376C-41EA-9961-99469CB7C601}"/>
    <cellStyle name="Percent 6 3 2 2" xfId="11388" xr:uid="{953BAD62-BBA1-4888-B73F-5F500222A590}"/>
    <cellStyle name="Percent 6 3 3" xfId="10550" xr:uid="{9DEA47E3-4BCC-4DBC-B679-0C47BE6AA931}"/>
    <cellStyle name="Percent 6 4" xfId="9023" xr:uid="{AF56D75C-FD12-4CAB-AA08-7C9D529CE097}"/>
    <cellStyle name="Percent 6 4 2" xfId="9848" xr:uid="{883C330A-0ECA-452D-BBF7-31B1DE7ACFCD}"/>
    <cellStyle name="Percent 6 4 2 2" xfId="11389" xr:uid="{B2D365E8-E4EE-4C01-809E-82BB8201C0F1}"/>
    <cellStyle name="Percent 6 4 3" xfId="10551" xr:uid="{6DA51E2F-F790-44EE-ADD1-1083F830DB9B}"/>
    <cellStyle name="Percent 6 5" xfId="8699" xr:uid="{8CFECF5E-E2D8-4DAC-9167-4ACA7B57D724}"/>
    <cellStyle name="Percent 6 5 2" xfId="9849" xr:uid="{B4B88DF2-9D7D-4F54-BE50-3CF642E8717A}"/>
    <cellStyle name="Percent 6 5 2 2" xfId="11390" xr:uid="{F50900EA-8A46-407A-8F79-D3AC99F51735}"/>
    <cellStyle name="Percent 6 5 3" xfId="10286" xr:uid="{DC0B8716-D280-452B-9DD1-D5F812155FF0}"/>
    <cellStyle name="Percent 6 6" xfId="9358" xr:uid="{D5E01716-D431-456E-96DC-B2DDE6F0A9ED}"/>
    <cellStyle name="Percent 6 6 2" xfId="10885" xr:uid="{FE29BEB2-9E17-4835-A4BB-AC6B34C02856}"/>
    <cellStyle name="Percent 6 7" xfId="10142" xr:uid="{473410F4-580C-4A87-AB1A-DBF0DAE71630}"/>
    <cellStyle name="Percent 7" xfId="1587" xr:uid="{FDF827D1-C696-4EB5-9F9C-CE8AB7DD58BD}"/>
    <cellStyle name="Percent 7 2" xfId="8512" xr:uid="{A234B241-4476-429B-9444-7C3BE7C8C0BC}"/>
    <cellStyle name="Percent 7 3" xfId="9024" xr:uid="{21C48697-4777-4028-B093-D0A15BADC538}"/>
    <cellStyle name="Percent 7 3 2" xfId="9850" xr:uid="{80A76F8A-6E51-4A71-A85D-F70EF594B2E1}"/>
    <cellStyle name="Percent 7 3 2 2" xfId="11391" xr:uid="{AF4D694A-B4DE-47B2-8BB7-D7554F1D9D95}"/>
    <cellStyle name="Percent 7 3 3" xfId="10552" xr:uid="{250D76E6-9C1F-45C2-913C-75AD7CE1AD29}"/>
    <cellStyle name="Percent 7 4" xfId="9025" xr:uid="{5CA40CF1-F497-4BFD-963F-41C1590E30A0}"/>
    <cellStyle name="Percent 7 4 2" xfId="9851" xr:uid="{CE455968-5907-4008-BB2D-8DA59D51FBAB}"/>
    <cellStyle name="Percent 7 4 2 2" xfId="11392" xr:uid="{112648EA-648C-411F-9DEF-FCECE5F6CCBD}"/>
    <cellStyle name="Percent 7 4 3" xfId="10553" xr:uid="{AD5509C8-8D26-4C15-B1E5-0B6660A53E3C}"/>
    <cellStyle name="Percent 7 5" xfId="8700" xr:uid="{CF6D4E3B-4CBB-4A6B-981B-504A74752084}"/>
    <cellStyle name="Percent 7 5 2" xfId="9852" xr:uid="{46DFC8DB-D4E3-4B29-9A8E-F4D2D4A44BC1}"/>
    <cellStyle name="Percent 7 5 2 2" xfId="11393" xr:uid="{D91FC990-22FB-4AD9-9039-87182624489E}"/>
    <cellStyle name="Percent 7 5 3" xfId="10287" xr:uid="{A8FBF07A-0800-4185-8E61-1DD5DAFBD384}"/>
    <cellStyle name="Percent 7 6" xfId="9359" xr:uid="{ADBF8DFD-E134-4F26-892A-3A28221C7184}"/>
    <cellStyle name="Percent 7 6 2" xfId="10886" xr:uid="{46306E9A-508E-4533-A56F-249093AAB842}"/>
    <cellStyle name="Percent 7 7" xfId="10143" xr:uid="{1479EFC8-8161-46FA-864E-B25C517940AF}"/>
    <cellStyle name="Percent 8" xfId="5" xr:uid="{B8F0AD61-A611-410C-B0B1-D699690AFD38}"/>
    <cellStyle name="Percent 8 2" xfId="8513" xr:uid="{1BCFD86C-3151-42D7-B432-DDD659C7486F}"/>
    <cellStyle name="Percent 9" xfId="8514" xr:uid="{7D69FD81-1C30-4DE7-A12C-52772D5C5286}"/>
    <cellStyle name="Percent 9 2" xfId="8515" xr:uid="{6D360E77-18FF-4E4D-AB3A-011091361883}"/>
    <cellStyle name="Pie??m." xfId="9026" xr:uid="{AFD37F0D-C22C-45E7-8CB0-C44B2DDD7A72}"/>
    <cellStyle name="Procenti 2" xfId="8516" xr:uid="{13F76D69-BA41-4E01-9AEB-6C0389B041E5}"/>
    <cellStyle name="SAPBEXstdItem" xfId="8517" xr:uid="{22C6F2A8-93A1-4523-824F-6A5BDC6BC38A}"/>
    <cellStyle name="Style 1" xfId="9027" xr:uid="{91F34F75-24F9-49FF-84D1-AF28845AE58C}"/>
    <cellStyle name="Title 10" xfId="8518" xr:uid="{345988F8-B764-410B-8F31-4B5B46704943}"/>
    <cellStyle name="Title 11" xfId="8519" xr:uid="{75FC4492-4360-4861-8CC3-D8CAC670BB59}"/>
    <cellStyle name="Title 12" xfId="8520" xr:uid="{88B8CF86-0620-4961-96E6-09F587CEEA84}"/>
    <cellStyle name="Title 13" xfId="8521" xr:uid="{CB600FF4-0C4E-4B2F-BDE9-E6FCF7CA05BA}"/>
    <cellStyle name="Title 14" xfId="8522" xr:uid="{D8982214-7788-467B-B397-BD45A70620B9}"/>
    <cellStyle name="Title 15" xfId="8523" xr:uid="{5557664E-FD07-4721-A813-9F3DD0BA5B34}"/>
    <cellStyle name="Title 16" xfId="8524" xr:uid="{FFD47AFC-B9AF-4D47-821D-55C8D475D4E7}"/>
    <cellStyle name="Title 17" xfId="8525" xr:uid="{7E481078-DEE6-4A3D-AE46-C6EB34BDEC58}"/>
    <cellStyle name="Title 18" xfId="8526" xr:uid="{A5C80748-BD45-465B-9DEC-51401A1B48A7}"/>
    <cellStyle name="Title 18 2" xfId="8527" xr:uid="{CBD60310-B572-4219-9E60-CF052729EBB7}"/>
    <cellStyle name="Title 19" xfId="8528" xr:uid="{9DCF5536-C901-43A3-8B69-A12A814CFF57}"/>
    <cellStyle name="Title 19 2" xfId="8529" xr:uid="{906845FF-0C61-4A4C-A784-B15DDEEC6486}"/>
    <cellStyle name="Title 2" xfId="8530" xr:uid="{1A22607A-6D2F-4D38-A9A1-93A39F69B815}"/>
    <cellStyle name="Title 3" xfId="8531" xr:uid="{AD4A2C42-2EF9-43DC-8C43-C40995A7BE34}"/>
    <cellStyle name="Title 4" xfId="8532" xr:uid="{18FA0BD1-E148-4B8F-8DB7-41A3A0BFF774}"/>
    <cellStyle name="Title 5" xfId="8533" xr:uid="{3319B9B2-460A-47ED-9372-288BA89BEB21}"/>
    <cellStyle name="Title 6" xfId="8534" xr:uid="{1BDED754-39F9-418E-9955-8A26CC60CE64}"/>
    <cellStyle name="Title 7" xfId="8535" xr:uid="{B3D4BCC7-E6C4-42B6-9EC3-28BF159A941D}"/>
    <cellStyle name="Title 8" xfId="8536" xr:uid="{69B0D395-8126-4F6C-BB87-E8E6ADE3C7DC}"/>
    <cellStyle name="Title 9" xfId="8537" xr:uid="{6D805C3F-2EC9-4C5C-A937-84ED45DDAB2B}"/>
    <cellStyle name="Total 10" xfId="8538" xr:uid="{7B6ADDA5-83D3-45A8-8F26-8C8B1E203FEE}"/>
    <cellStyle name="Total 10 10" xfId="13270" xr:uid="{1323BD8B-B43B-4CDE-87E0-D2DB959D0B8E}"/>
    <cellStyle name="Total 10 11" xfId="15125" xr:uid="{EE1DA00B-5BEA-44CF-A89C-F42D9772216B}"/>
    <cellStyle name="Total 10 12" xfId="11976" xr:uid="{565A02F4-7317-4C44-B025-40F241F33CCB}"/>
    <cellStyle name="Total 10 13" xfId="14751" xr:uid="{628F4D57-E420-4EF5-818D-101E5590429C}"/>
    <cellStyle name="Total 10 2" xfId="8539" xr:uid="{A48203DB-6008-418D-983C-6063BCE237A2}"/>
    <cellStyle name="Total 10 2 10" xfId="14089" xr:uid="{0AB72C82-AB5C-4BF8-ACC7-397C003B686B}"/>
    <cellStyle name="Total 10 2 11" xfId="12839" xr:uid="{0495EA7F-E3D5-47C6-91ED-D868AE5C246D}"/>
    <cellStyle name="Total 10 2 12" xfId="13671" xr:uid="{F982CAD1-4B4B-406A-BDB3-3BB45281FFC4}"/>
    <cellStyle name="Total 10 2 2" xfId="9110" xr:uid="{F69302F3-D234-4A9B-9D7C-FB3DB3571A45}"/>
    <cellStyle name="Total 10 2 2 10" xfId="13173" xr:uid="{72457F44-205C-491B-AE66-A1C48C380EDB}"/>
    <cellStyle name="Total 10 2 2 11" xfId="15623" xr:uid="{EE795FD1-84E6-44F0-BB1C-5FE72EB53449}"/>
    <cellStyle name="Total 10 2 2 2" xfId="9853" xr:uid="{AD1AAFCD-068E-4ECA-96AA-DFAE73B41514}"/>
    <cellStyle name="Total 10 2 2 2 10" xfId="20178" xr:uid="{148735BD-AA9A-47BC-A385-678C61E0D40E}"/>
    <cellStyle name="Total 10 2 2 2 2" xfId="11394" xr:uid="{5BC576BC-F3AF-46D4-A156-DA63D54CC7C1}"/>
    <cellStyle name="Total 10 2 2 2 2 2" xfId="15812" xr:uid="{D0AB6873-C27C-4DCD-8A76-FDAFCA4230D7}"/>
    <cellStyle name="Total 10 2 2 2 2 3" xfId="16774" xr:uid="{3C655A37-327E-4FBB-AEFE-6176D40CAD86}"/>
    <cellStyle name="Total 10 2 2 2 2 4" xfId="17726" xr:uid="{4C5A5A04-0ADE-40E1-8208-4EF442AA24E7}"/>
    <cellStyle name="Total 10 2 2 2 2 5" xfId="18604" xr:uid="{2EFCF11B-7F7C-475A-9D72-BF1685764F02}"/>
    <cellStyle name="Total 10 2 2 2 2 6" xfId="19469" xr:uid="{123D678F-22A6-4AA4-8B78-735CA4B85DEE}"/>
    <cellStyle name="Total 10 2 2 2 2 7" xfId="20245" xr:uid="{D0E3221E-A186-417B-973F-B89CF2BD6792}"/>
    <cellStyle name="Total 10 2 2 2 2 8" xfId="21002" xr:uid="{407D2FA0-EA3B-43A7-8EFA-A50DD0C88F20}"/>
    <cellStyle name="Total 10 2 2 2 3" xfId="11829" xr:uid="{12E2AF66-5501-4FE8-BC64-48922B45D71E}"/>
    <cellStyle name="Total 10 2 2 2 3 2" xfId="16233" xr:uid="{445D633B-C485-41A7-99A6-1EB19A4D45EB}"/>
    <cellStyle name="Total 10 2 2 2 3 3" xfId="17193" xr:uid="{B38A1A26-68FD-456F-857F-50A02C77F8EC}"/>
    <cellStyle name="Total 10 2 2 2 3 4" xfId="18145" xr:uid="{F1149C91-FE9F-4C11-A119-B9D4DBDBB6F1}"/>
    <cellStyle name="Total 10 2 2 2 3 5" xfId="19019" xr:uid="{EF73832A-482F-4DEB-98CA-BB459E598902}"/>
    <cellStyle name="Total 10 2 2 2 3 6" xfId="19884" xr:uid="{0DF4486E-2BCB-45FE-B317-91069D56675F}"/>
    <cellStyle name="Total 10 2 2 2 3 7" xfId="20660" xr:uid="{F58360F8-8F5E-48C6-9BA4-164D8095E0EA}"/>
    <cellStyle name="Total 10 2 2 2 3 8" xfId="21417" xr:uid="{5E60D093-2E37-4932-A291-819348337D10}"/>
    <cellStyle name="Total 10 2 2 2 4" xfId="14798" xr:uid="{367C103B-FDCE-4264-8C7C-411DCC489627}"/>
    <cellStyle name="Total 10 2 2 2 5" xfId="15574" xr:uid="{323C6E4A-0997-439F-A593-9EBFC3E6E250}"/>
    <cellStyle name="Total 10 2 2 2 6" xfId="16578" xr:uid="{49422966-3FF0-49E6-8857-C3335CB2552F}"/>
    <cellStyle name="Total 10 2 2 2 7" xfId="17536" xr:uid="{93951260-E5C1-4852-8799-8C6969433A7F}"/>
    <cellStyle name="Total 10 2 2 2 8" xfId="18461" xr:uid="{E0609DF1-E850-4693-8841-586355BA9C16}"/>
    <cellStyle name="Total 10 2 2 2 9" xfId="19332" xr:uid="{9F549FA3-F990-4872-B80E-E65BC19C3973}"/>
    <cellStyle name="Total 10 2 2 3" xfId="10635" xr:uid="{E1E0E4F9-94B6-46BF-ADF7-A9D1A60E3C98}"/>
    <cellStyle name="Total 10 2 2 3 2" xfId="15331" xr:uid="{AF996078-0EDA-42A1-ACF2-308F81BEE6E9}"/>
    <cellStyle name="Total 10 2 2 3 3" xfId="16351" xr:uid="{710F4118-A779-4D6E-BB58-4A0F765F6404}"/>
    <cellStyle name="Total 10 2 2 3 4" xfId="17311" xr:uid="{16AD04A8-7BB0-4B2F-B184-E27D5E444FE1}"/>
    <cellStyle name="Total 10 2 2 3 5" xfId="18260" xr:uid="{8868668C-40CC-4518-B4F8-69680D3AC577}"/>
    <cellStyle name="Total 10 2 2 3 6" xfId="19133" xr:uid="{60462D98-6576-4324-80FF-A73A752253DA}"/>
    <cellStyle name="Total 10 2 2 3 7" xfId="19998" xr:uid="{9341D438-6C53-466A-BF2E-E81FBDBA3370}"/>
    <cellStyle name="Total 10 2 2 3 8" xfId="20774" xr:uid="{05EAA99E-C37E-4FE2-A41A-105F24833987}"/>
    <cellStyle name="Total 10 2 2 4" xfId="11601" xr:uid="{F08FA0C4-AD0E-466B-AC64-BA11D94AA4D8}"/>
    <cellStyle name="Total 10 2 2 4 2" xfId="16005" xr:uid="{8CA3E060-AC76-4DE6-9E80-823FE8EE6791}"/>
    <cellStyle name="Total 10 2 2 4 3" xfId="16965" xr:uid="{722CE3CC-B051-4C0B-815B-372EEA58DA60}"/>
    <cellStyle name="Total 10 2 2 4 4" xfId="17917" xr:uid="{660D86DE-3CD5-41A0-91CC-E5303A34C19F}"/>
    <cellStyle name="Total 10 2 2 4 5" xfId="18791" xr:uid="{0AA6D228-6485-48A1-85BC-4EEB476769E4}"/>
    <cellStyle name="Total 10 2 2 4 6" xfId="19656" xr:uid="{4E4D8869-3689-4A22-A69A-A4237F4844E4}"/>
    <cellStyle name="Total 10 2 2 4 7" xfId="20432" xr:uid="{D53D6940-CD7A-499C-AE65-9EC8DEE5687C}"/>
    <cellStyle name="Total 10 2 2 4 8" xfId="21189" xr:uid="{9634B5C1-A016-47D6-A4A4-A2D2A2F77EA5}"/>
    <cellStyle name="Total 10 2 2 5" xfId="14302" xr:uid="{EB5C4799-64EA-4DE3-8703-F948A266E678}"/>
    <cellStyle name="Total 10 2 2 6" xfId="12655" xr:uid="{259BFB99-1AB9-438A-B333-413A76F07333}"/>
    <cellStyle name="Total 10 2 2 7" xfId="14132" xr:uid="{A35E51AE-CBC8-4B6B-9AFF-7EB56B7EF51B}"/>
    <cellStyle name="Total 10 2 2 8" xfId="12810" xr:uid="{22170C8E-ED57-45B8-847D-0C3D805C7086}"/>
    <cellStyle name="Total 10 2 2 9" xfId="13696" xr:uid="{85E5F1B0-7068-4FA2-946B-E7F25D8C2BAF}"/>
    <cellStyle name="Total 10 2 3" xfId="9361" xr:uid="{C2650D51-51BF-46F1-8EA1-2DAA90F1BF57}"/>
    <cellStyle name="Total 10 2 3 10" xfId="13676" xr:uid="{75AE18C4-5459-413D-A896-3DB24B37CBF1}"/>
    <cellStyle name="Total 10 2 3 2" xfId="10888" xr:uid="{5AF3A3D6-8F85-479B-97EB-65AB44482A57}"/>
    <cellStyle name="Total 10 2 3 2 2" xfId="15514" xr:uid="{C5FB975A-78CA-4FD8-A809-403D8FECB5D9}"/>
    <cellStyle name="Total 10 2 3 2 3" xfId="16520" xr:uid="{126CE9B5-70C4-4A52-B822-FD19B4E9BC05}"/>
    <cellStyle name="Total 10 2 3 2 4" xfId="17478" xr:uid="{4BBFCE20-C0BA-446E-AB58-7EAC20E6D709}"/>
    <cellStyle name="Total 10 2 3 2 5" xfId="18404" xr:uid="{1C76C83B-2184-455E-AD3B-D2F26AD3D2DF}"/>
    <cellStyle name="Total 10 2 3 2 6" xfId="19275" xr:uid="{D7EF23A2-1C83-4DBB-B0A5-2B27057D34A3}"/>
    <cellStyle name="Total 10 2 3 2 7" xfId="20122" xr:uid="{FB6152C9-FA34-4C87-938E-42968A4581E7}"/>
    <cellStyle name="Total 10 2 3 2 8" xfId="20889" xr:uid="{44FD8175-8A31-4228-BFAE-8916EAC1FDDD}"/>
    <cellStyle name="Total 10 2 3 3" xfId="11716" xr:uid="{05AE0176-98E0-43A4-82CA-02435AB033E2}"/>
    <cellStyle name="Total 10 2 3 3 2" xfId="16120" xr:uid="{265FB341-B1EA-42B0-80B8-89D6E5C7EC1E}"/>
    <cellStyle name="Total 10 2 3 3 3" xfId="17080" xr:uid="{0CE81245-5094-4B16-8CF9-5562CB5DBC7A}"/>
    <cellStyle name="Total 10 2 3 3 4" xfId="18032" xr:uid="{6E554BDA-57CC-466D-9844-2348306E3CBF}"/>
    <cellStyle name="Total 10 2 3 3 5" xfId="18906" xr:uid="{7DDABCFB-0282-4273-9E8D-DAF9F4D00277}"/>
    <cellStyle name="Total 10 2 3 3 6" xfId="19771" xr:uid="{56C563B6-FA3D-4FD1-BBBD-EB86D47E4D2D}"/>
    <cellStyle name="Total 10 2 3 3 7" xfId="20547" xr:uid="{93C606F3-D53F-4A18-9047-19FE9E5C7653}"/>
    <cellStyle name="Total 10 2 3 3 8" xfId="21304" xr:uid="{24882F63-C7C5-4E46-A47D-C379A81E6DC1}"/>
    <cellStyle name="Total 10 2 3 4" xfId="14485" xr:uid="{373BAF7D-7E4B-4DC5-B855-6434FD63E522}"/>
    <cellStyle name="Total 10 2 3 5" xfId="12486" xr:uid="{97CC5BD6-23E0-48DC-B5B5-B17CE93AAE05}"/>
    <cellStyle name="Total 10 2 3 6" xfId="13756" xr:uid="{E3C0159D-5475-44AF-AB60-347AE2A09556}"/>
    <cellStyle name="Total 10 2 3 7" xfId="13122" xr:uid="{61974D5A-1F67-45AD-A2B5-E123C19298AB}"/>
    <cellStyle name="Total 10 2 3 8" xfId="14103" xr:uid="{7024AD94-F3F1-4E48-A17F-A0DE65787A3A}"/>
    <cellStyle name="Total 10 2 3 9" xfId="12832" xr:uid="{A3E86109-981D-44B4-8CD8-528F6E5456BF}"/>
    <cellStyle name="Total 10 2 4" xfId="10145" xr:uid="{9D1B0FF4-7466-40D4-8711-1F2B2DB281AF}"/>
    <cellStyle name="Total 10 2 4 2" xfId="15025" xr:uid="{2143B8B8-451B-4DA1-90E8-D42701170FEB}"/>
    <cellStyle name="Total 10 2 4 3" xfId="12058" xr:uid="{603DA082-2061-42CA-AD85-925A0C208DAA}"/>
    <cellStyle name="Total 10 2 4 4" xfId="13855" xr:uid="{96788746-F833-49ED-BF4D-A7595FD0B9FC}"/>
    <cellStyle name="Total 10 2 4 5" xfId="13042" xr:uid="{8748D504-B06F-4F5B-B01F-DF391F402120}"/>
    <cellStyle name="Total 10 2 4 6" xfId="14111" xr:uid="{27E7C20F-9793-4C0F-ACFF-C3ED6E455AB7}"/>
    <cellStyle name="Total 10 2 4 7" xfId="12827" xr:uid="{6856535E-FEF8-44B1-8F5F-C6F3780DE7CB}"/>
    <cellStyle name="Total 10 2 4 8" xfId="13679" xr:uid="{8D7802EC-C726-4A9C-92C7-AC3A68A04DE9}"/>
    <cellStyle name="Total 10 2 5" xfId="11488" xr:uid="{B69FB5B3-B7D8-4F35-86CC-3331014A8134}"/>
    <cellStyle name="Total 10 2 5 2" xfId="15892" xr:uid="{FED8B21F-767B-4FB2-958E-080BB4CE9043}"/>
    <cellStyle name="Total 10 2 5 3" xfId="16852" xr:uid="{6CB807A4-CEF7-4C0B-9F71-DB47FF3AAE85}"/>
    <cellStyle name="Total 10 2 5 4" xfId="17804" xr:uid="{68639975-AC5F-4C48-A297-C6A9313C2ACA}"/>
    <cellStyle name="Total 10 2 5 5" xfId="18678" xr:uid="{F236A53E-B008-4D95-9CCC-E97DD7EFEB2F}"/>
    <cellStyle name="Total 10 2 5 6" xfId="19543" xr:uid="{8729BED0-73B4-476F-A457-ACA0823A1F2C}"/>
    <cellStyle name="Total 10 2 5 7" xfId="20319" xr:uid="{33E0C005-8CAA-46A1-9F90-9FC961532627}"/>
    <cellStyle name="Total 10 2 5 8" xfId="21076" xr:uid="{71C003A8-747A-484F-9F81-F9B9B2C0CA13}"/>
    <cellStyle name="Total 10 2 6" xfId="13951" xr:uid="{41CEE382-95EB-40BB-A700-CA58E550941E}"/>
    <cellStyle name="Total 10 2 7" xfId="12958" xr:uid="{C20599E4-6AD3-4C58-87E5-BD258E6FA2A9}"/>
    <cellStyle name="Total 10 2 8" xfId="13562" xr:uid="{2D0BF52A-9C55-4793-BC43-A3F3F28800E8}"/>
    <cellStyle name="Total 10 2 9" xfId="13269" xr:uid="{95C791F5-DFCF-4D9E-95E7-EE284D500263}"/>
    <cellStyle name="Total 10 3" xfId="9109" xr:uid="{165CE966-6739-4B25-8D59-C5A2267488E0}"/>
    <cellStyle name="Total 10 3 10" xfId="16388" xr:uid="{AFDCE63A-1213-46FB-B85E-6CD6FFFCE906}"/>
    <cellStyle name="Total 10 3 11" xfId="17348" xr:uid="{0A6DDCAD-11E2-411B-B6C5-12378D04107F}"/>
    <cellStyle name="Total 10 3 2" xfId="9854" xr:uid="{8517070E-A17E-47B7-91A4-811DC38D52B8}"/>
    <cellStyle name="Total 10 3 2 10" xfId="12743" xr:uid="{3ACFC204-0E7E-4644-A7FB-4BAA7B8BE0BF}"/>
    <cellStyle name="Total 10 3 2 2" xfId="11395" xr:uid="{CC100823-ABC9-41A6-8147-BC2B030FFC5B}"/>
    <cellStyle name="Total 10 3 2 2 2" xfId="15813" xr:uid="{8DAF0759-B6FB-4A98-85BC-FD119BA5252A}"/>
    <cellStyle name="Total 10 3 2 2 3" xfId="16775" xr:uid="{E8096031-4EDD-4589-A974-1AE982CFE44B}"/>
    <cellStyle name="Total 10 3 2 2 4" xfId="17727" xr:uid="{D336ECD0-9012-4C2E-B2C3-C91B5082AB90}"/>
    <cellStyle name="Total 10 3 2 2 5" xfId="18605" xr:uid="{D61DC446-809C-4840-9D0D-F689224BE539}"/>
    <cellStyle name="Total 10 3 2 2 6" xfId="19470" xr:uid="{1DAC6612-1656-4047-9E8F-9CCCBE291A79}"/>
    <cellStyle name="Total 10 3 2 2 7" xfId="20246" xr:uid="{71016407-7545-4309-998E-06DB937C210B}"/>
    <cellStyle name="Total 10 3 2 2 8" xfId="21003" xr:uid="{1D955B44-C9C7-4E62-9ACE-E3A1C62E85B7}"/>
    <cellStyle name="Total 10 3 2 3" xfId="11830" xr:uid="{60524812-1818-4C5D-9CF7-9ED73AE6DDD0}"/>
    <cellStyle name="Total 10 3 2 3 2" xfId="16234" xr:uid="{716A6B49-CACE-4F02-AA9A-32A97924568B}"/>
    <cellStyle name="Total 10 3 2 3 3" xfId="17194" xr:uid="{FFE7770E-B5C5-41BE-9961-077D969CD65F}"/>
    <cellStyle name="Total 10 3 2 3 4" xfId="18146" xr:uid="{5278BC98-202F-4FAC-B864-B9FC74BF7732}"/>
    <cellStyle name="Total 10 3 2 3 5" xfId="19020" xr:uid="{1437522E-769D-4EF5-8815-3AA226F12683}"/>
    <cellStyle name="Total 10 3 2 3 6" xfId="19885" xr:uid="{EAEF7F53-3B9E-4DF7-B31D-D3C099FB2963}"/>
    <cellStyle name="Total 10 3 2 3 7" xfId="20661" xr:uid="{ED2B7CF8-4B4C-41EC-8A86-5AC992D91E80}"/>
    <cellStyle name="Total 10 3 2 3 8" xfId="21418" xr:uid="{36B81DF6-F279-4FC0-83A5-47BCA9DC39DF}"/>
    <cellStyle name="Total 10 3 2 4" xfId="14799" xr:uid="{578F7C5F-0167-4880-9B5F-7CC0D2450C09}"/>
    <cellStyle name="Total 10 3 2 5" xfId="14546" xr:uid="{68CF7E34-5643-4D00-A742-7D7AE1A46294}"/>
    <cellStyle name="Total 10 3 2 6" xfId="12427" xr:uid="{BFB619A7-223E-4FE0-BEF6-AD5673FB7EC4}"/>
    <cellStyle name="Total 10 3 2 7" xfId="15091" xr:uid="{EF2D768B-4B47-4B62-809A-DE0AB9827F2D}"/>
    <cellStyle name="Total 10 3 2 8" xfId="12003" xr:uid="{F97C261B-6F0C-48C8-BE57-29A1B4EE6D25}"/>
    <cellStyle name="Total 10 3 2 9" xfId="14209" xr:uid="{CFE1D026-CE18-407E-A140-6CAA73D5BE92}"/>
    <cellStyle name="Total 10 3 3" xfId="10634" xr:uid="{2B4A07D5-579D-4E2D-AD6C-3C25073AE304}"/>
    <cellStyle name="Total 10 3 3 2" xfId="15330" xr:uid="{0909BFCE-DA0D-46EE-AC37-4BE2BC9389E3}"/>
    <cellStyle name="Total 10 3 3 3" xfId="16350" xr:uid="{F6E7BC1D-1212-4B2D-ADB0-8CD55244EFB2}"/>
    <cellStyle name="Total 10 3 3 4" xfId="17310" xr:uid="{7C28B787-D73B-4F7D-97B3-02E19F5797BC}"/>
    <cellStyle name="Total 10 3 3 5" xfId="18259" xr:uid="{DA89322D-BA42-47C5-B1BF-9ABEAF136032}"/>
    <cellStyle name="Total 10 3 3 6" xfId="19132" xr:uid="{EE5934D0-A876-48FE-9494-6799FECB8414}"/>
    <cellStyle name="Total 10 3 3 7" xfId="19997" xr:uid="{3EC433E4-1046-40CE-BF5D-76C53E05BC42}"/>
    <cellStyle name="Total 10 3 3 8" xfId="20773" xr:uid="{E5FC3E9F-929F-45E2-9610-297318004F09}"/>
    <cellStyle name="Total 10 3 4" xfId="11600" xr:uid="{205A4EE9-5D9C-4815-9539-220967A07842}"/>
    <cellStyle name="Total 10 3 4 2" xfId="16004" xr:uid="{8C775992-7427-4520-8BFA-84452ECB5F3B}"/>
    <cellStyle name="Total 10 3 4 3" xfId="16964" xr:uid="{478EBF7E-E8A9-49F6-B3CD-55B1AFF26B7F}"/>
    <cellStyle name="Total 10 3 4 4" xfId="17916" xr:uid="{59DCCA49-83CB-44CB-A80E-907C7CA3A729}"/>
    <cellStyle name="Total 10 3 4 5" xfId="18790" xr:uid="{C0E4E1A5-C25D-4F08-806A-91C3351A041F}"/>
    <cellStyle name="Total 10 3 4 6" xfId="19655" xr:uid="{7816D43B-FFBD-4AB3-A432-95FE64B5D98D}"/>
    <cellStyle name="Total 10 3 4 7" xfId="20431" xr:uid="{AC4C558B-DCDD-499B-A74E-399CBC1C6852}"/>
    <cellStyle name="Total 10 3 4 8" xfId="21188" xr:uid="{41254A53-2376-402E-8043-C311FB44CAD4}"/>
    <cellStyle name="Total 10 3 5" xfId="14301" xr:uid="{0B0397E3-2AFD-484B-9A86-4BE84A06A3CC}"/>
    <cellStyle name="Total 10 3 6" xfId="12656" xr:uid="{FB417114-D541-4B7E-856A-5AB1237FCE68}"/>
    <cellStyle name="Total 10 3 7" xfId="15163" xr:uid="{3CEF0612-4D95-481E-A0F8-6907E950774E}"/>
    <cellStyle name="Total 10 3 8" xfId="11955" xr:uid="{E653F9A9-3D88-4CA8-B7D1-BB242CE00F82}"/>
    <cellStyle name="Total 10 3 9" xfId="15372" xr:uid="{AB0238D1-83AD-40C0-9C76-72F3632AEDF4}"/>
    <cellStyle name="Total 10 4" xfId="9360" xr:uid="{0E5C36F7-3651-4028-A06E-0A47EB8B7B7A}"/>
    <cellStyle name="Total 10 4 10" xfId="13548" xr:uid="{7F75C50B-DCAA-4462-9C4F-216D02D76F4C}"/>
    <cellStyle name="Total 10 4 2" xfId="10887" xr:uid="{7BFCEB9D-AF4C-4A80-B2F6-3029EE1F2FD3}"/>
    <cellStyle name="Total 10 4 2 2" xfId="15513" xr:uid="{3857D5F7-0582-4A8E-8160-CAE9F3E8A091}"/>
    <cellStyle name="Total 10 4 2 3" xfId="16519" xr:uid="{DB696C8B-8F29-45B2-A6B6-2B33478AEEE8}"/>
    <cellStyle name="Total 10 4 2 4" xfId="17477" xr:uid="{E6770118-3A79-41DD-AD0C-476178E0C54A}"/>
    <cellStyle name="Total 10 4 2 5" xfId="18403" xr:uid="{4F5BBD25-D63B-443B-B8A3-D7122134FBF0}"/>
    <cellStyle name="Total 10 4 2 6" xfId="19274" xr:uid="{9CAF116D-899B-4864-8D0B-92660B65B2F8}"/>
    <cellStyle name="Total 10 4 2 7" xfId="20121" xr:uid="{50D4613A-3573-4AAD-B1E2-0DC6F5FE4EE7}"/>
    <cellStyle name="Total 10 4 2 8" xfId="20888" xr:uid="{5F1A63A5-A6FA-47C7-B176-A46C17F20FBE}"/>
    <cellStyle name="Total 10 4 3" xfId="11715" xr:uid="{8A146F8C-9A9C-403E-872F-3F91186C8299}"/>
    <cellStyle name="Total 10 4 3 2" xfId="16119" xr:uid="{F25612E3-5641-4DCE-936A-BB6BDD87766C}"/>
    <cellStyle name="Total 10 4 3 3" xfId="17079" xr:uid="{EE4CF6EB-55CF-4E0D-9C9D-DB3928119BCE}"/>
    <cellStyle name="Total 10 4 3 4" xfId="18031" xr:uid="{B3FE541F-F8FD-43EF-8AFD-C0C62FE48F68}"/>
    <cellStyle name="Total 10 4 3 5" xfId="18905" xr:uid="{53B062C3-11A6-4C5F-A940-B0327641E3FD}"/>
    <cellStyle name="Total 10 4 3 6" xfId="19770" xr:uid="{35052087-6F26-4687-9381-A4BFD22A1DD9}"/>
    <cellStyle name="Total 10 4 3 7" xfId="20546" xr:uid="{65E820EC-D4C9-40B3-ABB1-0953B319290F}"/>
    <cellStyle name="Total 10 4 3 8" xfId="21303" xr:uid="{81290E13-92BB-4868-8F7D-0934603E05E8}"/>
    <cellStyle name="Total 10 4 4" xfId="14484" xr:uid="{1560F5ED-C45A-4EDD-AF94-B1BBF5681BA5}"/>
    <cellStyle name="Total 10 4 5" xfId="12487" xr:uid="{1F9BD130-76C4-4B87-BF12-2E0CD157BDF0}"/>
    <cellStyle name="Total 10 4 6" xfId="15189" xr:uid="{7B32D71A-F5C8-454F-A53A-A4A3DC6516FC}"/>
    <cellStyle name="Total 10 4 7" xfId="11933" xr:uid="{6FB1E642-3DED-4226-8F94-519D0D20284E}"/>
    <cellStyle name="Total 10 4 8" xfId="13929" xr:uid="{2B0C69F8-3EDA-4936-BA74-40FF1DA4079E}"/>
    <cellStyle name="Total 10 4 9" xfId="12976" xr:uid="{DA18B2EA-0F37-459B-9620-A2F4FC86CAEF}"/>
    <cellStyle name="Total 10 5" xfId="10144" xr:uid="{BDE4B490-7570-4A3A-9E2D-82B539FC8117}"/>
    <cellStyle name="Total 10 5 2" xfId="15024" xr:uid="{B318D41F-CA59-4734-8CF9-A4B02148F985}"/>
    <cellStyle name="Total 10 5 3" xfId="12059" xr:uid="{83222085-281F-4752-80DC-3E88AD79F2F0}"/>
    <cellStyle name="Total 10 5 4" xfId="11872" xr:uid="{388562D8-9670-44E0-BEE0-7FE5C861BBF5}"/>
    <cellStyle name="Total 10 5 5" xfId="13987" xr:uid="{F8375191-130D-40B7-9E00-6905F28E4877}"/>
    <cellStyle name="Total 10 5 6" xfId="12922" xr:uid="{4C4F6393-7A6B-497A-9AD7-56C824FD9938}"/>
    <cellStyle name="Total 10 5 7" xfId="13593" xr:uid="{A798FA20-EDA8-4DA4-B978-F534E494F945}"/>
    <cellStyle name="Total 10 5 8" xfId="13238" xr:uid="{9C1DA9EE-1B62-4834-BDD5-1EEF5A567236}"/>
    <cellStyle name="Total 10 6" xfId="11487" xr:uid="{FD13B27E-98DF-476D-90B4-016EEC175FF9}"/>
    <cellStyle name="Total 10 6 2" xfId="15891" xr:uid="{11C7CCC8-526A-4965-AF45-A48043778BB4}"/>
    <cellStyle name="Total 10 6 3" xfId="16851" xr:uid="{5F938D00-2A64-44AA-A406-85410291492D}"/>
    <cellStyle name="Total 10 6 4" xfId="17803" xr:uid="{0E74D106-2934-4435-9345-162867D3A30D}"/>
    <cellStyle name="Total 10 6 5" xfId="18677" xr:uid="{117A93D6-A68A-4B97-A148-9501B871E211}"/>
    <cellStyle name="Total 10 6 6" xfId="19542" xr:uid="{EC12B9F0-9BF6-438A-911F-701585C14852}"/>
    <cellStyle name="Total 10 6 7" xfId="20318" xr:uid="{8FC0A697-1365-47A4-ACB9-4164A800C5BA}"/>
    <cellStyle name="Total 10 6 8" xfId="21075" xr:uid="{C69DF7CE-0E7E-4109-AB8E-BBF281A9C66D}"/>
    <cellStyle name="Total 10 7" xfId="13950" xr:uid="{BE07A43D-3536-4042-9F0C-0BC996E9D05B}"/>
    <cellStyle name="Total 10 8" xfId="12959" xr:uid="{2E393B05-C333-4D62-924A-93E9948FD114}"/>
    <cellStyle name="Total 10 9" xfId="13561" xr:uid="{B0670B2B-0AAD-4B10-B437-CFCE591AEBA4}"/>
    <cellStyle name="Total 11" xfId="8540" xr:uid="{B2E40B4B-F067-4934-B948-15B2C7492E5D}"/>
    <cellStyle name="Total 11 10" xfId="13268" xr:uid="{250B42B8-12B9-412A-A71A-4A13BCD5EAAC}"/>
    <cellStyle name="Total 11 11" xfId="14578" xr:uid="{9FED055D-D5F7-4C98-9458-10385F5E57B5}"/>
    <cellStyle name="Total 11 12" xfId="12397" xr:uid="{313FB375-10B9-4460-B970-AACD73118C0A}"/>
    <cellStyle name="Total 11 13" xfId="15460" xr:uid="{E4BB2629-2FFD-495C-B6C8-1DA1123AA91C}"/>
    <cellStyle name="Total 11 2" xfId="8541" xr:uid="{CD862A64-F3E3-4B0E-AB8E-B19DEAD31CFB}"/>
    <cellStyle name="Total 11 2 10" xfId="15607" xr:uid="{15E5BE63-69F3-4115-B1D8-081E0275379C}"/>
    <cellStyle name="Total 11 2 11" xfId="16608" xr:uid="{47BC4D13-4C3D-4E60-943C-380FF3C32FEE}"/>
    <cellStyle name="Total 11 2 12" xfId="17566" xr:uid="{AD664CD6-E122-4A03-97D9-BC1785F90A51}"/>
    <cellStyle name="Total 11 2 2" xfId="9112" xr:uid="{BD174732-7C22-4DB4-AB4D-39F8114914C7}"/>
    <cellStyle name="Total 11 2 2 10" xfId="18499" xr:uid="{9B0C5F65-3E95-4C18-B570-90DE60558A47}"/>
    <cellStyle name="Total 11 2 2 11" xfId="19370" xr:uid="{8FE518F0-4B8B-414C-9EB2-B444CE36F0D6}"/>
    <cellStyle name="Total 11 2 2 2" xfId="9855" xr:uid="{9B51C918-152B-4FD5-B3D0-05A881AD2EE8}"/>
    <cellStyle name="Total 11 2 2 2 10" xfId="13340" xr:uid="{BD52370F-370C-40BD-9F0F-750609B4BCAA}"/>
    <cellStyle name="Total 11 2 2 2 2" xfId="11396" xr:uid="{D6E7A5DC-9EF8-43B8-80CC-7FEBD08AE52C}"/>
    <cellStyle name="Total 11 2 2 2 2 2" xfId="15814" xr:uid="{AF8E9375-189C-4B3C-9353-BDF6F93A3D17}"/>
    <cellStyle name="Total 11 2 2 2 2 3" xfId="16776" xr:uid="{9C57A5E3-F9AB-4FD1-82E2-9BEC1D0304F4}"/>
    <cellStyle name="Total 11 2 2 2 2 4" xfId="17728" xr:uid="{ABF38BB6-665B-412D-8F4D-62DCEB8380BB}"/>
    <cellStyle name="Total 11 2 2 2 2 5" xfId="18606" xr:uid="{85E024CE-5244-4AFC-8A51-B4E104FF0D5C}"/>
    <cellStyle name="Total 11 2 2 2 2 6" xfId="19471" xr:uid="{BBA006C1-908B-49B7-9F00-B19DBBA5EDD5}"/>
    <cellStyle name="Total 11 2 2 2 2 7" xfId="20247" xr:uid="{F986C987-6899-4C8E-AD2F-13A0F402FE6E}"/>
    <cellStyle name="Total 11 2 2 2 2 8" xfId="21004" xr:uid="{31606D2A-156D-41DE-9FB5-619F063C85BD}"/>
    <cellStyle name="Total 11 2 2 2 3" xfId="11831" xr:uid="{9F5CB590-351D-42DD-9C1B-64756A11F00F}"/>
    <cellStyle name="Total 11 2 2 2 3 2" xfId="16235" xr:uid="{CBEAF865-AC35-47A0-97AC-C067D4A0E423}"/>
    <cellStyle name="Total 11 2 2 2 3 3" xfId="17195" xr:uid="{67B9D416-0EE7-49EC-B234-57CCC82F8B27}"/>
    <cellStyle name="Total 11 2 2 2 3 4" xfId="18147" xr:uid="{BAAB7849-28C2-4031-A84B-1DD1B0016E8B}"/>
    <cellStyle name="Total 11 2 2 2 3 5" xfId="19021" xr:uid="{2A6102DE-7286-47DA-842E-9F7CE2B3AE9E}"/>
    <cellStyle name="Total 11 2 2 2 3 6" xfId="19886" xr:uid="{ABCA9D00-3897-430D-8722-874CDD4F4A35}"/>
    <cellStyle name="Total 11 2 2 2 3 7" xfId="20662" xr:uid="{943A3899-EF14-4842-91D6-CAF4D609368F}"/>
    <cellStyle name="Total 11 2 2 2 3 8" xfId="21419" xr:uid="{4860E4BE-F5E6-4C7D-A332-0A9C93C41D8D}"/>
    <cellStyle name="Total 11 2 2 2 4" xfId="14800" xr:uid="{DE06ACE1-1ED6-42F3-963A-351BB2A4F7FC}"/>
    <cellStyle name="Total 11 2 2 2 5" xfId="14079" xr:uid="{3EFAC216-0253-4976-8FC7-EF094127335D}"/>
    <cellStyle name="Total 11 2 2 2 6" xfId="12847" xr:uid="{F4FE4403-96A1-4AFF-9D6D-891F11FA37B7}"/>
    <cellStyle name="Total 11 2 2 2 7" xfId="13663" xr:uid="{08933395-85F0-4229-9210-B550F787E115}"/>
    <cellStyle name="Total 11 2 2 2 8" xfId="13188" xr:uid="{FF2EE19D-1C04-4429-A716-0A5DCA381FFF}"/>
    <cellStyle name="Total 11 2 2 2 9" xfId="13479" xr:uid="{F75FD992-D84E-4623-AA99-61FC0E36EB67}"/>
    <cellStyle name="Total 11 2 2 3" xfId="10637" xr:uid="{3D87D907-21C3-4CDB-BD96-E95288C02C49}"/>
    <cellStyle name="Total 11 2 2 3 2" xfId="15333" xr:uid="{467986F8-0D44-42D9-B4C7-E21FE2677E3C}"/>
    <cellStyle name="Total 11 2 2 3 3" xfId="16353" xr:uid="{2765CD28-ED84-40C5-9229-1584046F5B0A}"/>
    <cellStyle name="Total 11 2 2 3 4" xfId="17313" xr:uid="{D589829E-800C-418F-B1FA-283181CA8E58}"/>
    <cellStyle name="Total 11 2 2 3 5" xfId="18262" xr:uid="{16925FCA-A503-4B9F-94B2-BAA847DE9F69}"/>
    <cellStyle name="Total 11 2 2 3 6" xfId="19135" xr:uid="{E5AE56A2-E191-45B1-B9C7-B54B6BC5B850}"/>
    <cellStyle name="Total 11 2 2 3 7" xfId="20000" xr:uid="{21AC499A-A54B-4268-BBAB-33CC1CF400A3}"/>
    <cellStyle name="Total 11 2 2 3 8" xfId="20776" xr:uid="{83ACFE0E-E896-4C9D-A4AF-DAB28F1CA43E}"/>
    <cellStyle name="Total 11 2 2 4" xfId="11603" xr:uid="{06295F30-11D7-4E70-9F0F-6F39A37F47EA}"/>
    <cellStyle name="Total 11 2 2 4 2" xfId="16007" xr:uid="{C0AD0766-3B8A-4037-9442-9CD912A0A75F}"/>
    <cellStyle name="Total 11 2 2 4 3" xfId="16967" xr:uid="{E5F69A20-9790-4544-A449-6582E21CD775}"/>
    <cellStyle name="Total 11 2 2 4 4" xfId="17919" xr:uid="{CD17E381-B598-46A8-AF75-4B0D2C3EA40B}"/>
    <cellStyle name="Total 11 2 2 4 5" xfId="18793" xr:uid="{6AC81A70-F18E-4DAD-B99E-937CC39E1935}"/>
    <cellStyle name="Total 11 2 2 4 6" xfId="19658" xr:uid="{B8AF7A49-9045-4ACD-93E0-052957DE2CC9}"/>
    <cellStyle name="Total 11 2 2 4 7" xfId="20434" xr:uid="{C8C6D9C7-03D5-48FF-A87C-DA521A8D43E6}"/>
    <cellStyle name="Total 11 2 2 4 8" xfId="21191" xr:uid="{2F4C430F-36F0-4169-88B5-039C5C4388F2}"/>
    <cellStyle name="Total 11 2 2 5" xfId="14304" xr:uid="{02CE2F73-36B5-42B3-B074-28BA8D5AE955}"/>
    <cellStyle name="Total 11 2 2 6" xfId="12653" xr:uid="{6618522A-871E-4013-8BA2-A2111D2430D2}"/>
    <cellStyle name="Total 11 2 2 7" xfId="15669" xr:uid="{FCCB0E0C-D651-4BE7-A520-D25B260C9B65}"/>
    <cellStyle name="Total 11 2 2 8" xfId="16647" xr:uid="{78F612E0-032C-418B-8358-FC21737F0E3D}"/>
    <cellStyle name="Total 11 2 2 9" xfId="17600" xr:uid="{ED51FB49-31EF-4840-9069-0649B5DD7024}"/>
    <cellStyle name="Total 11 2 3" xfId="9363" xr:uid="{C47DEE58-33E9-4685-A10D-2E220A34BB90}"/>
    <cellStyle name="Total 11 2 3 10" xfId="17574" xr:uid="{84DF135B-F450-40C4-AE2F-8B0541A4D227}"/>
    <cellStyle name="Total 11 2 3 2" xfId="10890" xr:uid="{B456884D-FBD5-4586-A80C-6CD6DC6A7251}"/>
    <cellStyle name="Total 11 2 3 2 2" xfId="15516" xr:uid="{9B2DF8EE-3B7E-4737-AA04-0750FB4BBF16}"/>
    <cellStyle name="Total 11 2 3 2 3" xfId="16522" xr:uid="{DB687F1D-DA2E-43B8-B31D-80B30B33017A}"/>
    <cellStyle name="Total 11 2 3 2 4" xfId="17480" xr:uid="{2E8D6BCC-E06A-4446-9FAA-75650B9B90EA}"/>
    <cellStyle name="Total 11 2 3 2 5" xfId="18406" xr:uid="{B04EDE13-09F2-4456-A7D9-B3D66B0FD7D5}"/>
    <cellStyle name="Total 11 2 3 2 6" xfId="19277" xr:uid="{EFDDF885-1B86-4BF8-8BD0-F9509F3D2703}"/>
    <cellStyle name="Total 11 2 3 2 7" xfId="20124" xr:uid="{7B96B809-FFA5-47E1-BB2B-8545C37EFDF0}"/>
    <cellStyle name="Total 11 2 3 2 8" xfId="20891" xr:uid="{B2467E7F-987A-4030-85C5-A577F3FC5530}"/>
    <cellStyle name="Total 11 2 3 3" xfId="11718" xr:uid="{EEA32692-91B3-4FE1-8A9D-00EF2F0B6281}"/>
    <cellStyle name="Total 11 2 3 3 2" xfId="16122" xr:uid="{4B76B4B0-C9BA-4736-B3F4-5942CD06D3A3}"/>
    <cellStyle name="Total 11 2 3 3 3" xfId="17082" xr:uid="{40271BCB-0046-4B19-A4A2-D62A42A7D794}"/>
    <cellStyle name="Total 11 2 3 3 4" xfId="18034" xr:uid="{6C6F7CAE-E1BE-4B40-9865-99D0E3B4262D}"/>
    <cellStyle name="Total 11 2 3 3 5" xfId="18908" xr:uid="{5F5CDEED-71CD-4667-8527-FF8BD8878582}"/>
    <cellStyle name="Total 11 2 3 3 6" xfId="19773" xr:uid="{A70FC4AA-DB48-45D1-8AD8-E3844B4BB047}"/>
    <cellStyle name="Total 11 2 3 3 7" xfId="20549" xr:uid="{E79513FB-DCBC-402B-A750-0C4919E54A25}"/>
    <cellStyle name="Total 11 2 3 3 8" xfId="21306" xr:uid="{486D35C9-884E-4850-8C0F-1FE5633B8D4A}"/>
    <cellStyle name="Total 11 2 3 4" xfId="14487" xr:uid="{2710CA3E-3AC2-45FC-B276-8EA751B2AB8E}"/>
    <cellStyle name="Total 11 2 3 5" xfId="12484" xr:uid="{60F9F441-20F4-484B-8ABF-3C7CA0007063}"/>
    <cellStyle name="Total 11 2 3 6" xfId="13758" xr:uid="{1CAE0BAA-5657-416C-A7B5-D78514DCBE02}"/>
    <cellStyle name="Total 11 2 3 7" xfId="13120" xr:uid="{084138AA-F6E0-4C30-8EAC-4AD62DD93B18}"/>
    <cellStyle name="Total 11 2 3 8" xfId="15629" xr:uid="{03049EC0-7AC9-4A90-9A98-5585836310F0}"/>
    <cellStyle name="Total 11 2 3 9" xfId="16617" xr:uid="{BB2C3CB1-0326-4DFC-8469-2D03315627ED}"/>
    <cellStyle name="Total 11 2 4" xfId="10147" xr:uid="{4D27D096-3A9E-456E-9DE2-DE3D621F9B83}"/>
    <cellStyle name="Total 11 2 4 2" xfId="15027" xr:uid="{7ABDABF9-EAA9-4490-97CC-575A80933E98}"/>
    <cellStyle name="Total 11 2 4 3" xfId="12056" xr:uid="{F28734BD-D1AE-4813-B4AF-7BABBC11F6A6}"/>
    <cellStyle name="Total 11 2 4 4" xfId="14739" xr:uid="{AD7D1BBE-8A65-4950-8138-EA778FCD84F8}"/>
    <cellStyle name="Total 11 2 4 5" xfId="12274" xr:uid="{2701E5B7-2CCB-4218-A0FF-647E6BFE51DE}"/>
    <cellStyle name="Total 11 2 4 6" xfId="14174" xr:uid="{BCE1EFE0-2481-43B2-863F-935882AE5DA3}"/>
    <cellStyle name="Total 11 2 4 7" xfId="12773" xr:uid="{351A3C4C-793E-4EB8-812E-027CC8A8970C}"/>
    <cellStyle name="Total 11 2 4 8" xfId="14629" xr:uid="{2697EE47-0B1F-4469-B311-355347C19BA9}"/>
    <cellStyle name="Total 11 2 5" xfId="11490" xr:uid="{37BB4891-13DE-4630-AD07-F4F972F53A3F}"/>
    <cellStyle name="Total 11 2 5 2" xfId="15894" xr:uid="{1E58B1F3-1103-4987-A4CB-1C57A15A9B72}"/>
    <cellStyle name="Total 11 2 5 3" xfId="16854" xr:uid="{FCA08CC8-B34E-4D94-BB55-BDB0BA7BFBF0}"/>
    <cellStyle name="Total 11 2 5 4" xfId="17806" xr:uid="{FF26042E-7391-45AE-8549-20B0E346C01F}"/>
    <cellStyle name="Total 11 2 5 5" xfId="18680" xr:uid="{726582F3-A13F-4F15-94AC-A945AC3F7823}"/>
    <cellStyle name="Total 11 2 5 6" xfId="19545" xr:uid="{698732EA-6D74-41BD-9836-4346B02CAEC2}"/>
    <cellStyle name="Total 11 2 5 7" xfId="20321" xr:uid="{8AE71407-45C3-45A3-B79C-94184FBDD160}"/>
    <cellStyle name="Total 11 2 5 8" xfId="21078" xr:uid="{F5348863-4CED-4552-A172-54E4AE3C33F2}"/>
    <cellStyle name="Total 11 2 6" xfId="13953" xr:uid="{B130458D-A22A-4575-B612-DBD076443953}"/>
    <cellStyle name="Total 11 2 7" xfId="12956" xr:uid="{6E14F223-042E-4C8A-9761-D97B17AE05E4}"/>
    <cellStyle name="Total 11 2 8" xfId="13564" xr:uid="{6292C34B-8FDB-4290-A863-F5A7BDE6E172}"/>
    <cellStyle name="Total 11 2 9" xfId="13267" xr:uid="{F63C8D07-0970-4AEF-A814-AA6CEDF1BBDA}"/>
    <cellStyle name="Total 11 3" xfId="9111" xr:uid="{3279FA22-D538-4476-B2F3-D40BCB3BAEFD}"/>
    <cellStyle name="Total 11 3 10" xfId="13084" xr:uid="{1784FE37-BEF9-4F3A-95E2-C1746888711B}"/>
    <cellStyle name="Total 11 3 11" xfId="15636" xr:uid="{BA7785A0-0ADB-472A-8A57-68E3630E2AC0}"/>
    <cellStyle name="Total 11 3 2" xfId="9856" xr:uid="{CB39EC86-A054-4421-A977-A373444321A0}"/>
    <cellStyle name="Total 11 3 2 10" xfId="15619" xr:uid="{DFD74A68-B359-4077-B5AE-B6BBE55C56BF}"/>
    <cellStyle name="Total 11 3 2 2" xfId="11397" xr:uid="{0D77B988-893A-4F36-89C4-F724AE1C49D4}"/>
    <cellStyle name="Total 11 3 2 2 2" xfId="15815" xr:uid="{8F9D75C8-8A9B-4337-9A0D-005FC7203E93}"/>
    <cellStyle name="Total 11 3 2 2 3" xfId="16777" xr:uid="{EA11BAD4-7EB7-4695-AAB4-B3C829FE458F}"/>
    <cellStyle name="Total 11 3 2 2 4" xfId="17729" xr:uid="{428F2463-5C18-4AD2-9714-1708AF3A79B3}"/>
    <cellStyle name="Total 11 3 2 2 5" xfId="18607" xr:uid="{27A80AB9-41D1-4137-B703-D5B0EF7384C0}"/>
    <cellStyle name="Total 11 3 2 2 6" xfId="19472" xr:uid="{DD58DE44-DF30-4F85-B478-EC0378279781}"/>
    <cellStyle name="Total 11 3 2 2 7" xfId="20248" xr:uid="{441DF2A8-9FED-4953-A9E4-E116E5D2B1C1}"/>
    <cellStyle name="Total 11 3 2 2 8" xfId="21005" xr:uid="{39A1682A-AE1C-4A3A-820E-A2D145C92B36}"/>
    <cellStyle name="Total 11 3 2 3" xfId="11832" xr:uid="{92987F50-CFCE-48CF-ACA3-7BAF081BF8B5}"/>
    <cellStyle name="Total 11 3 2 3 2" xfId="16236" xr:uid="{88E4EE6E-627F-49B5-B359-00199B6FD577}"/>
    <cellStyle name="Total 11 3 2 3 3" xfId="17196" xr:uid="{AD57B8C1-FF40-479B-BF59-CECB0A41EEC8}"/>
    <cellStyle name="Total 11 3 2 3 4" xfId="18148" xr:uid="{B828CFE3-86E0-490C-AA9B-1A27157BD441}"/>
    <cellStyle name="Total 11 3 2 3 5" xfId="19022" xr:uid="{C7D912DE-A4E3-484B-ADB5-46CEEE8CDC10}"/>
    <cellStyle name="Total 11 3 2 3 6" xfId="19887" xr:uid="{9F0CACAD-B088-4EA8-AD77-7739FBE611BD}"/>
    <cellStyle name="Total 11 3 2 3 7" xfId="20663" xr:uid="{DAA81FAD-B741-4CAE-952B-CC6A93C6C464}"/>
    <cellStyle name="Total 11 3 2 3 8" xfId="21420" xr:uid="{CFDE81AA-8DD7-4234-A79A-1B801EA3055D}"/>
    <cellStyle name="Total 11 3 2 4" xfId="14801" xr:uid="{F7CC0E11-5E79-428F-81C8-C804BE63DD7C}"/>
    <cellStyle name="Total 11 3 2 5" xfId="12261" xr:uid="{EF2FCF91-FEA8-4C4D-91C2-814459218D8E}"/>
    <cellStyle name="Total 11 3 2 6" xfId="14070" xr:uid="{F451A219-54A3-407D-9660-1584FDE5C858}"/>
    <cellStyle name="Total 11 3 2 7" xfId="12856" xr:uid="{6A5229AD-8325-4BC3-80B7-BF8031C4A786}"/>
    <cellStyle name="Total 11 3 2 8" xfId="13655" xr:uid="{B81A93DE-D995-44D7-AED6-6E2FB1A8FC2A}"/>
    <cellStyle name="Total 11 3 2 9" xfId="13196" xr:uid="{094FC95B-47B4-44BC-BE4A-5A491F630B11}"/>
    <cellStyle name="Total 11 3 3" xfId="10636" xr:uid="{5C608C41-3C31-4A8C-9AE0-8A707DF514D6}"/>
    <cellStyle name="Total 11 3 3 2" xfId="15332" xr:uid="{E6B211C5-5782-44E2-816E-A4929F0415F3}"/>
    <cellStyle name="Total 11 3 3 3" xfId="16352" xr:uid="{89D12FAE-2A22-433A-8AF3-D4EABB4C91AA}"/>
    <cellStyle name="Total 11 3 3 4" xfId="17312" xr:uid="{5CD4358B-E9F1-4B76-AC45-FBBCE8B3B6DB}"/>
    <cellStyle name="Total 11 3 3 5" xfId="18261" xr:uid="{AE27A4C1-7099-457E-AAC7-1E493C436B0E}"/>
    <cellStyle name="Total 11 3 3 6" xfId="19134" xr:uid="{CD0C46FC-1474-480F-94B8-27564F4A3290}"/>
    <cellStyle name="Total 11 3 3 7" xfId="19999" xr:uid="{29072BA7-41D8-4861-9660-011082971279}"/>
    <cellStyle name="Total 11 3 3 8" xfId="20775" xr:uid="{7B3015C2-4C78-4156-85F0-9A222C8FA5BC}"/>
    <cellStyle name="Total 11 3 4" xfId="11602" xr:uid="{DFB51C95-DEC9-4C04-BB40-A3C2750CC94E}"/>
    <cellStyle name="Total 11 3 4 2" xfId="16006" xr:uid="{D75CA8F1-242D-41FE-AE16-2CF79F09CEF8}"/>
    <cellStyle name="Total 11 3 4 3" xfId="16966" xr:uid="{705B49CC-18E3-48B7-9D96-B6F1D1EB38E3}"/>
    <cellStyle name="Total 11 3 4 4" xfId="17918" xr:uid="{C9EDCF94-667B-408E-9EC9-5EFDF3EF85BA}"/>
    <cellStyle name="Total 11 3 4 5" xfId="18792" xr:uid="{F560E523-73B6-435E-B7A1-AE5084115D08}"/>
    <cellStyle name="Total 11 3 4 6" xfId="19657" xr:uid="{38C087B1-4070-4DB5-9AFC-CEB66C3C6355}"/>
    <cellStyle name="Total 11 3 4 7" xfId="20433" xr:uid="{136D8733-ABBD-4D96-970F-3196F3C4AFA9}"/>
    <cellStyle name="Total 11 3 4 8" xfId="21190" xr:uid="{F98F4601-3B14-41DF-909C-F0E56F0078ED}"/>
    <cellStyle name="Total 11 3 5" xfId="14303" xr:uid="{BAB14B07-170A-4602-BE59-C5D494D223BF}"/>
    <cellStyle name="Total 11 3 6" xfId="12654" xr:uid="{35E89434-E4CC-4280-95CC-DD81B009B994}"/>
    <cellStyle name="Total 11 3 7" xfId="14647" xr:uid="{A3E701E1-9DCC-4266-B887-20ABC62EBECF}"/>
    <cellStyle name="Total 11 3 8" xfId="12349" xr:uid="{8DCAE990-921E-4583-BE0E-ECF62DC2FA9F}"/>
    <cellStyle name="Total 11 3 9" xfId="13805" xr:uid="{3318FDD9-89FE-4EA4-9EE4-E5D1FCC27ED4}"/>
    <cellStyle name="Total 11 4" xfId="9362" xr:uid="{E937C4B2-821E-4F0B-8811-36E1C69F810E}"/>
    <cellStyle name="Total 11 4 10" xfId="14168" xr:uid="{4E1DFC86-C27B-4E43-873A-095F90AFBEC8}"/>
    <cellStyle name="Total 11 4 2" xfId="10889" xr:uid="{FBE775F2-E39E-49B8-9CF4-5A18515C9B59}"/>
    <cellStyle name="Total 11 4 2 2" xfId="15515" xr:uid="{ECE46FF7-E8E8-40A3-871F-743FC550D798}"/>
    <cellStyle name="Total 11 4 2 3" xfId="16521" xr:uid="{06E9AFC0-242B-45EC-A9D6-EB14102EA84F}"/>
    <cellStyle name="Total 11 4 2 4" xfId="17479" xr:uid="{E4FF7C5E-7887-4D28-845C-910E9F197D91}"/>
    <cellStyle name="Total 11 4 2 5" xfId="18405" xr:uid="{F8740642-E0D5-4533-8861-A38425157414}"/>
    <cellStyle name="Total 11 4 2 6" xfId="19276" xr:uid="{6C422337-1442-4F0F-9A7E-AAFAD310C378}"/>
    <cellStyle name="Total 11 4 2 7" xfId="20123" xr:uid="{34E0270B-FA69-4144-8DA7-CF2907DEC348}"/>
    <cellStyle name="Total 11 4 2 8" xfId="20890" xr:uid="{24625A5D-314A-4FF9-A451-C5F498CBDA70}"/>
    <cellStyle name="Total 11 4 3" xfId="11717" xr:uid="{00C4B8A5-52F5-4DAD-9359-C7FE2C8EAD08}"/>
    <cellStyle name="Total 11 4 3 2" xfId="16121" xr:uid="{EF5CB51C-D7E1-4EAF-B461-81F9DD1FA225}"/>
    <cellStyle name="Total 11 4 3 3" xfId="17081" xr:uid="{4007E842-8F69-45AF-B501-037F55842272}"/>
    <cellStyle name="Total 11 4 3 4" xfId="18033" xr:uid="{A57B5ABF-5392-485B-8D81-E3F71E0FA8AD}"/>
    <cellStyle name="Total 11 4 3 5" xfId="18907" xr:uid="{F01C7284-A792-454D-A4DF-29A3B710F2B2}"/>
    <cellStyle name="Total 11 4 3 6" xfId="19772" xr:uid="{6999692B-2EBF-47BC-9EE9-0571958B2D63}"/>
    <cellStyle name="Total 11 4 3 7" xfId="20548" xr:uid="{D5A23971-746C-4A16-BE46-F516B9BD9666}"/>
    <cellStyle name="Total 11 4 3 8" xfId="21305" xr:uid="{7FA9CF25-3F19-4B1E-9D0A-7FF8EF7DA2EC}"/>
    <cellStyle name="Total 11 4 4" xfId="14486" xr:uid="{34DDFD19-8160-4B31-B4A2-CAE590C59196}"/>
    <cellStyle name="Total 11 4 5" xfId="12485" xr:uid="{21F1487D-6B63-485E-AFCD-6048ACBE48AB}"/>
    <cellStyle name="Total 11 4 6" xfId="13757" xr:uid="{73C7BC08-28FD-42DA-A2F8-C1AB8C52DDB6}"/>
    <cellStyle name="Total 11 4 7" xfId="13121" xr:uid="{BD8D9C3A-5B6C-484F-8373-5F7C921AE5AC}"/>
    <cellStyle name="Total 11 4 8" xfId="14604" xr:uid="{A897F8C1-6F41-48B3-BD5E-6CB1914D96CF}"/>
    <cellStyle name="Total 11 4 9" xfId="12383" xr:uid="{660281AF-47B1-4A57-A335-40220F3F91A3}"/>
    <cellStyle name="Total 11 5" xfId="10146" xr:uid="{912CCD90-BA0F-4BED-9F59-E4E1E32A46C8}"/>
    <cellStyle name="Total 11 5 2" xfId="15026" xr:uid="{348EC61B-A1A5-4A83-96FB-6DEB0AD8DC77}"/>
    <cellStyle name="Total 11 5 3" xfId="12057" xr:uid="{419EA020-A1D9-4C0E-92ED-53CB2522C963}"/>
    <cellStyle name="Total 11 5 4" xfId="14206" xr:uid="{6ECAB391-81DB-4676-9AF9-19512EE05146}"/>
    <cellStyle name="Total 11 5 5" xfId="12746" xr:uid="{05920256-ABC2-45AE-B57B-9684F7E8334B}"/>
    <cellStyle name="Total 11 5 6" xfId="13715" xr:uid="{60FE68C0-17B8-485A-A008-A9DBD33D82BC}"/>
    <cellStyle name="Total 11 5 7" xfId="13157" xr:uid="{E09DF114-0393-4C6E-8A56-24E28E73B9A4}"/>
    <cellStyle name="Total 11 5 8" xfId="15625" xr:uid="{A0B1DF21-122E-4201-8583-073D7CA6CED9}"/>
    <cellStyle name="Total 11 6" xfId="11489" xr:uid="{499220BD-982F-4856-AFAD-F624BA1D0C56}"/>
    <cellStyle name="Total 11 6 2" xfId="15893" xr:uid="{2FC43755-0791-4945-80E4-526820480937}"/>
    <cellStyle name="Total 11 6 3" xfId="16853" xr:uid="{685AB791-E2B1-4E7D-995E-375619D27595}"/>
    <cellStyle name="Total 11 6 4" xfId="17805" xr:uid="{557276ED-BB67-40CA-9CE5-89E3287DCDE2}"/>
    <cellStyle name="Total 11 6 5" xfId="18679" xr:uid="{EAB61B03-C83E-4AA7-8E82-F053C2953539}"/>
    <cellStyle name="Total 11 6 6" xfId="19544" xr:uid="{D35FCCA2-B725-44AB-A990-DC6891C662AD}"/>
    <cellStyle name="Total 11 6 7" xfId="20320" xr:uid="{7A1C50DA-35B4-4970-BFC5-C50EF2A38544}"/>
    <cellStyle name="Total 11 6 8" xfId="21077" xr:uid="{DF1D8203-3C5C-434C-BF72-969958170E2D}"/>
    <cellStyle name="Total 11 7" xfId="13952" xr:uid="{F964623B-9792-41F5-BCB2-78BC446029CC}"/>
    <cellStyle name="Total 11 8" xfId="12957" xr:uid="{801CAFD7-8764-4F44-B74A-42F4AD398256}"/>
    <cellStyle name="Total 11 9" xfId="13563" xr:uid="{D1973B89-694A-4BDA-8B64-F6C20EDD5E52}"/>
    <cellStyle name="Total 12" xfId="8542" xr:uid="{F187AF8E-4F15-4D91-B94C-E379FBECE6C7}"/>
    <cellStyle name="Total 12 10" xfId="13266" xr:uid="{2E0ABA12-CF35-47D9-A59A-1DBA80DF932C}"/>
    <cellStyle name="Total 12 11" xfId="15126" xr:uid="{36929847-5FEB-47C6-A49E-69AFEC5A79F1}"/>
    <cellStyle name="Total 12 12" xfId="11975" xr:uid="{6B3157DE-BB1D-4B9F-9024-CD5741921D9E}"/>
    <cellStyle name="Total 12 13" xfId="15768" xr:uid="{F9E64C23-88E3-4447-9568-44B4A82CA443}"/>
    <cellStyle name="Total 12 2" xfId="8543" xr:uid="{AFB4F690-1C4B-4B3E-A2BB-93E135A8E34A}"/>
    <cellStyle name="Total 12 2 10" xfId="14006" xr:uid="{5E02B9F2-57DE-4560-84B2-412A5505C409}"/>
    <cellStyle name="Total 12 2 11" xfId="12908" xr:uid="{1557E2AE-DADD-4BA5-AB3E-6868CC7B87A5}"/>
    <cellStyle name="Total 12 2 12" xfId="13606" xr:uid="{26A9675C-7DDA-48BB-A458-35E68BBBF1A9}"/>
    <cellStyle name="Total 12 2 2" xfId="9114" xr:uid="{C184D8FF-2AFA-4DDF-82FA-BE54B5EF31B7}"/>
    <cellStyle name="Total 12 2 2 10" xfId="13172" xr:uid="{FA0B92A0-8390-4851-A983-9758B4FB9D15}"/>
    <cellStyle name="Total 12 2 2 11" xfId="15069" xr:uid="{7593C6F5-BB5C-4D23-8769-EC5A4CA8C316}"/>
    <cellStyle name="Total 12 2 2 2" xfId="9857" xr:uid="{B12726DD-08EE-4146-B656-622B7843CA98}"/>
    <cellStyle name="Total 12 2 2 2 10" xfId="13251" xr:uid="{B38313A8-4220-4B4A-A459-11D557ECBC62}"/>
    <cellStyle name="Total 12 2 2 2 2" xfId="11398" xr:uid="{D385D8B3-F665-4900-8213-B83497C05422}"/>
    <cellStyle name="Total 12 2 2 2 2 2" xfId="15816" xr:uid="{2C63530A-D8B0-4A59-8651-BB0241DB0315}"/>
    <cellStyle name="Total 12 2 2 2 2 3" xfId="16778" xr:uid="{923FEFA9-3D6E-4902-91CB-4E0468D3CAA3}"/>
    <cellStyle name="Total 12 2 2 2 2 4" xfId="17730" xr:uid="{4D59C8DD-601A-48D2-83C4-D34F3D3A3547}"/>
    <cellStyle name="Total 12 2 2 2 2 5" xfId="18608" xr:uid="{0BDC4C7B-311D-41E5-A093-B3E43C727FB0}"/>
    <cellStyle name="Total 12 2 2 2 2 6" xfId="19473" xr:uid="{051322CD-AC7C-4906-AC05-328FF1422A74}"/>
    <cellStyle name="Total 12 2 2 2 2 7" xfId="20249" xr:uid="{041FEF49-35A1-4205-A702-118A234B2DFD}"/>
    <cellStyle name="Total 12 2 2 2 2 8" xfId="21006" xr:uid="{0B93A4AB-D79E-4122-A17D-91BCBC94D68D}"/>
    <cellStyle name="Total 12 2 2 2 3" xfId="11833" xr:uid="{EC22619A-5DE1-41F6-B807-B136D66B9147}"/>
    <cellStyle name="Total 12 2 2 2 3 2" xfId="16237" xr:uid="{38A9160B-BE75-4F30-B545-77431AA715A7}"/>
    <cellStyle name="Total 12 2 2 2 3 3" xfId="17197" xr:uid="{18C1D8E3-59E7-40E7-88DD-7EFBD9A32E26}"/>
    <cellStyle name="Total 12 2 2 2 3 4" xfId="18149" xr:uid="{580B207F-39EB-4621-8C13-234C879651CB}"/>
    <cellStyle name="Total 12 2 2 2 3 5" xfId="19023" xr:uid="{6F0D2103-78BA-4295-AD0A-E48CCF6E6A63}"/>
    <cellStyle name="Total 12 2 2 2 3 6" xfId="19888" xr:uid="{E77DF16F-E16B-4F8A-836B-82D7A833FC92}"/>
    <cellStyle name="Total 12 2 2 2 3 7" xfId="20664" xr:uid="{6465D8AF-55DD-42E3-9D51-8D8849EE9F2E}"/>
    <cellStyle name="Total 12 2 2 2 3 8" xfId="21421" xr:uid="{C75767D6-1B55-4397-B5B3-1D8B982912FA}"/>
    <cellStyle name="Total 12 2 2 2 4" xfId="14802" xr:uid="{78EA6842-26DD-467B-89F8-9295B29CF065}"/>
    <cellStyle name="Total 12 2 2 2 5" xfId="12260" xr:uid="{920BEEE6-D43F-4523-8E0C-282DAD39006E}"/>
    <cellStyle name="Total 12 2 2 2 6" xfId="11878" xr:uid="{E7376190-B47C-492D-B9ED-67DEF110F0A4}"/>
    <cellStyle name="Total 12 2 2 2 7" xfId="13969" xr:uid="{3FB006F1-8F18-4F71-910E-C203BF922589}"/>
    <cellStyle name="Total 12 2 2 2 8" xfId="12940" xr:uid="{ED1B0B34-5418-4F33-9EAA-17B4B2C1E1D2}"/>
    <cellStyle name="Total 12 2 2 2 9" xfId="13580" xr:uid="{E130A9F0-606A-4E5D-9B5C-9E6E6B89F707}"/>
    <cellStyle name="Total 12 2 2 3" xfId="10639" xr:uid="{C38F5AD9-9C45-424B-8C92-EC31BFC00885}"/>
    <cellStyle name="Total 12 2 2 3 2" xfId="15335" xr:uid="{96DFFD85-7860-4A32-B925-2798FFCAD72C}"/>
    <cellStyle name="Total 12 2 2 3 3" xfId="16355" xr:uid="{A73F03A0-7471-4915-B624-C3DECC22899A}"/>
    <cellStyle name="Total 12 2 2 3 4" xfId="17315" xr:uid="{71CBCDF6-110D-4A4E-A52E-8FE3756CE03B}"/>
    <cellStyle name="Total 12 2 2 3 5" xfId="18264" xr:uid="{68D5949B-B06D-4D61-91E0-1FE08937FE06}"/>
    <cellStyle name="Total 12 2 2 3 6" xfId="19137" xr:uid="{2977913C-E30E-4DEE-8620-436ED8A3465F}"/>
    <cellStyle name="Total 12 2 2 3 7" xfId="20002" xr:uid="{2AE13EFD-FF76-4533-9E0C-75281034CE1D}"/>
    <cellStyle name="Total 12 2 2 3 8" xfId="20778" xr:uid="{0C651BDA-3FAC-4C45-B203-46CFF9520501}"/>
    <cellStyle name="Total 12 2 2 4" xfId="11605" xr:uid="{D4D26E2B-ED9C-43B9-9197-619216548BFB}"/>
    <cellStyle name="Total 12 2 2 4 2" xfId="16009" xr:uid="{D16B014C-7EE4-43B6-B209-1851A7EC9835}"/>
    <cellStyle name="Total 12 2 2 4 3" xfId="16969" xr:uid="{7FB8A2F9-CAE8-4DB1-9C60-71C16819A963}"/>
    <cellStyle name="Total 12 2 2 4 4" xfId="17921" xr:uid="{E4773229-1DB4-43DD-A521-84B67DACCF2B}"/>
    <cellStyle name="Total 12 2 2 4 5" xfId="18795" xr:uid="{A04D9397-B7A3-4FB4-836A-F51FA30E6F21}"/>
    <cellStyle name="Total 12 2 2 4 6" xfId="19660" xr:uid="{4848F47E-1D87-4611-BF61-EB166210E788}"/>
    <cellStyle name="Total 12 2 2 4 7" xfId="20436" xr:uid="{22ED9E13-BB36-4673-83C8-8244B4FA704E}"/>
    <cellStyle name="Total 12 2 2 4 8" xfId="21193" xr:uid="{E06695CB-1728-4DD6-8D85-C80BF0C425A9}"/>
    <cellStyle name="Total 12 2 2 5" xfId="14306" xr:uid="{2D60D270-B80C-4C78-80BE-D7392A2F188A}"/>
    <cellStyle name="Total 12 2 2 6" xfId="12651" xr:uid="{EAAFD6E3-E845-4C9A-979B-E554126B71D5}"/>
    <cellStyle name="Total 12 2 2 7" xfId="14133" xr:uid="{EAF062C7-8D2A-473C-A672-C604485EC7F3}"/>
    <cellStyle name="Total 12 2 2 8" xfId="12809" xr:uid="{AAA207CF-CF68-4224-8793-E1F45446F9FE}"/>
    <cellStyle name="Total 12 2 2 9" xfId="13697" xr:uid="{3F795E24-FCC0-41A5-8FDB-673B7D684DA1}"/>
    <cellStyle name="Total 12 2 3" xfId="9365" xr:uid="{F70DCDAB-1818-4229-B195-44628B45E0B7}"/>
    <cellStyle name="Total 12 2 3 10" xfId="13609" xr:uid="{8FDB1E07-A510-4D7E-9E05-E772C47D5681}"/>
    <cellStyle name="Total 12 2 3 2" xfId="10892" xr:uid="{C874CC18-F35D-4DEC-96CD-26C214D0A15C}"/>
    <cellStyle name="Total 12 2 3 2 2" xfId="15518" xr:uid="{7B65DB22-0232-4AF2-AEF8-67E98A264960}"/>
    <cellStyle name="Total 12 2 3 2 3" xfId="16524" xr:uid="{AE78C3FA-AF09-4B4C-9496-999FF0615A51}"/>
    <cellStyle name="Total 12 2 3 2 4" xfId="17482" xr:uid="{410F4002-87E3-4D13-BF02-BE1CEDE0AE8D}"/>
    <cellStyle name="Total 12 2 3 2 5" xfId="18408" xr:uid="{00B4AD33-C60D-492D-A1DD-1FFAA6BEB212}"/>
    <cellStyle name="Total 12 2 3 2 6" xfId="19279" xr:uid="{A7F4F9CC-3247-41B5-BA63-5A05A44675AE}"/>
    <cellStyle name="Total 12 2 3 2 7" xfId="20126" xr:uid="{8D1E759F-551C-4112-9184-AD0660A09D06}"/>
    <cellStyle name="Total 12 2 3 2 8" xfId="20893" xr:uid="{2C280F09-FD60-4758-846E-B482775CD33A}"/>
    <cellStyle name="Total 12 2 3 3" xfId="11720" xr:uid="{E3D3A53D-8EBC-46A1-B007-7F17AA438AD9}"/>
    <cellStyle name="Total 12 2 3 3 2" xfId="16124" xr:uid="{387BE59D-5948-4B1E-AD8C-FA086A6E0651}"/>
    <cellStyle name="Total 12 2 3 3 3" xfId="17084" xr:uid="{D96508BB-3FDF-4834-A859-6DD8C416F981}"/>
    <cellStyle name="Total 12 2 3 3 4" xfId="18036" xr:uid="{425A3EB4-656E-4E82-8BB8-E5C6E182D1F5}"/>
    <cellStyle name="Total 12 2 3 3 5" xfId="18910" xr:uid="{5B69A862-9BB1-446A-8425-57C4D03BCF21}"/>
    <cellStyle name="Total 12 2 3 3 6" xfId="19775" xr:uid="{BCFC5397-CC9C-4888-AC87-6B1042193BC1}"/>
    <cellStyle name="Total 12 2 3 3 7" xfId="20551" xr:uid="{5DE9AA42-4479-46D7-8EA4-5573F423FD54}"/>
    <cellStyle name="Total 12 2 3 3 8" xfId="21308" xr:uid="{E2D2D7D9-9C66-49E4-9821-891E87DEA8F1}"/>
    <cellStyle name="Total 12 2 3 4" xfId="14489" xr:uid="{AEF45AC6-25C0-4D0B-A296-B04A7A926EA8}"/>
    <cellStyle name="Total 12 2 3 5" xfId="12482" xr:uid="{6D0307C8-C293-4396-BE4A-1D3B5E79ED74}"/>
    <cellStyle name="Total 12 2 3 6" xfId="13760" xr:uid="{7490BDBA-A87E-42EA-B054-A585BBCE6276}"/>
    <cellStyle name="Total 12 2 3 7" xfId="13118" xr:uid="{EB447168-4EFB-400C-8BF5-494A123D2CF2}"/>
    <cellStyle name="Total 12 2 3 8" xfId="14012" xr:uid="{E677A17C-6B05-4EC2-8B56-7E9CB7EF1EE9}"/>
    <cellStyle name="Total 12 2 3 9" xfId="12905" xr:uid="{89E89BAF-065C-4A42-A97F-EC539721D85A}"/>
    <cellStyle name="Total 12 2 4" xfId="10149" xr:uid="{564751FE-CB74-43F0-846F-4FF995E3AA9E}"/>
    <cellStyle name="Total 12 2 4 2" xfId="15029" xr:uid="{F9ED3EA0-9152-418F-A12B-8B5BB5CEE4C5}"/>
    <cellStyle name="Total 12 2 4 3" xfId="12054" xr:uid="{66365953-4881-4327-8DD0-D489A0750340}"/>
    <cellStyle name="Total 12 2 4 4" xfId="15235" xr:uid="{8A221A64-1783-43AF-AB24-B7B8DB87A73F}"/>
    <cellStyle name="Total 12 2 4 5" xfId="11895" xr:uid="{AD06A5D3-D87C-4FA1-9983-5BF2119A6B53}"/>
    <cellStyle name="Total 12 2 4 6" xfId="14797" xr:uid="{F243CA68-CA16-4F72-866F-DC7381B56F78}"/>
    <cellStyle name="Total 12 2 4 7" xfId="15398" xr:uid="{DF1D6E12-E557-49D7-AC2A-582562EA9289}"/>
    <cellStyle name="Total 12 2 4 8" xfId="16412" xr:uid="{00FF4C7C-2341-4133-8FC2-1902EEF5F72E}"/>
    <cellStyle name="Total 12 2 5" xfId="11492" xr:uid="{2552818E-8FC9-41AD-B1A4-918B95FF25C6}"/>
    <cellStyle name="Total 12 2 5 2" xfId="15896" xr:uid="{42A4644A-5F41-4736-8F7F-B954D4E852B1}"/>
    <cellStyle name="Total 12 2 5 3" xfId="16856" xr:uid="{07699DCF-2A6E-4E76-9EC8-B007E98788F7}"/>
    <cellStyle name="Total 12 2 5 4" xfId="17808" xr:uid="{1CD62D96-145E-4AF3-BCB3-6952D804CF32}"/>
    <cellStyle name="Total 12 2 5 5" xfId="18682" xr:uid="{9035BC1B-7F50-422A-B3B1-AC5223E32D25}"/>
    <cellStyle name="Total 12 2 5 6" xfId="19547" xr:uid="{600AD16F-497D-43EC-81F9-B8FE18CE933E}"/>
    <cellStyle name="Total 12 2 5 7" xfId="20323" xr:uid="{B1BD0625-E3FD-4D6B-8DE3-282FA63E3ADD}"/>
    <cellStyle name="Total 12 2 5 8" xfId="21080" xr:uid="{76399BCF-A1CF-4428-8B30-A30E9A2A7C95}"/>
    <cellStyle name="Total 12 2 6" xfId="13955" xr:uid="{704288E5-88C9-4EB3-90AF-F0E723C10714}"/>
    <cellStyle name="Total 12 2 7" xfId="12954" xr:uid="{1DF0CE22-FC18-427B-9E73-483203A4BDB2}"/>
    <cellStyle name="Total 12 2 8" xfId="13566" xr:uid="{88644CD5-2286-4771-BC72-D9A18C6477A1}"/>
    <cellStyle name="Total 12 2 9" xfId="13265" xr:uid="{D90B6C29-4F5C-4ADE-A478-615573E4987F}"/>
    <cellStyle name="Total 12 3" xfId="9113" xr:uid="{97451920-1A36-4773-BB59-9FE9518AAEBC}"/>
    <cellStyle name="Total 12 3 10" xfId="16808" xr:uid="{2BB8BC92-2919-4E0F-A826-BB71E8C88855}"/>
    <cellStyle name="Total 12 3 11" xfId="17760" xr:uid="{8A4BC236-1158-46CE-8115-AB8F5BF5A842}"/>
    <cellStyle name="Total 12 3 2" xfId="9858" xr:uid="{0DB5341A-F345-4C51-ABBC-BFC1C49EA1DF}"/>
    <cellStyle name="Total 12 3 2 10" xfId="12378" xr:uid="{AC13E4C3-477E-48D0-B74E-164E8E7B6E75}"/>
    <cellStyle name="Total 12 3 2 2" xfId="11399" xr:uid="{283A944D-905D-4256-AD1B-81100E3B5A3E}"/>
    <cellStyle name="Total 12 3 2 2 2" xfId="15817" xr:uid="{081DDEC9-77E6-46FF-A2C3-B6DBB6E64A26}"/>
    <cellStyle name="Total 12 3 2 2 3" xfId="16779" xr:uid="{F3E8835B-1900-4E10-A4F4-DEB5C59020FA}"/>
    <cellStyle name="Total 12 3 2 2 4" xfId="17731" xr:uid="{1F146474-8AFF-40D0-ABE8-E79E802B2A3E}"/>
    <cellStyle name="Total 12 3 2 2 5" xfId="18609" xr:uid="{7C197F6C-784A-4735-BC9F-77DFDBFC5511}"/>
    <cellStyle name="Total 12 3 2 2 6" xfId="19474" xr:uid="{18050752-0242-4250-8BCA-B420CA4D9BC8}"/>
    <cellStyle name="Total 12 3 2 2 7" xfId="20250" xr:uid="{8EEDD9CB-E24B-4C34-910A-14DA9D3FBD32}"/>
    <cellStyle name="Total 12 3 2 2 8" xfId="21007" xr:uid="{101FC20D-EE84-41EB-AE02-5126F4F449D4}"/>
    <cellStyle name="Total 12 3 2 3" xfId="11834" xr:uid="{5D072B84-AC3C-4512-A576-D5BA951516FD}"/>
    <cellStyle name="Total 12 3 2 3 2" xfId="16238" xr:uid="{9D8F79C2-2C60-477D-AE29-FF6394117425}"/>
    <cellStyle name="Total 12 3 2 3 3" xfId="17198" xr:uid="{DFD25AB7-98AD-49BF-B46B-6DFE11A9B801}"/>
    <cellStyle name="Total 12 3 2 3 4" xfId="18150" xr:uid="{2D08BBC7-97EB-4616-9563-A6EED9FB7E17}"/>
    <cellStyle name="Total 12 3 2 3 5" xfId="19024" xr:uid="{3447258D-C5AE-4DE1-805E-5CC3AFB4CD9A}"/>
    <cellStyle name="Total 12 3 2 3 6" xfId="19889" xr:uid="{9D496031-B46F-4FAC-8C86-01CBEAF38F97}"/>
    <cellStyle name="Total 12 3 2 3 7" xfId="20665" xr:uid="{33DA94BB-8DBD-44A2-9EFD-37C0A497B1CE}"/>
    <cellStyle name="Total 12 3 2 3 8" xfId="21422" xr:uid="{438208EE-6652-412B-8BF0-CA59A4703D15}"/>
    <cellStyle name="Total 12 3 2 4" xfId="14803" xr:uid="{3DA53841-FBA5-4A8C-BB1D-5D1EE0B77678}"/>
    <cellStyle name="Total 12 3 2 5" xfId="14837" xr:uid="{DA35A6A9-542C-47EC-A9A1-24F26162D6EE}"/>
    <cellStyle name="Total 12 3 2 6" xfId="12225" xr:uid="{55CA7FB7-8FA7-4743-9339-B0654730F799}"/>
    <cellStyle name="Total 12 3 2 7" xfId="13826" xr:uid="{E7ED58DF-21FF-413F-891B-86FCD5053D4F}"/>
    <cellStyle name="Total 12 3 2 8" xfId="13070" xr:uid="{C3D77D80-3CC6-4EAB-AFC0-AA16F4BEE848}"/>
    <cellStyle name="Total 12 3 2 9" xfId="14613" xr:uid="{B1F42FB5-D691-479A-9A9B-5B589BF24262}"/>
    <cellStyle name="Total 12 3 3" xfId="10638" xr:uid="{30A072FC-20E1-484B-B1C5-A21CF43CE626}"/>
    <cellStyle name="Total 12 3 3 2" xfId="15334" xr:uid="{C5B1E9B9-5CEE-4D76-B841-22A7B1C12D7C}"/>
    <cellStyle name="Total 12 3 3 3" xfId="16354" xr:uid="{765D5FC3-2AC1-457A-BBC0-758C70EA7A85}"/>
    <cellStyle name="Total 12 3 3 4" xfId="17314" xr:uid="{C253E4D5-8B40-40DA-9640-F5D9F94F04A5}"/>
    <cellStyle name="Total 12 3 3 5" xfId="18263" xr:uid="{72C61EDA-9288-459C-9C76-A06FC109C791}"/>
    <cellStyle name="Total 12 3 3 6" xfId="19136" xr:uid="{C86ABA48-F1C8-4CC9-A31C-362AE241D755}"/>
    <cellStyle name="Total 12 3 3 7" xfId="20001" xr:uid="{876598C2-72A2-4FEE-9AB7-7182F73442B8}"/>
    <cellStyle name="Total 12 3 3 8" xfId="20777" xr:uid="{177FC5D6-64E6-4882-B740-49C6F78255B4}"/>
    <cellStyle name="Total 12 3 4" xfId="11604" xr:uid="{3F886A5D-24BC-4005-B85C-97C4E3D178A7}"/>
    <cellStyle name="Total 12 3 4 2" xfId="16008" xr:uid="{4D4BE3B1-6547-4960-B972-9C78C99E5A48}"/>
    <cellStyle name="Total 12 3 4 3" xfId="16968" xr:uid="{15476AEF-D95E-4CE7-91B6-1C4D8954A95F}"/>
    <cellStyle name="Total 12 3 4 4" xfId="17920" xr:uid="{6678EE97-1024-497A-8C72-8FF0DF0782C5}"/>
    <cellStyle name="Total 12 3 4 5" xfId="18794" xr:uid="{1CBC3BBE-A142-46BF-A901-6487B6164473}"/>
    <cellStyle name="Total 12 3 4 6" xfId="19659" xr:uid="{48257361-5101-4650-89F1-E9DA2FC428BF}"/>
    <cellStyle name="Total 12 3 4 7" xfId="20435" xr:uid="{F78C2205-C5D0-4F7F-A635-683432051526}"/>
    <cellStyle name="Total 12 3 4 8" xfId="21192" xr:uid="{6FD23A77-7991-44A0-BDC9-D540956DC57B}"/>
    <cellStyle name="Total 12 3 5" xfId="14305" xr:uid="{0935BE3D-ED7A-412B-A269-FA450EC52B17}"/>
    <cellStyle name="Total 12 3 6" xfId="12652" xr:uid="{566BBA7A-6D1E-4708-A91D-3C67DEBED8D2}"/>
    <cellStyle name="Total 12 3 7" xfId="15165" xr:uid="{BD40DA19-98B4-4A73-9A5E-2B9A8EE4C54F}"/>
    <cellStyle name="Total 12 3 8" xfId="11953" xr:uid="{0A73BC8F-507C-43B8-A63F-42B175EAA050}"/>
    <cellStyle name="Total 12 3 9" xfId="15846" xr:uid="{4814D180-1183-4A02-865F-5FB4AC4A6AB6}"/>
    <cellStyle name="Total 12 4" xfId="9364" xr:uid="{B4101F3A-E95F-402F-BCD6-CD71B32BB2CE}"/>
    <cellStyle name="Total 12 4 10" xfId="14834" xr:uid="{A12A8C8F-A3CD-480F-9697-CAED6BFAF362}"/>
    <cellStyle name="Total 12 4 2" xfId="10891" xr:uid="{726E722E-DA8D-4C6D-934F-33C8939B7D57}"/>
    <cellStyle name="Total 12 4 2 2" xfId="15517" xr:uid="{B519B85B-4943-4AAC-8663-18D653F686BA}"/>
    <cellStyle name="Total 12 4 2 3" xfId="16523" xr:uid="{DE53C263-CF4A-4AFC-8861-A537D9464F86}"/>
    <cellStyle name="Total 12 4 2 4" xfId="17481" xr:uid="{6A179787-013D-4937-BF88-31843CF71089}"/>
    <cellStyle name="Total 12 4 2 5" xfId="18407" xr:uid="{33C47855-59B9-4835-876A-3C0BD39D18BF}"/>
    <cellStyle name="Total 12 4 2 6" xfId="19278" xr:uid="{5D06F44D-4889-4085-932F-BB81329CF5E6}"/>
    <cellStyle name="Total 12 4 2 7" xfId="20125" xr:uid="{41F377DC-FF54-4FE3-B8A0-D4AC9DCE1AE2}"/>
    <cellStyle name="Total 12 4 2 8" xfId="20892" xr:uid="{99439E20-86DD-46D6-B412-55D2FDC4CFEF}"/>
    <cellStyle name="Total 12 4 3" xfId="11719" xr:uid="{A51D459F-6B41-41EB-865A-9A642AA447EF}"/>
    <cellStyle name="Total 12 4 3 2" xfId="16123" xr:uid="{DFBB061E-C09F-4C72-B480-046EFC26FAD7}"/>
    <cellStyle name="Total 12 4 3 3" xfId="17083" xr:uid="{EE985AF6-A055-4189-ACB2-739DC50670C7}"/>
    <cellStyle name="Total 12 4 3 4" xfId="18035" xr:uid="{87AC284E-9F85-4A50-BA55-4B20ECA03FBB}"/>
    <cellStyle name="Total 12 4 3 5" xfId="18909" xr:uid="{5A54C555-73DC-4636-A32B-79258A8E54EF}"/>
    <cellStyle name="Total 12 4 3 6" xfId="19774" xr:uid="{E1FD7971-420C-42FD-AF8F-384CAC3E55C8}"/>
    <cellStyle name="Total 12 4 3 7" xfId="20550" xr:uid="{B4516E4D-34CF-4E1E-94F9-39B12B5D7D1D}"/>
    <cellStyle name="Total 12 4 3 8" xfId="21307" xr:uid="{B4BA66FF-C66A-4D73-ABDE-2CC56D07CA9C}"/>
    <cellStyle name="Total 12 4 4" xfId="14488" xr:uid="{DFC4799D-EDB5-4A2D-837C-72F570D2FD4D}"/>
    <cellStyle name="Total 12 4 5" xfId="12483" xr:uid="{E6FDEC73-3D4B-48D6-B211-C3A5792C6800}"/>
    <cellStyle name="Total 12 4 6" xfId="13759" xr:uid="{C5DEF188-BD38-4A3F-BC7B-C29C0094917C}"/>
    <cellStyle name="Total 12 4 7" xfId="13119" xr:uid="{9147BAF8-18E9-4904-BECA-E0091F7DDF1B}"/>
    <cellStyle name="Total 12 4 8" xfId="15139" xr:uid="{75A08A7D-E6D9-4F53-AEBC-2CC0EF093736}"/>
    <cellStyle name="Total 12 4 9" xfId="11971" xr:uid="{FF4F0051-B84F-4FA1-AD85-EE4C13A97B07}"/>
    <cellStyle name="Total 12 5" xfId="10148" xr:uid="{9C637B2A-8DDF-48B5-9FB0-2BF6D545608F}"/>
    <cellStyle name="Total 12 5 2" xfId="15028" xr:uid="{7EB177BF-5E80-4E01-BD92-43FC3FEB6C45}"/>
    <cellStyle name="Total 12 5 3" xfId="12055" xr:uid="{D79E9E58-5507-4003-9F00-7261A31825AE}"/>
    <cellStyle name="Total 12 5 4" xfId="15760" xr:uid="{C0171470-9933-408E-945D-70581FE9454F}"/>
    <cellStyle name="Total 12 5 5" xfId="16724" xr:uid="{34433490-6399-4509-A231-69C739A9AFD4}"/>
    <cellStyle name="Total 12 5 6" xfId="17676" xr:uid="{487A6D32-2D27-4E3D-A809-1E4A7A79CDEF}"/>
    <cellStyle name="Total 12 5 7" xfId="18558" xr:uid="{C8AC6612-2BF2-4E86-86C7-702D0A102C1F}"/>
    <cellStyle name="Total 12 5 8" xfId="19426" xr:uid="{020B4919-6ADC-4867-8914-7BA3E99F4DAE}"/>
    <cellStyle name="Total 12 6" xfId="11491" xr:uid="{717DA968-24F5-4EFC-9DED-E96B66E6FA11}"/>
    <cellStyle name="Total 12 6 2" xfId="15895" xr:uid="{86B84603-3EE1-483D-B9B3-AFF96635BE11}"/>
    <cellStyle name="Total 12 6 3" xfId="16855" xr:uid="{0FDBFC51-608A-469A-BFD8-4480F13B9DA7}"/>
    <cellStyle name="Total 12 6 4" xfId="17807" xr:uid="{6AF4D16A-1285-44DA-B091-EBFF7A446EFE}"/>
    <cellStyle name="Total 12 6 5" xfId="18681" xr:uid="{F0E5A3F8-ACCE-4AC3-84BC-BDC42717DA2C}"/>
    <cellStyle name="Total 12 6 6" xfId="19546" xr:uid="{93A1FFFB-D9AA-4337-9ADC-A9336AC775A4}"/>
    <cellStyle name="Total 12 6 7" xfId="20322" xr:uid="{52ECE88B-19C6-48F0-8B1A-70AB36AF7455}"/>
    <cellStyle name="Total 12 6 8" xfId="21079" xr:uid="{544ABDE2-658F-49AD-9E3F-EC449770AF5E}"/>
    <cellStyle name="Total 12 7" xfId="13954" xr:uid="{FCE01BA4-05D4-47DF-A727-715CA150AA3B}"/>
    <cellStyle name="Total 12 8" xfId="12955" xr:uid="{8290D4AB-C905-4B7C-8EC5-F7FE5F681129}"/>
    <cellStyle name="Total 12 9" xfId="13565" xr:uid="{07D67092-44AB-4A50-8647-5AB0B1D1CBDD}"/>
    <cellStyle name="Total 13" xfId="8544" xr:uid="{88EB7240-9A14-4350-897E-4BA20B2FBD33}"/>
    <cellStyle name="Total 13 10" xfId="13264" xr:uid="{9DAFD936-3773-463C-97DF-CBA0E78D7E27}"/>
    <cellStyle name="Total 13 11" xfId="14579" xr:uid="{E3790CEB-7786-44CB-B7E9-60B1A25C5917}"/>
    <cellStyle name="Total 13 12" xfId="12396" xr:uid="{47127E5F-50A7-473E-9D29-DB78AA5EE776}"/>
    <cellStyle name="Total 13 13" xfId="14971" xr:uid="{6D1E49CF-359F-4D61-A059-3A7E9DEAE5E7}"/>
    <cellStyle name="Total 13 2" xfId="8545" xr:uid="{5CB7EF45-7794-4CF1-9B90-A8F278F3764E}"/>
    <cellStyle name="Total 13 2 10" xfId="15608" xr:uid="{8FC2A774-6270-4A68-BBFC-0F9EF2F02ECF}"/>
    <cellStyle name="Total 13 2 11" xfId="16609" xr:uid="{8D3C4EEB-5D56-4E2B-82F9-1343FEA5F71C}"/>
    <cellStyle name="Total 13 2 12" xfId="17567" xr:uid="{57725603-F99C-40A7-897A-73811B4F5E83}"/>
    <cellStyle name="Total 13 2 2" xfId="9116" xr:uid="{31B6812E-7329-46BE-9D08-22203B03EC06}"/>
    <cellStyle name="Total 13 2 2 10" xfId="18500" xr:uid="{575AE103-0731-402C-9E06-4ADA52BCD214}"/>
    <cellStyle name="Total 13 2 2 11" xfId="19371" xr:uid="{2F564B4B-129A-4F27-9DEC-DA4F54E699CF}"/>
    <cellStyle name="Total 13 2 2 2" xfId="9859" xr:uid="{B97F745D-FE66-492C-AD50-095CD1E5FD9D}"/>
    <cellStyle name="Total 13 2 2 2 10" xfId="20031" xr:uid="{1E43AEFD-A30B-4C66-B944-D2661EF60001}"/>
    <cellStyle name="Total 13 2 2 2 2" xfId="11400" xr:uid="{BB031631-60DC-4B63-9B9A-A8BEC05BD9A3}"/>
    <cellStyle name="Total 13 2 2 2 2 2" xfId="15818" xr:uid="{F2AE83FB-A082-44D9-B3E3-ACA85B304425}"/>
    <cellStyle name="Total 13 2 2 2 2 3" xfId="16780" xr:uid="{7CDF1D3F-FF2E-4CF9-A9C3-5E88DEBA056A}"/>
    <cellStyle name="Total 13 2 2 2 2 4" xfId="17732" xr:uid="{EEC64445-DA60-4EEF-946E-C03039D8DB53}"/>
    <cellStyle name="Total 13 2 2 2 2 5" xfId="18610" xr:uid="{EC49D7AA-2953-4E0D-A1FB-EBD0C5F5DCC4}"/>
    <cellStyle name="Total 13 2 2 2 2 6" xfId="19475" xr:uid="{3804D49A-1B8C-4101-A9B4-A401635D6A94}"/>
    <cellStyle name="Total 13 2 2 2 2 7" xfId="20251" xr:uid="{C4A65174-CDC3-438D-A586-3AD16512A0E6}"/>
    <cellStyle name="Total 13 2 2 2 2 8" xfId="21008" xr:uid="{543C6C8B-253C-472B-9B40-5599E7AFACEF}"/>
    <cellStyle name="Total 13 2 2 2 3" xfId="11835" xr:uid="{9E7A9E8C-DE70-438E-A495-98097E507D69}"/>
    <cellStyle name="Total 13 2 2 2 3 2" xfId="16239" xr:uid="{0146AE90-BCA6-410E-80BF-3A07C1B4B7F3}"/>
    <cellStyle name="Total 13 2 2 2 3 3" xfId="17199" xr:uid="{AFC66A7E-ABE4-4837-8F1C-6D0742B717AD}"/>
    <cellStyle name="Total 13 2 2 2 3 4" xfId="18151" xr:uid="{D4CD8EA1-7CA0-4242-A170-67D3FF71908C}"/>
    <cellStyle name="Total 13 2 2 2 3 5" xfId="19025" xr:uid="{A60CB0A8-368A-4677-818F-AB65630589D3}"/>
    <cellStyle name="Total 13 2 2 2 3 6" xfId="19890" xr:uid="{B159C095-88B6-4D4A-9135-932201CE1EF2}"/>
    <cellStyle name="Total 13 2 2 2 3 7" xfId="20666" xr:uid="{1BD06257-E4D8-4C60-92D4-CF342C0AB049}"/>
    <cellStyle name="Total 13 2 2 2 3 8" xfId="21423" xr:uid="{23A23331-5473-4F15-8108-106DDC9EBF07}"/>
    <cellStyle name="Total 13 2 2 2 4" xfId="14804" xr:uid="{5181AC69-587C-43BB-A499-1A48A176992D}"/>
    <cellStyle name="Total 13 2 2 2 5" xfId="15374" xr:uid="{917DB8B6-03B7-41B9-9602-365CC0D31CFE}"/>
    <cellStyle name="Total 13 2 2 2 6" xfId="16389" xr:uid="{AA3733CD-A667-4D1F-9AFB-B5BB38708B74}"/>
    <cellStyle name="Total 13 2 2 2 7" xfId="17349" xr:uid="{D2D64C0C-C654-45FF-818B-13B6F7B9684A}"/>
    <cellStyle name="Total 13 2 2 2 8" xfId="18293" xr:uid="{C1417F98-33DE-41B4-9F95-C7D038EE6BC8}"/>
    <cellStyle name="Total 13 2 2 2 9" xfId="19166" xr:uid="{472B2FBC-AFF3-4621-A5BF-DD812E117D27}"/>
    <cellStyle name="Total 13 2 2 3" xfId="10641" xr:uid="{068B854B-D123-4A1A-8759-60AC6E67B29D}"/>
    <cellStyle name="Total 13 2 2 3 2" xfId="15337" xr:uid="{129B922F-649A-4649-A437-73EE982F5674}"/>
    <cellStyle name="Total 13 2 2 3 3" xfId="16357" xr:uid="{D0DCBDA6-5008-40C1-B661-F049E74411DE}"/>
    <cellStyle name="Total 13 2 2 3 4" xfId="17317" xr:uid="{4D44837E-FD7D-4F4A-9DB4-012C78CC8935}"/>
    <cellStyle name="Total 13 2 2 3 5" xfId="18266" xr:uid="{C450F9BE-2D92-47DC-8909-1DC3EFE3308B}"/>
    <cellStyle name="Total 13 2 2 3 6" xfId="19139" xr:uid="{6F4DFCA5-B777-4B30-B934-C3A951121E8D}"/>
    <cellStyle name="Total 13 2 2 3 7" xfId="20004" xr:uid="{45885C73-3BB1-4EAE-9A08-E0395798604C}"/>
    <cellStyle name="Total 13 2 2 3 8" xfId="20780" xr:uid="{CB3A2A3C-4203-404C-A4A4-674823B2BEB2}"/>
    <cellStyle name="Total 13 2 2 4" xfId="11607" xr:uid="{EB8BA0B8-F4CA-46F4-91F9-6DADEAF9BBEE}"/>
    <cellStyle name="Total 13 2 2 4 2" xfId="16011" xr:uid="{FE948148-1CB8-4D64-809C-EFFB89B34096}"/>
    <cellStyle name="Total 13 2 2 4 3" xfId="16971" xr:uid="{780B246D-5DB8-4B67-83C8-104C42C7D5B5}"/>
    <cellStyle name="Total 13 2 2 4 4" xfId="17923" xr:uid="{41115144-4FDA-4051-884B-E52BCA73549A}"/>
    <cellStyle name="Total 13 2 2 4 5" xfId="18797" xr:uid="{606244CF-1BB3-4BBB-8369-1E501CA91028}"/>
    <cellStyle name="Total 13 2 2 4 6" xfId="19662" xr:uid="{E2094A6A-763C-44C1-B0DD-008068C81258}"/>
    <cellStyle name="Total 13 2 2 4 7" xfId="20438" xr:uid="{32E59841-429B-4688-B100-0B560E8E6271}"/>
    <cellStyle name="Total 13 2 2 4 8" xfId="21195" xr:uid="{D36DF42E-CA71-4C60-BCF3-2D8668D6AD36}"/>
    <cellStyle name="Total 13 2 2 5" xfId="14308" xr:uid="{D5273EBD-2E9B-468B-A95A-A42B8DDD4036}"/>
    <cellStyle name="Total 13 2 2 6" xfId="12649" xr:uid="{CCDCF2C7-970E-4795-85A1-BEC9F538F53D}"/>
    <cellStyle name="Total 13 2 2 7" xfId="15670" xr:uid="{A7C88DD3-8E9E-47AE-B37C-02E819222C0C}"/>
    <cellStyle name="Total 13 2 2 8" xfId="16648" xr:uid="{5A66D524-CDAF-4300-87E2-0C0B3E403734}"/>
    <cellStyle name="Total 13 2 2 9" xfId="17601" xr:uid="{DCDB9C56-C85E-41D8-BA95-05B0E8F7CB60}"/>
    <cellStyle name="Total 13 2 3" xfId="9367" xr:uid="{20B6B74C-E95F-441B-8D80-DE9DFD212B7F}"/>
    <cellStyle name="Total 13 2 3 10" xfId="17575" xr:uid="{200829AC-BDFD-4D02-808F-992303AE7901}"/>
    <cellStyle name="Total 13 2 3 2" xfId="10894" xr:uid="{FF271882-F253-4E93-9F77-AE0009F0D9A1}"/>
    <cellStyle name="Total 13 2 3 2 2" xfId="15520" xr:uid="{4961A2B4-AFC8-43EE-AA0F-87FCBA0BEBCD}"/>
    <cellStyle name="Total 13 2 3 2 3" xfId="16526" xr:uid="{BC8B89F0-8472-40F3-9B6D-5A389157D625}"/>
    <cellStyle name="Total 13 2 3 2 4" xfId="17484" xr:uid="{3A864934-F23C-4720-B235-4122B4A3FE02}"/>
    <cellStyle name="Total 13 2 3 2 5" xfId="18410" xr:uid="{BB4DAB3F-9AEF-4DE0-8762-89D649A46C8D}"/>
    <cellStyle name="Total 13 2 3 2 6" xfId="19281" xr:uid="{30565223-D386-4360-8C26-CF0AA727687D}"/>
    <cellStyle name="Total 13 2 3 2 7" xfId="20128" xr:uid="{EB67D693-0195-4B23-B275-9D0435728F4B}"/>
    <cellStyle name="Total 13 2 3 2 8" xfId="20895" xr:uid="{4AFA5A20-5890-48EC-BA45-C1E1044BA7A7}"/>
    <cellStyle name="Total 13 2 3 3" xfId="11722" xr:uid="{62B37E79-279B-4B7F-B461-E24EA97123B5}"/>
    <cellStyle name="Total 13 2 3 3 2" xfId="16126" xr:uid="{190AB6C7-543A-4BC5-A318-82BBD00D9DE6}"/>
    <cellStyle name="Total 13 2 3 3 3" xfId="17086" xr:uid="{2A69B03D-DE85-45EF-85BE-0698789AB301}"/>
    <cellStyle name="Total 13 2 3 3 4" xfId="18038" xr:uid="{3C608BC2-8C7E-4F86-8B13-1F73CEF99CA1}"/>
    <cellStyle name="Total 13 2 3 3 5" xfId="18912" xr:uid="{8119E741-7362-4433-A652-73A4F2FC2D35}"/>
    <cellStyle name="Total 13 2 3 3 6" xfId="19777" xr:uid="{B02A7097-D576-4419-9E28-B3890B1FBE82}"/>
    <cellStyle name="Total 13 2 3 3 7" xfId="20553" xr:uid="{07657FDB-843E-4988-B1AF-91D0A9E3B1B6}"/>
    <cellStyle name="Total 13 2 3 3 8" xfId="21310" xr:uid="{19F97D1A-63A2-42B4-8875-BDF322B425B0}"/>
    <cellStyle name="Total 13 2 3 4" xfId="14491" xr:uid="{52FDBBE8-8E5D-4F62-95F9-0128001CBA27}"/>
    <cellStyle name="Total 13 2 3 5" xfId="12480" xr:uid="{7DAB7579-5CC2-43B7-A0F2-EA1AB5867366}"/>
    <cellStyle name="Total 13 2 3 6" xfId="13762" xr:uid="{9874D8F9-78F8-4FA2-B7C7-A1800CDACBA5}"/>
    <cellStyle name="Total 13 2 3 7" xfId="13116" xr:uid="{00B8FFF5-00AC-4A8D-8857-5CF6396D9DB7}"/>
    <cellStyle name="Total 13 2 3 8" xfId="15630" xr:uid="{D16612A6-2B3A-4E58-87D6-F1B296812006}"/>
    <cellStyle name="Total 13 2 3 9" xfId="16618" xr:uid="{68118A6C-93CE-4599-B89E-330874AF3A24}"/>
    <cellStyle name="Total 13 2 4" xfId="10151" xr:uid="{9D699EA3-11B4-4F7E-828A-C205E76EF9C9}"/>
    <cellStyle name="Total 13 2 4 2" xfId="15031" xr:uid="{4B12C586-5311-4E37-9F2B-FB6B40BDE450}"/>
    <cellStyle name="Total 13 2 4 3" xfId="12052" xr:uid="{294C577E-BCDF-4F75-A5A7-BB41E493FBBB}"/>
    <cellStyle name="Total 13 2 4 4" xfId="14740" xr:uid="{644B01A8-85E4-4497-8398-A58B7BD32994}"/>
    <cellStyle name="Total 13 2 4 5" xfId="12273" xr:uid="{5E4649C3-C1F6-4245-8C77-CDEE1A96AC9E}"/>
    <cellStyle name="Total 13 2 4 6" xfId="14707" xr:uid="{679874D7-D3B2-455D-9999-368A4368CB2D}"/>
    <cellStyle name="Total 13 2 4 7" xfId="12302" xr:uid="{CAA4660E-EAC6-45FE-B0D0-CF882A72F259}"/>
    <cellStyle name="Total 13 2 4 8" xfId="13815" xr:uid="{3748D8B4-8DF0-483F-A850-7C96336FFCFA}"/>
    <cellStyle name="Total 13 2 5" xfId="11494" xr:uid="{832F15A1-20C9-4A0C-9D38-32DEFB3B0E8B}"/>
    <cellStyle name="Total 13 2 5 2" xfId="15898" xr:uid="{9A90BBC5-64D6-4389-BF91-004C6358C7D2}"/>
    <cellStyle name="Total 13 2 5 3" xfId="16858" xr:uid="{404ADED7-778F-47FF-B3D4-FBA9841DCB11}"/>
    <cellStyle name="Total 13 2 5 4" xfId="17810" xr:uid="{D3B5785A-9129-401B-AC7C-ABB6695EFB22}"/>
    <cellStyle name="Total 13 2 5 5" xfId="18684" xr:uid="{67413D41-BAB3-4C66-9675-84422BA2E30E}"/>
    <cellStyle name="Total 13 2 5 6" xfId="19549" xr:uid="{6B8F3549-2CDE-436D-8EB7-53BD7EE20976}"/>
    <cellStyle name="Total 13 2 5 7" xfId="20325" xr:uid="{E3840315-D62A-42A6-98C8-D9D33F3446AB}"/>
    <cellStyle name="Total 13 2 5 8" xfId="21082" xr:uid="{3DEC0E8E-779C-42D5-BA31-ED60D5C0B02D}"/>
    <cellStyle name="Total 13 2 6" xfId="13957" xr:uid="{CB289A45-31F6-468B-8132-C2CBF264D539}"/>
    <cellStyle name="Total 13 2 7" xfId="12952" xr:uid="{7AE100F1-C3D5-47CC-98B7-B30D77F73A2A}"/>
    <cellStyle name="Total 13 2 8" xfId="13568" xr:uid="{34E2EDCD-A172-47CB-A69F-E42F5166D621}"/>
    <cellStyle name="Total 13 2 9" xfId="13263" xr:uid="{0F2173EB-6A34-4222-A3C6-B0D813BC4F84}"/>
    <cellStyle name="Total 13 3" xfId="9115" xr:uid="{9E11B327-39DE-4F6C-9F2A-C4331EC19952}"/>
    <cellStyle name="Total 13 3 10" xfId="13083" xr:uid="{8033BC27-3E91-4494-ADAF-D391BF70CF96}"/>
    <cellStyle name="Total 13 3 11" xfId="15142" xr:uid="{97A69038-98E6-48CD-979F-304DC65E2056}"/>
    <cellStyle name="Total 13 3 2" xfId="9860" xr:uid="{60E87900-665C-41CF-B757-71077E49D1A6}"/>
    <cellStyle name="Total 13 3 2 10" xfId="17226" xr:uid="{3EAA652A-7AA6-4B74-8E00-AD71B2644608}"/>
    <cellStyle name="Total 13 3 2 2" xfId="11401" xr:uid="{26F6DAE3-0341-44F4-9364-09B55A07DE32}"/>
    <cellStyle name="Total 13 3 2 2 2" xfId="15819" xr:uid="{537C930D-2863-41B4-8659-F39645FFE1CF}"/>
    <cellStyle name="Total 13 3 2 2 3" xfId="16781" xr:uid="{03B2EF5A-C6B0-453C-AC79-1551D179AE83}"/>
    <cellStyle name="Total 13 3 2 2 4" xfId="17733" xr:uid="{DC232749-3E5B-413B-816C-6A1D5E9E7134}"/>
    <cellStyle name="Total 13 3 2 2 5" xfId="18611" xr:uid="{2B541694-4FE6-43A6-B759-70CA78C84438}"/>
    <cellStyle name="Total 13 3 2 2 6" xfId="19476" xr:uid="{E67553D9-6A9C-45DC-9E48-5AD6D44E6FC4}"/>
    <cellStyle name="Total 13 3 2 2 7" xfId="20252" xr:uid="{60A10F96-99DD-4C82-A989-9CE72FD8C433}"/>
    <cellStyle name="Total 13 3 2 2 8" xfId="21009" xr:uid="{4CFF12AE-0BBD-46DF-A5AD-B157EE2B38A8}"/>
    <cellStyle name="Total 13 3 2 3" xfId="11836" xr:uid="{58EB138A-6711-4B2F-9D1C-B1863DB143F0}"/>
    <cellStyle name="Total 13 3 2 3 2" xfId="16240" xr:uid="{FAA36EB2-DA4F-4AC7-9553-FB5EC1951A9D}"/>
    <cellStyle name="Total 13 3 2 3 3" xfId="17200" xr:uid="{B84BDDD1-CF2A-4FFD-BEB8-D7EF9557887F}"/>
    <cellStyle name="Total 13 3 2 3 4" xfId="18152" xr:uid="{BA2886E4-6160-4E94-92E0-3941CE3AF5E2}"/>
    <cellStyle name="Total 13 3 2 3 5" xfId="19026" xr:uid="{F0CCF16B-57C1-4CCE-A50D-05B666449436}"/>
    <cellStyle name="Total 13 3 2 3 6" xfId="19891" xr:uid="{D3B3AB27-C7BF-49A7-B815-4485E0CBC369}"/>
    <cellStyle name="Total 13 3 2 3 7" xfId="20667" xr:uid="{BAF087D7-3771-4B28-A915-2059A012063A}"/>
    <cellStyle name="Total 13 3 2 3 8" xfId="21424" xr:uid="{45864416-4991-4BC1-B63E-9D2199658B46}"/>
    <cellStyle name="Total 13 3 2 4" xfId="14805" xr:uid="{ABE41348-5030-4610-94B5-808FC6F7186B}"/>
    <cellStyle name="Total 13 3 2 5" xfId="14345" xr:uid="{3A14878E-A7BB-4AD7-B6FA-918FAA0872B1}"/>
    <cellStyle name="Total 13 3 2 6" xfId="12616" xr:uid="{39B44DB2-E56C-46AC-BF59-987688860394}"/>
    <cellStyle name="Total 13 3 2 7" xfId="15170" xr:uid="{EBC7BAB8-FB0D-4E14-850E-6534E54FE36B}"/>
    <cellStyle name="Total 13 3 2 8" xfId="11949" xr:uid="{5C595FCA-E005-4EF4-AA91-7169ECDC6712}"/>
    <cellStyle name="Total 13 3 2 9" xfId="16266" xr:uid="{6D08A16B-494F-4FA9-8B5E-FD47741F2B89}"/>
    <cellStyle name="Total 13 3 3" xfId="10640" xr:uid="{42AB0248-34D2-4C06-9BC8-C13C629AEFD7}"/>
    <cellStyle name="Total 13 3 3 2" xfId="15336" xr:uid="{6A052842-8322-4FC2-A443-6E053CA6D552}"/>
    <cellStyle name="Total 13 3 3 3" xfId="16356" xr:uid="{7B985480-BD4B-4374-892B-77A0D3A1849A}"/>
    <cellStyle name="Total 13 3 3 4" xfId="17316" xr:uid="{831CA15A-42BD-41D1-96F5-58965ACC7F84}"/>
    <cellStyle name="Total 13 3 3 5" xfId="18265" xr:uid="{D58B3F0A-C877-4B14-B026-A8D50AE54A8A}"/>
    <cellStyle name="Total 13 3 3 6" xfId="19138" xr:uid="{D2FBA188-E215-4E1B-900D-11D97AA44F9F}"/>
    <cellStyle name="Total 13 3 3 7" xfId="20003" xr:uid="{03B501FE-565E-40DC-A2B8-08D01A883539}"/>
    <cellStyle name="Total 13 3 3 8" xfId="20779" xr:uid="{CDA177CE-F279-4098-9E40-E2829C5E17A7}"/>
    <cellStyle name="Total 13 3 4" xfId="11606" xr:uid="{3038DCBE-E6CD-43C3-B30B-B1C2F7BD51CB}"/>
    <cellStyle name="Total 13 3 4 2" xfId="16010" xr:uid="{2A2305C7-C740-40F4-9093-03E1CFE4F487}"/>
    <cellStyle name="Total 13 3 4 3" xfId="16970" xr:uid="{1C0150AB-A113-4A1D-845F-65F9C02C98E2}"/>
    <cellStyle name="Total 13 3 4 4" xfId="17922" xr:uid="{3A62D76D-7525-4DB9-BCE7-5475C69F1E47}"/>
    <cellStyle name="Total 13 3 4 5" xfId="18796" xr:uid="{987A2C5A-8965-4973-BF8F-94B1ECD8FA7A}"/>
    <cellStyle name="Total 13 3 4 6" xfId="19661" xr:uid="{7DDC4D25-7D0D-478A-86D2-FF74BCBD1CFB}"/>
    <cellStyle name="Total 13 3 4 7" xfId="20437" xr:uid="{1A51B5DA-9894-431D-94ED-0C9A259F34C9}"/>
    <cellStyle name="Total 13 3 4 8" xfId="21194" xr:uid="{3D0C1CA1-03C8-4CA3-AD35-B4FB11FB74BC}"/>
    <cellStyle name="Total 13 3 5" xfId="14307" xr:uid="{DD04F120-C0FC-48D6-9347-6046DDAA702B}"/>
    <cellStyle name="Total 13 3 6" xfId="12650" xr:uid="{026D15EA-6656-4F14-BB33-C3CD3FBDE133}"/>
    <cellStyle name="Total 13 3 7" xfId="14648" xr:uid="{3DB941EC-DBFD-4446-BFAD-A6D0369C7EAB}"/>
    <cellStyle name="Total 13 3 8" xfId="12348" xr:uid="{560B3F44-8C50-4F7B-987C-D4E97DC4850D}"/>
    <cellStyle name="Total 13 3 9" xfId="13806" xr:uid="{E6D4B5B3-8132-46CD-BAA4-5905FB016831}"/>
    <cellStyle name="Total 13 4" xfId="9366" xr:uid="{9CF132DA-54E8-4470-AAB2-BC876B93802E}"/>
    <cellStyle name="Total 13 4 10" xfId="14693" xr:uid="{0E5A4B04-FE16-4916-9694-101E4792A93A}"/>
    <cellStyle name="Total 13 4 2" xfId="10893" xr:uid="{8E522B90-859B-45D3-AFA9-3A2A3898DAFE}"/>
    <cellStyle name="Total 13 4 2 2" xfId="15519" xr:uid="{6D4525E8-9677-4FBF-B8BB-D1A63C0DBDB5}"/>
    <cellStyle name="Total 13 4 2 3" xfId="16525" xr:uid="{CFAD4B97-736C-4B93-A805-3DC741D2A028}"/>
    <cellStyle name="Total 13 4 2 4" xfId="17483" xr:uid="{467EE3AB-0CD7-4DBC-94C4-C05B9FE27F5F}"/>
    <cellStyle name="Total 13 4 2 5" xfId="18409" xr:uid="{2638045F-799F-43C2-8B32-866731A26F43}"/>
    <cellStyle name="Total 13 4 2 6" xfId="19280" xr:uid="{2DBC9B27-37CB-431F-8739-05E426A1C39A}"/>
    <cellStyle name="Total 13 4 2 7" xfId="20127" xr:uid="{B951BFFC-D9C2-4439-9B8A-9B86FD3E2C0F}"/>
    <cellStyle name="Total 13 4 2 8" xfId="20894" xr:uid="{12DE999A-242F-4E9E-8F60-D3778C67B282}"/>
    <cellStyle name="Total 13 4 3" xfId="11721" xr:uid="{D917FC6A-467E-4AE2-9E96-4C1987DBE6E0}"/>
    <cellStyle name="Total 13 4 3 2" xfId="16125" xr:uid="{93D9A51B-A4FB-49D2-B6CC-02B1739F2F8C}"/>
    <cellStyle name="Total 13 4 3 3" xfId="17085" xr:uid="{7CCC6E52-1704-48D8-9251-1740254FFDB8}"/>
    <cellStyle name="Total 13 4 3 4" xfId="18037" xr:uid="{FBEB3454-F0C6-4FAB-A20C-BBDC3BF66C14}"/>
    <cellStyle name="Total 13 4 3 5" xfId="18911" xr:uid="{BE8D9F7D-EACA-4C7F-B34E-D59BE7B37D69}"/>
    <cellStyle name="Total 13 4 3 6" xfId="19776" xr:uid="{21E90F12-A7E3-41B3-B4CF-0811B7918DD3}"/>
    <cellStyle name="Total 13 4 3 7" xfId="20552" xr:uid="{27049C8E-C065-42A6-ADF7-31662C68B00E}"/>
    <cellStyle name="Total 13 4 3 8" xfId="21309" xr:uid="{7124F4A5-59B0-4E4C-839D-46093F0B88FE}"/>
    <cellStyle name="Total 13 4 4" xfId="14490" xr:uid="{2256F3B6-00BC-45AA-B296-67D88066AB01}"/>
    <cellStyle name="Total 13 4 5" xfId="12481" xr:uid="{8A4C9ECE-6A75-45B3-B8FF-054D0921C7AA}"/>
    <cellStyle name="Total 13 4 6" xfId="13761" xr:uid="{A174BC3B-E927-46F6-87AA-1EB485050F7D}"/>
    <cellStyle name="Total 13 4 7" xfId="13117" xr:uid="{E37F10D5-61BF-478E-86A2-E2C1C7ABD9A7}"/>
    <cellStyle name="Total 13 4 8" xfId="14605" xr:uid="{E8F93CA1-3DE3-4F1D-AB27-94DFEA77D273}"/>
    <cellStyle name="Total 13 4 9" xfId="12382" xr:uid="{3B30BD2C-B4DD-4507-8434-37A96B721229}"/>
    <cellStyle name="Total 13 5" xfId="10150" xr:uid="{BA035492-F00E-4D6D-83C9-CD0FE3E90C2D}"/>
    <cellStyle name="Total 13 5 2" xfId="15030" xr:uid="{422A72B9-DF08-48FB-A3E9-6BF50E5F7CCE}"/>
    <cellStyle name="Total 13 5 3" xfId="12053" xr:uid="{9C541247-B5D8-40B2-B394-9A35C4210491}"/>
    <cellStyle name="Total 13 5 4" xfId="14207" xr:uid="{8065CA17-A9A5-4AB7-87F3-765454E05ED9}"/>
    <cellStyle name="Total 13 5 5" xfId="12745" xr:uid="{48B54ECD-5E85-4655-87F0-D6D1201A1930}"/>
    <cellStyle name="Total 13 5 6" xfId="13716" xr:uid="{5E529FDA-7A51-4BA0-B571-19CF1845F83F}"/>
    <cellStyle name="Total 13 5 7" xfId="13156" xr:uid="{ECC140D8-26D0-43C6-A36C-547D5EFC4700}"/>
    <cellStyle name="Total 13 5 8" xfId="15136" xr:uid="{1A3F8B72-CA8B-45DE-AC5F-BD1E93C852B7}"/>
    <cellStyle name="Total 13 6" xfId="11493" xr:uid="{1658818E-A980-4DF5-B330-38510178EBF3}"/>
    <cellStyle name="Total 13 6 2" xfId="15897" xr:uid="{F23DBA14-C1E6-41B8-83B8-D639B3A57CED}"/>
    <cellStyle name="Total 13 6 3" xfId="16857" xr:uid="{F06A7D63-238C-4437-9B10-30669C63EDD9}"/>
    <cellStyle name="Total 13 6 4" xfId="17809" xr:uid="{2357B8C8-F318-45B9-8A98-C8F011D8A851}"/>
    <cellStyle name="Total 13 6 5" xfId="18683" xr:uid="{42288F5F-206E-4E6B-881D-2DEE6685E98E}"/>
    <cellStyle name="Total 13 6 6" xfId="19548" xr:uid="{5FD60A9F-EFCF-43F1-AC08-C461B3BE6109}"/>
    <cellStyle name="Total 13 6 7" xfId="20324" xr:uid="{1F96D14E-5BFC-4BA5-9466-E2F1CA4751B8}"/>
    <cellStyle name="Total 13 6 8" xfId="21081" xr:uid="{49BDF6F3-1623-4E60-874D-96D741524556}"/>
    <cellStyle name="Total 13 7" xfId="13956" xr:uid="{8030E47A-A78E-45D1-A151-D65DE8EEF1E8}"/>
    <cellStyle name="Total 13 8" xfId="12953" xr:uid="{B52BA8E5-16B4-4B88-87B9-7410E9BA2665}"/>
    <cellStyle name="Total 13 9" xfId="13567" xr:uid="{761B476C-C3DA-42ED-9F07-14F159B31D89}"/>
    <cellStyle name="Total 14" xfId="8546" xr:uid="{89968E8B-0A22-4B1F-B441-A7C7F6BA0209}"/>
    <cellStyle name="Total 14 10" xfId="13262" xr:uid="{DDFC1761-AEF1-4536-AB39-52792D9C9D6B}"/>
    <cellStyle name="Total 14 11" xfId="15066" xr:uid="{73A81894-D181-467B-9872-4FFB85DDB370}"/>
    <cellStyle name="Total 14 12" xfId="12020" xr:uid="{83725CAB-D8B1-4E5B-B01E-2641287EC8CA}"/>
    <cellStyle name="Total 14 13" xfId="13877" xr:uid="{5A1829EC-D88D-4B20-A8DF-F382D470EE2D}"/>
    <cellStyle name="Total 14 2" xfId="8547" xr:uid="{CCB8CF54-EA56-4658-8697-DACC1390AD08}"/>
    <cellStyle name="Total 14 2 10" xfId="13998" xr:uid="{5D1DBFE3-D56A-41BC-8E39-011701C4FAF3}"/>
    <cellStyle name="Total 14 2 11" xfId="12913" xr:uid="{34EC8228-ED46-4F77-B408-47A1EE7075A7}"/>
    <cellStyle name="Total 14 2 12" xfId="13601" xr:uid="{CAAF9C0C-6C19-4AC5-AC6A-949A84147CBA}"/>
    <cellStyle name="Total 14 2 2" xfId="9118" xr:uid="{A09A79B0-08CB-406E-A769-A3C7A2C65AD5}"/>
    <cellStyle name="Total 14 2 2 10" xfId="13226" xr:uid="{59911D16-7467-4B34-9778-A1315B43ED62}"/>
    <cellStyle name="Total 14 2 2 11" xfId="14399" xr:uid="{DA3FD100-B2C1-489D-8B81-757916B008B1}"/>
    <cellStyle name="Total 14 2 2 2" xfId="9861" xr:uid="{67A9B3A9-081C-4B46-BADE-6354E0770B71}"/>
    <cellStyle name="Total 14 2 2 2 10" xfId="18561" xr:uid="{0D4F07F5-317B-413B-B36A-003DD2D142AE}"/>
    <cellStyle name="Total 14 2 2 2 2" xfId="11402" xr:uid="{71C8D5E0-EB08-4451-A515-2F8F38C7E82D}"/>
    <cellStyle name="Total 14 2 2 2 2 2" xfId="15820" xr:uid="{9DB5738A-6EAC-4A63-BD0B-53E557CF5D0C}"/>
    <cellStyle name="Total 14 2 2 2 2 3" xfId="16782" xr:uid="{CC353AB7-BBBE-479B-991C-5B9F7905F0F7}"/>
    <cellStyle name="Total 14 2 2 2 2 4" xfId="17734" xr:uid="{6BDE65C8-074F-4AD8-8B2D-2E02B4A2FC18}"/>
    <cellStyle name="Total 14 2 2 2 2 5" xfId="18612" xr:uid="{E0C635F8-BFCD-4399-A5C2-3343F3FB88CD}"/>
    <cellStyle name="Total 14 2 2 2 2 6" xfId="19477" xr:uid="{7BEA1538-2D89-4805-A67E-0E5B593979E0}"/>
    <cellStyle name="Total 14 2 2 2 2 7" xfId="20253" xr:uid="{F8ACBADB-BDF0-4894-8727-3915088EF460}"/>
    <cellStyle name="Total 14 2 2 2 2 8" xfId="21010" xr:uid="{BC3B6492-99B6-4BC9-8497-768A7C9A9A75}"/>
    <cellStyle name="Total 14 2 2 2 3" xfId="11837" xr:uid="{44338048-EDE5-46B9-9D7B-A4F157E982E3}"/>
    <cellStyle name="Total 14 2 2 2 3 2" xfId="16241" xr:uid="{EC4A7ECB-C9BA-4D6F-AB09-AB2DD205069A}"/>
    <cellStyle name="Total 14 2 2 2 3 3" xfId="17201" xr:uid="{8FA55873-7779-48FB-B49C-F798821E8C37}"/>
    <cellStyle name="Total 14 2 2 2 3 4" xfId="18153" xr:uid="{34C57192-F89B-4B13-A2EE-2FB80B28729F}"/>
    <cellStyle name="Total 14 2 2 2 3 5" xfId="19027" xr:uid="{1595435E-1A3E-4861-A755-EB250EE4FF37}"/>
    <cellStyle name="Total 14 2 2 2 3 6" xfId="19892" xr:uid="{C4D0AB5E-9544-479F-8066-82ED15C34D98}"/>
    <cellStyle name="Total 14 2 2 2 3 7" xfId="20668" xr:uid="{6E1F61D0-4C22-4862-AB9A-A202A667B38D}"/>
    <cellStyle name="Total 14 2 2 2 3 8" xfId="21425" xr:uid="{187932D9-81CB-429C-B81E-5E933B67BD5A}"/>
    <cellStyle name="Total 14 2 2 2 4" xfId="14806" xr:uid="{98869C4D-D7E0-4868-BB4B-945599159C62}"/>
    <cellStyle name="Total 14 2 2 2 5" xfId="15111" xr:uid="{E118A306-634C-44C2-84FE-716D6E825C98}"/>
    <cellStyle name="Total 14 2 2 2 6" xfId="11987" xr:uid="{A6A0E54B-4586-458F-B949-A36C84C4E63D}"/>
    <cellStyle name="Total 14 2 2 2 7" xfId="15766" xr:uid="{99A83B76-555A-47A6-8ECC-A853C3C5C4E3}"/>
    <cellStyle name="Total 14 2 2 2 8" xfId="16729" xr:uid="{9271C1C8-20ED-4BAD-AE71-2F0D5B895D57}"/>
    <cellStyle name="Total 14 2 2 2 9" xfId="17681" xr:uid="{524845F0-925C-4F78-91D7-25653A71282C}"/>
    <cellStyle name="Total 14 2 2 3" xfId="10643" xr:uid="{5D06E55F-4C1B-4F36-9C9E-FAFA3C0139CA}"/>
    <cellStyle name="Total 14 2 2 3 2" xfId="15339" xr:uid="{D04CC09D-76B7-422F-ABC9-FBFEE99DD3D5}"/>
    <cellStyle name="Total 14 2 2 3 3" xfId="16359" xr:uid="{0A3789FB-162F-429A-AAE6-064C7FE8C889}"/>
    <cellStyle name="Total 14 2 2 3 4" xfId="17319" xr:uid="{08F1D8A3-2C1B-4779-8B29-FD8A1A56719B}"/>
    <cellStyle name="Total 14 2 2 3 5" xfId="18268" xr:uid="{E57656B2-08C4-46C0-8EA1-1D4648CC243A}"/>
    <cellStyle name="Total 14 2 2 3 6" xfId="19141" xr:uid="{87B6BC77-2C2A-4B8F-830A-BC4BF7D9FE0B}"/>
    <cellStyle name="Total 14 2 2 3 7" xfId="20006" xr:uid="{1D8F3728-58D8-481E-B750-6BB70A9190C4}"/>
    <cellStyle name="Total 14 2 2 3 8" xfId="20782" xr:uid="{AB0ABB6D-7548-48A9-B273-E0FC1DF729C4}"/>
    <cellStyle name="Total 14 2 2 4" xfId="11609" xr:uid="{084DEFB5-FDC6-4903-8ABE-A413AB372889}"/>
    <cellStyle name="Total 14 2 2 4 2" xfId="16013" xr:uid="{16EC8FE7-86D2-4915-BF94-259D9422D752}"/>
    <cellStyle name="Total 14 2 2 4 3" xfId="16973" xr:uid="{20C7A044-0470-4954-B9D8-EB999CBC0AB9}"/>
    <cellStyle name="Total 14 2 2 4 4" xfId="17925" xr:uid="{53A30CAF-5367-42CA-A0BC-48752668665D}"/>
    <cellStyle name="Total 14 2 2 4 5" xfId="18799" xr:uid="{51706F45-75DD-4FC2-BE45-D5609B1F2496}"/>
    <cellStyle name="Total 14 2 2 4 6" xfId="19664" xr:uid="{A428980A-8FF9-4028-B969-CA0CF584178B}"/>
    <cellStyle name="Total 14 2 2 4 7" xfId="20440" xr:uid="{E5AD0B98-56BA-43BE-9F0D-20660C8896CD}"/>
    <cellStyle name="Total 14 2 2 4 8" xfId="21197" xr:uid="{60E9E11C-BD4F-407E-B16C-1750BD449841}"/>
    <cellStyle name="Total 14 2 2 5" xfId="14310" xr:uid="{48972A26-0157-495A-8227-434AA89A0D63}"/>
    <cellStyle name="Total 14 2 2 6" xfId="12647" xr:uid="{8299C35B-C013-43D6-B4DD-EF11CC7FC6DD}"/>
    <cellStyle name="Total 14 2 2 7" xfId="14026" xr:uid="{B904ABB4-CB33-4C88-8B18-A1A1C86BD70A}"/>
    <cellStyle name="Total 14 2 2 8" xfId="12894" xr:uid="{C55BE737-5AB0-4D5F-9D1F-7C369C372F62}"/>
    <cellStyle name="Total 14 2 2 9" xfId="13620" xr:uid="{81EDB90A-F59D-486A-A8F2-E19FA632D833}"/>
    <cellStyle name="Total 14 2 3" xfId="9369" xr:uid="{5754F155-8D39-4D17-AFB7-7E4C54749A41}"/>
    <cellStyle name="Total 14 2 3 10" xfId="14029" xr:uid="{A25FDEDE-E97B-43F5-BC0E-C7379893B6B3}"/>
    <cellStyle name="Total 14 2 3 2" xfId="10896" xr:uid="{6BC35096-BE7F-44BD-B26D-310936C5941D}"/>
    <cellStyle name="Total 14 2 3 2 2" xfId="15522" xr:uid="{F8DB2735-F75E-4D88-B556-9F5CD9451261}"/>
    <cellStyle name="Total 14 2 3 2 3" xfId="16528" xr:uid="{174ECC3A-51A4-4ECB-8488-C2DB0AD0CFF0}"/>
    <cellStyle name="Total 14 2 3 2 4" xfId="17486" xr:uid="{3353C5F5-A20E-4534-AE6D-FB32438A50DC}"/>
    <cellStyle name="Total 14 2 3 2 5" xfId="18412" xr:uid="{C1AE2C01-7C8D-4F45-86D7-0335224A5B63}"/>
    <cellStyle name="Total 14 2 3 2 6" xfId="19283" xr:uid="{D60F3064-36B8-4245-8B8E-F93C207631B3}"/>
    <cellStyle name="Total 14 2 3 2 7" xfId="20130" xr:uid="{0F257D21-BD98-4929-BBD3-8527DA4EF4D6}"/>
    <cellStyle name="Total 14 2 3 2 8" xfId="20897" xr:uid="{A30CEC48-0F3C-4DEE-BDB2-169349A35174}"/>
    <cellStyle name="Total 14 2 3 3" xfId="11724" xr:uid="{15AD5EA3-FF24-46B6-AE01-2D0AA6E5763A}"/>
    <cellStyle name="Total 14 2 3 3 2" xfId="16128" xr:uid="{29ED2C83-DE72-498E-92EC-5A6E25D38C01}"/>
    <cellStyle name="Total 14 2 3 3 3" xfId="17088" xr:uid="{A0FA59AA-214A-45FD-AFA7-244D856609D1}"/>
    <cellStyle name="Total 14 2 3 3 4" xfId="18040" xr:uid="{219B48DF-AF56-4EDE-95F5-E46853E157CE}"/>
    <cellStyle name="Total 14 2 3 3 5" xfId="18914" xr:uid="{0F5572A4-36B5-4236-A7E8-15738DA9DFE1}"/>
    <cellStyle name="Total 14 2 3 3 6" xfId="19779" xr:uid="{A1C1142A-D2CA-4D34-BC90-4A1973642E3D}"/>
    <cellStyle name="Total 14 2 3 3 7" xfId="20555" xr:uid="{A671FBE8-AA88-4D5F-9F95-70FBBB65D9FF}"/>
    <cellStyle name="Total 14 2 3 3 8" xfId="21312" xr:uid="{3B53547B-C5EC-459E-8D36-8E32310E830D}"/>
    <cellStyle name="Total 14 2 3 4" xfId="14493" xr:uid="{3BCA0D98-88E9-4E49-AF5B-ADA55087BA22}"/>
    <cellStyle name="Total 14 2 3 5" xfId="12478" xr:uid="{E553FAE5-FB6C-4344-90F1-34E1FF8040AD}"/>
    <cellStyle name="Total 14 2 3 6" xfId="13764" xr:uid="{4636DFAF-F90C-42FD-AD13-0926339938AB}"/>
    <cellStyle name="Total 14 2 3 7" xfId="13114" xr:uid="{3F0A27FC-0CF1-4CDA-A27A-7000C34C30B9}"/>
    <cellStyle name="Total 14 2 3 8" xfId="14403" xr:uid="{D8F4750A-8156-4D4E-9FBE-C4D0EA9E3790}"/>
    <cellStyle name="Total 14 2 3 9" xfId="12561" xr:uid="{6FE06001-CE33-433D-875B-AA964DBB6385}"/>
    <cellStyle name="Total 14 2 4" xfId="10153" xr:uid="{244221DC-B011-4BF3-89B8-778664D644E6}"/>
    <cellStyle name="Total 14 2 4 2" xfId="15033" xr:uid="{83F50926-9BDF-4372-9985-6186528F783A}"/>
    <cellStyle name="Total 14 2 4 3" xfId="12050" xr:uid="{BC9DB19E-EC03-41E3-AF16-D6AB875ED320}"/>
    <cellStyle name="Total 14 2 4 4" xfId="15236" xr:uid="{89CCD85A-AFF5-4C1B-85C6-C94FE00DA34A}"/>
    <cellStyle name="Total 14 2 4 5" xfId="11894" xr:uid="{16F7758A-C649-4C72-8401-AA81C5583183}"/>
    <cellStyle name="Total 14 2 4 6" xfId="15811" xr:uid="{F39A589D-6081-429D-AAE3-9BBA0077E063}"/>
    <cellStyle name="Total 14 2 4 7" xfId="16773" xr:uid="{DD16D876-F7E0-4B3E-9904-938A068011EA}"/>
    <cellStyle name="Total 14 2 4 8" xfId="17725" xr:uid="{96A7FBF7-284F-4B91-868C-3D7F15A41456}"/>
    <cellStyle name="Total 14 2 5" xfId="11496" xr:uid="{953E180C-B832-4BCD-9DCE-96455A5A8F56}"/>
    <cellStyle name="Total 14 2 5 2" xfId="15900" xr:uid="{D772CCB5-17A9-4E8F-BA06-FEBEB1748BEA}"/>
    <cellStyle name="Total 14 2 5 3" xfId="16860" xr:uid="{641B7D5F-80C2-4A7E-AD58-80991BBBE875}"/>
    <cellStyle name="Total 14 2 5 4" xfId="17812" xr:uid="{75D9C8C6-9BD0-4F37-8072-DFD182628296}"/>
    <cellStyle name="Total 14 2 5 5" xfId="18686" xr:uid="{8DF917CE-0D60-416D-B5BD-8FED4254047A}"/>
    <cellStyle name="Total 14 2 5 6" xfId="19551" xr:uid="{B79ECE65-4132-43FB-818F-6B0CAECA3689}"/>
    <cellStyle name="Total 14 2 5 7" xfId="20327" xr:uid="{11A0D1CF-F637-4F21-A686-767835DEA41F}"/>
    <cellStyle name="Total 14 2 5 8" xfId="21084" xr:uid="{6EAA9BD8-22D8-44EC-AB13-F06A67AA9F06}"/>
    <cellStyle name="Total 14 2 6" xfId="13959" xr:uid="{E1C8C786-F594-486E-980B-6F88C0F22151}"/>
    <cellStyle name="Total 14 2 7" xfId="12950" xr:uid="{00453410-ABEF-49CC-AA45-DFDA6D53A7D9}"/>
    <cellStyle name="Total 14 2 8" xfId="13570" xr:uid="{12D68AAC-99C5-4D08-A3FB-041D8EC7FE6F}"/>
    <cellStyle name="Total 14 2 9" xfId="13261" xr:uid="{48AC2840-A61D-4891-8641-740C685A3238}"/>
    <cellStyle name="Total 14 3" xfId="9117" xr:uid="{8EC1E6E2-3B5B-4327-81C4-0E31C0CF595D}"/>
    <cellStyle name="Total 14 3 10" xfId="16384" xr:uid="{E6F0680F-D629-484C-B69F-BF6F740359CA}"/>
    <cellStyle name="Total 14 3 11" xfId="17344" xr:uid="{BC4BF874-14FC-4F56-9E11-44FAB6985BAC}"/>
    <cellStyle name="Total 14 3 2" xfId="9862" xr:uid="{16089B33-BDF5-4BC0-864A-5C45418B4416}"/>
    <cellStyle name="Total 14 3 2 10" xfId="20155" xr:uid="{05CC0804-B6A7-4ACA-B982-A3D8ECD91297}"/>
    <cellStyle name="Total 14 3 2 2" xfId="11403" xr:uid="{E41FAC4C-7D66-48E7-BA6F-48A6F802A985}"/>
    <cellStyle name="Total 14 3 2 2 2" xfId="15821" xr:uid="{C84AACD5-A981-4563-9D6C-505B51D23943}"/>
    <cellStyle name="Total 14 3 2 2 3" xfId="16783" xr:uid="{D6A93E89-6D5E-47BC-80A6-46A6CDE0EEAD}"/>
    <cellStyle name="Total 14 3 2 2 4" xfId="17735" xr:uid="{1BE7B496-63E6-4D56-B61C-2DB25055B4F5}"/>
    <cellStyle name="Total 14 3 2 2 5" xfId="18613" xr:uid="{C6A8BCE7-3F85-425A-A4B1-F4784C67D2CE}"/>
    <cellStyle name="Total 14 3 2 2 6" xfId="19478" xr:uid="{7D4BBF19-76F9-4D6C-B271-7304976A497B}"/>
    <cellStyle name="Total 14 3 2 2 7" xfId="20254" xr:uid="{A64B633E-C32E-4429-83B3-D55522652698}"/>
    <cellStyle name="Total 14 3 2 2 8" xfId="21011" xr:uid="{F86DFA93-AEE3-45DF-8DAE-0DB5AF92FADC}"/>
    <cellStyle name="Total 14 3 2 3" xfId="11838" xr:uid="{53B3BFD8-D50D-457E-853D-4189966212F2}"/>
    <cellStyle name="Total 14 3 2 3 2" xfId="16242" xr:uid="{34A165C6-B46F-478C-8901-2B14B2748AE7}"/>
    <cellStyle name="Total 14 3 2 3 3" xfId="17202" xr:uid="{30FD68D0-CEBC-4DE3-8CCC-3A564825C3B1}"/>
    <cellStyle name="Total 14 3 2 3 4" xfId="18154" xr:uid="{E2C19F83-17B1-4DEC-8D4C-619BC22269DC}"/>
    <cellStyle name="Total 14 3 2 3 5" xfId="19028" xr:uid="{16204F54-3ADE-4FEA-8922-2960B381AB49}"/>
    <cellStyle name="Total 14 3 2 3 6" xfId="19893" xr:uid="{251849EA-6AA0-4872-AE15-6343B702034D}"/>
    <cellStyle name="Total 14 3 2 3 7" xfId="20669" xr:uid="{D8ED044B-A67D-4C9F-AE6C-EEDBB2A6D7E7}"/>
    <cellStyle name="Total 14 3 2 3 8" xfId="21426" xr:uid="{5A5E090B-375C-4AF7-841D-59D73B674DF5}"/>
    <cellStyle name="Total 14 3 2 4" xfId="14807" xr:uid="{0925435F-1E1E-4F45-BFBE-3FB63D2AA61C}"/>
    <cellStyle name="Total 14 3 2 5" xfId="15547" xr:uid="{F101047F-B451-4452-B915-A7B165A2B6CB}"/>
    <cellStyle name="Total 14 3 2 6" xfId="16553" xr:uid="{F917FFB9-99E2-4CD1-8BB5-114ED1EBB94C}"/>
    <cellStyle name="Total 14 3 2 7" xfId="17511" xr:uid="{A6EDAF04-E335-4005-9EBD-224A875039F6}"/>
    <cellStyle name="Total 14 3 2 8" xfId="18437" xr:uid="{797C5AA6-AE88-4ED1-A3E6-67B86E5790E2}"/>
    <cellStyle name="Total 14 3 2 9" xfId="19308" xr:uid="{DA483586-C163-4E70-8C7D-BFD33E93B642}"/>
    <cellStyle name="Total 14 3 3" xfId="10642" xr:uid="{792BEA41-79DD-4192-918D-3EF921E3865C}"/>
    <cellStyle name="Total 14 3 3 2" xfId="15338" xr:uid="{8659BC19-44CA-4058-871E-6E6054B0B405}"/>
    <cellStyle name="Total 14 3 3 3" xfId="16358" xr:uid="{E2431E1D-3F9D-43A8-93B7-AF10D24C2CC1}"/>
    <cellStyle name="Total 14 3 3 4" xfId="17318" xr:uid="{DEBCEC63-B941-4E73-8AE7-AC8111DA443F}"/>
    <cellStyle name="Total 14 3 3 5" xfId="18267" xr:uid="{E090C58F-9186-4758-A104-F0F5B724D11A}"/>
    <cellStyle name="Total 14 3 3 6" xfId="19140" xr:uid="{97ADBDA5-9486-401B-A5EF-8A6C9450DF4E}"/>
    <cellStyle name="Total 14 3 3 7" xfId="20005" xr:uid="{807A3B37-E424-4F6D-B983-6A44B3BAE8A3}"/>
    <cellStyle name="Total 14 3 3 8" xfId="20781" xr:uid="{971425D8-2A22-4AED-95D4-7A3E90B05FA7}"/>
    <cellStyle name="Total 14 3 4" xfId="11608" xr:uid="{50020D70-EEAD-4D11-9B83-0C06CC6F6EA1}"/>
    <cellStyle name="Total 14 3 4 2" xfId="16012" xr:uid="{C1335CB5-AB5B-48E7-9257-794CBB3B978B}"/>
    <cellStyle name="Total 14 3 4 3" xfId="16972" xr:uid="{4A094EC4-5FEA-4AAB-A80E-F649355C4DD3}"/>
    <cellStyle name="Total 14 3 4 4" xfId="17924" xr:uid="{37908D20-09C4-4335-A314-3D94EC6810C8}"/>
    <cellStyle name="Total 14 3 4 5" xfId="18798" xr:uid="{8718FC94-E94D-47DB-A594-FD108C7DD902}"/>
    <cellStyle name="Total 14 3 4 6" xfId="19663" xr:uid="{4754A541-9502-4B05-8160-1D70C81C9809}"/>
    <cellStyle name="Total 14 3 4 7" xfId="20439" xr:uid="{F37DDB94-DC78-4FF7-91F2-285100AB23D8}"/>
    <cellStyle name="Total 14 3 4 8" xfId="21196" xr:uid="{BC628115-5C35-4219-901A-5BD214400004}"/>
    <cellStyle name="Total 14 3 5" xfId="14309" xr:uid="{287D62FC-D6CE-403C-BF6A-2ABFBCB27824}"/>
    <cellStyle name="Total 14 3 6" xfId="12648" xr:uid="{5FA1F5CB-078D-40CC-8669-2EDBA6A1AFE1}"/>
    <cellStyle name="Total 14 3 7" xfId="15166" xr:uid="{F0CD7C85-7BD6-4176-9ABA-4B938612C9C6}"/>
    <cellStyle name="Total 14 3 8" xfId="11952" xr:uid="{7EFC143E-1020-4D6C-A632-EE02185815AE}"/>
    <cellStyle name="Total 14 3 9" xfId="15368" xr:uid="{3B6F252D-D999-42ED-BE02-6F7B28ECC04D}"/>
    <cellStyle name="Total 14 4" xfId="9368" xr:uid="{7C0D60FE-164A-4F01-8AAB-25BBAC8EB141}"/>
    <cellStyle name="Total 14 4 10" xfId="14440" xr:uid="{6E3433EC-C95E-4FD5-9C26-13F2F2FD07C9}"/>
    <cellStyle name="Total 14 4 2" xfId="10895" xr:uid="{0DA4FAC3-0BB4-4B36-9C00-711D29E3B95D}"/>
    <cellStyle name="Total 14 4 2 2" xfId="15521" xr:uid="{EA18746D-137A-43F8-BCD3-C116EC2A1B46}"/>
    <cellStyle name="Total 14 4 2 3" xfId="16527" xr:uid="{489E972A-9EEC-4879-AC7D-BA75275BBBC5}"/>
    <cellStyle name="Total 14 4 2 4" xfId="17485" xr:uid="{65A94D72-BC63-4F28-9998-AFF387469DB2}"/>
    <cellStyle name="Total 14 4 2 5" xfId="18411" xr:uid="{FE8AF9F8-3757-41BB-A2C3-CD7DE5BAC465}"/>
    <cellStyle name="Total 14 4 2 6" xfId="19282" xr:uid="{B13E30D3-6C61-4CAD-B0BD-B0F657494E2C}"/>
    <cellStyle name="Total 14 4 2 7" xfId="20129" xr:uid="{3B70FF2A-6CBC-4D72-88ED-33792491FE94}"/>
    <cellStyle name="Total 14 4 2 8" xfId="20896" xr:uid="{F19BF7A6-4D22-4A54-AF1A-ECE028D753D2}"/>
    <cellStyle name="Total 14 4 3" xfId="11723" xr:uid="{8A1435B0-B4F3-4262-8FFE-7F39E03A6E14}"/>
    <cellStyle name="Total 14 4 3 2" xfId="16127" xr:uid="{487FAC41-3907-421A-B944-DF203846EEF7}"/>
    <cellStyle name="Total 14 4 3 3" xfId="17087" xr:uid="{267A40D9-3007-475F-877B-2273324798E3}"/>
    <cellStyle name="Total 14 4 3 4" xfId="18039" xr:uid="{1BEBA326-8FD7-4E77-84E2-8313DB79CE5B}"/>
    <cellStyle name="Total 14 4 3 5" xfId="18913" xr:uid="{EAAAD5F0-2BB7-4BCE-BE88-A3ACE7785BF9}"/>
    <cellStyle name="Total 14 4 3 6" xfId="19778" xr:uid="{545AE519-9802-4CC3-9789-D33BE6992CC9}"/>
    <cellStyle name="Total 14 4 3 7" xfId="20554" xr:uid="{99BA63E4-5DB9-4B57-87AB-0CD1929F03AB}"/>
    <cellStyle name="Total 14 4 3 8" xfId="21311" xr:uid="{EE002576-1A76-4E4E-A5AF-93E147C2E9B3}"/>
    <cellStyle name="Total 14 4 4" xfId="14492" xr:uid="{02DADD0D-5B4F-4F6A-8140-6169F38B543C}"/>
    <cellStyle name="Total 14 4 5" xfId="12479" xr:uid="{6AAF8FF3-D2DA-43F7-93A1-A9B29541D76A}"/>
    <cellStyle name="Total 14 4 6" xfId="13763" xr:uid="{3DA0BD1B-CEC0-47E1-8834-E3A992817866}"/>
    <cellStyle name="Total 14 4 7" xfId="13115" xr:uid="{8235CCFF-31D0-4C63-B7F1-A12903090625}"/>
    <cellStyle name="Total 14 4 8" xfId="15072" xr:uid="{5137DD07-CEBE-4232-8CFF-07CC1E52110C}"/>
    <cellStyle name="Total 14 4 9" xfId="12017" xr:uid="{AA04455C-30F2-4D26-AED4-AD51592FE88C}"/>
    <cellStyle name="Total 14 5" xfId="10152" xr:uid="{1F1F413B-54F3-46C4-BD14-7BF5A75EC2B1}"/>
    <cellStyle name="Total 14 5 2" xfId="15032" xr:uid="{E617794F-12BB-4D63-A2D6-3FD71E512974}"/>
    <cellStyle name="Total 14 5 3" xfId="12051" xr:uid="{BD79FC48-C021-456B-8DDE-992A27A47F9D}"/>
    <cellStyle name="Total 14 5 4" xfId="15761" xr:uid="{36E4E972-29AC-485C-A7A9-EF3B7B7A3869}"/>
    <cellStyle name="Total 14 5 5" xfId="16725" xr:uid="{B989ACE6-0431-4BE6-9A5A-D465EF65092D}"/>
    <cellStyle name="Total 14 5 6" xfId="17677" xr:uid="{CFE79E89-034A-420C-9AA3-57919B8F4F9F}"/>
    <cellStyle name="Total 14 5 7" xfId="18559" xr:uid="{BB1527DA-6E77-4BB4-AECD-E00A03E7DD4A}"/>
    <cellStyle name="Total 14 5 8" xfId="19427" xr:uid="{DA75F0F1-D02B-4D1C-90D4-2E0BFD89B5E9}"/>
    <cellStyle name="Total 14 6" xfId="11495" xr:uid="{806BC2DF-E020-45BB-9B6D-0039DE8B3B31}"/>
    <cellStyle name="Total 14 6 2" xfId="15899" xr:uid="{0F29B439-F7B7-41C2-BA64-2FE511AE281C}"/>
    <cellStyle name="Total 14 6 3" xfId="16859" xr:uid="{7E6EADA5-10F9-4049-8532-FFDD4C8684C9}"/>
    <cellStyle name="Total 14 6 4" xfId="17811" xr:uid="{5B226492-66B7-47A4-B45D-2426952E88EC}"/>
    <cellStyle name="Total 14 6 5" xfId="18685" xr:uid="{34818ABB-ABDD-45A2-BD89-585E7A8DD806}"/>
    <cellStyle name="Total 14 6 6" xfId="19550" xr:uid="{B00C6C4F-5B73-4366-9CFF-4D36CDBE08B8}"/>
    <cellStyle name="Total 14 6 7" xfId="20326" xr:uid="{651FBE17-416D-4515-8DBD-916CBE04420C}"/>
    <cellStyle name="Total 14 6 8" xfId="21083" xr:uid="{7D671F6D-0484-432B-8F3A-9307A5EE7F1D}"/>
    <cellStyle name="Total 14 7" xfId="13958" xr:uid="{B5E38A83-726B-4BCD-9598-727769375B5B}"/>
    <cellStyle name="Total 14 8" xfId="12951" xr:uid="{0D944910-33E8-433E-BC2A-615331EFA703}"/>
    <cellStyle name="Total 14 9" xfId="13569" xr:uid="{4CDE8851-9190-454C-99FF-330C7B225481}"/>
    <cellStyle name="Total 15" xfId="8548" xr:uid="{B27F1B70-981C-4AC8-B999-92DA9AFA274F}"/>
    <cellStyle name="Total 15 10" xfId="13260" xr:uid="{9C2C6E88-0445-4859-8B89-124824B2A09B}"/>
    <cellStyle name="Total 15 11" xfId="14580" xr:uid="{190EFA74-EDC2-4358-9271-E1136A58D775}"/>
    <cellStyle name="Total 15 12" xfId="12395" xr:uid="{C396B77C-91BE-4119-8627-FBEA3A55B946}"/>
    <cellStyle name="Total 15 13" xfId="13781" xr:uid="{E8A4FACF-6BC8-4949-9B3A-987FC16FE2C7}"/>
    <cellStyle name="Total 15 2" xfId="8549" xr:uid="{4A74B8C4-0644-4EEA-8C7F-B4098C0C028D}"/>
    <cellStyle name="Total 15 2 10" xfId="15609" xr:uid="{DF07993F-4BD4-45A1-93C3-B28AAF15AE08}"/>
    <cellStyle name="Total 15 2 11" xfId="16610" xr:uid="{1B0FEF07-C2A5-4849-AB9D-7D5481B8323B}"/>
    <cellStyle name="Total 15 2 12" xfId="17568" xr:uid="{39B1D4F9-EB57-4C75-B82B-32A3DA4B8F23}"/>
    <cellStyle name="Total 15 2 2" xfId="9120" xr:uid="{F249CDDA-0F5C-470A-A5A8-8E4E8928F851}"/>
    <cellStyle name="Total 15 2 2 10" xfId="18501" xr:uid="{0451DD7C-2CAF-4419-A7AF-2661671C4F70}"/>
    <cellStyle name="Total 15 2 2 11" xfId="19372" xr:uid="{1F3D67F6-C9D8-4BB2-B96C-9257972F34C6}"/>
    <cellStyle name="Total 15 2 2 2" xfId="9863" xr:uid="{589B4857-2503-4B2D-9902-4C67346678AA}"/>
    <cellStyle name="Total 15 2 2 2 10" xfId="12380" xr:uid="{70B79A7A-346B-4014-BA6C-89CB93529E9F}"/>
    <cellStyle name="Total 15 2 2 2 2" xfId="11404" xr:uid="{4A3F8E1C-2D84-4710-93D0-9A3A309988C1}"/>
    <cellStyle name="Total 15 2 2 2 2 2" xfId="15822" xr:uid="{375F966F-7D32-4E5C-B961-C0E67E0A67C7}"/>
    <cellStyle name="Total 15 2 2 2 2 3" xfId="16784" xr:uid="{D0B75510-C1FA-4015-A6E0-DECF194974F8}"/>
    <cellStyle name="Total 15 2 2 2 2 4" xfId="17736" xr:uid="{56E2F5B0-77E1-49C7-ACDC-BF41756354F9}"/>
    <cellStyle name="Total 15 2 2 2 2 5" xfId="18614" xr:uid="{01B3CE9B-9624-4934-8FDD-1A4249595149}"/>
    <cellStyle name="Total 15 2 2 2 2 6" xfId="19479" xr:uid="{46F27639-6826-4088-843F-949D764127A2}"/>
    <cellStyle name="Total 15 2 2 2 2 7" xfId="20255" xr:uid="{E84C1027-3C33-4759-BC42-F80568A9E476}"/>
    <cellStyle name="Total 15 2 2 2 2 8" xfId="21012" xr:uid="{0FA66D46-E849-42A0-928E-F4F6181991CC}"/>
    <cellStyle name="Total 15 2 2 2 3" xfId="11839" xr:uid="{40D86ED5-F011-4AC4-8F32-1B11D5C91D80}"/>
    <cellStyle name="Total 15 2 2 2 3 2" xfId="16243" xr:uid="{0B18DDC3-F7DA-4096-B157-8A06A5A152F8}"/>
    <cellStyle name="Total 15 2 2 2 3 3" xfId="17203" xr:uid="{984EAE73-6D75-4051-B220-C1E67F2323FA}"/>
    <cellStyle name="Total 15 2 2 2 3 4" xfId="18155" xr:uid="{DADBE6E3-0C38-46F8-BDC1-F4C02123CE29}"/>
    <cellStyle name="Total 15 2 2 2 3 5" xfId="19029" xr:uid="{56A5950F-042D-477D-A2E0-8F91BE721BCA}"/>
    <cellStyle name="Total 15 2 2 2 3 6" xfId="19894" xr:uid="{F5C93D2E-B5F9-4DD4-B48B-2A1CA6F59F73}"/>
    <cellStyle name="Total 15 2 2 2 3 7" xfId="20670" xr:uid="{B436E121-2516-4746-9B06-9FD74CA8727D}"/>
    <cellStyle name="Total 15 2 2 2 3 8" xfId="21427" xr:uid="{A3607D8D-21A1-4C83-88BD-D613D5D3BAF9}"/>
    <cellStyle name="Total 15 2 2 2 4" xfId="14808" xr:uid="{95549617-28BA-478A-89E8-E533F31197DD}"/>
    <cellStyle name="Total 15 2 2 2 5" xfId="14518" xr:uid="{F02D5262-937A-4CE0-BEC2-6DADE358A6E3}"/>
    <cellStyle name="Total 15 2 2 2 6" xfId="12453" xr:uid="{9B875DA3-AD0C-4E86-BFD2-6D131388064C}"/>
    <cellStyle name="Total 15 2 2 2 7" xfId="13773" xr:uid="{BB13260A-D7C4-430B-8B84-EF3FBA5CFB0F}"/>
    <cellStyle name="Total 15 2 2 2 8" xfId="13105" xr:uid="{66C1ED31-B804-4EC4-8107-7EACFDB9D5E4}"/>
    <cellStyle name="Total 15 2 2 2 9" xfId="14607" xr:uid="{A1777FA6-62CC-4A85-971C-4253CA56034B}"/>
    <cellStyle name="Total 15 2 2 3" xfId="10645" xr:uid="{0F4D94EE-9986-493C-93F5-E4FA6116B72D}"/>
    <cellStyle name="Total 15 2 2 3 2" xfId="15341" xr:uid="{F172DDBD-288B-4CFC-991B-854BCE328E09}"/>
    <cellStyle name="Total 15 2 2 3 3" xfId="16361" xr:uid="{88B45D8A-A59A-4312-BCAC-C396DDFEA473}"/>
    <cellStyle name="Total 15 2 2 3 4" xfId="17321" xr:uid="{EBCCF9D0-C851-4CAC-8E52-CD4D3FA47519}"/>
    <cellStyle name="Total 15 2 2 3 5" xfId="18270" xr:uid="{DCB20B82-D262-4FDF-86A1-3BA24F1AA09D}"/>
    <cellStyle name="Total 15 2 2 3 6" xfId="19143" xr:uid="{5D84D1D4-5279-4BFB-8B7B-92AA68A467DC}"/>
    <cellStyle name="Total 15 2 2 3 7" xfId="20008" xr:uid="{A0C5D0E4-1FC2-4BFD-8EF1-B79C524C3364}"/>
    <cellStyle name="Total 15 2 2 3 8" xfId="20784" xr:uid="{BD15A2A5-C163-4927-BCE5-526FFDC0F74F}"/>
    <cellStyle name="Total 15 2 2 4" xfId="11611" xr:uid="{EE7E61D7-3718-4BC3-81DC-808C329EABBF}"/>
    <cellStyle name="Total 15 2 2 4 2" xfId="16015" xr:uid="{33B3F5E9-7D0E-4300-B787-BEFFFFC87266}"/>
    <cellStyle name="Total 15 2 2 4 3" xfId="16975" xr:uid="{B63B887A-9CAF-4530-86D1-E02C8811C825}"/>
    <cellStyle name="Total 15 2 2 4 4" xfId="17927" xr:uid="{8B14F500-1959-4F61-97A9-0FCF3F2A9395}"/>
    <cellStyle name="Total 15 2 2 4 5" xfId="18801" xr:uid="{0540E7C7-EBC1-418F-B2A8-EF33613B1B11}"/>
    <cellStyle name="Total 15 2 2 4 6" xfId="19666" xr:uid="{FB5E2080-D1AE-477C-A9D0-F550A9D4D0F7}"/>
    <cellStyle name="Total 15 2 2 4 7" xfId="20442" xr:uid="{F024F60D-4AF4-4FD2-9A6F-A96743E9AC5F}"/>
    <cellStyle name="Total 15 2 2 4 8" xfId="21199" xr:uid="{B4BA4255-1B40-4FA4-BFA7-5085981B1487}"/>
    <cellStyle name="Total 15 2 2 5" xfId="14312" xr:uid="{8D13DEF1-8C35-4C54-8F13-982C58AA769C}"/>
    <cellStyle name="Total 15 2 2 6" xfId="12645" xr:uid="{5B6B33D6-3213-46B6-AB6E-9508ACA1CD36}"/>
    <cellStyle name="Total 15 2 2 7" xfId="15671" xr:uid="{78757D56-A9B3-4745-8C6E-976EB5E37510}"/>
    <cellStyle name="Total 15 2 2 8" xfId="16649" xr:uid="{DFCD7366-555F-430B-B8EB-757315C9D35E}"/>
    <cellStyle name="Total 15 2 2 9" xfId="17602" xr:uid="{D4A3481D-1312-47FD-A0D1-6994660744B3}"/>
    <cellStyle name="Total 15 2 3" xfId="9371" xr:uid="{7945B795-9E01-4AB4-8857-2B69E47DFF79}"/>
    <cellStyle name="Total 15 2 3 10" xfId="13236" xr:uid="{5DAD9261-92CD-4543-9532-5E35A0269099}"/>
    <cellStyle name="Total 15 2 3 2" xfId="10898" xr:uid="{51A6B126-E649-49E6-80AE-0EC044C4C37E}"/>
    <cellStyle name="Total 15 2 3 2 2" xfId="15524" xr:uid="{ECC45997-7D56-4817-91BB-25DF458A0760}"/>
    <cellStyle name="Total 15 2 3 2 3" xfId="16530" xr:uid="{24373075-8D10-49B3-9537-2CF0D2412292}"/>
    <cellStyle name="Total 15 2 3 2 4" xfId="17488" xr:uid="{37D72A47-3DB1-4DD0-B772-9394E4ED1048}"/>
    <cellStyle name="Total 15 2 3 2 5" xfId="18414" xr:uid="{5C9C170D-B908-4A1A-9BA1-86E6DAD5836E}"/>
    <cellStyle name="Total 15 2 3 2 6" xfId="19285" xr:uid="{76935D04-E754-4571-8DCD-F4BC2801E1B6}"/>
    <cellStyle name="Total 15 2 3 2 7" xfId="20132" xr:uid="{5C99717F-FD4A-425D-8C50-D0BA9907E577}"/>
    <cellStyle name="Total 15 2 3 2 8" xfId="20899" xr:uid="{AB04F6DE-918A-408F-AF3B-79306D4037F9}"/>
    <cellStyle name="Total 15 2 3 3" xfId="11726" xr:uid="{6F6E387F-DB71-4122-AA58-D0C0015D63EE}"/>
    <cellStyle name="Total 15 2 3 3 2" xfId="16130" xr:uid="{41094EC9-F05A-4D21-B5F3-801EF67AB36C}"/>
    <cellStyle name="Total 15 2 3 3 3" xfId="17090" xr:uid="{18E59A4C-3780-411C-8E90-921220CF98CF}"/>
    <cellStyle name="Total 15 2 3 3 4" xfId="18042" xr:uid="{4863444D-AC27-494F-A19A-B955839B0AE0}"/>
    <cellStyle name="Total 15 2 3 3 5" xfId="18916" xr:uid="{501961C8-AB2A-40B2-8A3E-467289A92859}"/>
    <cellStyle name="Total 15 2 3 3 6" xfId="19781" xr:uid="{15A292ED-C4C8-4C22-9A32-749FCBF49691}"/>
    <cellStyle name="Total 15 2 3 3 7" xfId="20557" xr:uid="{427FC540-E819-43E0-B140-ECC6DDFB13DA}"/>
    <cellStyle name="Total 15 2 3 3 8" xfId="21314" xr:uid="{24ADA0A8-532A-4753-842F-27CFCB08B867}"/>
    <cellStyle name="Total 15 2 3 4" xfId="14495" xr:uid="{5F60B8FC-B578-4A4B-B30F-2330EF57ABCB}"/>
    <cellStyle name="Total 15 2 3 5" xfId="12476" xr:uid="{B23F2652-77A1-41FD-9018-3EDDC8213119}"/>
    <cellStyle name="Total 15 2 3 6" xfId="11870" xr:uid="{19598739-35BE-443F-9240-01D7B9D404A0}"/>
    <cellStyle name="Total 15 2 3 7" xfId="13989" xr:uid="{1820273C-B122-4D1A-A02C-F2858EDF64B2}"/>
    <cellStyle name="Total 15 2 3 8" xfId="12920" xr:uid="{DBAAC654-CD76-4FEB-9074-663449854929}"/>
    <cellStyle name="Total 15 2 3 9" xfId="13595" xr:uid="{E074BDDC-66A3-4A49-B8D5-9BCDBCF72520}"/>
    <cellStyle name="Total 15 2 4" xfId="10155" xr:uid="{7F627601-15B8-4788-9045-25907300F3FA}"/>
    <cellStyle name="Total 15 2 4 2" xfId="15035" xr:uid="{AD88C0B5-68A9-4331-801E-39F88C82DC0C}"/>
    <cellStyle name="Total 15 2 4 3" xfId="14057" xr:uid="{DEF30241-8E88-405D-A4AB-8B88A9B09B40}"/>
    <cellStyle name="Total 15 2 4 4" xfId="12868" xr:uid="{93D62B5B-6D13-4DBA-8155-661201C8031F}"/>
    <cellStyle name="Total 15 2 4 5" xfId="13645" xr:uid="{1BB5CE2F-C950-438F-B6B5-0FFC678CDBD7}"/>
    <cellStyle name="Total 15 2 4 6" xfId="13206" xr:uid="{E9D3203C-B1B0-45FC-9795-34696D5E7BF4}"/>
    <cellStyle name="Total 15 2 4 7" xfId="14093" xr:uid="{297464C7-1C2D-467B-8AA5-2B55D392ABE1}"/>
    <cellStyle name="Total 15 2 4 8" xfId="12836" xr:uid="{C129901E-1759-4C84-BB21-042DC617B94B}"/>
    <cellStyle name="Total 15 2 5" xfId="11498" xr:uid="{89CE44B9-C9BA-48B7-8072-1F43AECB5E2E}"/>
    <cellStyle name="Total 15 2 5 2" xfId="15902" xr:uid="{8555C263-7D79-4EC1-AEBD-3B9160206A58}"/>
    <cellStyle name="Total 15 2 5 3" xfId="16862" xr:uid="{038611A4-31B7-4139-B6E9-80268BB20B21}"/>
    <cellStyle name="Total 15 2 5 4" xfId="17814" xr:uid="{B92C07FC-97FB-4C97-A2D7-20506A379467}"/>
    <cellStyle name="Total 15 2 5 5" xfId="18688" xr:uid="{0A83BEA2-28A0-4C7A-B351-6BB972EE01E7}"/>
    <cellStyle name="Total 15 2 5 6" xfId="19553" xr:uid="{657A04DC-C273-477D-B73F-85FBE7D6951C}"/>
    <cellStyle name="Total 15 2 5 7" xfId="20329" xr:uid="{FF6629DF-5975-4C2C-81D7-8340D04421BE}"/>
    <cellStyle name="Total 15 2 5 8" xfId="21086" xr:uid="{D5E6032E-8E8D-48C0-8578-E71AD61DC225}"/>
    <cellStyle name="Total 15 2 6" xfId="13961" xr:uid="{1993B4D4-85DB-442C-8216-D209D72E03D8}"/>
    <cellStyle name="Total 15 2 7" xfId="12948" xr:uid="{DD77103F-9032-41EF-8533-86FD1DDEA855}"/>
    <cellStyle name="Total 15 2 8" xfId="13572" xr:uid="{9A9DCEEC-66A9-43E3-91A2-9DEC683CCE1F}"/>
    <cellStyle name="Total 15 2 9" xfId="13259" xr:uid="{6D43C173-2A23-4399-9B6D-3E22D28E76AB}"/>
    <cellStyle name="Total 15 3" xfId="9119" xr:uid="{E489AF38-11F7-4E37-844B-C3266BE8AA84}"/>
    <cellStyle name="Total 15 3 10" xfId="13082" xr:uid="{1C7DA811-F479-4198-ACAB-9A203089DB6A}"/>
    <cellStyle name="Total 15 3 11" xfId="14107" xr:uid="{385510DE-BFD8-46F8-8640-241F351174D2}"/>
    <cellStyle name="Total 15 3 2" xfId="9864" xr:uid="{93EC2D31-5A4D-415A-8276-5D97D7EED090}"/>
    <cellStyle name="Total 15 3 2 10" xfId="13341" xr:uid="{9189782D-9190-4F88-9049-7D40C31DFAFB}"/>
    <cellStyle name="Total 15 3 2 2" xfId="11405" xr:uid="{0505BDCC-22D6-4CEB-AA6B-F64F34EDC9EA}"/>
    <cellStyle name="Total 15 3 2 2 2" xfId="15823" xr:uid="{991657C7-C289-4E14-97D4-F9D23D56467A}"/>
    <cellStyle name="Total 15 3 2 2 3" xfId="16785" xr:uid="{4C692E99-0842-4403-A4B6-FD7033492FAB}"/>
    <cellStyle name="Total 15 3 2 2 4" xfId="17737" xr:uid="{F630AAD5-A28F-4CB1-AF9E-81B66E677C9B}"/>
    <cellStyle name="Total 15 3 2 2 5" xfId="18615" xr:uid="{89197EF7-ADC2-444F-AD51-191F966564BC}"/>
    <cellStyle name="Total 15 3 2 2 6" xfId="19480" xr:uid="{48605423-52E7-45BD-BB87-C1E71F0785A7}"/>
    <cellStyle name="Total 15 3 2 2 7" xfId="20256" xr:uid="{4F6182E4-C2AE-47A9-ABF2-FD99583748BF}"/>
    <cellStyle name="Total 15 3 2 2 8" xfId="21013" xr:uid="{C15E05A2-D87F-4912-A117-437767C5D03C}"/>
    <cellStyle name="Total 15 3 2 3" xfId="11840" xr:uid="{F280EB8B-8017-486F-812C-300608119491}"/>
    <cellStyle name="Total 15 3 2 3 2" xfId="16244" xr:uid="{7549488D-351D-49E4-96CB-DD313E796467}"/>
    <cellStyle name="Total 15 3 2 3 3" xfId="17204" xr:uid="{6ACD7B57-E31B-4CC7-97AB-E40C014A4494}"/>
    <cellStyle name="Total 15 3 2 3 4" xfId="18156" xr:uid="{EE6162F6-4205-4176-AA1C-DF0CA03145D6}"/>
    <cellStyle name="Total 15 3 2 3 5" xfId="19030" xr:uid="{F42899E2-41AB-47C4-84E0-B2CF9E3CD280}"/>
    <cellStyle name="Total 15 3 2 3 6" xfId="19895" xr:uid="{9E25478A-A489-4852-A227-81B52FEBD869}"/>
    <cellStyle name="Total 15 3 2 3 7" xfId="20671" xr:uid="{4731CF94-3107-4EFC-8325-5AABC9F50DD8}"/>
    <cellStyle name="Total 15 3 2 3 8" xfId="21428" xr:uid="{6C16703B-742D-4ED9-8C5C-0290D289F460}"/>
    <cellStyle name="Total 15 3 2 4" xfId="14809" xr:uid="{91A9EBA4-0398-4328-93A6-E8E8392CF557}"/>
    <cellStyle name="Total 15 3 2 5" xfId="14065" xr:uid="{0AC9DA22-AB4D-432A-AEEC-A57B278BD731}"/>
    <cellStyle name="Total 15 3 2 6" xfId="12860" xr:uid="{424F836B-6126-4B74-BF38-C0E565FCCA96}"/>
    <cellStyle name="Total 15 3 2 7" xfId="13652" xr:uid="{C86DCB00-6994-4E34-B4D2-A867EFF98D72}"/>
    <cellStyle name="Total 15 3 2 8" xfId="13199" xr:uid="{2EE22E73-40B4-45AE-A79C-22BE474DDE74}"/>
    <cellStyle name="Total 15 3 2 9" xfId="13478" xr:uid="{4787F89D-BB51-4C8F-836F-E31B5368CBC6}"/>
    <cellStyle name="Total 15 3 3" xfId="10644" xr:uid="{EEBFCA64-BAF6-4BF6-AD77-2C77C00DA4BE}"/>
    <cellStyle name="Total 15 3 3 2" xfId="15340" xr:uid="{85AF5CED-E80F-4A5A-A1B8-70D332CD54FA}"/>
    <cellStyle name="Total 15 3 3 3" xfId="16360" xr:uid="{4855B2F9-3ABF-4AB2-86F9-675B3CF70C7C}"/>
    <cellStyle name="Total 15 3 3 4" xfId="17320" xr:uid="{206E31FF-8E11-4F3B-892B-63175C02607C}"/>
    <cellStyle name="Total 15 3 3 5" xfId="18269" xr:uid="{EFE4D79A-87B9-4B63-85E3-3D1D227F2004}"/>
    <cellStyle name="Total 15 3 3 6" xfId="19142" xr:uid="{A57E78A2-560E-4392-B9B8-218D7ABFC2DB}"/>
    <cellStyle name="Total 15 3 3 7" xfId="20007" xr:uid="{7C2D3D58-65A4-4806-B6C6-FC1DC86A13F7}"/>
    <cellStyle name="Total 15 3 3 8" xfId="20783" xr:uid="{ECE93176-175B-4A08-81F9-DDAC631D5A09}"/>
    <cellStyle name="Total 15 3 4" xfId="11610" xr:uid="{3EFA0D96-D07B-49DD-ACF2-E349AB5D7D97}"/>
    <cellStyle name="Total 15 3 4 2" xfId="16014" xr:uid="{647EA8DC-DA08-4DBE-9C3F-A56540461CEA}"/>
    <cellStyle name="Total 15 3 4 3" xfId="16974" xr:uid="{60AAB26D-908C-4096-9CAA-18F3B0D819DD}"/>
    <cellStyle name="Total 15 3 4 4" xfId="17926" xr:uid="{ABFB27A8-569D-44B5-979D-56352448DC01}"/>
    <cellStyle name="Total 15 3 4 5" xfId="18800" xr:uid="{002DE4A9-E5DE-4FFA-A375-E179DC2999B1}"/>
    <cellStyle name="Total 15 3 4 6" xfId="19665" xr:uid="{3E20E333-3333-4ADA-8F44-E1AB4CD874F3}"/>
    <cellStyle name="Total 15 3 4 7" xfId="20441" xr:uid="{EBF2A409-EA10-4B8F-AA25-E504974EB2E2}"/>
    <cellStyle name="Total 15 3 4 8" xfId="21198" xr:uid="{B6DCAC3B-ACD1-455F-B410-382FD29AFE0C}"/>
    <cellStyle name="Total 15 3 5" xfId="14311" xr:uid="{0799DB7F-7DA0-4882-B37C-EC7F8A49D2C1}"/>
    <cellStyle name="Total 15 3 6" xfId="12646" xr:uid="{55715B0C-FCBD-4BD7-9510-AFF7D7C742B3}"/>
    <cellStyle name="Total 15 3 7" xfId="14649" xr:uid="{985B4C5A-9DC9-4B00-A0AF-A5DE6EF9BF25}"/>
    <cellStyle name="Total 15 3 8" xfId="12347" xr:uid="{A48051B9-A58F-478A-AD3F-45771D16408A}"/>
    <cellStyle name="Total 15 3 9" xfId="13807" xr:uid="{2B02E667-DEC7-442B-A9AE-FA52E7D6B9C6}"/>
    <cellStyle name="Total 15 4" xfId="9370" xr:uid="{70A55CC4-D2E4-4825-9479-5686BA151029}"/>
    <cellStyle name="Total 15 4 10" xfId="17402" xr:uid="{C5FC1152-5914-4F25-ABB7-68F7D2C3D3E7}"/>
    <cellStyle name="Total 15 4 2" xfId="10897" xr:uid="{C5A6F05E-8E05-49F8-99D0-2B5333300AF5}"/>
    <cellStyle name="Total 15 4 2 2" xfId="15523" xr:uid="{280DC9AE-3FB5-49CE-B107-C4CF8434363D}"/>
    <cellStyle name="Total 15 4 2 3" xfId="16529" xr:uid="{8CA6BB6F-BA32-4B71-8946-1F1170260BDF}"/>
    <cellStyle name="Total 15 4 2 4" xfId="17487" xr:uid="{C67AFB10-5B66-441F-A7D7-6BFC29B11B0C}"/>
    <cellStyle name="Total 15 4 2 5" xfId="18413" xr:uid="{3A019349-587F-4F90-835D-B10AEFF27097}"/>
    <cellStyle name="Total 15 4 2 6" xfId="19284" xr:uid="{B3756FA3-E8E3-4F13-B5DC-EB5A3CF0AFFC}"/>
    <cellStyle name="Total 15 4 2 7" xfId="20131" xr:uid="{8FD11A66-DFDF-4B1B-B922-2AB49CEA4244}"/>
    <cellStyle name="Total 15 4 2 8" xfId="20898" xr:uid="{5B37448F-4282-46EB-A6DF-A5D99F90F127}"/>
    <cellStyle name="Total 15 4 3" xfId="11725" xr:uid="{ED90CFE6-702E-48F7-A664-D5C177C5845D}"/>
    <cellStyle name="Total 15 4 3 2" xfId="16129" xr:uid="{084D9DB1-78DF-4BB3-9B11-40B18657BCA1}"/>
    <cellStyle name="Total 15 4 3 3" xfId="17089" xr:uid="{A98ED589-EF23-46E5-BC5C-85001D15D855}"/>
    <cellStyle name="Total 15 4 3 4" xfId="18041" xr:uid="{AA61A118-F04F-41F4-983E-FE070610F8D4}"/>
    <cellStyle name="Total 15 4 3 5" xfId="18915" xr:uid="{65B302D3-2399-4A82-B9DE-C5066DC69D4A}"/>
    <cellStyle name="Total 15 4 3 6" xfId="19780" xr:uid="{275E282A-3E10-4353-BFEB-9B4D27BE6B58}"/>
    <cellStyle name="Total 15 4 3 7" xfId="20556" xr:uid="{A13EE770-8F34-4445-AEF3-49B76330B402}"/>
    <cellStyle name="Total 15 4 3 8" xfId="21313" xr:uid="{16E72279-7C17-4E87-AC91-DA8A001DC80F}"/>
    <cellStyle name="Total 15 4 4" xfId="14494" xr:uid="{25419FB6-414F-4754-884E-E9C22CFA26B0}"/>
    <cellStyle name="Total 15 4 5" xfId="12477" xr:uid="{CFD51575-BA28-4223-8D06-0407B0F4A416}"/>
    <cellStyle name="Total 15 4 6" xfId="13765" xr:uid="{D2FE8E4D-4CB5-4406-9D0F-C45412FE7C79}"/>
    <cellStyle name="Total 15 4 7" xfId="13113" xr:uid="{A0F1228B-4447-4111-8B5E-F575692E4F2E}"/>
    <cellStyle name="Total 15 4 8" xfId="15433" xr:uid="{8FC284D7-407C-41BE-83AB-8F825382C89E}"/>
    <cellStyle name="Total 15 4 9" xfId="16444" xr:uid="{FE104B26-5469-4C9B-AB03-9A62377B8041}"/>
    <cellStyle name="Total 15 5" xfId="10154" xr:uid="{20976916-4536-44D2-9657-A7E5A298EBA2}"/>
    <cellStyle name="Total 15 5 2" xfId="15034" xr:uid="{CE7A7378-2618-4834-A0AD-5EF0616999D4}"/>
    <cellStyle name="Total 15 5 3" xfId="12049" xr:uid="{36A4660C-F66D-463A-AB5B-FDFEF6F553DE}"/>
    <cellStyle name="Total 15 5 4" xfId="14044" xr:uid="{A85F76A0-DCF3-488E-A531-ACD120B17771}"/>
    <cellStyle name="Total 15 5 5" xfId="12878" xr:uid="{31ADAE3E-E746-4EB9-8138-3AA2431AB7B6}"/>
    <cellStyle name="Total 15 5 6" xfId="13636" xr:uid="{8B61C7E6-75F6-4FEC-BDFE-059F7C5A03AA}"/>
    <cellStyle name="Total 15 5 7" xfId="13213" xr:uid="{8C4CA31C-54A0-4ADC-8C74-91DCFD5FAFE5}"/>
    <cellStyle name="Total 15 5 8" xfId="13476" xr:uid="{69B9E6CD-14D4-4D5A-B656-A90A2D8B3887}"/>
    <cellStyle name="Total 15 6" xfId="11497" xr:uid="{68AEF98C-ADA9-4440-935A-C3B1B68DAC5D}"/>
    <cellStyle name="Total 15 6 2" xfId="15901" xr:uid="{CA8FF267-BAC4-4EEB-96CA-2EA16F8FF304}"/>
    <cellStyle name="Total 15 6 3" xfId="16861" xr:uid="{5679E928-EF7C-48B9-B768-D43B6584484B}"/>
    <cellStyle name="Total 15 6 4" xfId="17813" xr:uid="{698B57EA-492F-4501-BDC8-3C2330B79774}"/>
    <cellStyle name="Total 15 6 5" xfId="18687" xr:uid="{484F9921-42EC-45DB-8D91-2F8F4A8DE6A6}"/>
    <cellStyle name="Total 15 6 6" xfId="19552" xr:uid="{E63F8D5E-AD75-4641-9E7C-049F50A84724}"/>
    <cellStyle name="Total 15 6 7" xfId="20328" xr:uid="{D65819A9-2F39-484F-9409-2EA5601308DD}"/>
    <cellStyle name="Total 15 6 8" xfId="21085" xr:uid="{1D0E4BBB-B00C-4633-9869-7321A1102142}"/>
    <cellStyle name="Total 15 7" xfId="13960" xr:uid="{8733B76F-4D98-4C51-A886-2F34F6ABED0A}"/>
    <cellStyle name="Total 15 8" xfId="12949" xr:uid="{9E525E79-6286-45B0-AC7B-31CFF309AEC8}"/>
    <cellStyle name="Total 15 9" xfId="13571" xr:uid="{0C01523B-EBC7-4E44-B257-87DFA598370E}"/>
    <cellStyle name="Total 16" xfId="8550" xr:uid="{A9811EEB-066C-41D6-B085-F6C25CBA4261}"/>
    <cellStyle name="Total 16 10" xfId="15061" xr:uid="{7CA48E4F-DE5C-4E08-A856-99CC06FBC8F9}"/>
    <cellStyle name="Total 16 11" xfId="12024" xr:uid="{4407FFBA-5AF4-4337-AEB9-FAB781EC6CFD}"/>
    <cellStyle name="Total 16 12" xfId="13873" xr:uid="{421E1ED8-BE8E-41C7-82E6-BD64C024A0EB}"/>
    <cellStyle name="Total 16 2" xfId="9121" xr:uid="{FD979703-3DFC-47FB-9B85-CBEDCB89FEF1}"/>
    <cellStyle name="Total 16 2 10" xfId="13644" xr:uid="{006EB5F0-3F40-4C1B-86F7-06C4A2AB24F9}"/>
    <cellStyle name="Total 16 2 11" xfId="13207" xr:uid="{FB642A02-1121-43A7-B36F-9E05323A287D}"/>
    <cellStyle name="Total 16 2 2" xfId="9865" xr:uid="{89F862B2-E9B5-4068-94B6-D5D1E13D2808}"/>
    <cellStyle name="Total 16 2 2 10" xfId="16622" xr:uid="{9DAF7D7E-533B-4F46-9F5A-6C5DE3B27018}"/>
    <cellStyle name="Total 16 2 2 2" xfId="11406" xr:uid="{8FE311DB-6DAD-4841-9AC4-EC630F70C512}"/>
    <cellStyle name="Total 16 2 2 2 2" xfId="15824" xr:uid="{36D5D495-E90D-4183-AA9E-BE1F17507517}"/>
    <cellStyle name="Total 16 2 2 2 3" xfId="16786" xr:uid="{7EDFFE6D-600A-49E5-A9FA-361B3E0019E4}"/>
    <cellStyle name="Total 16 2 2 2 4" xfId="17738" xr:uid="{79F15689-8AD0-43D1-989A-817158F97C78}"/>
    <cellStyle name="Total 16 2 2 2 5" xfId="18616" xr:uid="{E373E70D-9ED3-40A8-A2FE-F92D1BBBE147}"/>
    <cellStyle name="Total 16 2 2 2 6" xfId="19481" xr:uid="{CC4A96FC-029A-4C50-B42C-EDDFB55B2E67}"/>
    <cellStyle name="Total 16 2 2 2 7" xfId="20257" xr:uid="{F2DAA5F5-8DA1-46E4-A524-FB4B680D757E}"/>
    <cellStyle name="Total 16 2 2 2 8" xfId="21014" xr:uid="{8482992A-DAA4-469B-B13A-14BA9B9E7BD7}"/>
    <cellStyle name="Total 16 2 2 3" xfId="11841" xr:uid="{5DD8C734-EA73-402A-A0CA-FE69F72B5694}"/>
    <cellStyle name="Total 16 2 2 3 2" xfId="16245" xr:uid="{C2D77EB3-8282-45E5-BE36-4F152FE076F0}"/>
    <cellStyle name="Total 16 2 2 3 3" xfId="17205" xr:uid="{536AB9C5-EAE4-4F0B-AA4F-C755905651FF}"/>
    <cellStyle name="Total 16 2 2 3 4" xfId="18157" xr:uid="{629CCA8E-5E8B-4491-9DEB-B558AB03D0F7}"/>
    <cellStyle name="Total 16 2 2 3 5" xfId="19031" xr:uid="{39C84C85-5A24-42E2-9B1D-B657D08F26DC}"/>
    <cellStyle name="Total 16 2 2 3 6" xfId="19896" xr:uid="{E269841A-BBE3-4BD4-AA48-B1B9177C3A3F}"/>
    <cellStyle name="Total 16 2 2 3 7" xfId="20672" xr:uid="{20BE513E-1FF6-4432-ACE2-B64834D9CB7A}"/>
    <cellStyle name="Total 16 2 2 3 8" xfId="21429" xr:uid="{6A25A6D2-C2F8-4792-AD32-6C957BFB545A}"/>
    <cellStyle name="Total 16 2 2 4" xfId="14810" xr:uid="{1283FDC2-C79D-481E-8780-8C3B2CC0AF50}"/>
    <cellStyle name="Total 16 2 2 5" xfId="14841" xr:uid="{CDB876BD-23C1-4420-AC71-F0598FA6846B}"/>
    <cellStyle name="Total 16 2 2 6" xfId="12222" xr:uid="{173BB0F0-3E3B-4B96-ACDA-60F32E68C0D2}"/>
    <cellStyle name="Total 16 2 2 7" xfId="13829" xr:uid="{24A3E505-03A2-4F84-9601-218176C46753}"/>
    <cellStyle name="Total 16 2 2 8" xfId="13067" xr:uid="{4C071D39-8064-42EC-90CC-DE2D29E13719}"/>
    <cellStyle name="Total 16 2 2 9" xfId="15640" xr:uid="{03BC4812-BF70-4491-9BA0-8B27057CB7F9}"/>
    <cellStyle name="Total 16 2 3" xfId="10646" xr:uid="{2ECA27FE-9C5A-4054-8FBA-5C89E95508D7}"/>
    <cellStyle name="Total 16 2 3 2" xfId="15342" xr:uid="{81AB09E0-6372-4C72-A58A-415665FD22E2}"/>
    <cellStyle name="Total 16 2 3 3" xfId="16362" xr:uid="{036389D4-1B9A-4726-947B-EDD4017FA030}"/>
    <cellStyle name="Total 16 2 3 4" xfId="17322" xr:uid="{E4E9CACB-9E99-4F78-B5C8-25CF917E33B4}"/>
    <cellStyle name="Total 16 2 3 5" xfId="18271" xr:uid="{AF6B2DD9-CE5F-4B90-9448-F4EA13D7E104}"/>
    <cellStyle name="Total 16 2 3 6" xfId="19144" xr:uid="{298B4EC5-3292-48B7-B991-2CEDC932961E}"/>
    <cellStyle name="Total 16 2 3 7" xfId="20009" xr:uid="{C9B91D8F-0ADD-4CD4-B939-5E442D706EAA}"/>
    <cellStyle name="Total 16 2 3 8" xfId="20785" xr:uid="{C76B2C70-478A-4B16-A767-B231AE54EADE}"/>
    <cellStyle name="Total 16 2 4" xfId="11612" xr:uid="{5EE40ED6-84B8-4F48-AF8A-76316F101E9C}"/>
    <cellStyle name="Total 16 2 4 2" xfId="16016" xr:uid="{158BA9D7-2458-4E0B-8F2E-F4CC481FF6A0}"/>
    <cellStyle name="Total 16 2 4 3" xfId="16976" xr:uid="{2281CC4A-8338-4DCD-A8D9-D0CBACBEEBAF}"/>
    <cellStyle name="Total 16 2 4 4" xfId="17928" xr:uid="{DF618534-0485-4C1F-8674-43F0D68AB780}"/>
    <cellStyle name="Total 16 2 4 5" xfId="18802" xr:uid="{2930CD36-C940-427A-A3C8-CFE05E87395E}"/>
    <cellStyle name="Total 16 2 4 6" xfId="19667" xr:uid="{97CCAA86-B587-445E-8B38-869C5FD70B8D}"/>
    <cellStyle name="Total 16 2 4 7" xfId="20443" xr:uid="{9C7633FC-F9DB-45AC-B132-03E23D51CBF0}"/>
    <cellStyle name="Total 16 2 4 8" xfId="21200" xr:uid="{7A1300EA-FD35-49A0-9260-35F560C12094}"/>
    <cellStyle name="Total 16 2 5" xfId="14313" xr:uid="{FB68E2B3-E22F-4037-8D2F-75CC9F615C65}"/>
    <cellStyle name="Total 16 2 6" xfId="12644" xr:uid="{4C5F3F19-46CD-4EB3-923C-C6BDC3580234}"/>
    <cellStyle name="Total 16 2 7" xfId="15083" xr:uid="{55C63171-191B-41F0-BF02-B87D318F8E8B}"/>
    <cellStyle name="Total 16 2 8" xfId="14056" xr:uid="{E5E7805B-A3D1-4160-92DE-8CB45F1300B9}"/>
    <cellStyle name="Total 16 2 9" xfId="12869" xr:uid="{E74FCC9E-520D-477B-AABE-8A8677E1CCAA}"/>
    <cellStyle name="Total 16 3" xfId="9372" xr:uid="{B5F61B9E-D1F9-4557-8244-9F527997E518}"/>
    <cellStyle name="Total 16 3 10" xfId="15216" xr:uid="{223FAA3A-890D-4909-B30A-E91F28789064}"/>
    <cellStyle name="Total 16 3 2" xfId="10899" xr:uid="{B16C079B-BD6B-46C2-BE29-B1D845DCCC30}"/>
    <cellStyle name="Total 16 3 2 2" xfId="15525" xr:uid="{3A6376AB-B53D-406B-9EA0-1D619932AB54}"/>
    <cellStyle name="Total 16 3 2 3" xfId="16531" xr:uid="{589737D7-70E1-4BB1-8F81-64DF7CB65F86}"/>
    <cellStyle name="Total 16 3 2 4" xfId="17489" xr:uid="{5D3F0DBC-51AF-4B88-B9A9-D83EB0F5FC71}"/>
    <cellStyle name="Total 16 3 2 5" xfId="18415" xr:uid="{2F39560B-B1FF-4320-9CE9-0CABB7D8C485}"/>
    <cellStyle name="Total 16 3 2 6" xfId="19286" xr:uid="{21BBD1DF-B94C-443D-8271-251FD7F08D20}"/>
    <cellStyle name="Total 16 3 2 7" xfId="20133" xr:uid="{070C5A12-63D5-45CC-BF81-874CA0F38552}"/>
    <cellStyle name="Total 16 3 2 8" xfId="20900" xr:uid="{5D62B2F3-4F76-45D3-8FF8-F1CA6767EFD4}"/>
    <cellStyle name="Total 16 3 3" xfId="11727" xr:uid="{8677E610-1B5A-451D-90BB-E28B5457CC43}"/>
    <cellStyle name="Total 16 3 3 2" xfId="16131" xr:uid="{CCA92CF5-F37E-4B5F-B48F-7A6BFE0D4A56}"/>
    <cellStyle name="Total 16 3 3 3" xfId="17091" xr:uid="{F267D8C4-A4B1-43B9-8CAC-17CCD48D1634}"/>
    <cellStyle name="Total 16 3 3 4" xfId="18043" xr:uid="{4353B6E5-B785-40E3-B171-89D0D633A88A}"/>
    <cellStyle name="Total 16 3 3 5" xfId="18917" xr:uid="{0B98D693-D23A-4FD8-85B5-AF19EF098075}"/>
    <cellStyle name="Total 16 3 3 6" xfId="19782" xr:uid="{0305A406-0BFF-48E4-9602-15D9092DDFDF}"/>
    <cellStyle name="Total 16 3 3 7" xfId="20558" xr:uid="{CE9DD5F3-7A07-41F5-93B5-5E6F03EABB96}"/>
    <cellStyle name="Total 16 3 3 8" xfId="21315" xr:uid="{C8988858-AB6E-4E2F-814E-032D29320228}"/>
    <cellStyle name="Total 16 3 4" xfId="14496" xr:uid="{E4B26739-B7A3-46EB-B39C-98FF261A0E50}"/>
    <cellStyle name="Total 16 3 5" xfId="12475" xr:uid="{BC6E1052-D176-4C6F-AB03-71E6754680C7}"/>
    <cellStyle name="Total 16 3 6" xfId="13766" xr:uid="{1C29FF1C-C040-42BE-AC64-AA5618B76B25}"/>
    <cellStyle name="Total 16 3 7" xfId="13112" xr:uid="{08744FB8-FF59-4C7E-984F-7648CEE488EE}"/>
    <cellStyle name="Total 16 3 8" xfId="14921" xr:uid="{AEF15734-14C7-4A6E-8CDE-9DF47D123110}"/>
    <cellStyle name="Total 16 3 9" xfId="12150" xr:uid="{943C1F49-87A9-4C21-B4BF-AA8FC375CED0}"/>
    <cellStyle name="Total 16 4" xfId="10156" xr:uid="{A6402728-2DFC-458E-BB9A-FAA3CD77EE64}"/>
    <cellStyle name="Total 16 4 2" xfId="15036" xr:uid="{8BB5BC52-BD0C-495C-868C-B6EA5A3B1CA6}"/>
    <cellStyle name="Total 16 4 3" xfId="12048" xr:uid="{4A35E108-1952-4F8F-95A2-ACC0B915291D}"/>
    <cellStyle name="Total 16 4 4" xfId="14741" xr:uid="{7FA0B1CF-A784-43BC-BC1A-F43F93F395FB}"/>
    <cellStyle name="Total 16 4 5" xfId="12272" xr:uid="{330A3482-D493-45E6-B3FD-2E3672B49A31}"/>
    <cellStyle name="Total 16 4 6" xfId="15726" xr:uid="{AF78ED34-907C-4482-9DAC-8D1C720BDF49}"/>
    <cellStyle name="Total 16 4 7" xfId="16695" xr:uid="{12E73EBE-9446-4E3D-B5AA-F0AAC098962C}"/>
    <cellStyle name="Total 16 4 8" xfId="17647" xr:uid="{AB97B209-2580-4CF1-8C54-3664DB0E6CF2}"/>
    <cellStyle name="Total 16 5" xfId="11499" xr:uid="{4D8F821A-2241-4BEE-A569-8D58E85CC0E7}"/>
    <cellStyle name="Total 16 5 2" xfId="15903" xr:uid="{90079425-5ECF-4FFE-845D-7778FA97233D}"/>
    <cellStyle name="Total 16 5 3" xfId="16863" xr:uid="{3AF13A3C-F412-4BD3-B8F3-D7117960D89F}"/>
    <cellStyle name="Total 16 5 4" xfId="17815" xr:uid="{61ED5A90-97D5-49B1-8E90-912149E04E56}"/>
    <cellStyle name="Total 16 5 5" xfId="18689" xr:uid="{D432EDC4-58C6-4442-A945-6510C9E8CFA4}"/>
    <cellStyle name="Total 16 5 6" xfId="19554" xr:uid="{61B63849-47E6-4913-9A44-5617015DD164}"/>
    <cellStyle name="Total 16 5 7" xfId="20330" xr:uid="{24735942-9CEB-4C41-BA00-8CC6F2DC3AAA}"/>
    <cellStyle name="Total 16 5 8" xfId="21087" xr:uid="{D2B95B95-6AA1-4FC2-9E13-9909D095985E}"/>
    <cellStyle name="Total 16 6" xfId="13962" xr:uid="{C3887391-730F-42AC-BD92-BD08CF52841A}"/>
    <cellStyle name="Total 16 7" xfId="12947" xr:uid="{94433B5E-8CB2-4740-850E-C667A637B2EB}"/>
    <cellStyle name="Total 16 8" xfId="13573" xr:uid="{B9AFA76E-CAAD-44D3-B41C-18459B1A486B}"/>
    <cellStyle name="Total 16 9" xfId="13258" xr:uid="{A29D2BA7-95A0-46E7-BEDB-668A6FBD4FE5}"/>
    <cellStyle name="Total 17" xfId="8551" xr:uid="{4E2F80DE-5025-451A-91AE-C344B55816F3}"/>
    <cellStyle name="Total 17 10" xfId="13999" xr:uid="{7CD26079-98CC-4CEE-BECA-8053A76E5EDF}"/>
    <cellStyle name="Total 17 11" xfId="12912" xr:uid="{14812184-9B32-43D0-831A-CB206F36863E}"/>
    <cellStyle name="Total 17 12" xfId="13602" xr:uid="{72F9A540-9D18-43AD-BC92-E252BC7C5836}"/>
    <cellStyle name="Total 17 2" xfId="9122" xr:uid="{325D0191-0AB5-4084-A258-9EF32C14626C}"/>
    <cellStyle name="Total 17 2 10" xfId="16666" xr:uid="{AA273D9B-D123-4116-AFF1-9E2A7EF02648}"/>
    <cellStyle name="Total 17 2 11" xfId="17619" xr:uid="{CE9594C6-74BD-4585-BF2E-9138A2366C3D}"/>
    <cellStyle name="Total 17 2 2" xfId="9866" xr:uid="{4FAE5969-2858-4310-8F1B-4F2BE78CED6A}"/>
    <cellStyle name="Total 17 2 2 10" xfId="20053" xr:uid="{F08394E5-0129-4827-B33D-15586EEFDFBB}"/>
    <cellStyle name="Total 17 2 2 2" xfId="11407" xr:uid="{0DB05798-9D4A-4904-A071-DCD9DE281F3B}"/>
    <cellStyle name="Total 17 2 2 2 2" xfId="15825" xr:uid="{2E3BD231-7111-4614-BF96-C7EF5FC7F5D8}"/>
    <cellStyle name="Total 17 2 2 2 3" xfId="16787" xr:uid="{935476E4-9D3C-4589-8DE3-2F1FD57C42B2}"/>
    <cellStyle name="Total 17 2 2 2 4" xfId="17739" xr:uid="{D54F4824-BDB6-4A9E-908E-346A93BBDDA6}"/>
    <cellStyle name="Total 17 2 2 2 5" xfId="18617" xr:uid="{BA5BAB1B-019C-4DEE-BF0F-D56330542C1A}"/>
    <cellStyle name="Total 17 2 2 2 6" xfId="19482" xr:uid="{9F021148-9873-4227-AB91-C48EE4F8E8B2}"/>
    <cellStyle name="Total 17 2 2 2 7" xfId="20258" xr:uid="{AC856525-2ECC-4DF1-A3DB-9B4C3C6B32C3}"/>
    <cellStyle name="Total 17 2 2 2 8" xfId="21015" xr:uid="{DF394441-6DF3-4B85-9C4E-F0A97642B57F}"/>
    <cellStyle name="Total 17 2 2 3" xfId="11842" xr:uid="{F2CCBE65-7819-4F77-BA90-B7A1E7482A72}"/>
    <cellStyle name="Total 17 2 2 3 2" xfId="16246" xr:uid="{4DC97EC9-1892-4585-83CB-DAE0F91A6CD5}"/>
    <cellStyle name="Total 17 2 2 3 3" xfId="17206" xr:uid="{51960551-575A-4074-AFD5-D40D1DDA2D4E}"/>
    <cellStyle name="Total 17 2 2 3 4" xfId="18158" xr:uid="{450CA565-5AFA-4623-8FEE-F0FCE20C5140}"/>
    <cellStyle name="Total 17 2 2 3 5" xfId="19032" xr:uid="{D0A656B3-F0BA-43BD-A945-DECBCE6E6153}"/>
    <cellStyle name="Total 17 2 2 3 6" xfId="19897" xr:uid="{CA7C2EC2-DDEB-4148-9C94-FE25135D07D1}"/>
    <cellStyle name="Total 17 2 2 3 7" xfId="20673" xr:uid="{611DEECE-BC65-48B4-9543-19062066D042}"/>
    <cellStyle name="Total 17 2 2 3 8" xfId="21430" xr:uid="{7FCB3F3F-BDFE-41D8-BD16-957E973462E8}"/>
    <cellStyle name="Total 17 2 2 4" xfId="14811" xr:uid="{787A1358-ADC7-4C12-97CF-EAF5CCF42244}"/>
    <cellStyle name="Total 17 2 2 5" xfId="15397" xr:uid="{A178A46D-491C-4ADC-AB59-74CD082DFF69}"/>
    <cellStyle name="Total 17 2 2 6" xfId="16411" xr:uid="{C99813C5-9D68-437B-8B85-B5C0EB529751}"/>
    <cellStyle name="Total 17 2 2 7" xfId="17371" xr:uid="{A15F29B0-9732-42F2-BA8D-F5434273BE8B}"/>
    <cellStyle name="Total 17 2 2 8" xfId="18315" xr:uid="{FDC8DAAA-13B3-4EC0-B969-BFECD612EFAA}"/>
    <cellStyle name="Total 17 2 2 9" xfId="19188" xr:uid="{FAC1D77F-25E4-48AD-94D7-D1F7AF180F2D}"/>
    <cellStyle name="Total 17 2 3" xfId="10647" xr:uid="{C598A9CA-AA93-4907-B7FA-7C6DB178DDCC}"/>
    <cellStyle name="Total 17 2 3 2" xfId="15343" xr:uid="{392F7F7C-19E0-4F1A-9F9D-5CFE796402BA}"/>
    <cellStyle name="Total 17 2 3 3" xfId="16363" xr:uid="{40D6A81E-E256-4CF4-9735-AE04B9A8B78F}"/>
    <cellStyle name="Total 17 2 3 4" xfId="17323" xr:uid="{BB4C06D9-A0E7-43EE-9E07-AF6960525E14}"/>
    <cellStyle name="Total 17 2 3 5" xfId="18272" xr:uid="{AAA585D7-DB53-4967-8F0B-E7C63ABA917A}"/>
    <cellStyle name="Total 17 2 3 6" xfId="19145" xr:uid="{C0081D4E-B26E-4A47-90EB-092B8682E803}"/>
    <cellStyle name="Total 17 2 3 7" xfId="20010" xr:uid="{A306D052-BC22-439C-B607-052EE945B52E}"/>
    <cellStyle name="Total 17 2 3 8" xfId="20786" xr:uid="{91CF6893-E298-473E-B320-8A97F28F275A}"/>
    <cellStyle name="Total 17 2 4" xfId="11613" xr:uid="{C5632FDE-1431-404A-B98A-0ED304D1E7E8}"/>
    <cellStyle name="Total 17 2 4 2" xfId="16017" xr:uid="{33436BFD-F4EE-410C-8205-EE35FC0C41A7}"/>
    <cellStyle name="Total 17 2 4 3" xfId="16977" xr:uid="{64292E6D-F33E-4418-8FA2-AF2C8F6F8374}"/>
    <cellStyle name="Total 17 2 4 4" xfId="17929" xr:uid="{043F7714-1000-4E93-8467-A124E1D5D263}"/>
    <cellStyle name="Total 17 2 4 5" xfId="18803" xr:uid="{791C4C71-0488-4E9D-998D-5B5421650282}"/>
    <cellStyle name="Total 17 2 4 6" xfId="19668" xr:uid="{84F99595-8146-4980-A76B-9F7159C9B488}"/>
    <cellStyle name="Total 17 2 4 7" xfId="20444" xr:uid="{651619F6-ACED-46FD-B30C-966BB1C28578}"/>
    <cellStyle name="Total 17 2 4 8" xfId="21201" xr:uid="{6395A5C8-BB65-4258-B60F-38EB591C96F2}"/>
    <cellStyle name="Total 17 2 5" xfId="14314" xr:uid="{CAA0F972-10F5-42A8-98E8-567B9CD972F6}"/>
    <cellStyle name="Total 17 2 6" xfId="12643" xr:uid="{954BEAEC-097D-4D16-B70A-80A6E6BC19F6}"/>
    <cellStyle name="Total 17 2 7" xfId="14420" xr:uid="{CDCA23B1-825D-4274-B23C-1B48EC487459}"/>
    <cellStyle name="Total 17 2 8" xfId="12547" xr:uid="{ED5AF541-A703-4794-832B-1F8049CEF064}"/>
    <cellStyle name="Total 17 2 9" xfId="15690" xr:uid="{40E41C07-2E0A-4E5F-9A6F-4E7F444123CF}"/>
    <cellStyle name="Total 17 3" xfId="9373" xr:uid="{4648EBCB-8C7D-44BC-98FC-B990AE415686}"/>
    <cellStyle name="Total 17 3 10" xfId="13789" xr:uid="{BD3B409C-26DF-49F5-9DBC-32479D3ED26E}"/>
    <cellStyle name="Total 17 3 2" xfId="10900" xr:uid="{4D4380D4-5ECE-48BF-8859-FA2D318590CC}"/>
    <cellStyle name="Total 17 3 2 2" xfId="15526" xr:uid="{A7956728-118B-4631-83BD-F927A3476F45}"/>
    <cellStyle name="Total 17 3 2 3" xfId="16532" xr:uid="{A126D55D-88E1-4648-9943-9813292F8266}"/>
    <cellStyle name="Total 17 3 2 4" xfId="17490" xr:uid="{20EF8D49-CD6B-4C50-8401-48E5EE03C076}"/>
    <cellStyle name="Total 17 3 2 5" xfId="18416" xr:uid="{C79C95A9-1A3F-4BE8-9A7C-22682B6D8681}"/>
    <cellStyle name="Total 17 3 2 6" xfId="19287" xr:uid="{7E8B4A79-22F0-4769-A0A2-860F06FA97CE}"/>
    <cellStyle name="Total 17 3 2 7" xfId="20134" xr:uid="{44F10A65-4EF0-4F02-A256-3BFCD575ADAF}"/>
    <cellStyle name="Total 17 3 2 8" xfId="20901" xr:uid="{29F826B6-1610-4A0A-AA66-9780AECB9823}"/>
    <cellStyle name="Total 17 3 3" xfId="11728" xr:uid="{B0FB9A00-4C29-4950-8A68-9CCA9F39681E}"/>
    <cellStyle name="Total 17 3 3 2" xfId="16132" xr:uid="{E629A3B6-FF26-4CC2-B824-92D449DE77ED}"/>
    <cellStyle name="Total 17 3 3 3" xfId="17092" xr:uid="{DB613A95-FEB5-40D2-AB42-999F5CE14A4B}"/>
    <cellStyle name="Total 17 3 3 4" xfId="18044" xr:uid="{C84752BD-4A1D-4CA3-B67C-9D2B142EFDD2}"/>
    <cellStyle name="Total 17 3 3 5" xfId="18918" xr:uid="{B3C9F670-4D98-4099-BF21-A57BE9689576}"/>
    <cellStyle name="Total 17 3 3 6" xfId="19783" xr:uid="{8CB0F85E-249F-4C76-A33B-DE1083EFEA8B}"/>
    <cellStyle name="Total 17 3 3 7" xfId="20559" xr:uid="{ED15A8BB-28D0-4CC3-B276-AD5D3EAD91C0}"/>
    <cellStyle name="Total 17 3 3 8" xfId="21316" xr:uid="{DFCA3A1F-0BA1-4B19-B52C-F24F6839D153}"/>
    <cellStyle name="Total 17 3 4" xfId="14497" xr:uid="{9802CA28-28C1-40F0-B41B-4313BFC55120}"/>
    <cellStyle name="Total 17 3 5" xfId="12474" xr:uid="{FA74E9A5-9559-41C6-A05A-1C2F4F52379E}"/>
    <cellStyle name="Total 17 3 6" xfId="14159" xr:uid="{EE67D5F2-DF4A-4601-9696-D88EE532B880}"/>
    <cellStyle name="Total 17 3 7" xfId="12785" xr:uid="{76292BFE-893C-42A4-ACBE-05AE091EBE8A}"/>
    <cellStyle name="Total 17 3 8" xfId="14627" xr:uid="{4F2C2EE8-69AC-417A-8823-5C8C6AF9D1C5}"/>
    <cellStyle name="Total 17 3 9" xfId="12366" xr:uid="{CE62D586-909A-4189-934D-4A1BEB7DD76F}"/>
    <cellStyle name="Total 17 4" xfId="10157" xr:uid="{56C78390-6048-45F6-9EF3-F62BB2820D5D}"/>
    <cellStyle name="Total 17 4 2" xfId="15037" xr:uid="{0DDC0330-D843-445B-A1FA-D3851204608E}"/>
    <cellStyle name="Total 17 4 3" xfId="12047" xr:uid="{832D5294-772C-4CC1-9393-DB5A5DB1C35E}"/>
    <cellStyle name="Total 17 4 4" xfId="15762" xr:uid="{CA0CACFA-1363-4229-9575-450C21FE9DDB}"/>
    <cellStyle name="Total 17 4 5" xfId="16726" xr:uid="{A582843C-2DAF-4B09-95F3-9E1658BEBA2B}"/>
    <cellStyle name="Total 17 4 6" xfId="17678" xr:uid="{89004FC5-14E6-49A9-A5A3-BF977E37A6DD}"/>
    <cellStyle name="Total 17 4 7" xfId="18560" xr:uid="{2954D638-A043-414F-B2A8-A9EA752A98F1}"/>
    <cellStyle name="Total 17 4 8" xfId="19428" xr:uid="{61AE9F2A-4985-4477-898A-3F420AF0AF75}"/>
    <cellStyle name="Total 17 5" xfId="11500" xr:uid="{AA96A505-52E8-4313-9840-C93A4A9AAA6D}"/>
    <cellStyle name="Total 17 5 2" xfId="15904" xr:uid="{710F9D85-9BFE-458B-83BF-D3184F6658FB}"/>
    <cellStyle name="Total 17 5 3" xfId="16864" xr:uid="{70FB1546-C263-47DD-A821-7D09966716BB}"/>
    <cellStyle name="Total 17 5 4" xfId="17816" xr:uid="{45B2C728-8F4F-4EFC-861C-3530F977189A}"/>
    <cellStyle name="Total 17 5 5" xfId="18690" xr:uid="{1B03410F-F90D-4ED3-8E03-A322153B429F}"/>
    <cellStyle name="Total 17 5 6" xfId="19555" xr:uid="{56BE580C-7044-407D-AE68-1DBF6E5ED195}"/>
    <cellStyle name="Total 17 5 7" xfId="20331" xr:uid="{29A6387E-1880-441C-8B70-C76F4B7896E5}"/>
    <cellStyle name="Total 17 5 8" xfId="21088" xr:uid="{08F49AF2-034C-4FFB-B749-970EAA30F92C}"/>
    <cellStyle name="Total 17 6" xfId="13963" xr:uid="{95453DCB-94D0-43F9-A67D-64488EE90CE0}"/>
    <cellStyle name="Total 17 7" xfId="12946" xr:uid="{B9B1D9BF-E4AF-46F1-A52D-D37BD60864B9}"/>
    <cellStyle name="Total 17 8" xfId="13574" xr:uid="{FC4F49EE-18D6-4CDC-949B-4B41B06052C6}"/>
    <cellStyle name="Total 17 9" xfId="13257" xr:uid="{97E45702-30C5-4360-9053-F22451D3D9A2}"/>
    <cellStyle name="Total 18" xfId="8552" xr:uid="{6A8E2BB5-3B2F-422C-9B33-5BA93393AA8E}"/>
    <cellStyle name="Total 18 10" xfId="13256" xr:uid="{20CB330A-E88C-4F75-AB2C-A642A92F0BB0}"/>
    <cellStyle name="Total 18 11" xfId="14581" xr:uid="{46FD5D4C-73C2-4B4F-8BAD-DB793BC1FE37}"/>
    <cellStyle name="Total 18 12" xfId="12394" xr:uid="{AB1C74A3-EA03-426A-AF93-B74EBEBBA68A}"/>
    <cellStyle name="Total 18 13" xfId="14167" xr:uid="{DFB89C77-ACDA-42F8-BCE1-FF8C23473152}"/>
    <cellStyle name="Total 18 2" xfId="8553" xr:uid="{4ED52669-EC5E-43DE-B8B5-10879E36A23B}"/>
    <cellStyle name="Total 18 2 10" xfId="15610" xr:uid="{73BDA77C-9FFE-4F34-9271-D1A7C9EE1798}"/>
    <cellStyle name="Total 18 2 11" xfId="16611" xr:uid="{D0E1351F-24ED-4D19-92C8-83173E7F825F}"/>
    <cellStyle name="Total 18 2 12" xfId="17569" xr:uid="{D7932AB4-C384-42C0-9B06-00DA35F1628F}"/>
    <cellStyle name="Total 18 2 2" xfId="9124" xr:uid="{ACC8F4A2-38FA-4986-A66E-4306C69D5F38}"/>
    <cellStyle name="Total 18 2 2 10" xfId="11907" xr:uid="{94747CBB-D23F-4B41-8488-CCF29755C52C}"/>
    <cellStyle name="Total 18 2 2 11" xfId="14795" xr:uid="{53FDA047-1FEB-4F25-AD4F-2C90BEB97131}"/>
    <cellStyle name="Total 18 2 2 2" xfId="9867" xr:uid="{C38394DF-CF30-49FB-92E7-1362EFC833E2}"/>
    <cellStyle name="Total 18 2 2 2 10" xfId="18510" xr:uid="{902AD995-7B85-44DE-A63C-9D68891442B5}"/>
    <cellStyle name="Total 18 2 2 2 2" xfId="11408" xr:uid="{66698E4E-D2A9-4ACE-9E75-39B0D5A2BB42}"/>
    <cellStyle name="Total 18 2 2 2 2 2" xfId="15826" xr:uid="{BC32E625-CE84-4617-A318-C3BF34CB41D1}"/>
    <cellStyle name="Total 18 2 2 2 2 3" xfId="16788" xr:uid="{6FCDEC28-00CB-44A3-B549-69B2AAF5DA13}"/>
    <cellStyle name="Total 18 2 2 2 2 4" xfId="17740" xr:uid="{E225B1CA-153D-488D-9CE0-FD2E540CC614}"/>
    <cellStyle name="Total 18 2 2 2 2 5" xfId="18618" xr:uid="{6DF3DD45-1605-45B8-87BC-B35718C86A1E}"/>
    <cellStyle name="Total 18 2 2 2 2 6" xfId="19483" xr:uid="{608E0961-7993-4BF1-AC82-85C09A50B341}"/>
    <cellStyle name="Total 18 2 2 2 2 7" xfId="20259" xr:uid="{FA2A1A14-02F8-4F88-A77A-DB09211A9BD9}"/>
    <cellStyle name="Total 18 2 2 2 2 8" xfId="21016" xr:uid="{4A57F29F-F41F-4998-8B0D-DA6B7E0B6E99}"/>
    <cellStyle name="Total 18 2 2 2 3" xfId="11843" xr:uid="{C021B436-0996-451C-980C-2789C5DD5199}"/>
    <cellStyle name="Total 18 2 2 2 3 2" xfId="16247" xr:uid="{7BE29266-EA61-45B7-87B6-81BCEF30C75D}"/>
    <cellStyle name="Total 18 2 2 2 3 3" xfId="17207" xr:uid="{95F8D2D3-C821-4B52-84F7-BFBA773E2868}"/>
    <cellStyle name="Total 18 2 2 2 3 4" xfId="18159" xr:uid="{41965D2E-4001-431C-A4F9-CA7613B74C18}"/>
    <cellStyle name="Total 18 2 2 2 3 5" xfId="19033" xr:uid="{7397FBF1-7AE2-4D14-A897-8B04F77F1FE7}"/>
    <cellStyle name="Total 18 2 2 2 3 6" xfId="19898" xr:uid="{B1D5D6E1-4086-465A-967A-0E8F942AFFF0}"/>
    <cellStyle name="Total 18 2 2 2 3 7" xfId="20674" xr:uid="{F8F3A6CA-F084-4B51-B478-7F04A89E90AF}"/>
    <cellStyle name="Total 18 2 2 2 3 8" xfId="21431" xr:uid="{FC18CB34-0F2E-49F2-80C8-41AC55577A7E}"/>
    <cellStyle name="Total 18 2 2 2 4" xfId="14812" xr:uid="{C5B4F716-6D9B-49A2-9728-A843BE2EAF10}"/>
    <cellStyle name="Total 18 2 2 2 5" xfId="14370" xr:uid="{1A9E5049-B6A1-4042-9EA7-22851C5FB55A}"/>
    <cellStyle name="Total 18 2 2 2 6" xfId="12592" xr:uid="{70A7BE0A-6321-4E62-B858-C1433EEA59B6}"/>
    <cellStyle name="Total 18 2 2 2 7" xfId="15680" xr:uid="{CF99F000-09AF-40D5-B702-600CFCE424CB}"/>
    <cellStyle name="Total 18 2 2 2 8" xfId="16658" xr:uid="{C343ED35-4F31-4BBF-8688-257C2995C2AC}"/>
    <cellStyle name="Total 18 2 2 2 9" xfId="17611" xr:uid="{DA722305-7787-4596-8E26-874C14BA3D02}"/>
    <cellStyle name="Total 18 2 2 3" xfId="10649" xr:uid="{85F13E3A-C27F-4CA2-B7F2-4D646241AD03}"/>
    <cellStyle name="Total 18 2 2 3 2" xfId="15345" xr:uid="{B23F431B-4C98-44B4-BBC6-3C2BBC8D65F4}"/>
    <cellStyle name="Total 18 2 2 3 3" xfId="16365" xr:uid="{698350C3-4127-4F8A-8577-90F30B933A79}"/>
    <cellStyle name="Total 18 2 2 3 4" xfId="17325" xr:uid="{0E5917C0-2B96-409D-A7D5-41EFA2A221F4}"/>
    <cellStyle name="Total 18 2 2 3 5" xfId="18274" xr:uid="{3E078DD0-5E97-402F-97AD-E03DE40DA503}"/>
    <cellStyle name="Total 18 2 2 3 6" xfId="19147" xr:uid="{C4239F71-1D3B-4ED5-91E0-B26C7D70C34E}"/>
    <cellStyle name="Total 18 2 2 3 7" xfId="20012" xr:uid="{0EA2A183-B354-4CED-8B5A-DD1251289CA7}"/>
    <cellStyle name="Total 18 2 2 3 8" xfId="20788" xr:uid="{43CA948F-BED6-4C2E-AD7D-2EC7384327A3}"/>
    <cellStyle name="Total 18 2 2 4" xfId="11615" xr:uid="{7D81D65A-D53F-4A75-AB5A-B51F948D0A7C}"/>
    <cellStyle name="Total 18 2 2 4 2" xfId="16019" xr:uid="{275A4CE4-6C27-4CDD-8CA4-E64E83F704F6}"/>
    <cellStyle name="Total 18 2 2 4 3" xfId="16979" xr:uid="{1B924E94-B501-4F03-98B2-F8436697A846}"/>
    <cellStyle name="Total 18 2 2 4 4" xfId="17931" xr:uid="{1B529E5B-D10C-47BE-BE3C-7F0B92D71A8C}"/>
    <cellStyle name="Total 18 2 2 4 5" xfId="18805" xr:uid="{A2129D41-44F9-4370-A9CA-1D52654390F1}"/>
    <cellStyle name="Total 18 2 2 4 6" xfId="19670" xr:uid="{70987418-0B6A-4D2E-8387-34360CC7E16E}"/>
    <cellStyle name="Total 18 2 2 4 7" xfId="20446" xr:uid="{9BFB70F4-5B15-46E6-B234-EA106AC42757}"/>
    <cellStyle name="Total 18 2 2 4 8" xfId="21203" xr:uid="{7D95BE0B-7690-4D1D-9CD7-D8FC5DB592EF}"/>
    <cellStyle name="Total 18 2 2 5" xfId="14316" xr:uid="{E6461290-5D3B-45F8-A994-657FDB746716}"/>
    <cellStyle name="Total 18 2 2 6" xfId="12641" xr:uid="{4F593C50-9086-4C08-86E9-506958167919}"/>
    <cellStyle name="Total 18 2 2 7" xfId="14962" xr:uid="{F0CC5C95-B9A9-449A-99DF-748B4F1C0057}"/>
    <cellStyle name="Total 18 2 2 8" xfId="12114" xr:uid="{146A46FB-7149-41C1-9848-EC3E340AA487}"/>
    <cellStyle name="Total 18 2 2 9" xfId="15222" xr:uid="{1A6EFF61-E222-4247-A68E-FDDC137986B6}"/>
    <cellStyle name="Total 18 2 3" xfId="9375" xr:uid="{4A8BCF43-71E6-4B0E-AB19-FDF2DE285D56}"/>
    <cellStyle name="Total 18 2 3 10" xfId="19390" xr:uid="{B3E39DE9-317C-4744-B1DF-A22022FC641D}"/>
    <cellStyle name="Total 18 2 3 2" xfId="10902" xr:uid="{542B5DCD-10E2-40D4-99F7-1DE0D697BD19}"/>
    <cellStyle name="Total 18 2 3 2 2" xfId="15528" xr:uid="{4F83C82E-C62F-44CD-88FD-A5EABB1CE7EB}"/>
    <cellStyle name="Total 18 2 3 2 3" xfId="16534" xr:uid="{9C649DBF-766E-4103-9336-49A7C43CD3EA}"/>
    <cellStyle name="Total 18 2 3 2 4" xfId="17492" xr:uid="{6B28B61F-0F90-4613-93B4-EB15137CE4DA}"/>
    <cellStyle name="Total 18 2 3 2 5" xfId="18418" xr:uid="{D7AD51E6-0616-4583-B6BD-1BD66751F2B8}"/>
    <cellStyle name="Total 18 2 3 2 6" xfId="19289" xr:uid="{6368F925-A569-443D-BCA2-31BB8596EC4F}"/>
    <cellStyle name="Total 18 2 3 2 7" xfId="20136" xr:uid="{746259B0-9CF7-4C54-B778-845BDD2A2DF7}"/>
    <cellStyle name="Total 18 2 3 2 8" xfId="20903" xr:uid="{1B11D788-4695-41D8-8F8B-1D6858763742}"/>
    <cellStyle name="Total 18 2 3 3" xfId="11730" xr:uid="{087C27EB-5F5C-4905-A2F4-09056F8F62BA}"/>
    <cellStyle name="Total 18 2 3 3 2" xfId="16134" xr:uid="{B55A68A6-B4F4-4017-B80F-C3A30A519C76}"/>
    <cellStyle name="Total 18 2 3 3 3" xfId="17094" xr:uid="{1D30C8AA-794B-410E-ABF6-A6F272676DFC}"/>
    <cellStyle name="Total 18 2 3 3 4" xfId="18046" xr:uid="{8969AD18-5A94-4704-9D80-4669A20A19F9}"/>
    <cellStyle name="Total 18 2 3 3 5" xfId="18920" xr:uid="{08A65254-BE16-4216-8273-FB4B2E95D631}"/>
    <cellStyle name="Total 18 2 3 3 6" xfId="19785" xr:uid="{2E677FA6-BF96-4366-BB06-FFAF8F2A8D0C}"/>
    <cellStyle name="Total 18 2 3 3 7" xfId="20561" xr:uid="{339BA962-7616-4862-B6F3-ABB6505DCD9F}"/>
    <cellStyle name="Total 18 2 3 3 8" xfId="21318" xr:uid="{5F4538C4-C5AD-4247-806D-D49A9DDFAE84}"/>
    <cellStyle name="Total 18 2 3 4" xfId="14499" xr:uid="{A25BED5F-1B52-4405-BE1A-7D3490581955}"/>
    <cellStyle name="Total 18 2 3 5" xfId="12472" xr:uid="{336EC0CE-CF1B-4BA3-B6C5-681F3720F5E1}"/>
    <cellStyle name="Total 18 2 3 6" xfId="15698" xr:uid="{C4EA434E-DB94-4A5C-B7CD-8ABB47041690}"/>
    <cellStyle name="Total 18 2 3 7" xfId="16674" xr:uid="{BC8BB739-B92B-4D65-AFE8-F2F96D221115}"/>
    <cellStyle name="Total 18 2 3 8" xfId="17626" xr:uid="{AC59BF91-637D-450B-B155-4B254CAA8700}"/>
    <cellStyle name="Total 18 2 3 9" xfId="18521" xr:uid="{C3589D9A-C015-4D07-BCFE-3F8B33F5F155}"/>
    <cellStyle name="Total 18 2 4" xfId="10159" xr:uid="{0F21EF50-E809-4816-AA77-7422CBC71F21}"/>
    <cellStyle name="Total 18 2 4 2" xfId="15039" xr:uid="{94CCDEC4-3E1B-44E9-9547-8DB088222A05}"/>
    <cellStyle name="Total 18 2 4 3" xfId="12045" xr:uid="{5AEB8D26-AE96-4D59-8A39-1242AA90E7D8}"/>
    <cellStyle name="Total 18 2 4 4" xfId="14439" xr:uid="{0863C53B-34D2-419B-AC1B-3EE4390D9C13}"/>
    <cellStyle name="Total 18 2 4 5" xfId="12530" xr:uid="{64F9AF38-B548-415C-AF9B-EE6EEFD3818D}"/>
    <cellStyle name="Total 18 2 4 6" xfId="14672" xr:uid="{B302CA8C-EFBF-4CDA-B409-CF79D77D5515}"/>
    <cellStyle name="Total 18 2 4 7" xfId="12329" xr:uid="{81DCB747-4AF7-40CB-BF7C-FF89AAD62FDA}"/>
    <cellStyle name="Total 18 2 4 8" xfId="13812" xr:uid="{1827933A-F5EB-482B-ACBC-701BF038F666}"/>
    <cellStyle name="Total 18 2 5" xfId="11502" xr:uid="{F73AB048-E122-4CF6-AD46-46C180912A19}"/>
    <cellStyle name="Total 18 2 5 2" xfId="15906" xr:uid="{9F1ECF62-41F3-45A6-8887-8E0D4A0B4E31}"/>
    <cellStyle name="Total 18 2 5 3" xfId="16866" xr:uid="{8EC41A5A-6CE6-4811-9E15-67102077727D}"/>
    <cellStyle name="Total 18 2 5 4" xfId="17818" xr:uid="{98DA2908-33E3-4370-9786-92D50ED54DB9}"/>
    <cellStyle name="Total 18 2 5 5" xfId="18692" xr:uid="{3029F3D9-586C-49CE-9941-379A4F2B6961}"/>
    <cellStyle name="Total 18 2 5 6" xfId="19557" xr:uid="{DD5944D6-7C88-4D10-BB86-6ECAC2035B3F}"/>
    <cellStyle name="Total 18 2 5 7" xfId="20333" xr:uid="{92AE479A-7897-4C99-82F9-D36C7423E8B2}"/>
    <cellStyle name="Total 18 2 5 8" xfId="21090" xr:uid="{2BFC3F1C-280E-422A-901C-1F8BAF346EC7}"/>
    <cellStyle name="Total 18 2 6" xfId="13965" xr:uid="{0448C719-0F82-43AE-B60D-C142E9D53C10}"/>
    <cellStyle name="Total 18 2 7" xfId="12944" xr:uid="{64C52FFF-FBEB-4943-813C-71062B70D30B}"/>
    <cellStyle name="Total 18 2 8" xfId="13576" xr:uid="{DBFFF1A9-7C16-4B8F-BB6D-3C6081699607}"/>
    <cellStyle name="Total 18 2 9" xfId="13255" xr:uid="{657B7DE7-93E8-4CF0-97AD-D866BC3D665F}"/>
    <cellStyle name="Total 18 3" xfId="9123" xr:uid="{1E02E7B6-3F80-472A-9B67-A777F514AD7C}"/>
    <cellStyle name="Total 18 3 10" xfId="18349" xr:uid="{E243D800-42F6-4D51-A6CB-D7790E92A44E}"/>
    <cellStyle name="Total 18 3 11" xfId="19221" xr:uid="{D7C980C2-3C2E-47F7-8CFF-6EB6E2BA6DF9}"/>
    <cellStyle name="Total 18 3 2" xfId="9868" xr:uid="{F7E03DD9-9803-49FD-B531-F16ED2913665}"/>
    <cellStyle name="Total 18 3 2 10" xfId="12967" xr:uid="{576529F8-886D-4BE8-92EA-2251A2F0377D}"/>
    <cellStyle name="Total 18 3 2 2" xfId="11409" xr:uid="{5C838180-BBC3-4B9E-B166-69EE057F563A}"/>
    <cellStyle name="Total 18 3 2 2 2" xfId="15827" xr:uid="{89601B03-CC2C-4351-869D-D9E3830BF66B}"/>
    <cellStyle name="Total 18 3 2 2 3" xfId="16789" xr:uid="{6493AC93-3F9B-45BC-A935-D9B84E214D45}"/>
    <cellStyle name="Total 18 3 2 2 4" xfId="17741" xr:uid="{097F1F69-2D2C-4AE8-AC70-B65A0C6C935C}"/>
    <cellStyle name="Total 18 3 2 2 5" xfId="18619" xr:uid="{D2040379-1855-4CB8-8621-C34B72C75B33}"/>
    <cellStyle name="Total 18 3 2 2 6" xfId="19484" xr:uid="{F9E16765-6456-4885-BE85-A3360CDD0EF8}"/>
    <cellStyle name="Total 18 3 2 2 7" xfId="20260" xr:uid="{693F4634-CE0B-4B76-B82D-DDA016D30072}"/>
    <cellStyle name="Total 18 3 2 2 8" xfId="21017" xr:uid="{74FE098D-CDBB-413C-B010-D23F9DF7BEAF}"/>
    <cellStyle name="Total 18 3 2 3" xfId="11844" xr:uid="{770BDB32-D91C-4B92-A1EE-156AD16ED88A}"/>
    <cellStyle name="Total 18 3 2 3 2" xfId="16248" xr:uid="{838E59B4-C38C-4152-B11D-E593DBEF6C6C}"/>
    <cellStyle name="Total 18 3 2 3 3" xfId="17208" xr:uid="{5889CF06-B050-4E12-B7B2-0AE0ABB4F137}"/>
    <cellStyle name="Total 18 3 2 3 4" xfId="18160" xr:uid="{62C8C37D-BD76-4391-8D8D-AD8D930CF3B4}"/>
    <cellStyle name="Total 18 3 2 3 5" xfId="19034" xr:uid="{89E19E3C-852F-4FC2-A94F-754E8640AE26}"/>
    <cellStyle name="Total 18 3 2 3 6" xfId="19899" xr:uid="{973EB8F7-91E8-424D-AFD5-8E582267EF12}"/>
    <cellStyle name="Total 18 3 2 3 7" xfId="20675" xr:uid="{BE89742A-8969-4DD6-893B-BD82804FC340}"/>
    <cellStyle name="Total 18 3 2 3 8" xfId="21432" xr:uid="{84622958-6746-44F2-B58E-9DDC69E9FDA3}"/>
    <cellStyle name="Total 18 3 2 4" xfId="14813" xr:uid="{BAE64285-7A72-4761-9F31-0C3AF0F5398A}"/>
    <cellStyle name="Total 18 3 2 5" xfId="15112" xr:uid="{9D05CAF3-FEA8-40C3-9A7E-0134758A2B7E}"/>
    <cellStyle name="Total 18 3 2 6" xfId="11986" xr:uid="{E2BA5E86-2DB9-4DB5-95F2-A3283887D5B1}"/>
    <cellStyle name="Total 18 3 2 7" xfId="15243" xr:uid="{2EB988A7-F9A6-45D9-BB0B-612ACE6093D9}"/>
    <cellStyle name="Total 18 3 2 8" xfId="11890" xr:uid="{027092BD-79CB-4E72-910F-FB65DDFA7B63}"/>
    <cellStyle name="Total 18 3 2 9" xfId="13940" xr:uid="{CBBE80AE-A050-4783-B77F-E4DEB5C5C35E}"/>
    <cellStyle name="Total 18 3 3" xfId="10648" xr:uid="{402E8670-0B6B-4540-BBB7-04DAAA198524}"/>
    <cellStyle name="Total 18 3 3 2" xfId="15344" xr:uid="{0E77E4D5-6E18-4C42-A33F-A7D8B6B80208}"/>
    <cellStyle name="Total 18 3 3 3" xfId="16364" xr:uid="{314A3606-61E0-4248-AA8D-A3A0FBDF53E7}"/>
    <cellStyle name="Total 18 3 3 4" xfId="17324" xr:uid="{6B618172-6A26-4F60-BBC8-4BF6C2167063}"/>
    <cellStyle name="Total 18 3 3 5" xfId="18273" xr:uid="{71982F98-23C6-4663-B4A1-63FAE62259F4}"/>
    <cellStyle name="Total 18 3 3 6" xfId="19146" xr:uid="{D1843276-89E8-41E7-9D0C-92A99BBF549B}"/>
    <cellStyle name="Total 18 3 3 7" xfId="20011" xr:uid="{210578CC-6C64-4886-8C8E-F97459167531}"/>
    <cellStyle name="Total 18 3 3 8" xfId="20787" xr:uid="{A2ED032B-C640-49DA-BCFD-4774696E8E7B}"/>
    <cellStyle name="Total 18 3 4" xfId="11614" xr:uid="{7671CB5A-3899-4C95-8362-2B74CFB4FD0B}"/>
    <cellStyle name="Total 18 3 4 2" xfId="16018" xr:uid="{BBF126EE-E725-4406-96BB-4CF04E2533C3}"/>
    <cellStyle name="Total 18 3 4 3" xfId="16978" xr:uid="{661D65C1-A4A8-4B25-BC02-68B40AD91E9E}"/>
    <cellStyle name="Total 18 3 4 4" xfId="17930" xr:uid="{4F8F3C73-63A2-41D6-86E5-D74B1A6D6AC3}"/>
    <cellStyle name="Total 18 3 4 5" xfId="18804" xr:uid="{E2D5AD8A-CB59-4B56-A936-4D7CD645065C}"/>
    <cellStyle name="Total 18 3 4 6" xfId="19669" xr:uid="{BC7376EA-3110-40AC-A0DC-88C8E417B582}"/>
    <cellStyle name="Total 18 3 4 7" xfId="20445" xr:uid="{EFEE3122-7C82-437E-955B-2EA7422809C5}"/>
    <cellStyle name="Total 18 3 4 8" xfId="21202" xr:uid="{FFE2730E-31E7-4CEC-9824-F68C399A9BC0}"/>
    <cellStyle name="Total 18 3 5" xfId="14315" xr:uid="{E25DDBE5-00CD-4B43-9024-93E1565DD8F0}"/>
    <cellStyle name="Total 18 3 6" xfId="12642" xr:uid="{5886C641-C43D-4993-A84B-BCE06D729D0F}"/>
    <cellStyle name="Total 18 3 7" xfId="15451" xr:uid="{6868EDC3-5611-4AC7-94CD-A3EC966131CA}"/>
    <cellStyle name="Total 18 3 8" xfId="16460" xr:uid="{05CD985E-2C36-4CA0-BBDC-739156B30877}"/>
    <cellStyle name="Total 18 3 9" xfId="17418" xr:uid="{BA6EB3A5-47EA-45FC-BA42-80C51C624242}"/>
    <cellStyle name="Total 18 4" xfId="9374" xr:uid="{411503FF-CE2F-491D-9587-10444072E2B5}"/>
    <cellStyle name="Total 18 4 10" xfId="17640" xr:uid="{CA401EDB-255A-45E3-8EF9-B1072761ACD4}"/>
    <cellStyle name="Total 18 4 2" xfId="10901" xr:uid="{94F578C7-BDF6-4988-95D7-AC923C4D7DB4}"/>
    <cellStyle name="Total 18 4 2 2" xfId="15527" xr:uid="{6ADF128F-189E-4502-B6C5-6C0A13C46CCE}"/>
    <cellStyle name="Total 18 4 2 3" xfId="16533" xr:uid="{18979DD8-6FBD-4C08-94EE-2D6449C14F26}"/>
    <cellStyle name="Total 18 4 2 4" xfId="17491" xr:uid="{0B63A24A-EC5B-496F-9DD3-1EB416B1D4FE}"/>
    <cellStyle name="Total 18 4 2 5" xfId="18417" xr:uid="{7C890FE9-B282-43DA-9600-077B1E03AC4C}"/>
    <cellStyle name="Total 18 4 2 6" xfId="19288" xr:uid="{763C2B8F-14C0-481D-BC1C-73641DB62692}"/>
    <cellStyle name="Total 18 4 2 7" xfId="20135" xr:uid="{8067C712-7827-4D01-AA74-18E3A219D154}"/>
    <cellStyle name="Total 18 4 2 8" xfId="20902" xr:uid="{A76B7317-AFC4-477F-AD17-1E022AE439D5}"/>
    <cellStyle name="Total 18 4 3" xfId="11729" xr:uid="{23A5A52A-2E8A-4BA0-A2D3-588B1BA3A397}"/>
    <cellStyle name="Total 18 4 3 2" xfId="16133" xr:uid="{BF6E0E62-7192-4A7B-9159-EF5DF9CA5862}"/>
    <cellStyle name="Total 18 4 3 3" xfId="17093" xr:uid="{C58461E2-E899-4E06-BF77-9B2B4171F04D}"/>
    <cellStyle name="Total 18 4 3 4" xfId="18045" xr:uid="{98434B29-A194-4C0D-9040-575D83C0E5B0}"/>
    <cellStyle name="Total 18 4 3 5" xfId="18919" xr:uid="{74D3D8CE-FB0C-46ED-826F-C426E3579B51}"/>
    <cellStyle name="Total 18 4 3 6" xfId="19784" xr:uid="{4D927F75-3EFB-4B58-8D85-14D58D494097}"/>
    <cellStyle name="Total 18 4 3 7" xfId="20560" xr:uid="{6D906BA8-37D4-4E0E-BEF8-488D0EC7A9C5}"/>
    <cellStyle name="Total 18 4 3 8" xfId="21317" xr:uid="{65F3FD46-C9F8-4298-8A2C-C2EFF7150319}"/>
    <cellStyle name="Total 18 4 4" xfId="14498" xr:uid="{855993B8-391A-48E6-83B4-765F75623435}"/>
    <cellStyle name="Total 18 4 5" xfId="12473" xr:uid="{E5CC81F9-83AC-406D-A5E1-BC6558539FFC}"/>
    <cellStyle name="Total 18 4 6" xfId="14679" xr:uid="{E29ED8F3-AF44-45A8-B41F-3CBD9C688CEA}"/>
    <cellStyle name="Total 18 4 7" xfId="12323" xr:uid="{95404B5C-FA20-405E-9659-A876BD421FCD}"/>
    <cellStyle name="Total 18 4 8" xfId="15717" xr:uid="{3C999225-E3A5-4C70-8194-8D86C2EB1DE3}"/>
    <cellStyle name="Total 18 4 9" xfId="16688" xr:uid="{7B9A6350-6DE3-4701-9E6B-AFA189726FF4}"/>
    <cellStyle name="Total 18 5" xfId="10158" xr:uid="{31720154-311A-45B3-90C2-E56B92A41134}"/>
    <cellStyle name="Total 18 5 2" xfId="15038" xr:uid="{95496DE2-5F78-4275-8BD9-B2182FF7F9A3}"/>
    <cellStyle name="Total 18 5 3" xfId="12046" xr:uid="{D7637155-9BAB-46B7-B5CC-4DFF5C4DB281}"/>
    <cellStyle name="Total 18 5 4" xfId="15105" xr:uid="{4DB95535-1DC0-4362-AA43-97AF9EAE4B9F}"/>
    <cellStyle name="Total 18 5 5" xfId="14055" xr:uid="{A9EEDCFE-B246-42CB-8572-05F9ADBC7B1E}"/>
    <cellStyle name="Total 18 5 6" xfId="12870" xr:uid="{CA889042-F5FC-4267-9DED-FB50710A9D83}"/>
    <cellStyle name="Total 18 5 7" xfId="13643" xr:uid="{19631C2C-1AFC-4801-867E-64413EA16200}"/>
    <cellStyle name="Total 18 5 8" xfId="13208" xr:uid="{61E4225F-D37D-454C-AA99-EAF7F63D4441}"/>
    <cellStyle name="Total 18 6" xfId="11501" xr:uid="{7650BFAE-C9D1-442B-931E-0F8D5AA26216}"/>
    <cellStyle name="Total 18 6 2" xfId="15905" xr:uid="{7DB5A749-8128-4700-B25A-7B7804D40C9D}"/>
    <cellStyle name="Total 18 6 3" xfId="16865" xr:uid="{6CD674CF-7EA3-4293-8841-E14D1FDF0A94}"/>
    <cellStyle name="Total 18 6 4" xfId="17817" xr:uid="{F6430A3E-4AF0-49BD-A437-ADE02D23351F}"/>
    <cellStyle name="Total 18 6 5" xfId="18691" xr:uid="{42C8867E-5F67-459D-9673-3CF79EF83F5F}"/>
    <cellStyle name="Total 18 6 6" xfId="19556" xr:uid="{4A1FE971-3AC9-4797-AFD7-106758DB3892}"/>
    <cellStyle name="Total 18 6 7" xfId="20332" xr:uid="{EAB4FBC3-EBDE-447D-BAA3-B65879E1A696}"/>
    <cellStyle name="Total 18 6 8" xfId="21089" xr:uid="{DDE5009F-4073-497E-A7DB-57C6946293A5}"/>
    <cellStyle name="Total 18 7" xfId="13964" xr:uid="{B552E7C1-CC5A-4652-9A6A-31D0D80F7D8E}"/>
    <cellStyle name="Total 18 8" xfId="12945" xr:uid="{C19DA571-FC28-405E-AADF-66E624957D71}"/>
    <cellStyle name="Total 18 9" xfId="13575" xr:uid="{F17FA80B-6B3C-4D14-BC8E-EFC975D1867C}"/>
    <cellStyle name="Total 19" xfId="8554" xr:uid="{C0582A45-4A6E-47B9-B1EF-E0E15EE3F9E0}"/>
    <cellStyle name="Total 19 10" xfId="13254" xr:uid="{E85989F1-CA46-49C8-894B-D565DA3ED41E}"/>
    <cellStyle name="Total 19 11" xfId="15062" xr:uid="{68229A6E-A366-4C45-A565-E919209EF925}"/>
    <cellStyle name="Total 19 12" xfId="12023" xr:uid="{33CAB34D-FB51-4465-8C45-6F4049FE26DE}"/>
    <cellStyle name="Total 19 13" xfId="13874" xr:uid="{F590EF64-D948-49AF-9674-F75CCCBE6E60}"/>
    <cellStyle name="Total 19 2" xfId="8555" xr:uid="{ACFD672A-7A97-45E6-86A0-17037C413CC0}"/>
    <cellStyle name="Total 19 2 10" xfId="13473" xr:uid="{5236A081-4C33-4FD1-B75F-3D039F0FC61C}"/>
    <cellStyle name="Total 19 2 11" xfId="13342" xr:uid="{4257E1B6-9ED3-4ECE-99AF-7982FC3A7BC2}"/>
    <cellStyle name="Total 19 2 12" xfId="13469" xr:uid="{C3804F2F-100F-4849-A7FF-F11961F0BD6F}"/>
    <cellStyle name="Total 19 2 2" xfId="9126" xr:uid="{ED9BE7D6-CB04-4AD9-877C-482D2D137B7A}"/>
    <cellStyle name="Total 19 2 2 10" xfId="13171" xr:uid="{D0F2A67A-CA80-4ED8-BF42-A083490B0657}"/>
    <cellStyle name="Total 19 2 2 11" xfId="14400" xr:uid="{80585535-5A8C-44D6-8F5A-3E0437DF36C2}"/>
    <cellStyle name="Total 19 2 2 2" xfId="9869" xr:uid="{C55AD480-E0C6-4FE2-9E6F-1F070383CC08}"/>
    <cellStyle name="Total 19 2 2 2 10" xfId="20154" xr:uid="{30F7BC1A-CF5D-441D-BEC0-F278D071AEFB}"/>
    <cellStyle name="Total 19 2 2 2 2" xfId="11410" xr:uid="{09A69B41-279B-4EBB-8790-051C796148B1}"/>
    <cellStyle name="Total 19 2 2 2 2 2" xfId="15828" xr:uid="{F7293F84-A2F1-4021-B1DA-BE130E69A4CD}"/>
    <cellStyle name="Total 19 2 2 2 2 3" xfId="16790" xr:uid="{924CCC1E-4837-4335-B58D-87D533C49BE5}"/>
    <cellStyle name="Total 19 2 2 2 2 4" xfId="17742" xr:uid="{64577901-F98D-4043-B3B9-F2A104D692BC}"/>
    <cellStyle name="Total 19 2 2 2 2 5" xfId="18620" xr:uid="{C6D85DC8-3507-44B0-A12F-FED785EDF12D}"/>
    <cellStyle name="Total 19 2 2 2 2 6" xfId="19485" xr:uid="{3E5E186C-2024-4C5C-A678-8FBEE0A32E21}"/>
    <cellStyle name="Total 19 2 2 2 2 7" xfId="20261" xr:uid="{065ADFA7-A7EA-4540-B6AC-CBC48C8C1C9A}"/>
    <cellStyle name="Total 19 2 2 2 2 8" xfId="21018" xr:uid="{E61BEB21-09E8-42C2-87B3-A61D32AB177D}"/>
    <cellStyle name="Total 19 2 2 2 3" xfId="11845" xr:uid="{5923D4C6-9CF3-4090-B0EE-CE7F04B403F0}"/>
    <cellStyle name="Total 19 2 2 2 3 2" xfId="16249" xr:uid="{4E236282-5F3C-4659-BBEC-E00F78A8EA69}"/>
    <cellStyle name="Total 19 2 2 2 3 3" xfId="17209" xr:uid="{C238D18D-526B-4358-8B25-3CAA33662BB9}"/>
    <cellStyle name="Total 19 2 2 2 3 4" xfId="18161" xr:uid="{50832DDE-7807-4F6B-BB20-E4CD90561E5C}"/>
    <cellStyle name="Total 19 2 2 2 3 5" xfId="19035" xr:uid="{3516F16E-43F5-4D8D-B463-376BE7B4779D}"/>
    <cellStyle name="Total 19 2 2 2 3 6" xfId="19900" xr:uid="{286AA740-EEA3-492F-BBC5-187669521961}"/>
    <cellStyle name="Total 19 2 2 2 3 7" xfId="20676" xr:uid="{476FA47A-4C5F-486A-9F70-DA93FB3E1318}"/>
    <cellStyle name="Total 19 2 2 2 3 8" xfId="21433" xr:uid="{BBCFB52F-C918-442E-896B-AA30FFF69FB4}"/>
    <cellStyle name="Total 19 2 2 2 4" xfId="14814" xr:uid="{2CF32D4D-8465-4507-A98E-BC93897BF1CC}"/>
    <cellStyle name="Total 19 2 2 2 5" xfId="15546" xr:uid="{E7572B90-AFE2-4BD0-A321-20AA5D69A294}"/>
    <cellStyle name="Total 19 2 2 2 6" xfId="16552" xr:uid="{CF438EEE-A71C-47DB-B49C-20CD44DF4B44}"/>
    <cellStyle name="Total 19 2 2 2 7" xfId="17510" xr:uid="{A617CAC0-0167-4F54-BC9C-746B25994149}"/>
    <cellStyle name="Total 19 2 2 2 8" xfId="18436" xr:uid="{2DF5AB68-4D13-484E-933F-92AAE2CDDF37}"/>
    <cellStyle name="Total 19 2 2 2 9" xfId="19307" xr:uid="{FA731E54-51F0-4CF3-87D5-E908F052A1D8}"/>
    <cellStyle name="Total 19 2 2 3" xfId="10651" xr:uid="{6C5A311D-E614-4F00-9A83-7F31E9DB92F7}"/>
    <cellStyle name="Total 19 2 2 3 2" xfId="15347" xr:uid="{8F1371DE-1F4E-4FCD-A866-311882E76A51}"/>
    <cellStyle name="Total 19 2 2 3 3" xfId="16367" xr:uid="{AD1B3019-3D3B-4864-A1ED-DD2FC8BC5E33}"/>
    <cellStyle name="Total 19 2 2 3 4" xfId="17327" xr:uid="{1CDECD2E-39EB-40DD-8EA5-626CC4A60EB7}"/>
    <cellStyle name="Total 19 2 2 3 5" xfId="18276" xr:uid="{ED0E9C83-A518-4002-978C-37C5622CD285}"/>
    <cellStyle name="Total 19 2 2 3 6" xfId="19149" xr:uid="{ED87F05B-B155-42CD-85E4-0E33D595D2FA}"/>
    <cellStyle name="Total 19 2 2 3 7" xfId="20014" xr:uid="{85B7AA26-FECA-4C2D-916D-03B9C55B4D03}"/>
    <cellStyle name="Total 19 2 2 3 8" xfId="20790" xr:uid="{39356FD9-58F5-4AB5-838B-2CB525B1F263}"/>
    <cellStyle name="Total 19 2 2 4" xfId="11617" xr:uid="{B278400B-AE28-4CAA-96EE-5624BC59149B}"/>
    <cellStyle name="Total 19 2 2 4 2" xfId="16021" xr:uid="{86C761D6-3992-4B20-AA51-BD0EEAD8227F}"/>
    <cellStyle name="Total 19 2 2 4 3" xfId="16981" xr:uid="{AAD1C243-E55F-46D2-913F-9A52952E8E95}"/>
    <cellStyle name="Total 19 2 2 4 4" xfId="17933" xr:uid="{9B5972C3-0616-4D2E-B33B-A5D59AF05BF4}"/>
    <cellStyle name="Total 19 2 2 4 5" xfId="18807" xr:uid="{70F4EEE0-2CA5-4887-AEC6-7C18DE38BC90}"/>
    <cellStyle name="Total 19 2 2 4 6" xfId="19672" xr:uid="{B1524854-15CC-4681-9CDE-DAAF68F09651}"/>
    <cellStyle name="Total 19 2 2 4 7" xfId="20448" xr:uid="{C300EC46-8CF4-48D6-AA75-8D0F5C0EFDE7}"/>
    <cellStyle name="Total 19 2 2 4 8" xfId="21205" xr:uid="{2C3139B3-08A1-49A8-958B-3E12CE05646A}"/>
    <cellStyle name="Total 19 2 2 5" xfId="14318" xr:uid="{46B20439-2AAB-4D90-A2C5-7BA84895A68D}"/>
    <cellStyle name="Total 19 2 2 6" xfId="12639" xr:uid="{655AEEEA-A00F-423E-93A9-569A6039C9F4}"/>
    <cellStyle name="Total 19 2 2 7" xfId="14134" xr:uid="{ACBDADE9-F125-4FF8-9F32-89F1B8D7A76F}"/>
    <cellStyle name="Total 19 2 2 8" xfId="12808" xr:uid="{1C76486C-5AFA-4821-A639-59FEF941D6CE}"/>
    <cellStyle name="Total 19 2 2 9" xfId="13698" xr:uid="{CF627729-7AAE-4D91-BFE8-8C9CE46B5AAF}"/>
    <cellStyle name="Total 19 2 3" xfId="9377" xr:uid="{4AEC1F16-7C43-4F5D-9A84-DA8144275814}"/>
    <cellStyle name="Total 19 2 3 10" xfId="17585" xr:uid="{3FF373B1-89F4-4D00-9FCB-B77526368966}"/>
    <cellStyle name="Total 19 2 3 2" xfId="10904" xr:uid="{1D54D87C-2518-486C-8C3E-C578A2E43766}"/>
    <cellStyle name="Total 19 2 3 2 2" xfId="15530" xr:uid="{792406AE-1661-427C-BF4A-DD86408B95DB}"/>
    <cellStyle name="Total 19 2 3 2 3" xfId="16536" xr:uid="{E4D52020-4FC7-46CA-BA98-0BC0A8FC7982}"/>
    <cellStyle name="Total 19 2 3 2 4" xfId="17494" xr:uid="{9C2D730B-852C-465B-B757-845B6123D120}"/>
    <cellStyle name="Total 19 2 3 2 5" xfId="18420" xr:uid="{785A5049-A78F-41C7-A41C-1DEDBB5D2A28}"/>
    <cellStyle name="Total 19 2 3 2 6" xfId="19291" xr:uid="{07DA8579-F5F1-4ED3-BDC4-D236D76BB2DF}"/>
    <cellStyle name="Total 19 2 3 2 7" xfId="20138" xr:uid="{75C648C8-91E0-4F82-AC12-655A9FCD9B33}"/>
    <cellStyle name="Total 19 2 3 2 8" xfId="20905" xr:uid="{46A6DC7A-BFCA-410B-B5EC-07194F9C9FBA}"/>
    <cellStyle name="Total 19 2 3 3" xfId="11732" xr:uid="{A717DFC6-3C42-4B50-9504-0D08C4401A63}"/>
    <cellStyle name="Total 19 2 3 3 2" xfId="16136" xr:uid="{16F9A928-FDAA-4003-8020-255185D4E8D6}"/>
    <cellStyle name="Total 19 2 3 3 3" xfId="17096" xr:uid="{3D15D665-BC59-47DC-A004-3C9E8FB3007F}"/>
    <cellStyle name="Total 19 2 3 3 4" xfId="18048" xr:uid="{7B510345-1A78-4D49-A81E-AF1D466E9EA9}"/>
    <cellStyle name="Total 19 2 3 3 5" xfId="18922" xr:uid="{042C437F-F9BC-4A77-B89A-AEECA480D971}"/>
    <cellStyle name="Total 19 2 3 3 6" xfId="19787" xr:uid="{EAFEAC96-98CB-41E7-B583-A1A1815C751D}"/>
    <cellStyle name="Total 19 2 3 3 7" xfId="20563" xr:uid="{64534DAF-DC52-4971-9881-9092643EC4E3}"/>
    <cellStyle name="Total 19 2 3 3 8" xfId="21320" xr:uid="{B058BA78-1955-40A9-86C8-97301EB35932}"/>
    <cellStyle name="Total 19 2 3 4" xfId="14501" xr:uid="{01AF1866-7E05-4193-87D6-D17AF2848997}"/>
    <cellStyle name="Total 19 2 3 5" xfId="12470" xr:uid="{39B2A815-AAC2-401B-8F75-8A8EE64C2677}"/>
    <cellStyle name="Total 19 2 3 6" xfId="14160" xr:uid="{C47388E7-B695-4392-A0D7-BE4D1F7B2896}"/>
    <cellStyle name="Total 19 2 3 7" xfId="12784" xr:uid="{0941BEB7-2D10-4D19-9483-C14A3A2C05FB}"/>
    <cellStyle name="Total 19 2 3 8" xfId="15651" xr:uid="{F663EA21-3C73-4C3B-A368-5C960D4E1E16}"/>
    <cellStyle name="Total 19 2 3 9" xfId="16632" xr:uid="{756D020E-0552-470B-B86D-FCA397D9B26F}"/>
    <cellStyle name="Total 19 2 4" xfId="10161" xr:uid="{C70EB55A-29E9-48D4-943D-F8DF70922F4D}"/>
    <cellStyle name="Total 19 2 4 2" xfId="15041" xr:uid="{355CF49A-25CB-4E69-9001-6D3593F965CF}"/>
    <cellStyle name="Total 19 2 4 3" xfId="12043" xr:uid="{9C1953FD-AF73-4395-86DC-7C138312F87E}"/>
    <cellStyle name="Total 19 2 4 4" xfId="14838" xr:uid="{1E99EE0C-B279-4018-B4CA-3EA3A9266C92}"/>
    <cellStyle name="Total 19 2 4 5" xfId="12224" xr:uid="{F98C262D-D80D-4A78-BD1D-FBF0811E4E0F}"/>
    <cellStyle name="Total 19 2 4 6" xfId="13827" xr:uid="{E86E25DF-E9C5-4FE1-85D5-478713D5D826}"/>
    <cellStyle name="Total 19 2 4 7" xfId="13069" xr:uid="{D18F38C7-A631-4170-B1A3-D8C434218E0D}"/>
    <cellStyle name="Total 19 2 4 8" xfId="15639" xr:uid="{6D5D256A-754D-4E1C-8B8D-2FA95CFC5A3C}"/>
    <cellStyle name="Total 19 2 5" xfId="11504" xr:uid="{5A5CC56B-BE44-4D86-9BBE-4CDEC46A0834}"/>
    <cellStyle name="Total 19 2 5 2" xfId="15908" xr:uid="{407EC4DD-2A86-43AE-90D0-B877F162F8CA}"/>
    <cellStyle name="Total 19 2 5 3" xfId="16868" xr:uid="{48EE8C58-538B-4B36-9BC2-9C8A402475D7}"/>
    <cellStyle name="Total 19 2 5 4" xfId="17820" xr:uid="{3222C46F-E0A6-4BD0-BA36-92B6880630DC}"/>
    <cellStyle name="Total 19 2 5 5" xfId="18694" xr:uid="{974344AB-1A06-4534-9F33-44744E02F446}"/>
    <cellStyle name="Total 19 2 5 6" xfId="19559" xr:uid="{2F021A9D-95B9-4CC4-B106-879B9BB47569}"/>
    <cellStyle name="Total 19 2 5 7" xfId="20335" xr:uid="{C4860D5B-A680-4ED4-AADF-D5E061BDF915}"/>
    <cellStyle name="Total 19 2 5 8" xfId="21092" xr:uid="{1D8447C5-5F8A-4724-A25B-E8EA885C1F79}"/>
    <cellStyle name="Total 19 2 6" xfId="13967" xr:uid="{79D9ABED-DAC0-4DFE-B185-9A41420B745C}"/>
    <cellStyle name="Total 19 2 7" xfId="12942" xr:uid="{2BC7B679-B0D9-460B-9214-A899E7D1603C}"/>
    <cellStyle name="Total 19 2 8" xfId="13578" xr:uid="{13BE6619-F95F-467F-958B-CCC7BA91B9DD}"/>
    <cellStyle name="Total 19 2 9" xfId="13253" xr:uid="{EE6C956C-4C98-403D-B43E-63C9277411CA}"/>
    <cellStyle name="Total 19 3" xfId="9125" xr:uid="{83855E74-5A29-4AB0-92F5-306429144957}"/>
    <cellStyle name="Total 19 3 10" xfId="13324" xr:uid="{418DF248-0042-494C-9E13-983731774617}"/>
    <cellStyle name="Total 19 3 11" xfId="14571" xr:uid="{FCC2BBE6-FCBA-4047-8096-D97D5EFE9885}"/>
    <cellStyle name="Total 19 3 2" xfId="9870" xr:uid="{3D0A644D-2ED3-440D-8F05-E21E2D064A69}"/>
    <cellStyle name="Total 19 3 2 10" xfId="12830" xr:uid="{62BEE468-8D2C-4934-BE9C-DF15C46D2A90}"/>
    <cellStyle name="Total 19 3 2 2" xfId="11411" xr:uid="{98453199-F050-4D70-92BC-628297BCD7A9}"/>
    <cellStyle name="Total 19 3 2 2 2" xfId="15829" xr:uid="{C5A76EA2-9A5B-4E86-AA54-61EA08A961F6}"/>
    <cellStyle name="Total 19 3 2 2 3" xfId="16791" xr:uid="{6573EE8B-F827-48E1-9BFA-D907D2EF3CBD}"/>
    <cellStyle name="Total 19 3 2 2 4" xfId="17743" xr:uid="{C8A9E649-92BB-44B5-9714-8CF81402A081}"/>
    <cellStyle name="Total 19 3 2 2 5" xfId="18621" xr:uid="{F3612357-A811-4235-AF0E-E7EC3EFF4CEE}"/>
    <cellStyle name="Total 19 3 2 2 6" xfId="19486" xr:uid="{CB47D052-20C8-4897-9AA7-71413B5BD284}"/>
    <cellStyle name="Total 19 3 2 2 7" xfId="20262" xr:uid="{77DEAE2E-0A45-41B7-AAE8-FA6D9B933079}"/>
    <cellStyle name="Total 19 3 2 2 8" xfId="21019" xr:uid="{3E6BBD66-B666-4BDB-B284-DFD2E6B51778}"/>
    <cellStyle name="Total 19 3 2 3" xfId="11846" xr:uid="{C9CD29DD-5A90-4062-880C-7C40EB2704B8}"/>
    <cellStyle name="Total 19 3 2 3 2" xfId="16250" xr:uid="{CC0C5B25-6BEC-4B21-A85E-B68537BBB2F2}"/>
    <cellStyle name="Total 19 3 2 3 3" xfId="17210" xr:uid="{0E92B902-6B0B-4E3D-8989-1913AA1DEEC3}"/>
    <cellStyle name="Total 19 3 2 3 4" xfId="18162" xr:uid="{E7006023-D2D6-4028-B6FD-5EB244DC75DB}"/>
    <cellStyle name="Total 19 3 2 3 5" xfId="19036" xr:uid="{B75B245E-662F-4E38-A262-D2ED277902EB}"/>
    <cellStyle name="Total 19 3 2 3 6" xfId="19901" xr:uid="{B41DBC68-3303-49D9-AFBE-AFC7C111C0CE}"/>
    <cellStyle name="Total 19 3 2 3 7" xfId="20677" xr:uid="{9E169A0A-9239-49BA-BA07-28A24CB037C7}"/>
    <cellStyle name="Total 19 3 2 3 8" xfId="21434" xr:uid="{939E4AB5-AAF6-473D-8E35-DF126655FE99}"/>
    <cellStyle name="Total 19 3 2 4" xfId="14815" xr:uid="{BDAFFD45-E9EE-4C0D-9FB4-11D16D5EC61F}"/>
    <cellStyle name="Total 19 3 2 5" xfId="14517" xr:uid="{8FF2F418-D8AF-4236-845D-DD77D6AA83DD}"/>
    <cellStyle name="Total 19 3 2 6" xfId="12454" xr:uid="{A87F7A25-1404-4773-B0A0-2B64642832FE}"/>
    <cellStyle name="Total 19 3 2 7" xfId="13772" xr:uid="{F2AF68E7-6281-4EE9-A7CA-8B361583B40C}"/>
    <cellStyle name="Total 19 3 2 8" xfId="13106" xr:uid="{8553A43E-6E5F-4C0C-8AA9-99DA79D9C92A}"/>
    <cellStyle name="Total 19 3 2 9" xfId="14105" xr:uid="{3D96B69B-43E6-4306-85FF-647BFA3A0F22}"/>
    <cellStyle name="Total 19 3 3" xfId="10650" xr:uid="{B9D8B23C-99B5-4B3D-A186-6C6BBE5526F2}"/>
    <cellStyle name="Total 19 3 3 2" xfId="15346" xr:uid="{65D7CC9D-C874-43E2-BDB5-C19189A4FE0E}"/>
    <cellStyle name="Total 19 3 3 3" xfId="16366" xr:uid="{396E94D5-2A4F-4199-8B04-7CB4A379A615}"/>
    <cellStyle name="Total 19 3 3 4" xfId="17326" xr:uid="{F7CF9849-662D-45AC-A4BB-F88C46FB2F1F}"/>
    <cellStyle name="Total 19 3 3 5" xfId="18275" xr:uid="{71637DBE-5A2F-4801-872E-DD582309EA7A}"/>
    <cellStyle name="Total 19 3 3 6" xfId="19148" xr:uid="{FC5241CA-9651-44FE-A7A4-5F0F200FC565}"/>
    <cellStyle name="Total 19 3 3 7" xfId="20013" xr:uid="{ECC56F61-469A-41EA-BA61-A279ECD7BD5B}"/>
    <cellStyle name="Total 19 3 3 8" xfId="20789" xr:uid="{2BE0D8F5-6DC9-4524-A20E-6A088036DDB7}"/>
    <cellStyle name="Total 19 3 4" xfId="11616" xr:uid="{FF6BE06C-6834-413A-9763-F584667416AE}"/>
    <cellStyle name="Total 19 3 4 2" xfId="16020" xr:uid="{B08FAED5-B969-4636-89E6-719B44887E4C}"/>
    <cellStyle name="Total 19 3 4 3" xfId="16980" xr:uid="{B7D49C6E-51C8-48F1-A3D1-F63969C80B2A}"/>
    <cellStyle name="Total 19 3 4 4" xfId="17932" xr:uid="{4572793A-212F-4A11-831A-B965EEBEFCD7}"/>
    <cellStyle name="Total 19 3 4 5" xfId="18806" xr:uid="{EAD0AAB1-93A4-47EA-BF6D-DB09125F97F4}"/>
    <cellStyle name="Total 19 3 4 6" xfId="19671" xr:uid="{BF498683-EF1A-4AF4-9088-0FDCA2E2286A}"/>
    <cellStyle name="Total 19 3 4 7" xfId="20447" xr:uid="{CA88E4F6-D253-485B-9AA6-9EA019D82907}"/>
    <cellStyle name="Total 19 3 4 8" xfId="21204" xr:uid="{E84BE16D-FE8F-43BA-AF1E-E5ECBEE1EB49}"/>
    <cellStyle name="Total 19 3 5" xfId="14317" xr:uid="{20A4F58C-5CD1-4F69-B1A4-FDEEB7BE5536}"/>
    <cellStyle name="Total 19 3 6" xfId="12640" xr:uid="{EA1C91E0-1B85-47E3-A058-B9906F855203}"/>
    <cellStyle name="Total 19 3 7" xfId="13733" xr:uid="{F74F5394-7BCD-44CE-849D-8C8F0F4B75C5}"/>
    <cellStyle name="Total 19 3 8" xfId="13140" xr:uid="{52893294-895F-4427-9A22-102DDC9A98D8}"/>
    <cellStyle name="Total 19 3 9" xfId="13496" xr:uid="{2AE2EA28-6C64-44F8-AAC3-F5B09415EEAC}"/>
    <cellStyle name="Total 19 4" xfId="9376" xr:uid="{6FB3280F-0C29-4317-87A7-211DB5388F7F}"/>
    <cellStyle name="Total 19 4 10" xfId="13549" xr:uid="{2005DFF9-B59C-452C-B0A2-718A5F7A8BB5}"/>
    <cellStyle name="Total 19 4 2" xfId="10903" xr:uid="{7727C608-581E-4284-BFBF-40276E45380D}"/>
    <cellStyle name="Total 19 4 2 2" xfId="15529" xr:uid="{7C27F06D-9F74-4310-8FC6-D5652F699358}"/>
    <cellStyle name="Total 19 4 2 3" xfId="16535" xr:uid="{ED2A3E64-0A5D-486C-8836-D945BD585BBE}"/>
    <cellStyle name="Total 19 4 2 4" xfId="17493" xr:uid="{84114873-5C1A-488D-BE45-B903BF01C0DC}"/>
    <cellStyle name="Total 19 4 2 5" xfId="18419" xr:uid="{E506BBCC-0162-4FF1-8D06-F8E08005D078}"/>
    <cellStyle name="Total 19 4 2 6" xfId="19290" xr:uid="{0561ADD5-265A-46C0-9C8D-41C2E68AED3B}"/>
    <cellStyle name="Total 19 4 2 7" xfId="20137" xr:uid="{AAD265EC-4952-4840-B213-5FDB7DE11ECD}"/>
    <cellStyle name="Total 19 4 2 8" xfId="20904" xr:uid="{50F6D23F-3AF3-42EE-84CA-0C1259D7E803}"/>
    <cellStyle name="Total 19 4 3" xfId="11731" xr:uid="{FA1765B3-1F61-4C9B-A68D-24D65AC5FFB9}"/>
    <cellStyle name="Total 19 4 3 2" xfId="16135" xr:uid="{8438AD9C-2D0B-4288-9B8F-B7D8B24AB9E5}"/>
    <cellStyle name="Total 19 4 3 3" xfId="17095" xr:uid="{89A83C3A-35FF-40BE-BDA8-DB4E2B98F0CF}"/>
    <cellStyle name="Total 19 4 3 4" xfId="18047" xr:uid="{87FD6D37-739A-4D0B-8911-4E9E09CCF5DD}"/>
    <cellStyle name="Total 19 4 3 5" xfId="18921" xr:uid="{53AD9759-17F7-4D11-9AA6-4B3C0D8DE2BA}"/>
    <cellStyle name="Total 19 4 3 6" xfId="19786" xr:uid="{40DEE3E7-52CA-44E3-9209-77FA440E07B8}"/>
    <cellStyle name="Total 19 4 3 7" xfId="20562" xr:uid="{7735B992-044D-4AAC-833D-02C607133B5D}"/>
    <cellStyle name="Total 19 4 3 8" xfId="21319" xr:uid="{23F57F1A-B516-44A2-A800-D78F22C9B818}"/>
    <cellStyle name="Total 19 4 4" xfId="14500" xr:uid="{0C797B38-F40E-496E-845E-B4434EC5B12D}"/>
    <cellStyle name="Total 19 4 5" xfId="12471" xr:uid="{D03DC2DC-E618-4D69-9D49-67BFD79A99A1}"/>
    <cellStyle name="Total 19 4 6" xfId="15190" xr:uid="{549A88FC-8453-4DF8-B9FB-A4A6F022F195}"/>
    <cellStyle name="Total 19 4 7" xfId="11932" xr:uid="{B936CDC6-2980-4543-B098-C005E4B9D557}"/>
    <cellStyle name="Total 19 4 8" xfId="13930" xr:uid="{8EC09411-CB04-40D7-AA1A-A51028383804}"/>
    <cellStyle name="Total 19 4 9" xfId="12975" xr:uid="{8D2BCC03-E0FC-4101-B831-39693FBFB79E}"/>
    <cellStyle name="Total 19 5" xfId="10160" xr:uid="{B2460A44-5CA7-41E0-9A7A-C4F346B03313}"/>
    <cellStyle name="Total 19 5 2" xfId="15040" xr:uid="{52C31B86-AAC2-48CF-B649-F469290F2C15}"/>
    <cellStyle name="Total 19 5 3" xfId="12044" xr:uid="{7B401A58-E077-4953-8F8B-6B88305BE6F7}"/>
    <cellStyle name="Total 19 5 4" xfId="15470" xr:uid="{03B85531-D8B4-483A-8FAA-C8F0664FB077}"/>
    <cellStyle name="Total 19 5 5" xfId="16477" xr:uid="{ACB17FAC-B6BB-467B-B9A6-A3BA8965A485}"/>
    <cellStyle name="Total 19 5 6" xfId="17435" xr:uid="{7B5E2449-0AD1-4C84-945D-659C0A71A57F}"/>
    <cellStyle name="Total 19 5 7" xfId="18362" xr:uid="{71A530F7-086E-418F-B2E0-24C003758688}"/>
    <cellStyle name="Total 19 5 8" xfId="19233" xr:uid="{29526DE8-B603-4872-9B58-6042F14014D0}"/>
    <cellStyle name="Total 19 6" xfId="11503" xr:uid="{664D30D6-3F6D-4F5E-9D2D-B22D96A0A46B}"/>
    <cellStyle name="Total 19 6 2" xfId="15907" xr:uid="{BE42FC38-88B5-4F12-9323-46CE279981EC}"/>
    <cellStyle name="Total 19 6 3" xfId="16867" xr:uid="{9D583028-934B-4BA7-A2DB-64DCA3F09A43}"/>
    <cellStyle name="Total 19 6 4" xfId="17819" xr:uid="{6771C534-F102-4CD3-AF39-759595BF2153}"/>
    <cellStyle name="Total 19 6 5" xfId="18693" xr:uid="{124F57A3-582F-41CD-89A0-85D3A5593111}"/>
    <cellStyle name="Total 19 6 6" xfId="19558" xr:uid="{4469B2E5-9802-4F9E-9729-9D9B747FDC4C}"/>
    <cellStyle name="Total 19 6 7" xfId="20334" xr:uid="{8282F536-F3D0-4869-9676-D8116508A056}"/>
    <cellStyle name="Total 19 6 8" xfId="21091" xr:uid="{99E2B263-E9C3-49D4-9C40-5D80AFE62457}"/>
    <cellStyle name="Total 19 7" xfId="13966" xr:uid="{A454F55B-C575-45AD-96E8-E2BEB597F4B9}"/>
    <cellStyle name="Total 19 8" xfId="12943" xr:uid="{6B192710-9FF3-4AAC-9731-95100FF6295E}"/>
    <cellStyle name="Total 19 9" xfId="13577" xr:uid="{191F8206-6DEA-469E-A568-0A5DF928E296}"/>
    <cellStyle name="Total 2" xfId="8556" xr:uid="{BF7B80F6-B8B0-41BB-9F7F-3C992FD758B7}"/>
    <cellStyle name="Total 2 10" xfId="13252" xr:uid="{1EDCC74E-0D36-4F5C-8610-D6432C51E39A}"/>
    <cellStyle name="Total 2 11" xfId="11869" xr:uid="{3EEBC3E9-8933-4C98-8EBE-6B7D26829B6E}"/>
    <cellStyle name="Total 2 12" xfId="13990" xr:uid="{E4956CB5-BBB7-40B6-9CF7-675BAF6588B6}"/>
    <cellStyle name="Total 2 13" xfId="12919" xr:uid="{BD850C3D-8239-4172-B7AD-9B143DEB7711}"/>
    <cellStyle name="Total 2 2" xfId="8557" xr:uid="{22A2DA56-CE80-4ED2-A2CF-6D9D15FA71B3}"/>
    <cellStyle name="Total 2 3" xfId="9127" xr:uid="{AC37BE63-58C3-4A0C-AD54-3EE0C3193296}"/>
    <cellStyle name="Total 2 3 10" xfId="13081" xr:uid="{98F225AE-DD40-4117-88F1-D17CC0C86C55}"/>
    <cellStyle name="Total 2 3 11" xfId="14611" xr:uid="{4AAA6D83-8B5E-41EA-A944-8FE3950401FF}"/>
    <cellStyle name="Total 2 3 2" xfId="9871" xr:uid="{6D77772F-E0DE-40D2-B914-92CF050BA1C5}"/>
    <cellStyle name="Total 2 3 2 10" xfId="12835" xr:uid="{9611FA8F-631B-4157-B74E-8EF8D2B99D1E}"/>
    <cellStyle name="Total 2 3 2 2" xfId="11412" xr:uid="{242EE7C5-A23A-43FA-A575-60AB8A3FA5F6}"/>
    <cellStyle name="Total 2 3 2 2 2" xfId="15830" xr:uid="{70AEFB81-8802-4D57-A259-85674C9D9CD8}"/>
    <cellStyle name="Total 2 3 2 2 3" xfId="16792" xr:uid="{55F09D00-CADE-4EAB-BC22-FFCBE0C7F8EA}"/>
    <cellStyle name="Total 2 3 2 2 4" xfId="17744" xr:uid="{17DB4409-90FF-4E6C-BD75-4E235BAF80A1}"/>
    <cellStyle name="Total 2 3 2 2 5" xfId="18622" xr:uid="{E47CF133-F7DA-415E-9D51-3EDEFBCEF8D0}"/>
    <cellStyle name="Total 2 3 2 2 6" xfId="19487" xr:uid="{4DBD49DE-3C47-48B3-BEC0-BCA0C759C6A4}"/>
    <cellStyle name="Total 2 3 2 2 7" xfId="20263" xr:uid="{7DE5A171-6BE7-4CB6-9D77-A7525A293670}"/>
    <cellStyle name="Total 2 3 2 2 8" xfId="21020" xr:uid="{7439B09F-42C5-4C15-890F-8E69AA87C357}"/>
    <cellStyle name="Total 2 3 2 3" xfId="11847" xr:uid="{643DF662-0EC9-400A-8175-022E8C3A1D4D}"/>
    <cellStyle name="Total 2 3 2 3 2" xfId="16251" xr:uid="{B3A3E68F-BBE8-4372-9214-39621ECBE3F2}"/>
    <cellStyle name="Total 2 3 2 3 3" xfId="17211" xr:uid="{04E87FC8-CD38-48B1-ADA3-EB76E8E4E06A}"/>
    <cellStyle name="Total 2 3 2 3 4" xfId="18163" xr:uid="{B7E4B2C4-18F3-4DFC-93F7-532B7A5844A2}"/>
    <cellStyle name="Total 2 3 2 3 5" xfId="19037" xr:uid="{6A1CB5ED-3399-4086-8253-11083260A3FA}"/>
    <cellStyle name="Total 2 3 2 3 6" xfId="19902" xr:uid="{D1CD8946-F4CC-4530-A427-6806605423C8}"/>
    <cellStyle name="Total 2 3 2 3 7" xfId="20678" xr:uid="{2B526CF1-5DF4-48CD-ACDE-38540703ED87}"/>
    <cellStyle name="Total 2 3 2 3 8" xfId="21435" xr:uid="{64E4B7C3-1226-491F-B6B2-C63E179C5C69}"/>
    <cellStyle name="Total 2 3 2 4" xfId="14816" xr:uid="{E6C5A5AD-83D6-4430-A9C1-7ED36837F5C5}"/>
    <cellStyle name="Total 2 3 2 5" xfId="14066" xr:uid="{CFED8908-D892-412B-906E-B90944863171}"/>
    <cellStyle name="Total 2 3 2 6" xfId="12859" xr:uid="{DD902C71-E823-43D7-950C-ECC370EEA852}"/>
    <cellStyle name="Total 2 3 2 7" xfId="13653" xr:uid="{F1CC3348-F73C-4A69-83F9-ECFA3C3C680D}"/>
    <cellStyle name="Total 2 3 2 8" xfId="13198" xr:uid="{CCDAD43A-0B36-485A-BA26-DFB790901F95}"/>
    <cellStyle name="Total 2 3 2 9" xfId="14094" xr:uid="{168C666B-ECF9-4F64-A42B-BE47043D1F46}"/>
    <cellStyle name="Total 2 3 3" xfId="10652" xr:uid="{28C7F162-98FA-4A17-A6F1-CDD202A992A8}"/>
    <cellStyle name="Total 2 3 3 2" xfId="15348" xr:uid="{3F745AEC-0F45-49DF-8410-8C990E7A9776}"/>
    <cellStyle name="Total 2 3 3 3" xfId="16368" xr:uid="{41486708-E0A6-4BCC-8777-E6FE010C8212}"/>
    <cellStyle name="Total 2 3 3 4" xfId="17328" xr:uid="{7F510960-CD57-4FAC-99EF-D60CE44CF744}"/>
    <cellStyle name="Total 2 3 3 5" xfId="18277" xr:uid="{A1A47596-66AB-48B8-B640-81A608B1038F}"/>
    <cellStyle name="Total 2 3 3 6" xfId="19150" xr:uid="{C72AAD83-5203-405B-8445-7DCB18132A01}"/>
    <cellStyle name="Total 2 3 3 7" xfId="20015" xr:uid="{AD9149C1-B669-461D-963C-8F6FD10575EB}"/>
    <cellStyle name="Total 2 3 3 8" xfId="20791" xr:uid="{C71E0A14-4A2B-4F97-A34D-681181A788ED}"/>
    <cellStyle name="Total 2 3 4" xfId="11618" xr:uid="{EBF4436E-81A6-4CFA-AB83-0317A7EBFB11}"/>
    <cellStyle name="Total 2 3 4 2" xfId="16022" xr:uid="{EAC79060-D851-46B8-BE58-328E3037B544}"/>
    <cellStyle name="Total 2 3 4 3" xfId="16982" xr:uid="{71D93955-9652-4E6D-9AAB-8459E2CFC3F3}"/>
    <cellStyle name="Total 2 3 4 4" xfId="17934" xr:uid="{E884ABE7-D781-43D0-919E-65C84D315CD6}"/>
    <cellStyle name="Total 2 3 4 5" xfId="18808" xr:uid="{5C844413-F7CA-4A56-B8AF-B977D094B4FE}"/>
    <cellStyle name="Total 2 3 4 6" xfId="19673" xr:uid="{14D079D9-7FF4-4702-B72D-8E7CFAB97A61}"/>
    <cellStyle name="Total 2 3 4 7" xfId="20449" xr:uid="{0A057FBA-D8B4-4467-A3A1-56829FB34384}"/>
    <cellStyle name="Total 2 3 4 8" xfId="21206" xr:uid="{D9D02E7E-9D4D-4F4B-8950-C14731039859}"/>
    <cellStyle name="Total 2 3 5" xfId="14319" xr:uid="{45E1BED0-1343-4933-B405-8DCB7A128BAB}"/>
    <cellStyle name="Total 2 3 6" xfId="12638" xr:uid="{AE3E4B12-000F-4300-8F37-0BC92225AE9D}"/>
    <cellStyle name="Total 2 3 7" xfId="14650" xr:uid="{B19BE1C8-9DF3-4A5E-B8B4-A1FA25ADDCE4}"/>
    <cellStyle name="Total 2 3 8" xfId="12346" xr:uid="{B4E3D8EE-F1AF-4853-BB2D-A023A5006CF6}"/>
    <cellStyle name="Total 2 3 9" xfId="13808" xr:uid="{6740B9D2-ECA1-499E-B9A8-A2A5D18D3C16}"/>
    <cellStyle name="Total 2 4" xfId="9378" xr:uid="{2D00019A-6C87-4406-8730-772F77D3AADF}"/>
    <cellStyle name="Total 2 4 10" xfId="14217" xr:uid="{61EE3111-6A5D-4B55-B526-790A771C9D8D}"/>
    <cellStyle name="Total 2 4 2" xfId="10905" xr:uid="{C286FCDD-EBE1-4B74-8225-47BCF9AC7323}"/>
    <cellStyle name="Total 2 4 2 2" xfId="15531" xr:uid="{9107700D-B807-432C-B231-2895AA3D5431}"/>
    <cellStyle name="Total 2 4 2 3" xfId="16537" xr:uid="{7FCFB9ED-214D-4428-BDE6-F38048431AF3}"/>
    <cellStyle name="Total 2 4 2 4" xfId="17495" xr:uid="{C3743A21-0BA1-4BDE-96C0-592706E122D6}"/>
    <cellStyle name="Total 2 4 2 5" xfId="18421" xr:uid="{DB39587A-FBFB-4CA0-B646-4A6BB4BD22AF}"/>
    <cellStyle name="Total 2 4 2 6" xfId="19292" xr:uid="{AE3D6122-109B-4D22-BC79-D59F384D9083}"/>
    <cellStyle name="Total 2 4 2 7" xfId="20139" xr:uid="{46E83F93-3D95-4D47-B390-44E528DA60FE}"/>
    <cellStyle name="Total 2 4 2 8" xfId="20906" xr:uid="{D56F48AA-6EEF-4C67-9938-5C2D4B95BC13}"/>
    <cellStyle name="Total 2 4 3" xfId="11733" xr:uid="{0DB11900-26FA-42D3-B08C-1242CB7236F0}"/>
    <cellStyle name="Total 2 4 3 2" xfId="16137" xr:uid="{BBE99C16-0291-4D56-9F2C-C055585B2CCC}"/>
    <cellStyle name="Total 2 4 3 3" xfId="17097" xr:uid="{C674715D-D6DA-4CAC-9E1D-42DA05F823DF}"/>
    <cellStyle name="Total 2 4 3 4" xfId="18049" xr:uid="{F98FB532-68CC-42C5-A403-4BDDAEFBED0D}"/>
    <cellStyle name="Total 2 4 3 5" xfId="18923" xr:uid="{0981DE2D-48D2-4EDA-BCB1-E29C847681A9}"/>
    <cellStyle name="Total 2 4 3 6" xfId="19788" xr:uid="{696B4519-4735-4AEF-B6A7-9B3CBCAAB75D}"/>
    <cellStyle name="Total 2 4 3 7" xfId="20564" xr:uid="{FA38D407-0A35-4071-811C-65627DC4FB48}"/>
    <cellStyle name="Total 2 4 3 8" xfId="21321" xr:uid="{A1D989C5-53C0-4C83-BB94-D3C46F55F01F}"/>
    <cellStyle name="Total 2 4 4" xfId="14502" xr:uid="{E1BF7A5B-085F-45EE-9E1B-A7E65A21620F}"/>
    <cellStyle name="Total 2 4 5" xfId="12469" xr:uid="{827E8FD9-2271-4CA7-9184-9144072B18A3}"/>
    <cellStyle name="Total 2 4 6" xfId="14680" xr:uid="{5A3C9D07-E48D-40C4-B3A0-F631E0AED5EB}"/>
    <cellStyle name="Total 2 4 7" xfId="12322" xr:uid="{C8B8EF7D-F750-434E-B872-E808FAF8A9E0}"/>
    <cellStyle name="Total 2 4 8" xfId="15203" xr:uid="{83349E21-C9FF-4EF4-BE5A-7D7BE0753AB7}"/>
    <cellStyle name="Total 2 4 9" xfId="11923" xr:uid="{65D97108-6E12-4F41-A6F1-68963405A815}"/>
    <cellStyle name="Total 2 5" xfId="10162" xr:uid="{3D264FCC-E52C-489E-A5F9-EBEF4E1C7A0F}"/>
    <cellStyle name="Total 2 5 2" xfId="15042" xr:uid="{BD90FFC1-EC98-405A-B99E-E069F9333FAF}"/>
    <cellStyle name="Total 2 5 3" xfId="12042" xr:uid="{B47E0DD9-B1F3-4C0A-8A00-EB21746C6542}"/>
    <cellStyle name="Total 2 5 4" xfId="13856" xr:uid="{D6133312-24EB-473D-AC7A-8835CA2B66FE}"/>
    <cellStyle name="Total 2 5 5" xfId="13041" xr:uid="{DD78A1C2-353C-4572-9021-31317A9979CE}"/>
    <cellStyle name="Total 2 5 6" xfId="14618" xr:uid="{E3CCE437-F769-4E2C-BE30-816799E3150D}"/>
    <cellStyle name="Total 2 5 7" xfId="12373" xr:uid="{F597E805-6325-460C-9642-5A24F437932E}"/>
    <cellStyle name="Total 2 5 8" xfId="13785" xr:uid="{B07DDCAE-FC1E-442D-8DD8-64687B81FA1E}"/>
    <cellStyle name="Total 2 6" xfId="11505" xr:uid="{BB591C73-4C96-4B5D-927A-50328EDD9F95}"/>
    <cellStyle name="Total 2 6 2" xfId="15909" xr:uid="{857C0162-2FBB-4B78-AC5E-FE4E6393F6AE}"/>
    <cellStyle name="Total 2 6 3" xfId="16869" xr:uid="{6C7ADC51-484A-4BB4-AC4F-53378BEA90C7}"/>
    <cellStyle name="Total 2 6 4" xfId="17821" xr:uid="{BE50F7B8-2FE8-4AAF-999E-EE37C457B7F3}"/>
    <cellStyle name="Total 2 6 5" xfId="18695" xr:uid="{26FA2F74-B97E-47A8-B318-22537DF51F17}"/>
    <cellStyle name="Total 2 6 6" xfId="19560" xr:uid="{6C8687D2-5D1C-433B-B3DF-4883B9133AF6}"/>
    <cellStyle name="Total 2 6 7" xfId="20336" xr:uid="{348481F2-9A6D-4C27-8B7C-3803D2EB921F}"/>
    <cellStyle name="Total 2 6 8" xfId="21093" xr:uid="{41F06CF4-BA94-4FE4-9122-D722538384D9}"/>
    <cellStyle name="Total 2 7" xfId="13968" xr:uid="{C22CA4F3-96F7-4423-BEC0-5483E959F912}"/>
    <cellStyle name="Total 2 8" xfId="12941" xr:uid="{1E7E16FD-6236-4DED-9C38-C66988CBEBA1}"/>
    <cellStyle name="Total 2 9" xfId="13579" xr:uid="{2A4B586B-AB75-49B0-821D-FF0FE2FE7AD7}"/>
    <cellStyle name="Total 3" xfId="8558" xr:uid="{1FAA6679-1BE8-42FD-A49A-27ED0BA9299F}"/>
    <cellStyle name="Total 3 10" xfId="13250" xr:uid="{782A9EF8-3B5A-49F8-B4D7-71EBE6C085EF}"/>
    <cellStyle name="Total 3 11" xfId="14090" xr:uid="{FAF92B55-3353-44B8-BDC7-778757F76BA8}"/>
    <cellStyle name="Total 3 12" xfId="12838" xr:uid="{9169443F-ABFE-4FB0-8008-277A023F7343}"/>
    <cellStyle name="Total 3 13" xfId="13672" xr:uid="{22C7D46E-E586-4877-A3C5-701C6779FFBB}"/>
    <cellStyle name="Total 3 2" xfId="8559" xr:uid="{53AD5F51-16E5-49B1-B084-071A3E10E140}"/>
    <cellStyle name="Total 3 2 10" xfId="13681" xr:uid="{3446772F-4F0F-4861-8F21-0B1A2185C06F}"/>
    <cellStyle name="Total 3 2 11" xfId="13182" xr:uid="{4B2F938D-6E25-4657-996C-2D1A4A56C96C}"/>
    <cellStyle name="Total 3 2 12" xfId="13482" xr:uid="{5ED889A2-12AC-4E5B-A2AB-7B19A5C30C70}"/>
    <cellStyle name="Total 3 2 2" xfId="9129" xr:uid="{1464E028-B1E9-44E1-A0AA-BEA9119A75A5}"/>
    <cellStyle name="Total 3 2 2 10" xfId="12621" xr:uid="{3C5207E5-B46D-4049-AA44-B7820D7F4982}"/>
    <cellStyle name="Total 3 2 2 11" xfId="13736" xr:uid="{21A154D2-33FD-4E4A-8EED-E127FE80ACE9}"/>
    <cellStyle name="Total 3 2 2 2" xfId="9872" xr:uid="{FAF761DF-A880-4B72-A32A-37A5B9127C01}"/>
    <cellStyle name="Total 3 2 2 2 10" xfId="13472" xr:uid="{49B43B44-E3A2-4922-AB40-E65B27CFD381}"/>
    <cellStyle name="Total 3 2 2 2 2" xfId="11413" xr:uid="{2961FAE5-6E9C-4BDB-8690-EBA400B92C65}"/>
    <cellStyle name="Total 3 2 2 2 2 2" xfId="15831" xr:uid="{56AABE4A-794D-4FBB-9954-BEA2B0CF1D5C}"/>
    <cellStyle name="Total 3 2 2 2 2 3" xfId="16793" xr:uid="{E092C27C-9D07-4E5B-B513-EF37168C93D9}"/>
    <cellStyle name="Total 3 2 2 2 2 4" xfId="17745" xr:uid="{FCDEF668-D7EC-4028-973F-6EEEE7936769}"/>
    <cellStyle name="Total 3 2 2 2 2 5" xfId="18623" xr:uid="{356A9926-73EF-4C2D-BD9E-D0077400FC35}"/>
    <cellStyle name="Total 3 2 2 2 2 6" xfId="19488" xr:uid="{A8CCDD0E-94F0-40A1-B792-10FD9F025CCC}"/>
    <cellStyle name="Total 3 2 2 2 2 7" xfId="20264" xr:uid="{1CE8D389-EC9B-4EF9-BC25-3BFDDBF301B3}"/>
    <cellStyle name="Total 3 2 2 2 2 8" xfId="21021" xr:uid="{E00B325B-E5CA-4CE7-BD04-5655F051B367}"/>
    <cellStyle name="Total 3 2 2 2 3" xfId="11848" xr:uid="{7AC976FE-AC96-4AB3-9798-8161E36197CB}"/>
    <cellStyle name="Total 3 2 2 2 3 2" xfId="16252" xr:uid="{23D5F3DC-8864-4E8C-B37E-BB402A6E4BA7}"/>
    <cellStyle name="Total 3 2 2 2 3 3" xfId="17212" xr:uid="{FAB9B79C-2D63-4B26-AB61-93CFC3AC2106}"/>
    <cellStyle name="Total 3 2 2 2 3 4" xfId="18164" xr:uid="{8C00EBF3-E117-4759-95DC-358A2C3187A2}"/>
    <cellStyle name="Total 3 2 2 2 3 5" xfId="19038" xr:uid="{F7E3F68B-F842-4F73-A815-EBA99C1D4541}"/>
    <cellStyle name="Total 3 2 2 2 3 6" xfId="19903" xr:uid="{79368393-8567-46FD-B24D-D5D43EC9B670}"/>
    <cellStyle name="Total 3 2 2 2 3 7" xfId="20679" xr:uid="{ECB37C5C-6B18-4651-9AD2-F374167D601C}"/>
    <cellStyle name="Total 3 2 2 2 3 8" xfId="21436" xr:uid="{4C9357E4-8205-4FEF-BE9E-435F9995F00C}"/>
    <cellStyle name="Total 3 2 2 2 4" xfId="14817" xr:uid="{1B32F5A4-9122-44C3-A1C5-96803E0EF67D}"/>
    <cellStyle name="Total 3 2 2 2 5" xfId="11884" xr:uid="{F0C88352-C1DE-49ED-9B70-F82EA878D887}"/>
    <cellStyle name="Total 3 2 2 2 6" xfId="13944" xr:uid="{5F547D5E-A62E-4E8F-8D8E-D2336D797E80}"/>
    <cellStyle name="Total 3 2 2 2 7" xfId="12965" xr:uid="{AD12E180-2D57-4B39-AE6B-BDEFDA5E46C1}"/>
    <cellStyle name="Total 3 2 2 2 8" xfId="13556" xr:uid="{2A49CB0E-7F9A-475F-8CD4-9F50EB287349}"/>
    <cellStyle name="Total 3 2 2 2 9" xfId="13275" xr:uid="{CE378642-B348-44F0-90DB-551D8886D357}"/>
    <cellStyle name="Total 3 2 2 3" xfId="10654" xr:uid="{B2BD1D1B-73DB-45A9-9703-47507AFE3943}"/>
    <cellStyle name="Total 3 2 2 3 2" xfId="15350" xr:uid="{1073D9BC-CA04-4A4C-888A-F63333F5062F}"/>
    <cellStyle name="Total 3 2 2 3 3" xfId="16370" xr:uid="{B179F13F-DB64-46B9-9E66-652EC52002C8}"/>
    <cellStyle name="Total 3 2 2 3 4" xfId="17330" xr:uid="{DF1FC98C-0047-4DF7-9BFF-801AE6F99051}"/>
    <cellStyle name="Total 3 2 2 3 5" xfId="18279" xr:uid="{FE483152-456E-4307-A8B1-B8A7AB4F7F16}"/>
    <cellStyle name="Total 3 2 2 3 6" xfId="19152" xr:uid="{9869C229-0430-489A-BDF5-C7CB5A77923C}"/>
    <cellStyle name="Total 3 2 2 3 7" xfId="20017" xr:uid="{231AD9F2-DE47-4871-AD56-B9EE5B1924C8}"/>
    <cellStyle name="Total 3 2 2 3 8" xfId="20793" xr:uid="{DBCF6AE7-C0BF-41FA-98E7-57AFC04A4E6D}"/>
    <cellStyle name="Total 3 2 2 4" xfId="11620" xr:uid="{40CFA324-6534-45A5-8C33-05D0A54331CC}"/>
    <cellStyle name="Total 3 2 2 4 2" xfId="16024" xr:uid="{17F05717-89D2-4D6B-B471-9F1EB43C4BD4}"/>
    <cellStyle name="Total 3 2 2 4 3" xfId="16984" xr:uid="{E437D69D-7065-487C-9080-F0DEA2BD50C5}"/>
    <cellStyle name="Total 3 2 2 4 4" xfId="17936" xr:uid="{BF3D838C-6929-4B8C-B1C6-4B92796835BB}"/>
    <cellStyle name="Total 3 2 2 4 5" xfId="18810" xr:uid="{860448E0-B2C0-4103-8B0E-5783A949B9BF}"/>
    <cellStyle name="Total 3 2 2 4 6" xfId="19675" xr:uid="{CF410FF8-C9CD-4DA3-AF4D-2BD29EABC2E5}"/>
    <cellStyle name="Total 3 2 2 4 7" xfId="20451" xr:uid="{FCC09E7C-883A-4762-8CC5-A498BC4D28A1}"/>
    <cellStyle name="Total 3 2 2 4 8" xfId="21208" xr:uid="{99E79A5F-4758-4F52-AFDA-8BF9521CEDFA}"/>
    <cellStyle name="Total 3 2 2 5" xfId="14321" xr:uid="{AD6FAF87-155F-4D3E-9B94-F9CADFB361D6}"/>
    <cellStyle name="Total 3 2 2 6" xfId="12636" xr:uid="{8C707751-9516-4FCA-9E7D-79D84C7AD48E}"/>
    <cellStyle name="Total 3 2 2 7" xfId="15167" xr:uid="{2D00F5AF-9B71-4CB0-ADE6-48299EC45FD0}"/>
    <cellStyle name="Total 3 2 2 8" xfId="11951" xr:uid="{502E41F0-52DF-4B13-B8EC-F3AB16A6AEDF}"/>
    <cellStyle name="Total 3 2 2 9" xfId="14337" xr:uid="{4925ECB3-B720-495C-BBF3-12C3B1C7FE19}"/>
    <cellStyle name="Total 3 2 3" xfId="9380" xr:uid="{77F5B2E7-0564-480F-8B67-FFD37C49F438}"/>
    <cellStyle name="Total 3 2 3 10" xfId="13550" xr:uid="{BBBD0B89-9F1E-446A-9974-3BA94FDE0CD0}"/>
    <cellStyle name="Total 3 2 3 2" xfId="10907" xr:uid="{86BB9871-99B4-48C3-84AC-482F38D12F2B}"/>
    <cellStyle name="Total 3 2 3 2 2" xfId="15533" xr:uid="{7BA398D4-09CC-4B0E-9BFB-50C32A5803D8}"/>
    <cellStyle name="Total 3 2 3 2 3" xfId="16539" xr:uid="{2B3B2716-D59D-4B36-B00F-386276AD1D81}"/>
    <cellStyle name="Total 3 2 3 2 4" xfId="17497" xr:uid="{10EED5C2-5266-4B0A-8953-51BB758D6A0B}"/>
    <cellStyle name="Total 3 2 3 2 5" xfId="18423" xr:uid="{03E31BB6-69E9-4CEB-B4F4-09402C6B01D1}"/>
    <cellStyle name="Total 3 2 3 2 6" xfId="19294" xr:uid="{746E6AC1-AA4D-4EC0-BEF7-37719BD85765}"/>
    <cellStyle name="Total 3 2 3 2 7" xfId="20141" xr:uid="{65201723-BF19-4186-9A63-3135BE578076}"/>
    <cellStyle name="Total 3 2 3 2 8" xfId="20908" xr:uid="{640BA15D-D775-4EB1-B360-00D2539B9165}"/>
    <cellStyle name="Total 3 2 3 3" xfId="11735" xr:uid="{7B3200B2-BC74-4A2C-A955-C19D52987964}"/>
    <cellStyle name="Total 3 2 3 3 2" xfId="16139" xr:uid="{E8ADF3AE-A6FD-4686-8BE3-407258C36BAB}"/>
    <cellStyle name="Total 3 2 3 3 3" xfId="17099" xr:uid="{87569712-A058-4707-A5FA-7A51F2DBB079}"/>
    <cellStyle name="Total 3 2 3 3 4" xfId="18051" xr:uid="{5B8797B6-D2E3-4C00-9730-755A80BB31F6}"/>
    <cellStyle name="Total 3 2 3 3 5" xfId="18925" xr:uid="{15726EA2-84BD-4136-A18C-5461C570DC86}"/>
    <cellStyle name="Total 3 2 3 3 6" xfId="19790" xr:uid="{FDD1EF2E-3DDA-4343-910D-EB346C42577C}"/>
    <cellStyle name="Total 3 2 3 3 7" xfId="20566" xr:uid="{DEE7C238-EFCF-4224-A932-FAB2161C4D41}"/>
    <cellStyle name="Total 3 2 3 3 8" xfId="21323" xr:uid="{A3341FFD-2CF4-4D81-A09B-9F8DD0D191AA}"/>
    <cellStyle name="Total 3 2 3 4" xfId="14504" xr:uid="{8699A228-0775-4FCE-9F5C-83A106433BA7}"/>
    <cellStyle name="Total 3 2 3 5" xfId="12467" xr:uid="{BC9A5A1D-530A-416A-B8F7-5B7C90842667}"/>
    <cellStyle name="Total 3 2 3 6" xfId="15191" xr:uid="{F0EC93C0-A578-4DC1-8A2D-B6BC88312F3F}"/>
    <cellStyle name="Total 3 2 3 7" xfId="11931" xr:uid="{B2135687-BB58-4B6C-B076-B396FB6CC398}"/>
    <cellStyle name="Total 3 2 3 8" xfId="13931" xr:uid="{39690CCA-8483-49A9-A184-543ACCA37085}"/>
    <cellStyle name="Total 3 2 3 9" xfId="12974" xr:uid="{BC4B7248-7467-40EC-A3D7-BE6246912ACC}"/>
    <cellStyle name="Total 3 2 4" xfId="10164" xr:uid="{9A658C0F-DB1C-4C1D-8FD0-63D4418144BC}"/>
    <cellStyle name="Total 3 2 4 2" xfId="15044" xr:uid="{DF53FF4F-507D-410F-ABB4-E4A6A54ED961}"/>
    <cellStyle name="Total 3 2 4 3" xfId="12040" xr:uid="{26BD8B5C-AA06-4412-BBF9-F031D037F6DA}"/>
    <cellStyle name="Total 3 2 4 4" xfId="13858" xr:uid="{D2773C82-4403-4DF1-94A7-219C58725B74}"/>
    <cellStyle name="Total 3 2 4 5" xfId="13039" xr:uid="{D5CDF3B8-6358-4362-9E22-16A830BBF576}"/>
    <cellStyle name="Total 3 2 4 6" xfId="15146" xr:uid="{AA55F273-4CA8-4DFE-92EC-D9623D2B6A37}"/>
    <cellStyle name="Total 3 2 4 7" xfId="11967" xr:uid="{1039A8EE-9C57-42A9-8951-E31454982F19}"/>
    <cellStyle name="Total 3 2 4 8" xfId="14835" xr:uid="{BE4695EC-B1E1-40C2-80D9-01DA69EAE8E8}"/>
    <cellStyle name="Total 3 2 5" xfId="11507" xr:uid="{F67771B8-6284-496A-9043-A618569C7735}"/>
    <cellStyle name="Total 3 2 5 2" xfId="15911" xr:uid="{6AD5C1E9-A076-453F-BC35-5DFA546140C9}"/>
    <cellStyle name="Total 3 2 5 3" xfId="16871" xr:uid="{7D216E46-A24B-4B82-BDE2-A3F958BA0DA3}"/>
    <cellStyle name="Total 3 2 5 4" xfId="17823" xr:uid="{7E3EDF8C-B362-4801-9BED-1A825B636250}"/>
    <cellStyle name="Total 3 2 5 5" xfId="18697" xr:uid="{A34B5642-1DDB-422A-BD2D-219D390D7DB4}"/>
    <cellStyle name="Total 3 2 5 6" xfId="19562" xr:uid="{5C2CD31E-A3FF-4097-8C4F-41BE0E6E33DF}"/>
    <cellStyle name="Total 3 2 5 7" xfId="20338" xr:uid="{E21713A2-93BB-4808-A4B3-F8EEED3785C9}"/>
    <cellStyle name="Total 3 2 5 8" xfId="21095" xr:uid="{22D3F510-179F-4045-A395-9A636FE3976D}"/>
    <cellStyle name="Total 3 2 6" xfId="13971" xr:uid="{BE6440B5-437C-4933-A58E-470D0617F87F}"/>
    <cellStyle name="Total 3 2 7" xfId="12938" xr:uid="{DDF70ABC-03C7-4F55-8C52-2994F8B82C40}"/>
    <cellStyle name="Total 3 2 8" xfId="14115" xr:uid="{BE853402-5D33-44CB-9B73-96E343FD4DEA}"/>
    <cellStyle name="Total 3 2 9" xfId="12825" xr:uid="{EE2F106E-1C43-47C4-8655-604F2DB4CDC8}"/>
    <cellStyle name="Total 3 3" xfId="9128" xr:uid="{F05E5F24-7CC4-4936-B243-03A035B5050B}"/>
    <cellStyle name="Total 3 3 10" xfId="18502" xr:uid="{D573412E-76D1-4C64-882A-A8CAC09E3C70}"/>
    <cellStyle name="Total 3 3 11" xfId="19373" xr:uid="{3328D973-7ABC-42C8-9469-5C8B6ADD9F64}"/>
    <cellStyle name="Total 3 3 2" xfId="9873" xr:uid="{15C09EE7-9A19-454E-8B37-EEA7F2422860}"/>
    <cellStyle name="Total 3 3 2 10" xfId="15428" xr:uid="{F67E5F7D-0977-4D24-9530-F97B15063A56}"/>
    <cellStyle name="Total 3 3 2 2" xfId="11414" xr:uid="{C22B7056-D854-4515-BA66-6402AE5288D6}"/>
    <cellStyle name="Total 3 3 2 2 2" xfId="15832" xr:uid="{86E42EBD-1C22-4C09-8A0E-A38778286650}"/>
    <cellStyle name="Total 3 3 2 2 3" xfId="16794" xr:uid="{6329A65B-7D5B-4B2C-8BBD-0F19801B2044}"/>
    <cellStyle name="Total 3 3 2 2 4" xfId="17746" xr:uid="{8601497A-4EF7-4872-BDD7-AF0AD8FD71FA}"/>
    <cellStyle name="Total 3 3 2 2 5" xfId="18624" xr:uid="{AD2BD07C-3AFB-4805-9878-9B7165A63ECB}"/>
    <cellStyle name="Total 3 3 2 2 6" xfId="19489" xr:uid="{E3F50BEC-3BF3-4C81-BB89-988E06C961C2}"/>
    <cellStyle name="Total 3 3 2 2 7" xfId="20265" xr:uid="{A7890EAA-6995-4F39-A1EA-61840A761F8D}"/>
    <cellStyle name="Total 3 3 2 2 8" xfId="21022" xr:uid="{35B87378-2D42-4328-86A7-4AF2A08B6011}"/>
    <cellStyle name="Total 3 3 2 3" xfId="11849" xr:uid="{B32ADC02-4B51-492C-8849-B8C32942586B}"/>
    <cellStyle name="Total 3 3 2 3 2" xfId="16253" xr:uid="{F33A8E90-0D41-4E36-89E3-8FF8C6AE4872}"/>
    <cellStyle name="Total 3 3 2 3 3" xfId="17213" xr:uid="{1CA6CF89-24DF-4800-83DC-EAACEBE156E3}"/>
    <cellStyle name="Total 3 3 2 3 4" xfId="18165" xr:uid="{E3195F0C-222C-4C33-BA4D-F201E255DD35}"/>
    <cellStyle name="Total 3 3 2 3 5" xfId="19039" xr:uid="{480B541E-910E-49E0-BA4B-2FF6416B6ABC}"/>
    <cellStyle name="Total 3 3 2 3 6" xfId="19904" xr:uid="{35CB6758-7091-487A-89CB-80C330EA91E0}"/>
    <cellStyle name="Total 3 3 2 3 7" xfId="20680" xr:uid="{DEA062D8-878E-4DA3-928A-1781B4C7C3DC}"/>
    <cellStyle name="Total 3 3 2 3 8" xfId="21437" xr:uid="{F411CEAE-6E33-494E-A2D2-7D6A643C3C22}"/>
    <cellStyle name="Total 3 3 2 4" xfId="14818" xr:uid="{9B31D811-648E-4A6B-A633-63D0C03FE3A0}"/>
    <cellStyle name="Total 3 3 2 5" xfId="2430" xr:uid="{B9C81D7D-59E2-4ACF-B55B-C10ECE163E21}"/>
    <cellStyle name="Total 3 3 2 6" xfId="13991" xr:uid="{BF90AAE6-6761-4150-A809-87E25F510101}"/>
    <cellStyle name="Total 3 3 2 7" xfId="12918" xr:uid="{0865C496-AFDE-4025-A747-15E39D16B84B}"/>
    <cellStyle name="Total 3 3 2 8" xfId="13596" xr:uid="{DEDEAF73-2B21-4306-A6A7-3A44DB0EF174}"/>
    <cellStyle name="Total 3 3 2 9" xfId="13235" xr:uid="{54744147-8692-4EDA-B6D2-A4A0F6414E9B}"/>
    <cellStyle name="Total 3 3 3" xfId="10653" xr:uid="{8B1EF277-AF88-4AE7-9307-8316BA588D29}"/>
    <cellStyle name="Total 3 3 3 2" xfId="15349" xr:uid="{54AEE834-7E11-4C82-984E-2B6944D84D80}"/>
    <cellStyle name="Total 3 3 3 3" xfId="16369" xr:uid="{DF815441-80B9-46A3-8B72-A5FA6FDF1ADE}"/>
    <cellStyle name="Total 3 3 3 4" xfId="17329" xr:uid="{D0905F2B-331E-4E36-8C52-15D112D19519}"/>
    <cellStyle name="Total 3 3 3 5" xfId="18278" xr:uid="{45293546-2E5A-45F4-A32E-B849633EFB64}"/>
    <cellStyle name="Total 3 3 3 6" xfId="19151" xr:uid="{4E99B6E8-D5A8-481D-8C61-7C218F34AB72}"/>
    <cellStyle name="Total 3 3 3 7" xfId="20016" xr:uid="{DDE71A26-722C-495F-A059-1D720CC03B63}"/>
    <cellStyle name="Total 3 3 3 8" xfId="20792" xr:uid="{0460FD37-4295-423D-8ABC-132E86AB8600}"/>
    <cellStyle name="Total 3 3 4" xfId="11619" xr:uid="{0F21B2E5-5E2A-472C-98C9-4901447EC9EE}"/>
    <cellStyle name="Total 3 3 4 2" xfId="16023" xr:uid="{C9B9E1DD-DF2A-4C17-AA9A-5F85F2B9FBA8}"/>
    <cellStyle name="Total 3 3 4 3" xfId="16983" xr:uid="{512CEDA5-2BED-4532-945A-1B732D66BF1B}"/>
    <cellStyle name="Total 3 3 4 4" xfId="17935" xr:uid="{D8298D0E-AF6B-43EC-9103-7D0337A69066}"/>
    <cellStyle name="Total 3 3 4 5" xfId="18809" xr:uid="{4066DA0F-99F0-4016-868E-27B80819334C}"/>
    <cellStyle name="Total 3 3 4 6" xfId="19674" xr:uid="{04E929F4-1331-4E39-8223-31B4564A409C}"/>
    <cellStyle name="Total 3 3 4 7" xfId="20450" xr:uid="{53B66419-6AB6-4FD6-9045-2CF39722309D}"/>
    <cellStyle name="Total 3 3 4 8" xfId="21207" xr:uid="{0C837F34-52B2-4D0C-B522-650C38CBD02B}"/>
    <cellStyle name="Total 3 3 5" xfId="14320" xr:uid="{1891CB02-3378-4214-98AF-C06EC8E10FD0}"/>
    <cellStyle name="Total 3 3 6" xfId="12637" xr:uid="{108BF2F3-BC6B-454D-968D-C618807CEC01}"/>
    <cellStyle name="Total 3 3 7" xfId="15672" xr:uid="{AA483369-9297-4D8E-A362-1D0EA703C929}"/>
    <cellStyle name="Total 3 3 8" xfId="16650" xr:uid="{8A2373BA-4527-4748-9085-092585BB4DFA}"/>
    <cellStyle name="Total 3 3 9" xfId="17603" xr:uid="{D2BAB27C-3502-4380-8A50-0271760FE46F}"/>
    <cellStyle name="Total 3 4" xfId="9379" xr:uid="{57CACCB2-1B25-495E-8196-A9350D920A62}"/>
    <cellStyle name="Total 3 4 10" xfId="19391" xr:uid="{68EFAA60-D80D-44CE-8242-E398637ECF2F}"/>
    <cellStyle name="Total 3 4 2" xfId="10906" xr:uid="{5CD31986-37B0-4E8F-9232-1AB676F66995}"/>
    <cellStyle name="Total 3 4 2 2" xfId="15532" xr:uid="{5E1F83A8-CA75-4C73-AA48-DD5BBDFBDCB4}"/>
    <cellStyle name="Total 3 4 2 3" xfId="16538" xr:uid="{90A4F5E8-8D25-42B3-9671-F884EB15A1FC}"/>
    <cellStyle name="Total 3 4 2 4" xfId="17496" xr:uid="{2DA6AC2D-35B3-41AE-A8C3-E6CEB8E30930}"/>
    <cellStyle name="Total 3 4 2 5" xfId="18422" xr:uid="{2DAB9049-4C8E-482C-86D5-71BEFFFEE5C4}"/>
    <cellStyle name="Total 3 4 2 6" xfId="19293" xr:uid="{999A92D7-7BC7-40C8-BAD7-9D9493BF44B7}"/>
    <cellStyle name="Total 3 4 2 7" xfId="20140" xr:uid="{AB835A45-8C46-4611-AFFD-F7E7A25C9D9F}"/>
    <cellStyle name="Total 3 4 2 8" xfId="20907" xr:uid="{FFC8F78A-56B9-4164-8716-647A33939E32}"/>
    <cellStyle name="Total 3 4 3" xfId="11734" xr:uid="{EC58BDE4-D9A5-43B4-9B50-E8250D6F73AD}"/>
    <cellStyle name="Total 3 4 3 2" xfId="16138" xr:uid="{3DBC6F98-AA34-4990-81FC-9E93C6E1F6C7}"/>
    <cellStyle name="Total 3 4 3 3" xfId="17098" xr:uid="{8A7A7E88-1C45-4E31-8BDF-3FE5E277B617}"/>
    <cellStyle name="Total 3 4 3 4" xfId="18050" xr:uid="{B7F91EC6-86BE-48CE-A6D6-EFD3B26600C3}"/>
    <cellStyle name="Total 3 4 3 5" xfId="18924" xr:uid="{55BE9BBE-B82A-4C7D-903C-D04F3BC4F6E9}"/>
    <cellStyle name="Total 3 4 3 6" xfId="19789" xr:uid="{76110458-07CF-4333-BFA2-200104FDEA9B}"/>
    <cellStyle name="Total 3 4 3 7" xfId="20565" xr:uid="{F9831823-B8AD-4D55-A4E9-E827F4FAB723}"/>
    <cellStyle name="Total 3 4 3 8" xfId="21322" xr:uid="{EB5D7449-77B1-43A7-B086-E9C3D270FC77}"/>
    <cellStyle name="Total 3 4 4" xfId="14503" xr:uid="{06028620-B8A2-459B-B6B8-472CFAB9DE49}"/>
    <cellStyle name="Total 3 4 5" xfId="12468" xr:uid="{290AFFF8-9F17-4A53-86E4-5EAACA4AF219}"/>
    <cellStyle name="Total 3 4 6" xfId="15699" xr:uid="{55D58757-07CB-4AA1-9E98-FD3F66F8939C}"/>
    <cellStyle name="Total 3 4 7" xfId="16675" xr:uid="{130A0233-D153-4628-A7CC-BC5561ADCCD0}"/>
    <cellStyle name="Total 3 4 8" xfId="17627" xr:uid="{C4A47E8C-8610-4C8D-9868-637FB11146A3}"/>
    <cellStyle name="Total 3 4 9" xfId="18522" xr:uid="{DB66F9BC-131F-4332-AD0E-E9761C0ECA8F}"/>
    <cellStyle name="Total 3 5" xfId="10163" xr:uid="{793D9143-E223-4F6A-98F1-56237372180E}"/>
    <cellStyle name="Total 3 5 2" xfId="15043" xr:uid="{85E8FA30-4BBA-4126-8F4E-E068112DBBA4}"/>
    <cellStyle name="Total 3 5 3" xfId="12041" xr:uid="{E6EC6209-70D5-4566-A4F0-DAC37E179BDD}"/>
    <cellStyle name="Total 3 5 4" xfId="13857" xr:uid="{8BD2561C-4561-4814-8755-F3126561F42D}"/>
    <cellStyle name="Total 3 5 5" xfId="13040" xr:uid="{2C2E73C4-0EEA-48CD-9464-46E06FFD9FDF}"/>
    <cellStyle name="Total 3 5 6" xfId="15644" xr:uid="{364EF452-15EC-4F4F-AC7D-77848397A241}"/>
    <cellStyle name="Total 3 5 7" xfId="16626" xr:uid="{C92FBB99-AE95-4469-BD88-B353D2BD47B7}"/>
    <cellStyle name="Total 3 5 8" xfId="17579" xr:uid="{199CD2EC-7159-4002-BFD0-55CAE19F55A0}"/>
    <cellStyle name="Total 3 6" xfId="11506" xr:uid="{17989420-2E7B-4013-BBA3-82567037DF11}"/>
    <cellStyle name="Total 3 6 2" xfId="15910" xr:uid="{AB9C1D52-848B-41E3-AA07-4B7891E68567}"/>
    <cellStyle name="Total 3 6 3" xfId="16870" xr:uid="{A9F50F1A-EB4C-4F54-8BD8-5F07378F176E}"/>
    <cellStyle name="Total 3 6 4" xfId="17822" xr:uid="{411C0AC9-2FED-407A-A3C4-4297259B6DE8}"/>
    <cellStyle name="Total 3 6 5" xfId="18696" xr:uid="{5B52AF8B-4656-410D-B61C-04989B479EA9}"/>
    <cellStyle name="Total 3 6 6" xfId="19561" xr:uid="{73287F81-5298-4DDD-BA70-FAF80EBE34DC}"/>
    <cellStyle name="Total 3 6 7" xfId="20337" xr:uid="{86E5F233-4BE2-4C45-B051-8677B86F3562}"/>
    <cellStyle name="Total 3 6 8" xfId="21094" xr:uid="{F5307B13-DC75-484F-A612-E072F4D2A0E4}"/>
    <cellStyle name="Total 3 7" xfId="13970" xr:uid="{50BD14D3-6BF8-4786-A7BE-2C4C3B4F0B98}"/>
    <cellStyle name="Total 3 8" xfId="12939" xr:uid="{6BF22979-B474-4FBE-9000-7B9A3F911593}"/>
    <cellStyle name="Total 3 9" xfId="13581" xr:uid="{C6DF6B31-D4D8-4E7B-8A73-A48150CD5985}"/>
    <cellStyle name="Total 4" xfId="8560" xr:uid="{5F3007E8-3116-47F8-9985-CC72FDCFEFD1}"/>
    <cellStyle name="Total 4 10" xfId="12370" xr:uid="{D3ECB1D1-0692-4546-95D3-C54C75A6EF49}"/>
    <cellStyle name="Total 4 11" xfId="14694" xr:uid="{485131C7-EB6E-45EA-AF85-1C4E55BB977E}"/>
    <cellStyle name="Total 4 12" xfId="12312" xr:uid="{B8DF783D-1351-4EEB-84D6-5453DBB4C008}"/>
    <cellStyle name="Total 4 13" xfId="15204" xr:uid="{20C8B39F-A1B7-46DE-BE7B-5E509B1E746B}"/>
    <cellStyle name="Total 4 2" xfId="8561" xr:uid="{30F75D4B-EA3E-4A38-A710-0231CBF5FCE8}"/>
    <cellStyle name="Total 4 2 10" xfId="17582" xr:uid="{17D881E2-605D-45EC-9081-B130530E580C}"/>
    <cellStyle name="Total 4 2 11" xfId="18485" xr:uid="{5587C149-E007-4CDC-9EF6-9DBEF2269785}"/>
    <cellStyle name="Total 4 2 12" xfId="19356" xr:uid="{2198C05E-240C-4BA0-9A1C-6543103B23E0}"/>
    <cellStyle name="Total 4 2 2" xfId="9131" xr:uid="{FD0B973F-7243-42C2-9EE0-64C455BD0EC0}"/>
    <cellStyle name="Total 4 2 2 10" xfId="13080" xr:uid="{46DACF9A-28EF-44BE-AE46-D9B134206A36}"/>
    <cellStyle name="Total 4 2 2 11" xfId="15637" xr:uid="{3BD737A2-8453-4B94-83F9-0F2395BD5BAC}"/>
    <cellStyle name="Total 4 2 2 2" xfId="9874" xr:uid="{6BBC3554-8467-41D8-8816-344C1E0B03C1}"/>
    <cellStyle name="Total 4 2 2 2 10" xfId="15131" xr:uid="{8EE694F8-B2E6-496C-9633-6402C0B7A118}"/>
    <cellStyle name="Total 4 2 2 2 2" xfId="11415" xr:uid="{9687D9FB-60A0-4CF1-9D01-49E0EA2127C6}"/>
    <cellStyle name="Total 4 2 2 2 2 2" xfId="15833" xr:uid="{2877A8AE-ECC9-4FA7-9E59-DB16D244D16C}"/>
    <cellStyle name="Total 4 2 2 2 2 3" xfId="16795" xr:uid="{E10F7240-8CAC-48E9-9FC8-8F84175B0A71}"/>
    <cellStyle name="Total 4 2 2 2 2 4" xfId="17747" xr:uid="{0D83C532-7375-494B-8EA0-91DD64E19162}"/>
    <cellStyle name="Total 4 2 2 2 2 5" xfId="18625" xr:uid="{F7BEE5E6-D5CB-4A73-958C-8FC112CC35C4}"/>
    <cellStyle name="Total 4 2 2 2 2 6" xfId="19490" xr:uid="{2A72C131-B748-45EF-A668-1707A78EA386}"/>
    <cellStyle name="Total 4 2 2 2 2 7" xfId="20266" xr:uid="{C2FD2B51-69A6-4DDF-A876-5A07719437D4}"/>
    <cellStyle name="Total 4 2 2 2 2 8" xfId="21023" xr:uid="{948EAD22-12B2-438D-81C7-43AE1E6BD7E4}"/>
    <cellStyle name="Total 4 2 2 2 3" xfId="11850" xr:uid="{DC9B8178-8722-4CF8-BDC3-C3A7F274302D}"/>
    <cellStyle name="Total 4 2 2 2 3 2" xfId="16254" xr:uid="{56FF44DC-D26A-45D0-98BD-3099A6C51B04}"/>
    <cellStyle name="Total 4 2 2 2 3 3" xfId="17214" xr:uid="{6D39058B-07A9-4C36-AEF9-0E23B5673B35}"/>
    <cellStyle name="Total 4 2 2 2 3 4" xfId="18166" xr:uid="{AE345563-419E-4954-A2BD-2B8ECBF4DC15}"/>
    <cellStyle name="Total 4 2 2 2 3 5" xfId="19040" xr:uid="{C90973C7-B003-4EEF-A13C-494A350FCACE}"/>
    <cellStyle name="Total 4 2 2 2 3 6" xfId="19905" xr:uid="{A206AC17-B10B-41BA-B540-348BD8C21F02}"/>
    <cellStyle name="Total 4 2 2 2 3 7" xfId="20681" xr:uid="{825AA4A7-656E-4558-9F24-7D5771803DB0}"/>
    <cellStyle name="Total 4 2 2 2 3 8" xfId="21438" xr:uid="{44DB6A49-0D6A-4641-8808-A12545B694C9}"/>
    <cellStyle name="Total 4 2 2 2 4" xfId="14819" xr:uid="{72917B58-9ED6-4110-B5A8-E6131F680CC1}"/>
    <cellStyle name="Total 4 2 2 2 5" xfId="12259" xr:uid="{25254926-F101-43A1-BDAC-B911C71A09D9}"/>
    <cellStyle name="Total 4 2 2 2 6" xfId="14071" xr:uid="{E585033B-9E38-4CDD-83C8-909A1B1E7756}"/>
    <cellStyle name="Total 4 2 2 2 7" xfId="12855" xr:uid="{26EF4C71-5A18-49AD-B2BE-6DA848B3940C}"/>
    <cellStyle name="Total 4 2 2 2 8" xfId="13656" xr:uid="{595209CA-A85D-442C-832C-D00FAF1E53F2}"/>
    <cellStyle name="Total 4 2 2 2 9" xfId="13195" xr:uid="{BEA1D13F-8CED-46A8-A92D-2725B10C92F0}"/>
    <cellStyle name="Total 4 2 2 3" xfId="10656" xr:uid="{B4B56183-C2F4-4E9A-B6C4-7B0EC8F81CF6}"/>
    <cellStyle name="Total 4 2 2 3 2" xfId="15352" xr:uid="{81723F0E-55A7-460D-90A0-77DABD86EAC4}"/>
    <cellStyle name="Total 4 2 2 3 3" xfId="16372" xr:uid="{3D6AE9E6-BED5-498C-B891-F4016DCCC03E}"/>
    <cellStyle name="Total 4 2 2 3 4" xfId="17332" xr:uid="{91F0697D-6F0C-420A-889D-CE5AAF30D379}"/>
    <cellStyle name="Total 4 2 2 3 5" xfId="18281" xr:uid="{BCFE9F27-51BC-4393-9F3F-D454BE19C0BC}"/>
    <cellStyle name="Total 4 2 2 3 6" xfId="19154" xr:uid="{602B8220-3B2F-452D-97A1-325DB06E9EEE}"/>
    <cellStyle name="Total 4 2 2 3 7" xfId="20019" xr:uid="{0AA04CF8-5983-458A-8729-47C4BBBC7C63}"/>
    <cellStyle name="Total 4 2 2 3 8" xfId="20795" xr:uid="{EBFD1BE3-D4BD-43FE-B45C-7881503FEDD8}"/>
    <cellStyle name="Total 4 2 2 4" xfId="11622" xr:uid="{FAECC575-5062-497E-9117-77D97814056B}"/>
    <cellStyle name="Total 4 2 2 4 2" xfId="16026" xr:uid="{04EF53DB-4EC6-4F5C-A698-EE0C7D1FBE68}"/>
    <cellStyle name="Total 4 2 2 4 3" xfId="16986" xr:uid="{1003C569-7581-406E-8425-73DDED0DB6A8}"/>
    <cellStyle name="Total 4 2 2 4 4" xfId="17938" xr:uid="{E349A334-A7AC-4D5C-B994-FAA58B82B118}"/>
    <cellStyle name="Total 4 2 2 4 5" xfId="18812" xr:uid="{5642EBF0-F167-461B-8A3F-70797CC88D5D}"/>
    <cellStyle name="Total 4 2 2 4 6" xfId="19677" xr:uid="{AE5EB1E8-AD67-4E8D-9195-E91DD47F2DBB}"/>
    <cellStyle name="Total 4 2 2 4 7" xfId="20453" xr:uid="{0F3115E2-93FC-4F5B-A7C1-228533E903D6}"/>
    <cellStyle name="Total 4 2 2 4 8" xfId="21210" xr:uid="{7B4A8D6D-3FBF-4E88-872E-A8C611D617E4}"/>
    <cellStyle name="Total 4 2 2 5" xfId="14323" xr:uid="{2B615154-472C-4C67-A5F6-5E53E3AB5521}"/>
    <cellStyle name="Total 4 2 2 6" xfId="12634" xr:uid="{2F5555EC-45BD-4B86-ADF2-E53CA5D1902D}"/>
    <cellStyle name="Total 4 2 2 7" xfId="14651" xr:uid="{055AAD04-4034-4822-B8C0-098EF54E821D}"/>
    <cellStyle name="Total 4 2 2 8" xfId="12345" xr:uid="{A4157BBC-9627-4722-822B-1F0FADB82CB0}"/>
    <cellStyle name="Total 4 2 2 9" xfId="13809" xr:uid="{87EBC1D9-6E20-4D07-ABC1-702EB79BC956}"/>
    <cellStyle name="Total 4 2 3" xfId="9382" xr:uid="{F4E8C41A-D690-479D-9AAE-4C22D5FFB29D}"/>
    <cellStyle name="Total 4 2 3 10" xfId="13629" xr:uid="{5158C445-55C4-4799-A34F-26E79DE387BE}"/>
    <cellStyle name="Total 4 2 3 2" xfId="10909" xr:uid="{897B8F9B-C67E-4694-A309-20B0232C79E9}"/>
    <cellStyle name="Total 4 2 3 2 2" xfId="15535" xr:uid="{96D772BC-7D0A-4695-B9F4-1E2A6BF1D263}"/>
    <cellStyle name="Total 4 2 3 2 3" xfId="16541" xr:uid="{FC359631-583C-400F-9333-90F82ED1E8DF}"/>
    <cellStyle name="Total 4 2 3 2 4" xfId="17499" xr:uid="{0382DA46-090F-4DFA-9C03-D71A0E3667E1}"/>
    <cellStyle name="Total 4 2 3 2 5" xfId="18425" xr:uid="{6BD94744-C82C-4DFB-9593-5C228CDB9AE2}"/>
    <cellStyle name="Total 4 2 3 2 6" xfId="19296" xr:uid="{45BED503-F4B3-44D1-8A61-86DFE41FE2A2}"/>
    <cellStyle name="Total 4 2 3 2 7" xfId="20143" xr:uid="{AAF3F6B1-4A50-4FA2-909A-A30DD8B1FEAC}"/>
    <cellStyle name="Total 4 2 3 2 8" xfId="20910" xr:uid="{5FB577E8-600B-4A8D-8CD5-8512ACBADED3}"/>
    <cellStyle name="Total 4 2 3 3" xfId="11737" xr:uid="{884F1BA3-0156-46FD-86E8-B36CCDC5272A}"/>
    <cellStyle name="Total 4 2 3 3 2" xfId="16141" xr:uid="{995E729F-7CA1-4D9B-A767-60715E9D9C20}"/>
    <cellStyle name="Total 4 2 3 3 3" xfId="17101" xr:uid="{38B53206-1E0A-4CA3-BDC9-75EB25B2B6C5}"/>
    <cellStyle name="Total 4 2 3 3 4" xfId="18053" xr:uid="{1FB8BCF2-B173-477B-9F06-8DFBE8FC3634}"/>
    <cellStyle name="Total 4 2 3 3 5" xfId="18927" xr:uid="{1D0AF6A8-8DE3-44C9-8E25-C9F30ACCBF39}"/>
    <cellStyle name="Total 4 2 3 3 6" xfId="19792" xr:uid="{592FA89E-BF61-4678-BB24-4383BA157117}"/>
    <cellStyle name="Total 4 2 3 3 7" xfId="20568" xr:uid="{CCDB2E56-373E-4EDD-8254-95945F9251B7}"/>
    <cellStyle name="Total 4 2 3 3 8" xfId="21325" xr:uid="{BE960A10-CED2-4BCD-85B0-ED117D0BF713}"/>
    <cellStyle name="Total 4 2 3 4" xfId="14506" xr:uid="{C3B53B31-AFA1-473C-9B73-327DBE442FCE}"/>
    <cellStyle name="Total 4 2 3 5" xfId="12465" xr:uid="{91793133-FE46-4A25-B085-80C00262BE28}"/>
    <cellStyle name="Total 4 2 3 6" xfId="14681" xr:uid="{37BCB598-4363-4F88-9E9A-2EB02EB346C7}"/>
    <cellStyle name="Total 4 2 3 7" xfId="12321" xr:uid="{D9168180-EF2B-4C2A-85B6-71383178F52C}"/>
    <cellStyle name="Total 4 2 3 8" xfId="14036" xr:uid="{A460DCFD-D6BA-4291-8A36-A552D795DE6F}"/>
    <cellStyle name="Total 4 2 3 9" xfId="12885" xr:uid="{B1B5A20D-CE94-45BA-9A39-70C4FE373C46}"/>
    <cellStyle name="Total 4 2 4" xfId="10166" xr:uid="{F5E1127F-708F-4A42-BE51-55B24DEA0774}"/>
    <cellStyle name="Total 4 2 4 2" xfId="15046" xr:uid="{DB4BBC00-A1CE-4F81-B533-62D0DE8AA240}"/>
    <cellStyle name="Total 4 2 4 3" xfId="12038" xr:uid="{F8F29C90-59F1-4ED4-B945-7D203BE5598E}"/>
    <cellStyle name="Total 4 2 4 4" xfId="13860" xr:uid="{37FDABCB-1442-498A-B34C-F22884E44822}"/>
    <cellStyle name="Total 4 2 4 5" xfId="13037" xr:uid="{61247CA6-6D90-43AD-9236-44B23F00873D}"/>
    <cellStyle name="Total 4 2 4 6" xfId="14619" xr:uid="{8232DAC6-CF3E-4AC4-8A5F-894C38426D11}"/>
    <cellStyle name="Total 4 2 4 7" xfId="12372" xr:uid="{FEC53C97-7046-4813-8321-00D647A48FB7}"/>
    <cellStyle name="Total 4 2 4 8" xfId="13786" xr:uid="{26CDED9A-C732-4F68-8F23-BAA1CC996799}"/>
    <cellStyle name="Total 4 2 5" xfId="11509" xr:uid="{0B68ADFC-6411-40AB-8C01-FDF65D5F3B70}"/>
    <cellStyle name="Total 4 2 5 2" xfId="15913" xr:uid="{8CCC6FF6-A6CD-4B6A-B92F-CB95343C9DDC}"/>
    <cellStyle name="Total 4 2 5 3" xfId="16873" xr:uid="{37544B2F-D893-4F49-996A-9160E6A4F50F}"/>
    <cellStyle name="Total 4 2 5 4" xfId="17825" xr:uid="{25D51793-32C6-4E46-8520-6C8CA8350ABD}"/>
    <cellStyle name="Total 4 2 5 5" xfId="18699" xr:uid="{83A4A186-9344-4FF7-B68C-0B1C0EA50B21}"/>
    <cellStyle name="Total 4 2 5 6" xfId="19564" xr:uid="{2A5A1F76-8B64-4BFD-ADBF-8B601586B879}"/>
    <cellStyle name="Total 4 2 5 7" xfId="20340" xr:uid="{6AE0D663-A50A-4163-B4E3-F2E5BABF0807}"/>
    <cellStyle name="Total 4 2 5 8" xfId="21097" xr:uid="{1309C627-8DB3-4F7A-B8EB-FE3B0A7FCEFC}"/>
    <cellStyle name="Total 4 2 6" xfId="13973" xr:uid="{559C9153-BF64-4EE8-9E18-3D3AF3BF1420}"/>
    <cellStyle name="Total 4 2 7" xfId="12936" xr:uid="{F1E1A0B5-47D5-44CA-B832-9BEC0F3C1961}"/>
    <cellStyle name="Total 4 2 8" xfId="15648" xr:uid="{9B1E5FDB-4A6C-446A-90CD-D1E474E9BA0E}"/>
    <cellStyle name="Total 4 2 9" xfId="16629" xr:uid="{589E9E63-CCF2-4E13-9579-C0C9D6E3FC52}"/>
    <cellStyle name="Total 4 3" xfId="9130" xr:uid="{6B4DA23E-2355-4048-8222-8E4A23383535}"/>
    <cellStyle name="Total 4 3 10" xfId="13170" xr:uid="{848ABBC8-11B6-45F8-B1E9-C1087A45D1D4}"/>
    <cellStyle name="Total 4 3 11" xfId="15430" xr:uid="{EED37282-FD3E-4085-944E-BDE5C603A46E}"/>
    <cellStyle name="Total 4 3 2" xfId="9875" xr:uid="{9F62B5C1-4E0E-48C4-9A65-14C6C66D91A6}"/>
    <cellStyle name="Total 4 3 2 10" xfId="13271" xr:uid="{B749F93A-EE62-4093-B171-CBEC734959BD}"/>
    <cellStyle name="Total 4 3 2 2" xfId="11416" xr:uid="{7534DBD2-AF92-445D-B3FF-2EF15994091E}"/>
    <cellStyle name="Total 4 3 2 2 2" xfId="15834" xr:uid="{43C7578F-28AC-4A04-BA4C-8E846A89CEE8}"/>
    <cellStyle name="Total 4 3 2 2 3" xfId="16796" xr:uid="{F409EE10-5155-4BDB-8D9F-77B55A31E1DA}"/>
    <cellStyle name="Total 4 3 2 2 4" xfId="17748" xr:uid="{CA409A0B-D27F-4EBB-9A0B-2C6C43F2442F}"/>
    <cellStyle name="Total 4 3 2 2 5" xfId="18626" xr:uid="{72BB08DA-8F61-46E7-A256-49EAD70FBB2E}"/>
    <cellStyle name="Total 4 3 2 2 6" xfId="19491" xr:uid="{E7050CD0-4EB9-40E5-82F0-507E83103C92}"/>
    <cellStyle name="Total 4 3 2 2 7" xfId="20267" xr:uid="{7A938856-2748-487C-90E1-DB9B02FECB95}"/>
    <cellStyle name="Total 4 3 2 2 8" xfId="21024" xr:uid="{8AAFDBF6-7796-4DF3-9E27-6D65D723EF5D}"/>
    <cellStyle name="Total 4 3 2 3" xfId="11851" xr:uid="{AE1C043D-39A2-41AF-B516-F623EDE0254B}"/>
    <cellStyle name="Total 4 3 2 3 2" xfId="16255" xr:uid="{AC668163-5048-406F-B685-BF51B8C705C7}"/>
    <cellStyle name="Total 4 3 2 3 3" xfId="17215" xr:uid="{CC5A93F5-0357-45E9-AAF6-CB889C52DD9E}"/>
    <cellStyle name="Total 4 3 2 3 4" xfId="18167" xr:uid="{D2FFE2BA-A425-4D14-B5BC-DB56D1CEF8E3}"/>
    <cellStyle name="Total 4 3 2 3 5" xfId="19041" xr:uid="{C7562DE3-5C7F-4C2C-B857-28D2E22F307B}"/>
    <cellStyle name="Total 4 3 2 3 6" xfId="19906" xr:uid="{A85A3906-5728-4016-B786-CDF77AFFCE73}"/>
    <cellStyle name="Total 4 3 2 3 7" xfId="20682" xr:uid="{D93C726B-C64D-43ED-90C4-961E96491548}"/>
    <cellStyle name="Total 4 3 2 3 8" xfId="21439" xr:uid="{1955B385-3BF5-491E-8C5F-5B9280E687C8}"/>
    <cellStyle name="Total 4 3 2 4" xfId="14820" xr:uid="{B5218757-EE34-4215-8BC5-AE776AFE15BA}"/>
    <cellStyle name="Total 4 3 2 5" xfId="12258" xr:uid="{11A7DF61-9852-4108-BF7C-F9A09566152B}"/>
    <cellStyle name="Total 4 3 2 6" xfId="11879" xr:uid="{707A0DC2-FC20-4C3F-9748-780D114533CA}"/>
    <cellStyle name="Total 4 3 2 7" xfId="13949" xr:uid="{B3C5DF6B-7620-430C-84BF-5E759A9C0E5E}"/>
    <cellStyle name="Total 4 3 2 8" xfId="12960" xr:uid="{D35CD6A2-3392-4978-80A8-41D474F8AC1C}"/>
    <cellStyle name="Total 4 3 2 9" xfId="13560" xr:uid="{73BBAA2E-811F-4D26-8724-B24D8E7CB8F0}"/>
    <cellStyle name="Total 4 3 3" xfId="10655" xr:uid="{5BC13F00-942C-4028-A25E-92CBB5B3BAE1}"/>
    <cellStyle name="Total 4 3 3 2" xfId="15351" xr:uid="{86AF43B7-7C52-4AD4-AB85-E6CD5287015E}"/>
    <cellStyle name="Total 4 3 3 3" xfId="16371" xr:uid="{E38386E2-B9F3-4F1A-8DAF-5840DBE5BF6F}"/>
    <cellStyle name="Total 4 3 3 4" xfId="17331" xr:uid="{B002F2A7-4A3F-49A9-81C4-0FF1AC563ED4}"/>
    <cellStyle name="Total 4 3 3 5" xfId="18280" xr:uid="{4B874D5E-B4EF-43D8-AECC-4AEF7BB279C8}"/>
    <cellStyle name="Total 4 3 3 6" xfId="19153" xr:uid="{E823DD4B-D857-4EC6-A375-8496FF7222D6}"/>
    <cellStyle name="Total 4 3 3 7" xfId="20018" xr:uid="{94FC8C7B-077D-4A23-9413-06B095B3A55F}"/>
    <cellStyle name="Total 4 3 3 8" xfId="20794" xr:uid="{3F38FB31-FF79-4793-B881-ED41B3664417}"/>
    <cellStyle name="Total 4 3 4" xfId="11621" xr:uid="{5B2CC63A-B630-43BB-A480-A094669AEAEF}"/>
    <cellStyle name="Total 4 3 4 2" xfId="16025" xr:uid="{FD191477-3EC0-4B83-BC6A-1975CFDB92C4}"/>
    <cellStyle name="Total 4 3 4 3" xfId="16985" xr:uid="{EF2F20A9-7CF6-4F0D-8964-8EEABD52B4C3}"/>
    <cellStyle name="Total 4 3 4 4" xfId="17937" xr:uid="{5FCAB652-180B-41AF-929D-0D011413D620}"/>
    <cellStyle name="Total 4 3 4 5" xfId="18811" xr:uid="{962D7CD5-A04C-4AC0-BA60-EC2F5A69EDA5}"/>
    <cellStyle name="Total 4 3 4 6" xfId="19676" xr:uid="{DBF21C16-39A8-4737-89A6-D16C62789DAA}"/>
    <cellStyle name="Total 4 3 4 7" xfId="20452" xr:uid="{1F996627-802C-4490-931A-FF296A6E0D84}"/>
    <cellStyle name="Total 4 3 4 8" xfId="21209" xr:uid="{1CDE4656-53B3-4E5C-A7D9-F7D54926C395}"/>
    <cellStyle name="Total 4 3 5" xfId="14322" xr:uid="{5482B47C-91B4-448D-9D06-4997040BD1DD}"/>
    <cellStyle name="Total 4 3 6" xfId="12635" xr:uid="{AA2EB62A-1364-4970-A343-C443E972A0B9}"/>
    <cellStyle name="Total 4 3 7" xfId="14135" xr:uid="{1284EC50-FB10-4633-BBCD-AD8C1B622EDF}"/>
    <cellStyle name="Total 4 3 8" xfId="12807" xr:uid="{F06C7B3E-4B82-41DE-BABC-584B44D5B5DF}"/>
    <cellStyle name="Total 4 3 9" xfId="13699" xr:uid="{0F019DB2-0BE1-4BB9-9D61-7582AB4AEC98}"/>
    <cellStyle name="Total 4 4" xfId="9381" xr:uid="{85700B46-ABFC-411A-AA3C-3D0863D8EFF0}"/>
    <cellStyle name="Total 4 4 10" xfId="15129" xr:uid="{A67E2C37-6A38-47EC-AB34-54B16BED1F50}"/>
    <cellStyle name="Total 4 4 2" xfId="10908" xr:uid="{4DEA07A9-F0FE-4CBD-98F9-EAC717DDD8EE}"/>
    <cellStyle name="Total 4 4 2 2" xfId="15534" xr:uid="{A6419E51-FCB1-49DE-A08E-41DCFB6FA6B9}"/>
    <cellStyle name="Total 4 4 2 3" xfId="16540" xr:uid="{C469B953-2F39-4785-B79C-2A10490AFC7B}"/>
    <cellStyle name="Total 4 4 2 4" xfId="17498" xr:uid="{0F38F399-FE27-49EB-9A24-E6F30AB627CC}"/>
    <cellStyle name="Total 4 4 2 5" xfId="18424" xr:uid="{DA1E988F-596A-420B-83D3-2AF3FB267077}"/>
    <cellStyle name="Total 4 4 2 6" xfId="19295" xr:uid="{C9152F19-0D6C-4F85-91A6-737D90B46178}"/>
    <cellStyle name="Total 4 4 2 7" xfId="20142" xr:uid="{4AAFE977-CB21-4921-AE4B-DC1A221A982B}"/>
    <cellStyle name="Total 4 4 2 8" xfId="20909" xr:uid="{F8D25EF3-3943-4551-ADBE-2B1981C90CA9}"/>
    <cellStyle name="Total 4 4 3" xfId="11736" xr:uid="{33678EB6-3495-4C3D-B6D3-48CCC25668CB}"/>
    <cellStyle name="Total 4 4 3 2" xfId="16140" xr:uid="{B7B315D0-B5AA-416C-9FED-F1A930DDBADA}"/>
    <cellStyle name="Total 4 4 3 3" xfId="17100" xr:uid="{62CD3BAF-0D74-4066-A757-749456150AF6}"/>
    <cellStyle name="Total 4 4 3 4" xfId="18052" xr:uid="{09EF912A-26F9-48D1-B7B9-1BC9148042CF}"/>
    <cellStyle name="Total 4 4 3 5" xfId="18926" xr:uid="{0194EF04-1646-4E8D-8E22-F9CA19906E98}"/>
    <cellStyle name="Total 4 4 3 6" xfId="19791" xr:uid="{C02CCF55-B140-466B-BDAA-267FF5FB3DBA}"/>
    <cellStyle name="Total 4 4 3 7" xfId="20567" xr:uid="{16C49BC2-D7CF-443D-9DDB-0AA611876DB3}"/>
    <cellStyle name="Total 4 4 3 8" xfId="21324" xr:uid="{072EA62C-3E26-4B59-A3CE-E27B5102CF4B}"/>
    <cellStyle name="Total 4 4 4" xfId="14505" xr:uid="{ED18C6BA-8CF2-4B8E-B82C-BB9A2CD5CAF8}"/>
    <cellStyle name="Total 4 4 5" xfId="12466" xr:uid="{024DBF7F-E65F-42EF-8202-165639A7F99E}"/>
    <cellStyle name="Total 4 4 6" xfId="14032" xr:uid="{67BEACE7-D032-42F4-907E-19BA10FFA4B7}"/>
    <cellStyle name="Total 4 4 7" xfId="12889" xr:uid="{D257D82D-42CB-4C2E-918D-78F8D4A6A879}"/>
    <cellStyle name="Total 4 4 8" xfId="13625" xr:uid="{2F3635AA-AA02-48B8-8747-33C0DC76ACAF}"/>
    <cellStyle name="Total 4 4 9" xfId="13221" xr:uid="{97BF3AE5-15B9-4294-8644-A0B7289558BE}"/>
    <cellStyle name="Total 4 5" xfId="10165" xr:uid="{77D2F394-914A-4E09-9CA4-86B2D5FC8139}"/>
    <cellStyle name="Total 4 5 2" xfId="15045" xr:uid="{A2B45291-886D-4536-90C5-410136F03466}"/>
    <cellStyle name="Total 4 5 3" xfId="12039" xr:uid="{898F525F-2C80-4646-99B6-3FF070123E08}"/>
    <cellStyle name="Total 4 5 4" xfId="13859" xr:uid="{3631FA2C-BFED-496C-A57B-17D04496F674}"/>
    <cellStyle name="Total 4 5 5" xfId="13038" xr:uid="{342203C5-9880-476C-B292-C4854332487E}"/>
    <cellStyle name="Total 4 5 6" xfId="14112" xr:uid="{CD2E2A44-E147-4010-833A-F5319A09853F}"/>
    <cellStyle name="Total 4 5 7" xfId="12826" xr:uid="{432FC88C-999C-4166-B8A0-D4F8779CFAF5}"/>
    <cellStyle name="Total 4 5 8" xfId="13680" xr:uid="{BE1A75A5-6372-4FBE-96F1-F2875973E7B2}"/>
    <cellStyle name="Total 4 6" xfId="11508" xr:uid="{DE885815-4C70-4E4D-B0FC-92DA915D834E}"/>
    <cellStyle name="Total 4 6 2" xfId="15912" xr:uid="{C3658C06-F9EA-4462-9FE0-D1C0A8185361}"/>
    <cellStyle name="Total 4 6 3" xfId="16872" xr:uid="{87E71FD1-2115-4E89-9F85-BF52B64C6C1C}"/>
    <cellStyle name="Total 4 6 4" xfId="17824" xr:uid="{209F9925-CF4F-4EA3-BA26-91A5FFA0EBE1}"/>
    <cellStyle name="Total 4 6 5" xfId="18698" xr:uid="{16A3FB6B-A3D7-4BBE-8249-B074E0E6450C}"/>
    <cellStyle name="Total 4 6 6" xfId="19563" xr:uid="{25C2ED8C-48F0-455E-A910-A6D16BA44459}"/>
    <cellStyle name="Total 4 6 7" xfId="20339" xr:uid="{88BEFE2B-648E-44BA-A212-59945737D259}"/>
    <cellStyle name="Total 4 6 8" xfId="21096" xr:uid="{CBEA3C63-78D3-44E3-9D8A-82C8CCCA3C5E}"/>
    <cellStyle name="Total 4 7" xfId="13972" xr:uid="{49765697-D4E8-4402-8FCD-BB56C6C5DB59}"/>
    <cellStyle name="Total 4 8" xfId="12937" xr:uid="{A7F0D280-6366-4E78-B751-FAEE4F6DFA56}"/>
    <cellStyle name="Total 4 9" xfId="14623" xr:uid="{0B97D673-882E-4ECF-A258-731D4326EBD4}"/>
    <cellStyle name="Total 5" xfId="8562" xr:uid="{0EF6C4AF-CAD0-459A-B229-44A1641C2921}"/>
    <cellStyle name="Total 5 10" xfId="11965" xr:uid="{87DCE2A6-C42C-488D-9970-B13DCD664650}"/>
    <cellStyle name="Total 5 11" xfId="15845" xr:uid="{4EBE28E3-4798-4DAF-84A1-A3CAFBD45D70}"/>
    <cellStyle name="Total 5 12" xfId="16807" xr:uid="{2398936F-543C-4633-B84B-C861B44905DE}"/>
    <cellStyle name="Total 5 13" xfId="17759" xr:uid="{C5D4841C-3DCF-4619-89D6-7E54925A7891}"/>
    <cellStyle name="Total 5 2" xfId="8563" xr:uid="{7D84D688-4719-416A-91B8-D181C9773496}"/>
    <cellStyle name="Total 5 2 10" xfId="14582" xr:uid="{960B72D7-870A-4514-A9F2-FC3051A59C6C}"/>
    <cellStyle name="Total 5 2 11" xfId="12393" xr:uid="{AE99C5C4-226B-4666-9960-6A82489185E9}"/>
    <cellStyle name="Total 5 2 12" xfId="14692" xr:uid="{692E4FD0-AA59-40AB-BF99-B3CCB9060292}"/>
    <cellStyle name="Total 5 2 2" xfId="9133" xr:uid="{43F506FD-DFC9-40F5-81C2-CB729E012132}"/>
    <cellStyle name="Total 5 2 2 10" xfId="16385" xr:uid="{DB4753E5-AB14-4270-B4B5-1252208B308D}"/>
    <cellStyle name="Total 5 2 2 11" xfId="17345" xr:uid="{D084DC6C-68D1-4BEB-91BC-D186F89936C0}"/>
    <cellStyle name="Total 5 2 2 2" xfId="9876" xr:uid="{2F24F52C-5861-44B8-8569-46D0AACF759D}"/>
    <cellStyle name="Total 5 2 2 2 10" xfId="14095" xr:uid="{B0333F81-823F-46DA-B2FF-96EC9631D9E2}"/>
    <cellStyle name="Total 5 2 2 2 2" xfId="11417" xr:uid="{9514F611-ED51-471A-93AE-A154A4BA9B4E}"/>
    <cellStyle name="Total 5 2 2 2 2 2" xfId="15835" xr:uid="{33099342-726A-4699-8E44-7F65D46D4BF8}"/>
    <cellStyle name="Total 5 2 2 2 2 3" xfId="16797" xr:uid="{4423BC73-3531-405E-A003-CFC7096C6320}"/>
    <cellStyle name="Total 5 2 2 2 2 4" xfId="17749" xr:uid="{FE657EF5-0832-4814-A672-D04C799D0EC5}"/>
    <cellStyle name="Total 5 2 2 2 2 5" xfId="18627" xr:uid="{FCED7F71-77AC-4308-B88D-46D6E4B54BAD}"/>
    <cellStyle name="Total 5 2 2 2 2 6" xfId="19492" xr:uid="{18697D95-5445-4A0C-8AA4-D8943D5D9880}"/>
    <cellStyle name="Total 5 2 2 2 2 7" xfId="20268" xr:uid="{40A4AAF1-8B61-469B-88AE-98F086268756}"/>
    <cellStyle name="Total 5 2 2 2 2 8" xfId="21025" xr:uid="{4B4FD68A-EA74-4936-A71F-FB2CB3EC606A}"/>
    <cellStyle name="Total 5 2 2 2 3" xfId="11852" xr:uid="{895475FB-C1CA-4AFB-A67A-7F4BD52EF623}"/>
    <cellStyle name="Total 5 2 2 2 3 2" xfId="16256" xr:uid="{120C0CF0-4836-41EF-886B-943704D9A99F}"/>
    <cellStyle name="Total 5 2 2 2 3 3" xfId="17216" xr:uid="{9822DA8E-168E-4D7B-BF7D-D255C0F8914A}"/>
    <cellStyle name="Total 5 2 2 2 3 4" xfId="18168" xr:uid="{2431ED5C-CD45-414E-B7AE-9309F641231B}"/>
    <cellStyle name="Total 5 2 2 2 3 5" xfId="19042" xr:uid="{7995E21F-A5B6-421A-AA37-7299AD96558B}"/>
    <cellStyle name="Total 5 2 2 2 3 6" xfId="19907" xr:uid="{FF2BC8AE-A0FA-41E8-9198-2CAD969C922B}"/>
    <cellStyle name="Total 5 2 2 2 3 7" xfId="20683" xr:uid="{37CCE905-5271-46CF-B9A5-6D729261052D}"/>
    <cellStyle name="Total 5 2 2 2 3 8" xfId="21440" xr:uid="{23E04EE6-BC2A-480F-98FA-834D1B7B2CF6}"/>
    <cellStyle name="Total 5 2 2 2 4" xfId="14821" xr:uid="{EF3E8A6C-FD43-4AF3-A116-B6C6D4FDD113}"/>
    <cellStyle name="Total 5 2 2 2 5" xfId="12257" xr:uid="{38E62D2F-6BAA-4A7A-9D47-CE0F8FF83A78}"/>
    <cellStyle name="Total 5 2 2 2 6" xfId="14072" xr:uid="{A5D27739-C674-4D6C-812A-227F23F32F27}"/>
    <cellStyle name="Total 5 2 2 2 7" xfId="12854" xr:uid="{03D640A4-0CD0-496E-815D-2EAF45D5800F}"/>
    <cellStyle name="Total 5 2 2 2 8" xfId="13657" xr:uid="{87B60520-91D1-4700-B886-2DFC5215026D}"/>
    <cellStyle name="Total 5 2 2 2 9" xfId="13194" xr:uid="{39B07567-51D1-4B21-A502-6F31077848B1}"/>
    <cellStyle name="Total 5 2 2 3" xfId="10658" xr:uid="{D9C35D4A-9A70-48BC-92A7-31E84E3F5F2E}"/>
    <cellStyle name="Total 5 2 2 3 2" xfId="15354" xr:uid="{62C132F8-346A-491D-8F15-817C36084C8A}"/>
    <cellStyle name="Total 5 2 2 3 3" xfId="16374" xr:uid="{51A0655F-59A4-41E6-90B8-83A68977D299}"/>
    <cellStyle name="Total 5 2 2 3 4" xfId="17334" xr:uid="{37FE5084-A495-4287-BEF3-B9B6732CB2DA}"/>
    <cellStyle name="Total 5 2 2 3 5" xfId="18283" xr:uid="{42737580-2AAC-4D79-80CF-9AF695FC9399}"/>
    <cellStyle name="Total 5 2 2 3 6" xfId="19156" xr:uid="{7481CC8B-A0DE-4843-8C4E-1F59EF1DC156}"/>
    <cellStyle name="Total 5 2 2 3 7" xfId="20021" xr:uid="{43DF5FDE-17CC-4471-8EE9-E6C73032B78F}"/>
    <cellStyle name="Total 5 2 2 3 8" xfId="20797" xr:uid="{C8C82564-C20D-47A0-A4FF-3A984696F1ED}"/>
    <cellStyle name="Total 5 2 2 4" xfId="11624" xr:uid="{F2C6C1E6-9554-48C9-B471-A5F6EA044176}"/>
    <cellStyle name="Total 5 2 2 4 2" xfId="16028" xr:uid="{88FA4107-E7FE-4AFB-A52D-424202CAED5F}"/>
    <cellStyle name="Total 5 2 2 4 3" xfId="16988" xr:uid="{720FEC70-E269-4984-95C5-C92336DB952F}"/>
    <cellStyle name="Total 5 2 2 4 4" xfId="17940" xr:uid="{1997B94D-6101-4347-A9CE-DF268AC5E17B}"/>
    <cellStyle name="Total 5 2 2 4 5" xfId="18814" xr:uid="{CAF87518-1084-4F83-8128-70E0F4D50C63}"/>
    <cellStyle name="Total 5 2 2 4 6" xfId="19679" xr:uid="{3F15E1EB-E919-412D-9C59-5CFB96543378}"/>
    <cellStyle name="Total 5 2 2 4 7" xfId="20455" xr:uid="{750B4071-8DAD-4BF1-8388-A8A410856D58}"/>
    <cellStyle name="Total 5 2 2 4 8" xfId="21212" xr:uid="{D6C4976C-E5B7-4495-9D90-CC0EFB72FC6E}"/>
    <cellStyle name="Total 5 2 2 5" xfId="14325" xr:uid="{A5772392-120A-490F-A240-2295DD6FF585}"/>
    <cellStyle name="Total 5 2 2 6" xfId="12632" xr:uid="{6CFC1EE9-2D3F-45A8-915F-5CA2686E63F4}"/>
    <cellStyle name="Total 5 2 2 7" xfId="15168" xr:uid="{C0A89B19-A96D-4AE6-9F7D-722A8A70BB21}"/>
    <cellStyle name="Total 5 2 2 8" xfId="11950" xr:uid="{FED69C46-0A02-427A-8511-09619DD25775}"/>
    <cellStyle name="Total 5 2 2 9" xfId="15369" xr:uid="{24AA644A-551F-4B75-A73C-C45E67009561}"/>
    <cellStyle name="Total 5 2 3" xfId="9384" xr:uid="{A55C6EAE-7D0B-49F3-9505-75978CFD0221}"/>
    <cellStyle name="Total 5 2 3 10" xfId="14432" xr:uid="{EEFC19CE-9DDC-407E-9C86-E8106EB4367F}"/>
    <cellStyle name="Total 5 2 3 2" xfId="10911" xr:uid="{339CFF82-2888-42F4-9AAF-FB11C88FDB21}"/>
    <cellStyle name="Total 5 2 3 2 2" xfId="15537" xr:uid="{9B6A127D-2E91-4DB2-92DA-8C946DE7C317}"/>
    <cellStyle name="Total 5 2 3 2 3" xfId="16543" xr:uid="{43BF4A59-4B9C-4A90-89DF-88D78A3E5F66}"/>
    <cellStyle name="Total 5 2 3 2 4" xfId="17501" xr:uid="{C6BB7A88-EE39-4443-AFBE-ADE26CE75662}"/>
    <cellStyle name="Total 5 2 3 2 5" xfId="18427" xr:uid="{2CA51737-3ED7-4929-8F6E-6DA965E4A435}"/>
    <cellStyle name="Total 5 2 3 2 6" xfId="19298" xr:uid="{42802DD6-9BFE-48EF-9C5C-95B59DAB5190}"/>
    <cellStyle name="Total 5 2 3 2 7" xfId="20145" xr:uid="{14A544C9-85B3-4230-9701-8D6DC6D6F7FF}"/>
    <cellStyle name="Total 5 2 3 2 8" xfId="20912" xr:uid="{149D92EF-481A-4FB6-AE67-92A70B428424}"/>
    <cellStyle name="Total 5 2 3 3" xfId="11739" xr:uid="{D11E10F8-E514-400E-AE85-642E4D50A0A6}"/>
    <cellStyle name="Total 5 2 3 3 2" xfId="16143" xr:uid="{6D52E4EE-56AF-4353-870D-A29172D56368}"/>
    <cellStyle name="Total 5 2 3 3 3" xfId="17103" xr:uid="{0BFBD19C-BC19-4596-8711-5943AF011327}"/>
    <cellStyle name="Total 5 2 3 3 4" xfId="18055" xr:uid="{07BEB76C-66C5-4D8F-85B3-4FBF0882AECD}"/>
    <cellStyle name="Total 5 2 3 3 5" xfId="18929" xr:uid="{06988F06-6CBA-4704-89BE-BFA9BE927C6D}"/>
    <cellStyle name="Total 5 2 3 3 6" xfId="19794" xr:uid="{0ABFAD89-2196-4B75-8C3E-DC65DB7035BA}"/>
    <cellStyle name="Total 5 2 3 3 7" xfId="20570" xr:uid="{FA06CC56-8F98-4F22-AB54-F6A414B827CE}"/>
    <cellStyle name="Total 5 2 3 3 8" xfId="21327" xr:uid="{0BE691A5-2886-4ACE-A1FB-AA159E07470E}"/>
    <cellStyle name="Total 5 2 3 4" xfId="14508" xr:uid="{A867E4A1-E5F5-4D1C-A11D-6D454E39E5C7}"/>
    <cellStyle name="Total 5 2 3 5" xfId="12463" xr:uid="{C6BBB5F7-A68B-4B0D-B350-85EB50ABB7A4}"/>
    <cellStyle name="Total 5 2 3 6" xfId="15089" xr:uid="{CB4C23BB-9CA9-4EC1-87B7-A1F254CB5DA0}"/>
    <cellStyle name="Total 5 2 3 7" xfId="12005" xr:uid="{A83C42A6-0B06-4C29-B73B-C9F367AE997A}"/>
    <cellStyle name="Total 5 2 3 8" xfId="14745" xr:uid="{CA8BD457-1AB1-4C72-A6D4-2D37AFD5D64E}"/>
    <cellStyle name="Total 5 2 3 9" xfId="12270" xr:uid="{42D52042-EADD-4FA5-A98E-4344B9AB4E22}"/>
    <cellStyle name="Total 5 2 4" xfId="10168" xr:uid="{78A92767-CEEA-432E-9D61-54C536B4063D}"/>
    <cellStyle name="Total 5 2 4 2" xfId="15048" xr:uid="{B2303C56-B67F-492E-8F26-D7ABB6C7278C}"/>
    <cellStyle name="Total 5 2 4 3" xfId="12036" xr:uid="{34A1A0D7-C239-4665-A810-33BA306E4948}"/>
    <cellStyle name="Total 5 2 4 4" xfId="13862" xr:uid="{3A38E5FB-CEFD-44E6-822F-E5A1EBD418CF}"/>
    <cellStyle name="Total 5 2 4 5" xfId="13035" xr:uid="{63839303-C259-4572-91B1-715A3AAA1F79}"/>
    <cellStyle name="Total 5 2 4 6" xfId="15147" xr:uid="{E4BA4F51-8B6F-4E50-9E9D-539AC1F2ECD9}"/>
    <cellStyle name="Total 5 2 4 7" xfId="11966" xr:uid="{9AF0DEE5-9FD7-43CF-9547-92FB28F7A270}"/>
    <cellStyle name="Total 5 2 4 8" xfId="15849" xr:uid="{3914F6B2-D8BE-408F-B681-221FB081AE8D}"/>
    <cellStyle name="Total 5 2 5" xfId="11511" xr:uid="{37A5D5D0-710C-4C2B-B39C-0A893873CC34}"/>
    <cellStyle name="Total 5 2 5 2" xfId="15915" xr:uid="{9D0D70AF-8575-4F30-99F4-2D78DCA3E401}"/>
    <cellStyle name="Total 5 2 5 3" xfId="16875" xr:uid="{0AEEB338-3AFC-4586-805C-635ABE24BD82}"/>
    <cellStyle name="Total 5 2 5 4" xfId="17827" xr:uid="{3848A4CA-9776-4781-A25F-7C719DD14B9C}"/>
    <cellStyle name="Total 5 2 5 5" xfId="18701" xr:uid="{1B136F7F-B433-4AF2-8F3A-85CF45C38342}"/>
    <cellStyle name="Total 5 2 5 6" xfId="19566" xr:uid="{0911E781-4989-45BC-A630-A18E84413587}"/>
    <cellStyle name="Total 5 2 5 7" xfId="20342" xr:uid="{0317C51A-4E25-4F30-9124-D1CDD59A3657}"/>
    <cellStyle name="Total 5 2 5 8" xfId="21099" xr:uid="{CAE47E63-7658-41D3-8D57-4B253798AF83}"/>
    <cellStyle name="Total 5 2 6" xfId="13975" xr:uid="{5B557A86-6739-4649-B0C5-51D17461CB1C}"/>
    <cellStyle name="Total 5 2 7" xfId="12934" xr:uid="{61B4A3DD-9773-49E9-ABB5-B359D7E14A6E}"/>
    <cellStyle name="Total 5 2 8" xfId="13582" xr:uid="{6641AEA2-2BF9-45C9-9456-C352227371CF}"/>
    <cellStyle name="Total 5 2 9" xfId="13249" xr:uid="{0C1D1216-7FC8-43A9-9153-8DF70A836CBA}"/>
    <cellStyle name="Total 5 3" xfId="9132" xr:uid="{A58B77BC-7060-4ABF-BC6B-A7BC92CFDF33}"/>
    <cellStyle name="Total 5 3 10" xfId="18503" xr:uid="{4004196F-25CD-421D-99D9-1A7106CBEC1A}"/>
    <cellStyle name="Total 5 3 11" xfId="19374" xr:uid="{3899C66F-6A18-4BB3-85B5-0F11610D9B99}"/>
    <cellStyle name="Total 5 3 2" xfId="9877" xr:uid="{86ADBA2D-FEF6-41C7-AB00-D4EE37D6D635}"/>
    <cellStyle name="Total 5 3 2 10" xfId="17577" xr:uid="{E180494F-8C5B-4848-9E9D-CB4B53705BBF}"/>
    <cellStyle name="Total 5 3 2 2" xfId="11418" xr:uid="{197B5F88-30D8-4402-AE33-6197A5FCB6FB}"/>
    <cellStyle name="Total 5 3 2 2 2" xfId="15836" xr:uid="{2C4EC317-D602-4017-8971-F568BCA833AA}"/>
    <cellStyle name="Total 5 3 2 2 3" xfId="16798" xr:uid="{140379C7-1050-463D-AE3C-940F54D1FD04}"/>
    <cellStyle name="Total 5 3 2 2 4" xfId="17750" xr:uid="{841F20C0-ADF4-4F40-8C38-EA444BE46E54}"/>
    <cellStyle name="Total 5 3 2 2 5" xfId="18628" xr:uid="{D36BE251-612E-4124-980B-84C55FF11184}"/>
    <cellStyle name="Total 5 3 2 2 6" xfId="19493" xr:uid="{AEEFDAD5-D068-409B-8957-8BDBB4AC0CCA}"/>
    <cellStyle name="Total 5 3 2 2 7" xfId="20269" xr:uid="{95E0130F-3B35-46E2-812A-224E6BC223E6}"/>
    <cellStyle name="Total 5 3 2 2 8" xfId="21026" xr:uid="{95C6CAC7-8964-43E0-801F-A68BE0700AE5}"/>
    <cellStyle name="Total 5 3 2 3" xfId="11853" xr:uid="{EB61FAC8-6442-4B43-95D8-96BB2055AD61}"/>
    <cellStyle name="Total 5 3 2 3 2" xfId="16257" xr:uid="{4285A5A7-3AA6-4911-8FA4-F757E51C2087}"/>
    <cellStyle name="Total 5 3 2 3 3" xfId="17217" xr:uid="{FA80E8EE-52E0-4AF4-9F03-8C3403869113}"/>
    <cellStyle name="Total 5 3 2 3 4" xfId="18169" xr:uid="{331A3598-2932-4DF1-9135-58A6282011F2}"/>
    <cellStyle name="Total 5 3 2 3 5" xfId="19043" xr:uid="{BAFBFF2A-51FC-4F88-B0AD-5F9172E45718}"/>
    <cellStyle name="Total 5 3 2 3 6" xfId="19908" xr:uid="{3BA70D83-9724-4BDD-AE1C-FF8BBE583CE0}"/>
    <cellStyle name="Total 5 3 2 3 7" xfId="20684" xr:uid="{96C18C29-27B5-435B-A2BF-0F0996213703}"/>
    <cellStyle name="Total 5 3 2 3 8" xfId="21441" xr:uid="{4294AD27-D924-431C-B588-C511315F1D6D}"/>
    <cellStyle name="Total 5 3 2 4" xfId="14822" xr:uid="{68602147-C6E3-4AE4-B946-1007BF65B0F8}"/>
    <cellStyle name="Total 5 3 2 5" xfId="12256" xr:uid="{8D2D4190-3D91-4945-BA94-80373ABE8EE1}"/>
    <cellStyle name="Total 5 3 2 6" xfId="13817" xr:uid="{C8ED57A9-FCA0-4407-B2B3-6D048FF5C172}"/>
    <cellStyle name="Total 5 3 2 7" xfId="13077" xr:uid="{689BC912-CF76-4265-96D2-BC742CAD650F}"/>
    <cellStyle name="Total 5 3 2 8" xfId="15638" xr:uid="{EA57B955-A2C5-4EF6-AC61-CFE3538D8645}"/>
    <cellStyle name="Total 5 3 2 9" xfId="16621" xr:uid="{EB6C4DC2-5967-4469-BCC6-476729565490}"/>
    <cellStyle name="Total 5 3 3" xfId="10657" xr:uid="{1805A0F7-6E60-45F4-8BD4-FF47B1CD6303}"/>
    <cellStyle name="Total 5 3 3 2" xfId="15353" xr:uid="{0EB112B8-4DD7-486F-84B4-02CE67C39063}"/>
    <cellStyle name="Total 5 3 3 3" xfId="16373" xr:uid="{B75F8370-0EA7-4980-B7CD-A184BBC3A8C6}"/>
    <cellStyle name="Total 5 3 3 4" xfId="17333" xr:uid="{299AAC29-F8DF-4052-9165-DDD3A74B8090}"/>
    <cellStyle name="Total 5 3 3 5" xfId="18282" xr:uid="{48A27F7C-34E5-462B-9945-CF8B9FD39CCA}"/>
    <cellStyle name="Total 5 3 3 6" xfId="19155" xr:uid="{FCA7FB8C-17C4-4612-B898-8369F7555225}"/>
    <cellStyle name="Total 5 3 3 7" xfId="20020" xr:uid="{D9796C81-453B-4FDD-82CE-98153914CC4D}"/>
    <cellStyle name="Total 5 3 3 8" xfId="20796" xr:uid="{45D6931B-7179-4EFC-BB01-FEF32E4E301B}"/>
    <cellStyle name="Total 5 3 4" xfId="11623" xr:uid="{30157D9B-349F-4888-A147-ACA8206A151F}"/>
    <cellStyle name="Total 5 3 4 2" xfId="16027" xr:uid="{896494BE-BD2B-4B75-BAA5-06F8EAEA5AB4}"/>
    <cellStyle name="Total 5 3 4 3" xfId="16987" xr:uid="{5F92F8B0-ADFE-42A0-A4DC-DFBC16E14045}"/>
    <cellStyle name="Total 5 3 4 4" xfId="17939" xr:uid="{361E882D-8357-463C-BE0F-C4BF8B4EEFAD}"/>
    <cellStyle name="Total 5 3 4 5" xfId="18813" xr:uid="{1A16DD73-5945-487A-A426-3BD626909C6E}"/>
    <cellStyle name="Total 5 3 4 6" xfId="19678" xr:uid="{E3BDC360-214F-4667-A4D4-F8674D775487}"/>
    <cellStyle name="Total 5 3 4 7" xfId="20454" xr:uid="{5F09510B-57AD-4340-A41D-12DA746F751D}"/>
    <cellStyle name="Total 5 3 4 8" xfId="21211" xr:uid="{1D8FA158-7995-42BE-88DD-A711B3C3FC3A}"/>
    <cellStyle name="Total 5 3 5" xfId="14324" xr:uid="{B70BA4DE-61D8-4AB7-B10B-085A9AD4B22D}"/>
    <cellStyle name="Total 5 3 6" xfId="12633" xr:uid="{AA6BF966-E290-409D-9744-806228CC2876}"/>
    <cellStyle name="Total 5 3 7" xfId="15673" xr:uid="{A30E7BA0-C69C-4909-898C-C93F77D003E7}"/>
    <cellStyle name="Total 5 3 8" xfId="16651" xr:uid="{B00D2899-43E7-4A5D-B32F-779C871E46EA}"/>
    <cellStyle name="Total 5 3 9" xfId="17604" xr:uid="{342569ED-955F-4A7D-8A35-93361DF76D0E}"/>
    <cellStyle name="Total 5 4" xfId="9383" xr:uid="{A9E697B9-A52E-4F26-B867-7D8C92B22056}"/>
    <cellStyle name="Total 5 4 10" xfId="19392" xr:uid="{189A37F9-863E-402D-A0DE-FF7A7D46108C}"/>
    <cellStyle name="Total 5 4 2" xfId="10910" xr:uid="{8FFBD16A-03C6-4614-A642-AB49424ECC2B}"/>
    <cellStyle name="Total 5 4 2 2" xfId="15536" xr:uid="{D1D01C77-5886-47D7-A19D-EEE928B9021A}"/>
    <cellStyle name="Total 5 4 2 3" xfId="16542" xr:uid="{07F49E6C-CF8C-4225-B262-27861C62EAD6}"/>
    <cellStyle name="Total 5 4 2 4" xfId="17500" xr:uid="{92FAF99C-CD07-415F-8A72-BD286E897A7E}"/>
    <cellStyle name="Total 5 4 2 5" xfId="18426" xr:uid="{5DEE5F34-99BC-40C5-ACFF-4F819F38223F}"/>
    <cellStyle name="Total 5 4 2 6" xfId="19297" xr:uid="{047D1E6B-52C0-4E44-8622-CFAE37C7CD6F}"/>
    <cellStyle name="Total 5 4 2 7" xfId="20144" xr:uid="{A3124B95-4E49-49D6-B977-0391197E5EBC}"/>
    <cellStyle name="Total 5 4 2 8" xfId="20911" xr:uid="{2033342C-FE3A-4AE6-9074-731A1CA82B1F}"/>
    <cellStyle name="Total 5 4 3" xfId="11738" xr:uid="{90917567-5489-458B-85A5-7A036FD5AB12}"/>
    <cellStyle name="Total 5 4 3 2" xfId="16142" xr:uid="{B26DA4DC-B56B-424A-BC22-8BD622DBDE9F}"/>
    <cellStyle name="Total 5 4 3 3" xfId="17102" xr:uid="{5328A48A-1E7C-42DE-AD13-1048C6E04742}"/>
    <cellStyle name="Total 5 4 3 4" xfId="18054" xr:uid="{D9ED2DD2-3DD9-4420-94B0-F07D5C4F4C9D}"/>
    <cellStyle name="Total 5 4 3 5" xfId="18928" xr:uid="{E3099A57-AF59-435D-9845-629921C9050E}"/>
    <cellStyle name="Total 5 4 3 6" xfId="19793" xr:uid="{61E16BD3-B681-4688-B05E-3D489DA848B3}"/>
    <cellStyle name="Total 5 4 3 7" xfId="20569" xr:uid="{6DA6278B-F2FF-4C3E-B855-3121B8B85007}"/>
    <cellStyle name="Total 5 4 3 8" xfId="21326" xr:uid="{8EF54CC8-8DD3-4166-9193-12A1AFCE4D85}"/>
    <cellStyle name="Total 5 4 4" xfId="14507" xr:uid="{0A90E2DF-34B6-4699-8544-F72441C39DCE}"/>
    <cellStyle name="Total 5 4 5" xfId="12464" xr:uid="{3C91F8F9-3553-4EF8-AF66-935C1BC5FDFE}"/>
    <cellStyle name="Total 5 4 6" xfId="15700" xr:uid="{10AB6817-3DCE-4DC2-BC9C-189C500B2DB5}"/>
    <cellStyle name="Total 5 4 7" xfId="16676" xr:uid="{377964AF-A052-4AE7-807B-F94F33C0BDEB}"/>
    <cellStyle name="Total 5 4 8" xfId="17628" xr:uid="{6DCADB4D-56C6-4071-82B6-3B1640D525A4}"/>
    <cellStyle name="Total 5 4 9" xfId="18523" xr:uid="{61111C2C-0363-4588-89AF-3CBB8486C38E}"/>
    <cellStyle name="Total 5 5" xfId="10167" xr:uid="{242F4C4A-E1CE-4F0B-A5F4-49837E0AFE86}"/>
    <cellStyle name="Total 5 5 2" xfId="15047" xr:uid="{0C936002-1D06-49DD-88A4-349A7ACAEEA8}"/>
    <cellStyle name="Total 5 5 3" xfId="12037" xr:uid="{13E0E348-CACA-438B-BCA1-DED1C32CA7C5}"/>
    <cellStyle name="Total 5 5 4" xfId="13861" xr:uid="{DA90B90C-36F3-4CCA-BF08-4DBBF843FD52}"/>
    <cellStyle name="Total 5 5 5" xfId="13036" xr:uid="{848527C6-52D5-4D09-8686-A7086AB4B40C}"/>
    <cellStyle name="Total 5 5 6" xfId="15645" xr:uid="{809DA94E-E359-48BE-AB9C-A6B13BA194E9}"/>
    <cellStyle name="Total 5 5 7" xfId="16627" xr:uid="{4ACBD994-8520-4FA2-8C10-97B891027FC8}"/>
    <cellStyle name="Total 5 5 8" xfId="17580" xr:uid="{09579CB0-FCE5-4329-949B-9CC0CDE6DEC0}"/>
    <cellStyle name="Total 5 6" xfId="11510" xr:uid="{91486D76-A9A9-444B-ACA6-2E6ECF5858B4}"/>
    <cellStyle name="Total 5 6 2" xfId="15914" xr:uid="{DFFD0A18-6A53-482F-B73E-19602F613C41}"/>
    <cellStyle name="Total 5 6 3" xfId="16874" xr:uid="{3B8855D1-B34A-4AF2-AC8B-BC9E695EF5D5}"/>
    <cellStyle name="Total 5 6 4" xfId="17826" xr:uid="{26361861-703F-40AD-BB64-37DAEEF9697A}"/>
    <cellStyle name="Total 5 6 5" xfId="18700" xr:uid="{6E4ECACE-A49B-42F0-A927-4BA3487C1762}"/>
    <cellStyle name="Total 5 6 6" xfId="19565" xr:uid="{EF7598E5-082A-4A40-9689-9005D1199DAE}"/>
    <cellStyle name="Total 5 6 7" xfId="20341" xr:uid="{00BE2297-B824-448B-B7F9-17B9971D70E7}"/>
    <cellStyle name="Total 5 6 8" xfId="21098" xr:uid="{C982E529-2095-4CF6-BE68-E222CE5A7530}"/>
    <cellStyle name="Total 5 7" xfId="13974" xr:uid="{36D936FE-474F-4255-AA78-5A4BDFCD4B39}"/>
    <cellStyle name="Total 5 8" xfId="12935" xr:uid="{1C37834D-9FAE-4B99-B87D-1C33FEDE25F7}"/>
    <cellStyle name="Total 5 9" xfId="15150" xr:uid="{2DDCE3EC-EAE2-40D9-9D4B-37D6F8C59E5B}"/>
    <cellStyle name="Total 6" xfId="8564" xr:uid="{1B147711-82C2-4BCA-A8CE-DDA31BB12FF7}"/>
    <cellStyle name="Total 6 10" xfId="13248" xr:uid="{FC97BB03-2D4F-4106-A427-493F87EB336C}"/>
    <cellStyle name="Total 6 11" xfId="15611" xr:uid="{592BDA55-74AC-4827-B3DF-94D338AC645F}"/>
    <cellStyle name="Total 6 12" xfId="16612" xr:uid="{F973466A-58ED-4B7B-8827-9F8102918214}"/>
    <cellStyle name="Total 6 13" xfId="17570" xr:uid="{23E7D453-5684-45D9-B452-8F49F5D68300}"/>
    <cellStyle name="Total 6 2" xfId="8565" xr:uid="{3E00C4CE-F6A9-4B6E-BE1D-315C9701099F}"/>
    <cellStyle name="Total 6 2 10" xfId="15127" xr:uid="{1E76220D-FDC6-46BD-8AE7-F648805E9AFC}"/>
    <cellStyle name="Total 6 2 11" xfId="11974" xr:uid="{BC0B215F-C823-402F-A565-D98C120D12FB}"/>
    <cellStyle name="Total 6 2 12" xfId="15245" xr:uid="{7A3EFDDD-D017-4EF0-AF4F-ED60D9809723}"/>
    <cellStyle name="Total 6 2 2" xfId="9135" xr:uid="{C2B31987-5AD2-4E84-AF12-C1A181C1BAE4}"/>
    <cellStyle name="Total 6 2 2 10" xfId="13079" xr:uid="{019B5784-4962-4397-A4CD-EF0F8E963D62}"/>
    <cellStyle name="Total 6 2 2 11" xfId="15143" xr:uid="{40E8713D-487F-46EF-8970-22CF77894B7A}"/>
    <cellStyle name="Total 6 2 2 2" xfId="9878" xr:uid="{35AD087C-27BD-434F-9F6C-D424E79657B9}"/>
    <cellStyle name="Total 6 2 2 2 10" xfId="17410" xr:uid="{A54924DD-3904-4078-BF31-8A577B58CFA4}"/>
    <cellStyle name="Total 6 2 2 2 2" xfId="11419" xr:uid="{3A8A0684-7290-4B5B-9A19-CFBD4FE9BC3E}"/>
    <cellStyle name="Total 6 2 2 2 2 2" xfId="15837" xr:uid="{80FF75C5-DB33-4480-A1BD-605375CD57AD}"/>
    <cellStyle name="Total 6 2 2 2 2 3" xfId="16799" xr:uid="{E15DD7B4-A7C0-4F10-B05A-D95DDFA99CA0}"/>
    <cellStyle name="Total 6 2 2 2 2 4" xfId="17751" xr:uid="{2287085A-8E22-4290-9B99-78697ACCFA92}"/>
    <cellStyle name="Total 6 2 2 2 2 5" xfId="18629" xr:uid="{2B754B17-A48A-4A26-BF30-C29C9844BD51}"/>
    <cellStyle name="Total 6 2 2 2 2 6" xfId="19494" xr:uid="{8479A6CE-BC9A-486D-8A40-D7EC266C4A22}"/>
    <cellStyle name="Total 6 2 2 2 2 7" xfId="20270" xr:uid="{C1518068-9958-44E7-BB41-B7BD77CE0F5D}"/>
    <cellStyle name="Total 6 2 2 2 2 8" xfId="21027" xr:uid="{8B68150F-E9E4-41CF-8B5F-E653FC9E4FFE}"/>
    <cellStyle name="Total 6 2 2 2 3" xfId="11854" xr:uid="{6F32B286-37C7-47C3-A4A2-FFDD80B1C6EB}"/>
    <cellStyle name="Total 6 2 2 2 3 2" xfId="16258" xr:uid="{068184C3-07E6-47D6-831B-887F0F643413}"/>
    <cellStyle name="Total 6 2 2 2 3 3" xfId="17218" xr:uid="{2494818D-34FF-4A77-8677-98D08B06E596}"/>
    <cellStyle name="Total 6 2 2 2 3 4" xfId="18170" xr:uid="{4472BC9A-CA71-4151-9359-9E3F17867DB1}"/>
    <cellStyle name="Total 6 2 2 2 3 5" xfId="19044" xr:uid="{B043B4F7-3F2D-4114-824F-CD855DB45EC2}"/>
    <cellStyle name="Total 6 2 2 2 3 6" xfId="19909" xr:uid="{3A25640A-6D52-482E-BA0F-6A6AD94FB7FB}"/>
    <cellStyle name="Total 6 2 2 2 3 7" xfId="20685" xr:uid="{184B38C6-7F7C-40BE-AABE-790D86CB18E6}"/>
    <cellStyle name="Total 6 2 2 2 3 8" xfId="21442" xr:uid="{FFCAE77C-DF04-4C10-8498-C26CB0E5E784}"/>
    <cellStyle name="Total 6 2 2 2 4" xfId="14823" xr:uid="{F7FBE0C5-4F32-43E2-910A-66FE821B4E31}"/>
    <cellStyle name="Total 6 2 2 2 5" xfId="12255" xr:uid="{372EDC81-B933-41ED-B86C-5BC6D295AE76}"/>
    <cellStyle name="Total 6 2 2 2 6" xfId="14176" xr:uid="{B895C6B4-D570-4210-932F-0A1446F22D54}"/>
    <cellStyle name="Total 6 2 2 2 7" xfId="12771" xr:uid="{C1CEDBF3-4FAB-445E-9093-F14F00440EBD}"/>
    <cellStyle name="Total 6 2 2 2 8" xfId="15443" xr:uid="{5D14D721-3FB5-4E7C-9B26-25F577067BFF}"/>
    <cellStyle name="Total 6 2 2 2 9" xfId="16452" xr:uid="{F654B2E3-2527-4843-9429-D8FCCFAC4C18}"/>
    <cellStyle name="Total 6 2 2 3" xfId="10660" xr:uid="{074AF850-3798-4E5F-B75A-8E7EEDA07C10}"/>
    <cellStyle name="Total 6 2 2 3 2" xfId="15356" xr:uid="{17A23519-0751-43E5-80B4-C18FE0439A86}"/>
    <cellStyle name="Total 6 2 2 3 3" xfId="16376" xr:uid="{77EC10AC-C493-4AB3-8607-623B712CB1E3}"/>
    <cellStyle name="Total 6 2 2 3 4" xfId="17336" xr:uid="{7C794A83-A640-4DE9-B047-D8B63D25DC22}"/>
    <cellStyle name="Total 6 2 2 3 5" xfId="18285" xr:uid="{9D078B0C-CB5F-4BEE-8CDA-BD43D7A046FD}"/>
    <cellStyle name="Total 6 2 2 3 6" xfId="19158" xr:uid="{CEFE1118-7096-4F63-9A54-AA5DA9EFEA3A}"/>
    <cellStyle name="Total 6 2 2 3 7" xfId="20023" xr:uid="{A99D573D-F0F4-4E53-970B-7AFC4577D354}"/>
    <cellStyle name="Total 6 2 2 3 8" xfId="20799" xr:uid="{362A06F5-43B0-4141-9789-E7A821AD0DAA}"/>
    <cellStyle name="Total 6 2 2 4" xfId="11626" xr:uid="{51440CFA-FADD-4D7A-A01E-F6D966D716C9}"/>
    <cellStyle name="Total 6 2 2 4 2" xfId="16030" xr:uid="{46015EA2-4A9D-4F17-AA46-C4B4890AFB97}"/>
    <cellStyle name="Total 6 2 2 4 3" xfId="16990" xr:uid="{FF95BFE6-3E5E-4955-A320-D3F5D6DFD600}"/>
    <cellStyle name="Total 6 2 2 4 4" xfId="17942" xr:uid="{D874EBFD-3B4B-476B-92A1-29A1C0010463}"/>
    <cellStyle name="Total 6 2 2 4 5" xfId="18816" xr:uid="{697EBFDF-A324-46A1-A990-5A2DA7D06141}"/>
    <cellStyle name="Total 6 2 2 4 6" xfId="19681" xr:uid="{5C58C272-1A93-40AF-A4D2-4CEC2343456D}"/>
    <cellStyle name="Total 6 2 2 4 7" xfId="20457" xr:uid="{0274092D-CD2A-4BF4-8E9F-12B032CE6CDF}"/>
    <cellStyle name="Total 6 2 2 4 8" xfId="21214" xr:uid="{1B62E5E0-02CE-48B9-B4C8-95D95A2715C6}"/>
    <cellStyle name="Total 6 2 2 5" xfId="14327" xr:uid="{FF1B54B4-15DB-4DA6-A66A-5D0755E3B5CA}"/>
    <cellStyle name="Total 6 2 2 6" xfId="12630" xr:uid="{40299836-6403-472B-A57D-B877DEC4E3F2}"/>
    <cellStyle name="Total 6 2 2 7" xfId="14652" xr:uid="{6CBBFAFB-FC17-4869-8CE8-F3EDC422DAF7}"/>
    <cellStyle name="Total 6 2 2 8" xfId="12344" xr:uid="{6335DD6D-ACE9-440B-AE0E-F195EEF11328}"/>
    <cellStyle name="Total 6 2 2 9" xfId="13810" xr:uid="{3CC6D3F7-8E74-4B84-9EC8-690AF78CFA48}"/>
    <cellStyle name="Total 6 2 3" xfId="9386" xr:uid="{DDA197F9-ADF8-4009-9E9E-E6A881B9261E}"/>
    <cellStyle name="Total 6 2 3 10" xfId="19226" xr:uid="{E3FBEC3F-A402-4A22-8BC5-9E121A9D0163}"/>
    <cellStyle name="Total 6 2 3 2" xfId="10913" xr:uid="{4B5E1D91-1635-4B9F-AB60-8ECACCCF61C5}"/>
    <cellStyle name="Total 6 2 3 2 2" xfId="15539" xr:uid="{669E458C-A513-4A0C-99B6-B8CA9D3C7271}"/>
    <cellStyle name="Total 6 2 3 2 3" xfId="16545" xr:uid="{23EA1A3F-6009-4ACE-B735-BF974D715401}"/>
    <cellStyle name="Total 6 2 3 2 4" xfId="17503" xr:uid="{0EF4053D-9813-4EBB-B0F2-6F81EBF753E9}"/>
    <cellStyle name="Total 6 2 3 2 5" xfId="18429" xr:uid="{F2AA4311-BFA0-4405-8BFF-41158774D9B3}"/>
    <cellStyle name="Total 6 2 3 2 6" xfId="19300" xr:uid="{E83A6E8C-E0BA-4E8C-9B60-D62E816A6863}"/>
    <cellStyle name="Total 6 2 3 2 7" xfId="20147" xr:uid="{E179942C-3A54-469F-BD70-794A545922DB}"/>
    <cellStyle name="Total 6 2 3 2 8" xfId="20914" xr:uid="{93745FE9-30A4-4A15-AB9A-659CF92B30DC}"/>
    <cellStyle name="Total 6 2 3 3" xfId="11741" xr:uid="{759F1263-B1A6-4243-B1C1-8F3D210F2FEE}"/>
    <cellStyle name="Total 6 2 3 3 2" xfId="16145" xr:uid="{E5F5275E-B885-4214-B105-DECC3BC0B5FE}"/>
    <cellStyle name="Total 6 2 3 3 3" xfId="17105" xr:uid="{93964DE2-8563-4954-809D-260835302B5C}"/>
    <cellStyle name="Total 6 2 3 3 4" xfId="18057" xr:uid="{0E32BD13-34C7-4219-B157-1368F7B66DA7}"/>
    <cellStyle name="Total 6 2 3 3 5" xfId="18931" xr:uid="{55F06DA7-66CD-47BD-811C-479C93A1515D}"/>
    <cellStyle name="Total 6 2 3 3 6" xfId="19796" xr:uid="{18439130-4D6B-489F-863E-E1E040A488D6}"/>
    <cellStyle name="Total 6 2 3 3 7" xfId="20572" xr:uid="{A9A79CEA-CF40-4BC6-AA89-175A03E64F01}"/>
    <cellStyle name="Total 6 2 3 3 8" xfId="21329" xr:uid="{6BB970A6-E95C-44D8-8E3D-74ACF6EF91C3}"/>
    <cellStyle name="Total 6 2 3 4" xfId="14510" xr:uid="{19CFD2B8-8C9B-4919-8627-7C9E0165418C}"/>
    <cellStyle name="Total 6 2 3 5" xfId="12461" xr:uid="{97D857F1-E0CE-4031-A6E2-17DC044B8FD5}"/>
    <cellStyle name="Total 6 2 3 6" xfId="15456" xr:uid="{FC4676DA-6099-49E2-ABEF-E6136687133B}"/>
    <cellStyle name="Total 6 2 3 7" xfId="16465" xr:uid="{8B90ACAA-CA1A-42F3-BDC4-0376E6CA9229}"/>
    <cellStyle name="Total 6 2 3 8" xfId="17423" xr:uid="{C4432CDA-A6C6-47F9-93B5-1E1C87A44D39}"/>
    <cellStyle name="Total 6 2 3 9" xfId="18354" xr:uid="{C31EA8AF-068E-4A99-AB18-C7A73A0D4C45}"/>
    <cellStyle name="Total 6 2 4" xfId="10170" xr:uid="{7067FE18-B37A-4DB5-9D54-169AD5248170}"/>
    <cellStyle name="Total 6 2 4 2" xfId="15050" xr:uid="{A841C461-37C0-4A6F-B50A-6E7EFAFFE4B3}"/>
    <cellStyle name="Total 6 2 4 3" xfId="12034" xr:uid="{F015DA9C-E7D0-43DB-84AB-63325B1AF9C1}"/>
    <cellStyle name="Total 6 2 4 4" xfId="13864" xr:uid="{049F19E7-BA17-43AC-AA01-E531F6BAF626}"/>
    <cellStyle name="Total 6 2 4 5" xfId="13033" xr:uid="{A8324762-FF74-480E-B7DB-41486B5F625E}"/>
    <cellStyle name="Total 6 2 4 6" xfId="14620" xr:uid="{06FDEF86-2AFA-4A34-BC37-031E465E08D0}"/>
    <cellStyle name="Total 6 2 4 7" xfId="12371" xr:uid="{572675B9-96DD-4DAB-BB4B-B48A5AF17C50}"/>
    <cellStyle name="Total 6 2 4 8" xfId="13787" xr:uid="{103CA854-4E74-46F8-A41E-1E3E195C4633}"/>
    <cellStyle name="Total 6 2 5" xfId="11513" xr:uid="{F7AF30AA-28F9-419C-B669-A5C9D00E10A4}"/>
    <cellStyle name="Total 6 2 5 2" xfId="15917" xr:uid="{5B7BECE2-928B-49D2-8E29-A04F54C26DB1}"/>
    <cellStyle name="Total 6 2 5 3" xfId="16877" xr:uid="{E596B0B0-E069-4DF4-95FB-E7519AD504A0}"/>
    <cellStyle name="Total 6 2 5 4" xfId="17829" xr:uid="{DFA252DA-3C37-44EA-B5A1-7A576441AD28}"/>
    <cellStyle name="Total 6 2 5 5" xfId="18703" xr:uid="{A3BAB5B7-EA97-4AA8-AC6D-69B678F32221}"/>
    <cellStyle name="Total 6 2 5 6" xfId="19568" xr:uid="{69AA9D7B-D437-4A01-AA34-872DEE2EC8A0}"/>
    <cellStyle name="Total 6 2 5 7" xfId="20344" xr:uid="{AD5914D1-904C-41A3-9DEB-3668714DBE4B}"/>
    <cellStyle name="Total 6 2 5 8" xfId="21101" xr:uid="{4E78A50A-5446-44C9-BF59-E727ED70ED72}"/>
    <cellStyle name="Total 6 2 6" xfId="13977" xr:uid="{0297D443-5AE9-4D2E-B6DC-951508F0988C}"/>
    <cellStyle name="Total 6 2 7" xfId="12932" xr:uid="{E27A9EA5-CEC5-403A-B8D2-5A0B26294945}"/>
    <cellStyle name="Total 6 2 8" xfId="13584" xr:uid="{EFCAA8E3-9829-4643-BB62-393EA1CE55BA}"/>
    <cellStyle name="Total 6 2 9" xfId="13247" xr:uid="{7A3C3A96-4029-4272-9CC4-ABE2E0484E4A}"/>
    <cellStyle name="Total 6 3" xfId="9134" xr:uid="{08904D40-7EA1-4CC7-883D-7B3AAD93A8F3}"/>
    <cellStyle name="Total 6 3 10" xfId="13225" xr:uid="{073ABC9F-3426-4801-BEBB-745AB4AFFF27}"/>
    <cellStyle name="Total 6 3 11" xfId="15429" xr:uid="{3833FE87-BBC4-498D-BD9E-AF1B8DF7A3AD}"/>
    <cellStyle name="Total 6 3 2" xfId="9879" xr:uid="{0CE31F88-C0CA-4F7F-91B0-163147C7A529}"/>
    <cellStyle name="Total 6 3 2 10" xfId="17642" xr:uid="{8D1777B1-CF58-452B-BC91-6CBEEDC3DC11}"/>
    <cellStyle name="Total 6 3 2 2" xfId="11420" xr:uid="{FF8C4890-6508-40F1-8786-E1D717F1EAAF}"/>
    <cellStyle name="Total 6 3 2 2 2" xfId="15838" xr:uid="{D08D44B1-09CD-4BC3-99C3-736CD6ECF12D}"/>
    <cellStyle name="Total 6 3 2 2 3" xfId="16800" xr:uid="{FF311DD6-2EB5-4930-BC2C-A7D267A360DD}"/>
    <cellStyle name="Total 6 3 2 2 4" xfId="17752" xr:uid="{6D7EB9A7-FEFC-4E5E-AFD2-9438B562C129}"/>
    <cellStyle name="Total 6 3 2 2 5" xfId="18630" xr:uid="{E782DAC4-BB6A-44EE-9DB0-645261EE0CB1}"/>
    <cellStyle name="Total 6 3 2 2 6" xfId="19495" xr:uid="{374413FA-2E59-4E85-8D5E-5C9F372F9324}"/>
    <cellStyle name="Total 6 3 2 2 7" xfId="20271" xr:uid="{846582BB-9B06-498F-B994-A263013AFDEE}"/>
    <cellStyle name="Total 6 3 2 2 8" xfId="21028" xr:uid="{F3497F16-A587-4198-9C21-555C175B5241}"/>
    <cellStyle name="Total 6 3 2 3" xfId="11855" xr:uid="{ACCD6F5F-C4D1-43F0-BA3D-03339095DA96}"/>
    <cellStyle name="Total 6 3 2 3 2" xfId="16259" xr:uid="{B79267AD-FBD7-4C03-8478-432FB21608B7}"/>
    <cellStyle name="Total 6 3 2 3 3" xfId="17219" xr:uid="{2AADAF74-F6FB-4C14-8A6B-966611FFE79B}"/>
    <cellStyle name="Total 6 3 2 3 4" xfId="18171" xr:uid="{358343F3-AF31-42F1-9BB3-5C03E1E44404}"/>
    <cellStyle name="Total 6 3 2 3 5" xfId="19045" xr:uid="{8087AE96-8DF1-4452-97AF-4FFE9096B867}"/>
    <cellStyle name="Total 6 3 2 3 6" xfId="19910" xr:uid="{360794D8-4A0D-47F3-8483-431D2D32F921}"/>
    <cellStyle name="Total 6 3 2 3 7" xfId="20686" xr:uid="{247043BA-50D4-4DD3-B304-871A72529AED}"/>
    <cellStyle name="Total 6 3 2 3 8" xfId="21443" xr:uid="{80203A41-6FA6-40C9-A987-534D4FAE1413}"/>
    <cellStyle name="Total 6 3 2 4" xfId="14824" xr:uid="{329549C4-28E5-404A-9B42-310368913633}"/>
    <cellStyle name="Total 6 3 2 5" xfId="12254" xr:uid="{80CC4E6B-1114-412D-96F0-9C54363FADDE}"/>
    <cellStyle name="Total 6 3 2 6" xfId="14709" xr:uid="{2A63C5EA-D782-4DC1-8EF5-7332A5B4592C}"/>
    <cellStyle name="Total 6 3 2 7" xfId="12300" xr:uid="{221A6C4D-202E-4FAC-98B8-E01569A2593B}"/>
    <cellStyle name="Total 6 3 2 8" xfId="15721" xr:uid="{2FBCDB63-5ABD-4CB5-9ED1-21364E964354}"/>
    <cellStyle name="Total 6 3 2 9" xfId="16690" xr:uid="{7BE828F4-0D31-4A29-97FF-67F3258B6E1C}"/>
    <cellStyle name="Total 6 3 3" xfId="10659" xr:uid="{6C6DF3DE-6725-4517-92AE-DFAC35313E5C}"/>
    <cellStyle name="Total 6 3 3 2" xfId="15355" xr:uid="{2F6CFCBE-59D7-49FA-BA22-29AC4BED5839}"/>
    <cellStyle name="Total 6 3 3 3" xfId="16375" xr:uid="{2AB650D4-3FF4-42CC-8FDB-0C3BE73D6765}"/>
    <cellStyle name="Total 6 3 3 4" xfId="17335" xr:uid="{23DA5605-3780-40F7-BB0B-D2F34D651186}"/>
    <cellStyle name="Total 6 3 3 5" xfId="18284" xr:uid="{F63D02AA-753E-4E7B-8855-DB432828C123}"/>
    <cellStyle name="Total 6 3 3 6" xfId="19157" xr:uid="{1CAE97D2-06E3-4C82-9918-939D010A61FF}"/>
    <cellStyle name="Total 6 3 3 7" xfId="20022" xr:uid="{235E53F4-05BD-4759-9C9F-B090212F8A97}"/>
    <cellStyle name="Total 6 3 3 8" xfId="20798" xr:uid="{59CD72F7-99F2-4BC5-9196-0B47FA8FBAA2}"/>
    <cellStyle name="Total 6 3 4" xfId="11625" xr:uid="{FC4C5B60-817C-4162-BDB4-D545223F909C}"/>
    <cellStyle name="Total 6 3 4 2" xfId="16029" xr:uid="{50A44CA8-B52C-4C52-A5B9-6E3462A9867E}"/>
    <cellStyle name="Total 6 3 4 3" xfId="16989" xr:uid="{C9A13AA1-8570-46E1-BB5B-1FB300A7575A}"/>
    <cellStyle name="Total 6 3 4 4" xfId="17941" xr:uid="{B6AD00DD-ED2F-4A09-AC11-EDA3A9506067}"/>
    <cellStyle name="Total 6 3 4 5" xfId="18815" xr:uid="{66DF6771-AAE2-402B-9CED-B12F1CCFF91F}"/>
    <cellStyle name="Total 6 3 4 6" xfId="19680" xr:uid="{F3D01098-B8D9-448A-BDE7-841664522B53}"/>
    <cellStyle name="Total 6 3 4 7" xfId="20456" xr:uid="{00022001-2389-4502-B8C7-CE34229C27E4}"/>
    <cellStyle name="Total 6 3 4 8" xfId="21213" xr:uid="{F2BE5F2F-5C8E-48C3-B90A-EE54486CE121}"/>
    <cellStyle name="Total 6 3 5" xfId="14326" xr:uid="{242BC533-87E7-421A-A09B-771820552C8F}"/>
    <cellStyle name="Total 6 3 6" xfId="12631" xr:uid="{CD6BC8E8-7783-4CFE-924F-84E385758D43}"/>
    <cellStyle name="Total 6 3 7" xfId="14027" xr:uid="{CE39F3B6-A404-45B9-A31A-E21CBE006553}"/>
    <cellStyle name="Total 6 3 8" xfId="12893" xr:uid="{F358CE00-0C03-472D-94EA-228E2EEF3029}"/>
    <cellStyle name="Total 6 3 9" xfId="13621" xr:uid="{F63BAFBE-BC2B-4D56-957E-4A2768E158BA}"/>
    <cellStyle name="Total 6 4" xfId="9385" xr:uid="{BACE48F5-49D0-40A6-BC04-4045D5B83B63}"/>
    <cellStyle name="Total 6 4 10" xfId="14101" xr:uid="{DFBEAA81-BC81-4FB4-80DF-A6FDEE964CE2}"/>
    <cellStyle name="Total 6 4 2" xfId="10912" xr:uid="{F9C92BF6-D80D-4F32-A6C5-D0A66A460461}"/>
    <cellStyle name="Total 6 4 2 2" xfId="15538" xr:uid="{DE527573-649F-4B4A-AD84-F80C4F3CF04A}"/>
    <cellStyle name="Total 6 4 2 3" xfId="16544" xr:uid="{34DDDC70-488F-4B1D-853A-0D98B7B2326D}"/>
    <cellStyle name="Total 6 4 2 4" xfId="17502" xr:uid="{E9EE7996-3B47-46D4-B9F7-75F6E12AE7F9}"/>
    <cellStyle name="Total 6 4 2 5" xfId="18428" xr:uid="{C98A3EF8-9DC3-480A-AE4C-28ABE9C94BEB}"/>
    <cellStyle name="Total 6 4 2 6" xfId="19299" xr:uid="{174F48A6-5FEB-465E-94E2-6D188F3848FD}"/>
    <cellStyle name="Total 6 4 2 7" xfId="20146" xr:uid="{3AB5CB5A-F5F9-4DB9-B8CD-5A8999647CA4}"/>
    <cellStyle name="Total 6 4 2 8" xfId="20913" xr:uid="{3DD5640A-33D8-476E-A2FB-1175FCC5A7AA}"/>
    <cellStyle name="Total 6 4 3" xfId="11740" xr:uid="{601C65EF-A08C-4C99-A064-4EB08B5E9A80}"/>
    <cellStyle name="Total 6 4 3 2" xfId="16144" xr:uid="{1DD0E1A6-63DE-4424-A756-1ED011F65597}"/>
    <cellStyle name="Total 6 4 3 3" xfId="17104" xr:uid="{4A27DBC9-7658-48A8-8764-3C2CC2825AD3}"/>
    <cellStyle name="Total 6 4 3 4" xfId="18056" xr:uid="{B30C2126-113A-428C-8B2E-6A09CD113710}"/>
    <cellStyle name="Total 6 4 3 5" xfId="18930" xr:uid="{F7C6DA7E-42F0-4D17-AC5A-519D0FF7B769}"/>
    <cellStyle name="Total 6 4 3 6" xfId="19795" xr:uid="{EA4A44BC-89C4-4AEB-8F1F-F1C3B3BCE918}"/>
    <cellStyle name="Total 6 4 3 7" xfId="20571" xr:uid="{95D7E57E-1B82-431A-963F-F0B96C1DA3F0}"/>
    <cellStyle name="Total 6 4 3 8" xfId="21328" xr:uid="{F21A90F6-5CF5-44BE-A0FA-3D57D865B956}"/>
    <cellStyle name="Total 6 4 4" xfId="14509" xr:uid="{BEB33208-1FC0-4D64-8FFD-7287BA26C434}"/>
    <cellStyle name="Total 6 4 5" xfId="12462" xr:uid="{B397F19A-80D9-4376-99A5-28A811F952F4}"/>
    <cellStyle name="Total 6 4 6" xfId="14425" xr:uid="{801AFCF2-B1D3-4905-8956-A4978EA359F7}"/>
    <cellStyle name="Total 6 4 7" xfId="12542" xr:uid="{C08454CA-9225-4623-A9DB-CEAAA73E1437}"/>
    <cellStyle name="Total 6 4 8" xfId="13742" xr:uid="{9D51FD23-5238-4AF9-BDFC-1E0745BD0137}"/>
    <cellStyle name="Total 6 4 9" xfId="13135" xr:uid="{F124972E-8C3A-4C38-B47F-7477B81AC2B4}"/>
    <cellStyle name="Total 6 5" xfId="10169" xr:uid="{EC6D284D-3B0C-4877-B6CF-040B84478705}"/>
    <cellStyle name="Total 6 5 2" xfId="15049" xr:uid="{EEA36D48-29A1-4629-B5F9-DBB152546669}"/>
    <cellStyle name="Total 6 5 3" xfId="12035" xr:uid="{29FD3D3F-BB67-4BE3-B00D-1AF2F1867044}"/>
    <cellStyle name="Total 6 5 4" xfId="13863" xr:uid="{E9603D39-A9D8-49F5-B5D1-467F1567A01D}"/>
    <cellStyle name="Total 6 5 5" xfId="13034" xr:uid="{E360B176-EEF3-4C0A-8A01-847F84A834E0}"/>
    <cellStyle name="Total 6 5 6" xfId="14016" xr:uid="{CB42FB02-6919-4F79-804E-BF4F565528B3}"/>
    <cellStyle name="Total 6 5 7" xfId="12902" xr:uid="{5B7AD2C0-12FF-4818-8C7F-1B3B941D0D62}"/>
    <cellStyle name="Total 6 5 8" xfId="13612" xr:uid="{B2C561FF-1EC2-4E5F-9192-C6868CAA9FDB}"/>
    <cellStyle name="Total 6 6" xfId="11512" xr:uid="{4DFE00E1-86E1-4E30-8F50-D246DC5C97D2}"/>
    <cellStyle name="Total 6 6 2" xfId="15916" xr:uid="{5DFFB8D0-3DE3-4298-9BD7-530B7604E84F}"/>
    <cellStyle name="Total 6 6 3" xfId="16876" xr:uid="{6E87F78B-4F5F-48AE-90EE-F7877555D6E0}"/>
    <cellStyle name="Total 6 6 4" xfId="17828" xr:uid="{13D29133-62EC-42DF-A271-97BF5D9215C3}"/>
    <cellStyle name="Total 6 6 5" xfId="18702" xr:uid="{08A6309B-13B8-4ADA-BEF6-C6CBB9269E9D}"/>
    <cellStyle name="Total 6 6 6" xfId="19567" xr:uid="{7D3EBFFD-6C76-4C93-A5B6-05C8EB12B6EF}"/>
    <cellStyle name="Total 6 6 7" xfId="20343" xr:uid="{FB9B3EBC-B1B3-49D0-BE56-4D590944AA16}"/>
    <cellStyle name="Total 6 6 8" xfId="21100" xr:uid="{C990CC46-8F42-46DA-85F4-B7CF29368C60}"/>
    <cellStyle name="Total 6 7" xfId="13976" xr:uid="{D39E22C3-B43C-469F-9476-4A1622A6D218}"/>
    <cellStyle name="Total 6 8" xfId="12933" xr:uid="{BB627D6A-393E-4359-8646-0C869D855C5E}"/>
    <cellStyle name="Total 6 9" xfId="13583" xr:uid="{27794EBC-C974-4D4D-ABC4-68D75980807F}"/>
    <cellStyle name="Total 7" xfId="8566" xr:uid="{3A3B0F0F-3E94-4B51-AFFF-7B9167DBABA9}"/>
    <cellStyle name="Total 7 10" xfId="13246" xr:uid="{73715FB3-3E11-429E-8C35-340ECFE80825}"/>
    <cellStyle name="Total 7 11" xfId="14091" xr:uid="{1BEED1F3-1E9A-49EE-86CB-F44D34A4E1C2}"/>
    <cellStyle name="Total 7 12" xfId="12837" xr:uid="{02993C2D-78A3-4C77-8DAB-054BBFEA6414}"/>
    <cellStyle name="Total 7 13" xfId="13673" xr:uid="{26E23E86-4325-4C09-9C47-64872D8988B9}"/>
    <cellStyle name="Total 7 2" xfId="8567" xr:uid="{92F665DC-0661-4603-BD07-74A6D31F07D8}"/>
    <cellStyle name="Total 7 2 10" xfId="14583" xr:uid="{327A5B5F-8FE8-414C-BA28-187094AC8BFD}"/>
    <cellStyle name="Total 7 2 11" xfId="12392" xr:uid="{B7CC6CAF-0C72-426A-90D3-DC053D387EE2}"/>
    <cellStyle name="Total 7 2 12" xfId="15711" xr:uid="{A40AF822-28B5-476B-BC23-3DC40DFA15EC}"/>
    <cellStyle name="Total 7 2 2" xfId="9137" xr:uid="{760F1500-3442-47A9-B532-FE8314C09415}"/>
    <cellStyle name="Total 7 2 2 10" xfId="11990" xr:uid="{6B6315AF-F6BC-4512-B5EB-4690A98A557A}"/>
    <cellStyle name="Total 7 2 2 11" xfId="14211" xr:uid="{C464B16D-D19B-4AD7-A520-47C9A30163D5}"/>
    <cellStyle name="Total 7 2 2 2" xfId="9880" xr:uid="{BAF60524-C7F3-4F85-B0B4-0AFB7CA11042}"/>
    <cellStyle name="Total 7 2 2 2 10" xfId="19402" xr:uid="{BDAC9F38-357A-44EA-BAE6-09A2CF16D6E5}"/>
    <cellStyle name="Total 7 2 2 2 2" xfId="11421" xr:uid="{572B7A6A-58D0-498C-859A-321EE73FBED6}"/>
    <cellStyle name="Total 7 2 2 2 2 2" xfId="15839" xr:uid="{30AD2E98-7835-40C0-87F9-30EAB2F82555}"/>
    <cellStyle name="Total 7 2 2 2 2 3" xfId="16801" xr:uid="{32A75A9D-BA04-40A7-9C6F-372B3C36D016}"/>
    <cellStyle name="Total 7 2 2 2 2 4" xfId="17753" xr:uid="{F985BABF-3929-42FF-973C-8741FFB51C43}"/>
    <cellStyle name="Total 7 2 2 2 2 5" xfId="18631" xr:uid="{1E4AFB0E-B791-47B3-9653-49370630A041}"/>
    <cellStyle name="Total 7 2 2 2 2 6" xfId="19496" xr:uid="{90D4EAD3-E99E-4210-9051-543C1C871F5D}"/>
    <cellStyle name="Total 7 2 2 2 2 7" xfId="20272" xr:uid="{13D2E8FD-35C8-4404-AB79-3CF882A13B5C}"/>
    <cellStyle name="Total 7 2 2 2 2 8" xfId="21029" xr:uid="{6F159433-FBF1-4419-A380-906C749848E5}"/>
    <cellStyle name="Total 7 2 2 2 3" xfId="11856" xr:uid="{E0507711-155D-4219-844A-7F963127747D}"/>
    <cellStyle name="Total 7 2 2 2 3 2" xfId="16260" xr:uid="{30D44A89-DB9E-477E-B4D2-844DCC75691E}"/>
    <cellStyle name="Total 7 2 2 2 3 3" xfId="17220" xr:uid="{5548DDF3-7E9E-44C6-9201-16007F1E8A0C}"/>
    <cellStyle name="Total 7 2 2 2 3 4" xfId="18172" xr:uid="{6C3747BB-953E-4031-9A41-D9D0059E7628}"/>
    <cellStyle name="Total 7 2 2 2 3 5" xfId="19046" xr:uid="{5ACFEE33-1FF2-408C-90AC-8E244B0B1155}"/>
    <cellStyle name="Total 7 2 2 2 3 6" xfId="19911" xr:uid="{E13A515A-B464-4E66-A817-FF12BD68A671}"/>
    <cellStyle name="Total 7 2 2 2 3 7" xfId="20687" xr:uid="{A101B148-F7FA-4F43-9F71-C11BC56D33FC}"/>
    <cellStyle name="Total 7 2 2 2 3 8" xfId="21444" xr:uid="{601D269F-04EF-4226-A11D-ACF338F188E5}"/>
    <cellStyle name="Total 7 2 2 2 4" xfId="14825" xr:uid="{DBB5D247-210D-45DC-9A92-8884F539D3C1}"/>
    <cellStyle name="Total 7 2 2 2 5" xfId="12253" xr:uid="{771A9004-1E90-4B25-AB58-37FF821BA0CF}"/>
    <cellStyle name="Total 7 2 2 2 6" xfId="15729" xr:uid="{53E3FE2D-22AE-41E7-AD8A-F5740AA25E44}"/>
    <cellStyle name="Total 7 2 2 2 7" xfId="16697" xr:uid="{F3BFB4CF-FC82-456D-9307-40F4217C73E6}"/>
    <cellStyle name="Total 7 2 2 2 8" xfId="17649" xr:uid="{70026D6C-CD37-4BE1-A921-761632F5EB78}"/>
    <cellStyle name="Total 7 2 2 2 9" xfId="18534" xr:uid="{60D98618-B423-42D3-9A2A-918AACBA5E2C}"/>
    <cellStyle name="Total 7 2 2 3" xfId="10662" xr:uid="{CCCE4BAE-C119-48D7-8DCE-3BC15B0AE440}"/>
    <cellStyle name="Total 7 2 2 3 2" xfId="15358" xr:uid="{83BED5A0-FFF1-4C2D-8D16-74325A3F0F9E}"/>
    <cellStyle name="Total 7 2 2 3 3" xfId="16378" xr:uid="{8619D9C3-EFBF-4902-B62E-E110F257876E}"/>
    <cellStyle name="Total 7 2 2 3 4" xfId="17338" xr:uid="{4EC2C75A-4C6D-493A-91E1-A43209D40E5A}"/>
    <cellStyle name="Total 7 2 2 3 5" xfId="18287" xr:uid="{4D6AC4F5-1E5A-4747-BF27-62E606F30A3A}"/>
    <cellStyle name="Total 7 2 2 3 6" xfId="19160" xr:uid="{3E23F98D-131C-40DF-AB53-11FA772FD7E3}"/>
    <cellStyle name="Total 7 2 2 3 7" xfId="20025" xr:uid="{31C1B289-302B-4FFA-8AD9-5134F8235D24}"/>
    <cellStyle name="Total 7 2 2 3 8" xfId="20801" xr:uid="{ED8233C1-7A69-445E-A92B-CDF8998B8B11}"/>
    <cellStyle name="Total 7 2 2 4" xfId="11628" xr:uid="{CECB21B9-2E51-42D8-A19E-E63AF1FAE296}"/>
    <cellStyle name="Total 7 2 2 4 2" xfId="16032" xr:uid="{5734BB71-A0AA-415B-A785-F8F9101FD7BE}"/>
    <cellStyle name="Total 7 2 2 4 3" xfId="16992" xr:uid="{508FC2AA-8203-40DF-A5ED-0BBB85CF0ABD}"/>
    <cellStyle name="Total 7 2 2 4 4" xfId="17944" xr:uid="{E1E351B0-3AF9-4568-9E57-9204EB233C60}"/>
    <cellStyle name="Total 7 2 2 4 5" xfId="18818" xr:uid="{CFE871F3-FC3A-44B1-9CF6-90645F7CC29B}"/>
    <cellStyle name="Total 7 2 2 4 6" xfId="19683" xr:uid="{59202744-B0D2-4024-8BD5-05514CEE0A43}"/>
    <cellStyle name="Total 7 2 2 4 7" xfId="20459" xr:uid="{1E2D65B8-8B57-4B79-B467-AD42031D0D35}"/>
    <cellStyle name="Total 7 2 2 4 8" xfId="21216" xr:uid="{1E02BC98-8BD5-46F7-B1FC-CEC3A06E5A28}"/>
    <cellStyle name="Total 7 2 2 5" xfId="14329" xr:uid="{F98A4FE6-9E7B-4C4E-9F24-4F71CBA69F1E}"/>
    <cellStyle name="Total 7 2 2 6" xfId="12628" xr:uid="{996E726E-555C-409E-A747-246C0B53BEC1}"/>
    <cellStyle name="Total 7 2 2 7" xfId="15084" xr:uid="{467B85A1-DE96-4BF6-B1C2-62ED70A1090C}"/>
    <cellStyle name="Total 7 2 2 8" xfId="12009" xr:uid="{43B1FA66-7F61-4C80-9F82-41D502EC18DE}"/>
    <cellStyle name="Total 7 2 2 9" xfId="15107" xr:uid="{75AA76C4-0827-4FB2-A21B-12736E53FAE3}"/>
    <cellStyle name="Total 7 2 3" xfId="9388" xr:uid="{5B348114-02A6-4FE6-9368-F768E2D7521F}"/>
    <cellStyle name="Total 7 2 3 10" xfId="13995" xr:uid="{C523AE94-BA3D-49D0-80D4-CF998F0A3C5B}"/>
    <cellStyle name="Total 7 2 3 2" xfId="10915" xr:uid="{9A6830D1-3FEC-4CF5-81BD-B46A0E617D8D}"/>
    <cellStyle name="Total 7 2 3 2 2" xfId="15541" xr:uid="{FC8B3F40-6F92-443C-A2F2-908FCAAAA72D}"/>
    <cellStyle name="Total 7 2 3 2 3" xfId="16547" xr:uid="{564B6BEE-8CB4-47FD-82D4-9ADEB8332456}"/>
    <cellStyle name="Total 7 2 3 2 4" xfId="17505" xr:uid="{1EEFCD95-6D05-4B97-B10D-33CE7FBE8163}"/>
    <cellStyle name="Total 7 2 3 2 5" xfId="18431" xr:uid="{BCB99453-CB9F-4A19-AAF4-83F6F8855B7F}"/>
    <cellStyle name="Total 7 2 3 2 6" xfId="19302" xr:uid="{AA1AACDD-947E-412F-8A76-2693BDB93A62}"/>
    <cellStyle name="Total 7 2 3 2 7" xfId="20149" xr:uid="{C0F74698-D907-4A05-B1C6-BBB2FCAE5DF7}"/>
    <cellStyle name="Total 7 2 3 2 8" xfId="20916" xr:uid="{28219350-CC4D-44EB-9E55-0F752878540E}"/>
    <cellStyle name="Total 7 2 3 3" xfId="11743" xr:uid="{F015807E-AFF4-489C-94A7-B5098ABD934F}"/>
    <cellStyle name="Total 7 2 3 3 2" xfId="16147" xr:uid="{73538491-DA84-403F-A998-617C449B8C56}"/>
    <cellStyle name="Total 7 2 3 3 3" xfId="17107" xr:uid="{72CB14FC-524B-424A-A131-17E8CAC38C17}"/>
    <cellStyle name="Total 7 2 3 3 4" xfId="18059" xr:uid="{7259A2A2-B262-4574-BF9F-557E2ED48803}"/>
    <cellStyle name="Total 7 2 3 3 5" xfId="18933" xr:uid="{E2C7DFF1-9A73-478A-AA83-6706274A1A75}"/>
    <cellStyle name="Total 7 2 3 3 6" xfId="19798" xr:uid="{00051C84-B348-4E1E-BABD-C2A49617D7BE}"/>
    <cellStyle name="Total 7 2 3 3 7" xfId="20574" xr:uid="{694BD06D-A11F-41FD-87CF-271464048666}"/>
    <cellStyle name="Total 7 2 3 3 8" xfId="21331" xr:uid="{0419DB1B-00FC-44DA-8FEB-80FB77E6C665}"/>
    <cellStyle name="Total 7 2 3 4" xfId="14512" xr:uid="{0831A25D-3B51-418A-8FB0-686710F50A35}"/>
    <cellStyle name="Total 7 2 3 5" xfId="12459" xr:uid="{0FC96F8D-6B03-468D-95E5-C9EB7784A3C3}"/>
    <cellStyle name="Total 7 2 3 6" xfId="13767" xr:uid="{61E788B8-0962-4382-95E7-FC2DC711095C}"/>
    <cellStyle name="Total 7 2 3 7" xfId="13111" xr:uid="{BC4AC36F-57E7-4A18-B710-B35EFD696DBD}"/>
    <cellStyle name="Total 7 2 3 8" xfId="13498" xr:uid="{9B54628D-7F88-463C-9B0A-1F65B2BB03E5}"/>
    <cellStyle name="Total 7 2 3 9" xfId="13322" xr:uid="{546601B7-4F0C-49AC-B589-E8881BC7FBAF}"/>
    <cellStyle name="Total 7 2 4" xfId="10172" xr:uid="{AF82AF46-D222-4CA7-AE5C-4BA99E0B9468}"/>
    <cellStyle name="Total 7 2 4 2" xfId="15052" xr:uid="{8D986B08-B61E-4806-9FCE-02507FA2BF27}"/>
    <cellStyle name="Total 7 2 4 3" xfId="12032" xr:uid="{19812599-CEA5-43E9-AA29-AA94A97533E4}"/>
    <cellStyle name="Total 7 2 4 4" xfId="13866" xr:uid="{EC659875-FC1F-4CFB-8761-1D75AAD984F2}"/>
    <cellStyle name="Total 7 2 4 5" xfId="13031" xr:uid="{6E07AC9E-0A05-4CBE-BDCB-3F266DB98EFC}"/>
    <cellStyle name="Total 7 2 4 6" xfId="15075" xr:uid="{97B7D5D9-FD63-424B-9740-AB78BB723C5E}"/>
    <cellStyle name="Total 7 2 4 7" xfId="12015" xr:uid="{C4575871-B63E-4002-AFA3-53BC38AB6AAB}"/>
    <cellStyle name="Total 7 2 4 8" xfId="15237" xr:uid="{50C13BDB-8198-4893-BF4C-A72ABF9E89FF}"/>
    <cellStyle name="Total 7 2 5" xfId="11515" xr:uid="{82569501-B598-4225-B9DF-818E097ADB77}"/>
    <cellStyle name="Total 7 2 5 2" xfId="15919" xr:uid="{1679D656-88E2-4039-AC2D-1CDB0509AACD}"/>
    <cellStyle name="Total 7 2 5 3" xfId="16879" xr:uid="{425F11FE-2DB0-4BEC-8BAE-84DBAAF5BA2D}"/>
    <cellStyle name="Total 7 2 5 4" xfId="17831" xr:uid="{561B2FA1-4F11-4D48-8E82-92D1E8878FC3}"/>
    <cellStyle name="Total 7 2 5 5" xfId="18705" xr:uid="{11B7B52B-13DD-46D7-B972-0BF116105DB7}"/>
    <cellStyle name="Total 7 2 5 6" xfId="19570" xr:uid="{0552027C-4A9E-4789-A32F-B0EB58B1FC10}"/>
    <cellStyle name="Total 7 2 5 7" xfId="20346" xr:uid="{68E6793C-956A-47F3-860C-BB9FFCB83E71}"/>
    <cellStyle name="Total 7 2 5 8" xfId="21103" xr:uid="{D019A64B-8D14-418D-B1E2-EC0B0F815F9F}"/>
    <cellStyle name="Total 7 2 6" xfId="13979" xr:uid="{857DAC62-AB0D-4D71-A7E5-723AA7EEE1C9}"/>
    <cellStyle name="Total 7 2 7" xfId="12930" xr:uid="{2A008097-8A7A-443C-85B1-CA2328A97FB5}"/>
    <cellStyle name="Total 7 2 8" xfId="13586" xr:uid="{6ABC6803-673B-46D7-9916-4F6DEC85A239}"/>
    <cellStyle name="Total 7 2 9" xfId="13245" xr:uid="{138C1778-B01D-4251-9463-F123441421DF}"/>
    <cellStyle name="Total 7 3" xfId="9136" xr:uid="{0234972F-CF85-45EF-BFFF-829A2CCE4163}"/>
    <cellStyle name="Total 7 3 10" xfId="18504" xr:uid="{99076F3B-B727-42E8-961D-AE4E549378F3}"/>
    <cellStyle name="Total 7 3 11" xfId="19375" xr:uid="{EA705AED-8539-4066-9C2D-A581D7F24244}"/>
    <cellStyle name="Total 7 3 2" xfId="9881" xr:uid="{76087D7E-3A26-4281-806F-AC38F3984064}"/>
    <cellStyle name="Total 7 3 2 10" xfId="12153" xr:uid="{3A6CA9BB-507D-43D2-AA2B-B5CA17262623}"/>
    <cellStyle name="Total 7 3 2 2" xfId="11422" xr:uid="{636DC77E-2DAB-4765-9B88-08D78348C3E9}"/>
    <cellStyle name="Total 7 3 2 2 2" xfId="15840" xr:uid="{0C60E346-F8B8-4E17-B942-7B5B9D37D111}"/>
    <cellStyle name="Total 7 3 2 2 3" xfId="16802" xr:uid="{C25A46B2-EB1D-4E3B-8266-C5278616EE64}"/>
    <cellStyle name="Total 7 3 2 2 4" xfId="17754" xr:uid="{FF957D23-F2B1-49A7-ADEB-B715529689E8}"/>
    <cellStyle name="Total 7 3 2 2 5" xfId="18632" xr:uid="{0946D1A1-571C-4812-BD74-2455CBC8E366}"/>
    <cellStyle name="Total 7 3 2 2 6" xfId="19497" xr:uid="{EADCDB44-38EF-4A69-8C00-4FDBCB5E4BA1}"/>
    <cellStyle name="Total 7 3 2 2 7" xfId="20273" xr:uid="{47BF5FD2-823B-41CC-8DCE-3F8BF1464314}"/>
    <cellStyle name="Total 7 3 2 2 8" xfId="21030" xr:uid="{930993AF-549B-437C-AF27-7F4429EC5CFB}"/>
    <cellStyle name="Total 7 3 2 3" xfId="11857" xr:uid="{4669127A-881E-485D-856A-050FAD1856A0}"/>
    <cellStyle name="Total 7 3 2 3 2" xfId="16261" xr:uid="{1D4600FF-CB45-4807-AA15-395484EE703E}"/>
    <cellStyle name="Total 7 3 2 3 3" xfId="17221" xr:uid="{849C7652-5FE6-4BBB-9064-7C3DA3F9B85E}"/>
    <cellStyle name="Total 7 3 2 3 4" xfId="18173" xr:uid="{FD5ED478-25FA-4F7B-B54C-A9781025368A}"/>
    <cellStyle name="Total 7 3 2 3 5" xfId="19047" xr:uid="{BC5880C1-0381-4563-8A86-E0CDAF246EE2}"/>
    <cellStyle name="Total 7 3 2 3 6" xfId="19912" xr:uid="{FE54452D-3695-43BC-B642-6A844708812D}"/>
    <cellStyle name="Total 7 3 2 3 7" xfId="20688" xr:uid="{0B951FEB-FE67-4BD9-BFE3-D3A323F838C2}"/>
    <cellStyle name="Total 7 3 2 3 8" xfId="21445" xr:uid="{7C004C24-31BC-4B66-9A37-9A778A01FD56}"/>
    <cellStyle name="Total 7 3 2 4" xfId="14826" xr:uid="{03D8A571-50FE-459D-8ED2-F559C47D3F20}"/>
    <cellStyle name="Total 7 3 2 5" xfId="14064" xr:uid="{AC7D4B63-3F26-4893-B9F0-9607C059C603}"/>
    <cellStyle name="Total 7 3 2 6" xfId="12861" xr:uid="{255D77F6-E346-4007-8C38-FAEC227096FB}"/>
    <cellStyle name="Total 7 3 2 7" xfId="13651" xr:uid="{F66F59B6-F279-45A7-A392-649D7AE5E806}"/>
    <cellStyle name="Total 7 3 2 8" xfId="13200" xr:uid="{0862537C-88AF-4B1E-A507-024B38410C70}"/>
    <cellStyle name="Total 7 3 2 9" xfId="14916" xr:uid="{721D965C-C234-45E6-A37C-FE3C06B31A3D}"/>
    <cellStyle name="Total 7 3 3" xfId="10661" xr:uid="{7331EF24-1D87-4AE1-AE57-46C1A9CD2D49}"/>
    <cellStyle name="Total 7 3 3 2" xfId="15357" xr:uid="{5E42B72E-3B30-4988-A561-5D5D5C8B7D0E}"/>
    <cellStyle name="Total 7 3 3 3" xfId="16377" xr:uid="{B11CB4B4-67CF-4F53-A7E3-175C7EBB0265}"/>
    <cellStyle name="Total 7 3 3 4" xfId="17337" xr:uid="{50659750-C29E-4DF5-9059-6597B7B845F5}"/>
    <cellStyle name="Total 7 3 3 5" xfId="18286" xr:uid="{634634CE-F0E8-434E-B370-AFA3ED4BC327}"/>
    <cellStyle name="Total 7 3 3 6" xfId="19159" xr:uid="{64966736-0FB5-47F2-8593-B3D89277C2FA}"/>
    <cellStyle name="Total 7 3 3 7" xfId="20024" xr:uid="{38DB7A39-C0E3-4B91-942F-C06B87B1CE22}"/>
    <cellStyle name="Total 7 3 3 8" xfId="20800" xr:uid="{34FD0811-06D6-44C6-B0C7-4C8665380B26}"/>
    <cellStyle name="Total 7 3 4" xfId="11627" xr:uid="{67809C35-5CC1-40A1-B434-205F8E852950}"/>
    <cellStyle name="Total 7 3 4 2" xfId="16031" xr:uid="{EE0EEE6A-2991-47E8-B3FC-60FA42F43996}"/>
    <cellStyle name="Total 7 3 4 3" xfId="16991" xr:uid="{EAF8D94F-448E-4C68-B0EC-FA5B9B212251}"/>
    <cellStyle name="Total 7 3 4 4" xfId="17943" xr:uid="{19F28BF9-567E-4BD6-A07F-E5A300303D3C}"/>
    <cellStyle name="Total 7 3 4 5" xfId="18817" xr:uid="{552B2501-4974-4613-845D-2C44DBFA564E}"/>
    <cellStyle name="Total 7 3 4 6" xfId="19682" xr:uid="{C5C43BCB-614D-4713-8BC7-B343AF7C2228}"/>
    <cellStyle name="Total 7 3 4 7" xfId="20458" xr:uid="{26BCCC8C-D8E1-4D98-AA3C-3E29BD542438}"/>
    <cellStyle name="Total 7 3 4 8" xfId="21215" xr:uid="{21DFE9FE-5AD7-4A0B-A22A-CA77FEAC596F}"/>
    <cellStyle name="Total 7 3 5" xfId="14328" xr:uid="{CC236D87-0E1F-4051-A11A-20C656251537}"/>
    <cellStyle name="Total 7 3 6" xfId="12629" xr:uid="{0AC536D3-3B14-477F-A804-E2F0FF618288}"/>
    <cellStyle name="Total 7 3 7" xfId="15674" xr:uid="{E06CF9B0-7B3C-4B10-AC5D-C4DA5FBD1EE4}"/>
    <cellStyle name="Total 7 3 8" xfId="16652" xr:uid="{BD8FEA13-B4EE-4704-9BC1-2E7DB1A4E4B9}"/>
    <cellStyle name="Total 7 3 9" xfId="17605" xr:uid="{9632893E-2615-4293-AAC3-8FC077CFA5DA}"/>
    <cellStyle name="Total 7 4" xfId="9387" xr:uid="{C0012CA0-87F6-4109-B628-8752EEB4E84E}"/>
    <cellStyle name="Total 7 4 10" xfId="15249" xr:uid="{46454EAF-AA68-4748-BD99-7A05CB793236}"/>
    <cellStyle name="Total 7 4 2" xfId="10914" xr:uid="{F2F6E3C9-31E4-46D6-B6CF-E7D2BF43ED77}"/>
    <cellStyle name="Total 7 4 2 2" xfId="15540" xr:uid="{C9979B98-261E-497A-B687-AAE15A5F66B2}"/>
    <cellStyle name="Total 7 4 2 3" xfId="16546" xr:uid="{27DA1AAF-B113-4D32-9CC7-E55C67235AE1}"/>
    <cellStyle name="Total 7 4 2 4" xfId="17504" xr:uid="{72B1B067-6FE4-4171-918E-BCC07C381989}"/>
    <cellStyle name="Total 7 4 2 5" xfId="18430" xr:uid="{1976E71F-173A-44B7-B30B-3F561A148A63}"/>
    <cellStyle name="Total 7 4 2 6" xfId="19301" xr:uid="{EA349C87-5B91-4C08-8AB7-CAA30098F2DF}"/>
    <cellStyle name="Total 7 4 2 7" xfId="20148" xr:uid="{3DA6B6BE-38BE-4A1E-AD95-3F99E8A8D6DE}"/>
    <cellStyle name="Total 7 4 2 8" xfId="20915" xr:uid="{26BB3693-1B8B-433B-BC32-873A4C3749A6}"/>
    <cellStyle name="Total 7 4 3" xfId="11742" xr:uid="{6B82917C-35EC-443B-8AA2-265F1D09D35D}"/>
    <cellStyle name="Total 7 4 3 2" xfId="16146" xr:uid="{862A299D-8012-4EB1-A84A-36E3032E8A50}"/>
    <cellStyle name="Total 7 4 3 3" xfId="17106" xr:uid="{AB171B24-124F-4B18-B37C-A213CD4F9BAA}"/>
    <cellStyle name="Total 7 4 3 4" xfId="18058" xr:uid="{F3C52F64-988E-4F59-BF17-A79795BCE267}"/>
    <cellStyle name="Total 7 4 3 5" xfId="18932" xr:uid="{DC3A8697-80B4-4B80-B267-539E1422AD19}"/>
    <cellStyle name="Total 7 4 3 6" xfId="19797" xr:uid="{E10C8368-19C4-4A3F-A2CA-1542F86D1479}"/>
    <cellStyle name="Total 7 4 3 7" xfId="20573" xr:uid="{24E1DD5D-8C10-4611-A3CC-D12905527DAB}"/>
    <cellStyle name="Total 7 4 3 8" xfId="21330" xr:uid="{55E6F1B4-8B54-4F32-B1F1-D3297D7B9085}"/>
    <cellStyle name="Total 7 4 4" xfId="14511" xr:uid="{8EF08C4A-7BB9-425B-85BA-41333D8654CD}"/>
    <cellStyle name="Total 7 4 5" xfId="12460" xr:uid="{B289273A-0504-4691-895D-906550617E2B}"/>
    <cellStyle name="Total 7 4 6" xfId="14967" xr:uid="{00B71C53-FA49-4FBF-8A4D-FAF2E0863CE8}"/>
    <cellStyle name="Total 7 4 7" xfId="12109" xr:uid="{EE346D11-F73E-45E7-927C-38FA07E3A6C1}"/>
    <cellStyle name="Total 7 4 8" xfId="15224" xr:uid="{F2A3AFD5-C7EE-4DA5-BBC0-BDA4D678F584}"/>
    <cellStyle name="Total 7 4 9" xfId="11905" xr:uid="{48B7BFE6-6CFE-4905-969F-56A7B2B274C0}"/>
    <cellStyle name="Total 7 5" xfId="10171" xr:uid="{1D3A62C7-288F-4B37-8B19-9ADF4B55C5F1}"/>
    <cellStyle name="Total 7 5 2" xfId="15051" xr:uid="{3C3CD231-8C18-4918-BD58-C1399D7462AD}"/>
    <cellStyle name="Total 7 5 3" xfId="12033" xr:uid="{A4050539-2685-4C50-BC04-9CBCFF74BF2B}"/>
    <cellStyle name="Total 7 5 4" xfId="13865" xr:uid="{2C6AAF42-157F-464F-81E6-15CFE3D9EDE8}"/>
    <cellStyle name="Total 7 5 5" xfId="13032" xr:uid="{B3551344-4F70-411B-A30A-93F1DB74A508}"/>
    <cellStyle name="Total 7 5 6" xfId="15646" xr:uid="{AF7CD871-1D16-4230-9B16-F82555BF5828}"/>
    <cellStyle name="Total 7 5 7" xfId="16628" xr:uid="{A9496760-411D-4773-A8A1-D17EDCCF40FD}"/>
    <cellStyle name="Total 7 5 8" xfId="17581" xr:uid="{FB2BEF10-2EC3-498F-A3F3-34EA88505B92}"/>
    <cellStyle name="Total 7 6" xfId="11514" xr:uid="{26C1198A-159D-441F-BA10-E2641ABAD0B0}"/>
    <cellStyle name="Total 7 6 2" xfId="15918" xr:uid="{655109AC-ECC8-4850-91E7-5462B63C96E4}"/>
    <cellStyle name="Total 7 6 3" xfId="16878" xr:uid="{7F4195A4-8773-402D-AA2C-CD1E6A321310}"/>
    <cellStyle name="Total 7 6 4" xfId="17830" xr:uid="{2580AF82-C9F2-472B-9077-1988351E0D62}"/>
    <cellStyle name="Total 7 6 5" xfId="18704" xr:uid="{F0B265E1-81A5-404C-BDE9-D4A5FFA29719}"/>
    <cellStyle name="Total 7 6 6" xfId="19569" xr:uid="{70A247E7-CE1E-49FE-9E80-314D042D91E6}"/>
    <cellStyle name="Total 7 6 7" xfId="20345" xr:uid="{6AB326BC-3B8C-4D22-9CE2-6E16559FBE76}"/>
    <cellStyle name="Total 7 6 8" xfId="21102" xr:uid="{AF034BDA-377C-495D-8B6A-00B3B018F068}"/>
    <cellStyle name="Total 7 7" xfId="13978" xr:uid="{1E678EB2-2BE8-40CA-AD4B-DF13B1B5231D}"/>
    <cellStyle name="Total 7 8" xfId="12931" xr:uid="{DFDB45DC-46A3-4EF3-AE1C-931F1F9365B7}"/>
    <cellStyle name="Total 7 9" xfId="13585" xr:uid="{248DC509-1F40-49BB-B618-4BF388A9E638}"/>
    <cellStyle name="Total 8" xfId="8568" xr:uid="{F55E68E2-CEB3-48EB-AEF5-D964FFF3AB97}"/>
    <cellStyle name="Total 8 10" xfId="13244" xr:uid="{BA115ECE-27AD-4C79-8695-F5A9A643429F}"/>
    <cellStyle name="Total 8 11" xfId="15612" xr:uid="{ACF7AC69-0039-4F4A-B869-ABFAA04D4CEA}"/>
    <cellStyle name="Total 8 12" xfId="16613" xr:uid="{13A6B603-CD0D-4E11-B117-26E511ED5CF0}"/>
    <cellStyle name="Total 8 13" xfId="17571" xr:uid="{28D1F73D-B2AD-430C-9E74-DA022341BBAB}"/>
    <cellStyle name="Total 8 2" xfId="8569" xr:uid="{74538495-837E-4849-9D05-EF05022E29DB}"/>
    <cellStyle name="Total 8 2 10" xfId="15128" xr:uid="{264227B6-769B-4877-A1B0-8AD126E6F4B2}"/>
    <cellStyle name="Total 8 2 11" xfId="11973" xr:uid="{55782D76-743E-4E04-99BD-A7749B514BB6}"/>
    <cellStyle name="Total 8 2 12" xfId="14212" xr:uid="{96FD7B70-15E3-4267-B194-F86C02D5E214}"/>
    <cellStyle name="Total 8 2 2" xfId="9139" xr:uid="{3376A09A-0BF4-4642-83AC-4FE7FE4EDB9D}"/>
    <cellStyle name="Total 8 2 2 10" xfId="18350" xr:uid="{62D6B0E7-DED0-465C-A9D3-C838EA422D74}"/>
    <cellStyle name="Total 8 2 2 11" xfId="19222" xr:uid="{EB2C5914-F71C-4083-B489-BECC8277B759}"/>
    <cellStyle name="Total 8 2 2 2" xfId="9882" xr:uid="{A5F90CC1-05FE-4C66-9112-89B6A520D20C}"/>
    <cellStyle name="Total 8 2 2 2 10" xfId="14958" xr:uid="{0FD8C19A-E2A1-4F2F-AB5E-9D8955A0AACF}"/>
    <cellStyle name="Total 8 2 2 2 2" xfId="11423" xr:uid="{84EAD9A3-23C1-452C-A45B-E486E14BDD68}"/>
    <cellStyle name="Total 8 2 2 2 2 2" xfId="15841" xr:uid="{639D454F-1551-4183-8C09-6B2671CA9F79}"/>
    <cellStyle name="Total 8 2 2 2 2 3" xfId="16803" xr:uid="{47CDB3BB-446E-42E7-A66E-E529D8FDA325}"/>
    <cellStyle name="Total 8 2 2 2 2 4" xfId="17755" xr:uid="{5C7D04DD-0890-433D-8B85-74F8668910F7}"/>
    <cellStyle name="Total 8 2 2 2 2 5" xfId="18633" xr:uid="{F33D9502-3369-4F78-B7F5-6355243B5639}"/>
    <cellStyle name="Total 8 2 2 2 2 6" xfId="19498" xr:uid="{C1C58FBB-3168-4BD2-85D2-0A2E99E5C868}"/>
    <cellStyle name="Total 8 2 2 2 2 7" xfId="20274" xr:uid="{8CC6A14F-79D6-4C7D-BBAD-7F38FCE54927}"/>
    <cellStyle name="Total 8 2 2 2 2 8" xfId="21031" xr:uid="{A15A16BE-3B49-401D-8883-2E568C0D7973}"/>
    <cellStyle name="Total 8 2 2 2 3" xfId="11858" xr:uid="{D6933D88-5265-4FFB-9EB2-C8A1781F33A5}"/>
    <cellStyle name="Total 8 2 2 2 3 2" xfId="16262" xr:uid="{584DCB12-5B16-45A2-A5BB-D947CAA8B8BA}"/>
    <cellStyle name="Total 8 2 2 2 3 3" xfId="17222" xr:uid="{D553ADE6-FC7C-45AF-BB1A-473C3116204C}"/>
    <cellStyle name="Total 8 2 2 2 3 4" xfId="18174" xr:uid="{DC6E2C4E-0DB9-4162-8110-F79EA9D05F12}"/>
    <cellStyle name="Total 8 2 2 2 3 5" xfId="19048" xr:uid="{F5F13F0B-0556-4DCA-A626-2E36B6D1C0DD}"/>
    <cellStyle name="Total 8 2 2 2 3 6" xfId="19913" xr:uid="{55E5C7C5-40B0-4359-AACF-8B09E044EF06}"/>
    <cellStyle name="Total 8 2 2 2 3 7" xfId="20689" xr:uid="{3D27A9E3-8120-4208-908A-CEB213714093}"/>
    <cellStyle name="Total 8 2 2 2 3 8" xfId="21446" xr:uid="{9C0CC8F4-D5DD-45FF-B15A-A91D87ABF974}"/>
    <cellStyle name="Total 8 2 2 2 4" xfId="14827" xr:uid="{09FA34A1-4CC6-494A-BBEC-22810856C3E8}"/>
    <cellStyle name="Total 8 2 2 2 5" xfId="12252" xr:uid="{5CCADDFD-008A-4167-B219-5D39D677E8D5}"/>
    <cellStyle name="Total 8 2 2 2 6" xfId="15209" xr:uid="{FC5F77D1-1CA8-4DB0-BF14-B47AE626AEB2}"/>
    <cellStyle name="Total 8 2 2 2 7" xfId="11918" xr:uid="{ABABC794-C9F4-4E5D-B614-8728072A5C6A}"/>
    <cellStyle name="Total 8 2 2 2 8" xfId="14218" xr:uid="{5DB95F66-2E16-4A75-AB61-DB583BDADC33}"/>
    <cellStyle name="Total 8 2 2 2 9" xfId="12739" xr:uid="{39E2D397-E819-4308-BED6-50D8F3B18BF9}"/>
    <cellStyle name="Total 8 2 2 3" xfId="10664" xr:uid="{E5771726-298D-407B-997C-CC16028C3055}"/>
    <cellStyle name="Total 8 2 2 3 2" xfId="15360" xr:uid="{663D245A-C7C1-4B6A-A21F-43742D3F4C7D}"/>
    <cellStyle name="Total 8 2 2 3 3" xfId="16380" xr:uid="{E02588AB-40F2-4861-AC7E-1CBA231EA40C}"/>
    <cellStyle name="Total 8 2 2 3 4" xfId="17340" xr:uid="{EC5CD4FE-2778-424F-926A-C5965A3D1F58}"/>
    <cellStyle name="Total 8 2 2 3 5" xfId="18289" xr:uid="{75B569D0-2574-41DE-95D5-0C8D4AB43E54}"/>
    <cellStyle name="Total 8 2 2 3 6" xfId="19162" xr:uid="{D07FD30C-16F7-447A-BBBD-7173C0A318CC}"/>
    <cellStyle name="Total 8 2 2 3 7" xfId="20027" xr:uid="{D265C831-F35F-4387-AFBD-48EDDF7AC428}"/>
    <cellStyle name="Total 8 2 2 3 8" xfId="20803" xr:uid="{F3644694-78E8-4B01-AE27-DD4F918FB301}"/>
    <cellStyle name="Total 8 2 2 4" xfId="11630" xr:uid="{59C44DC9-2274-40C6-A45C-3503A8BAB331}"/>
    <cellStyle name="Total 8 2 2 4 2" xfId="16034" xr:uid="{B8D5D9A4-A819-4F2C-A59D-DF86BC331F04}"/>
    <cellStyle name="Total 8 2 2 4 3" xfId="16994" xr:uid="{B149CCD6-82A5-47BC-BCB7-3E2F6DDE8DDE}"/>
    <cellStyle name="Total 8 2 2 4 4" xfId="17946" xr:uid="{CB3A4457-622A-4FC2-A978-8DDBABEE0D8C}"/>
    <cellStyle name="Total 8 2 2 4 5" xfId="18820" xr:uid="{406D1957-FCF9-4F88-ADBE-1318EB2A73BC}"/>
    <cellStyle name="Total 8 2 2 4 6" xfId="19685" xr:uid="{8F3859C9-1FB3-4D58-BE48-C492E2AF4C51}"/>
    <cellStyle name="Total 8 2 2 4 7" xfId="20461" xr:uid="{CE5B29BB-6EA7-4764-B5DF-F87108D9A846}"/>
    <cellStyle name="Total 8 2 2 4 8" xfId="21218" xr:uid="{4130DE9F-32EF-420B-9860-70FA4F796FE3}"/>
    <cellStyle name="Total 8 2 2 5" xfId="14331" xr:uid="{1DE166D7-572F-4418-8946-E33DC41BD8DA}"/>
    <cellStyle name="Total 8 2 2 6" xfId="12626" xr:uid="{4A2FA481-D0D3-4F57-9F52-4123652D0891}"/>
    <cellStyle name="Total 8 2 2 7" xfId="15452" xr:uid="{6B47AAE0-89FB-4B18-BF5E-253CC0FFAF2D}"/>
    <cellStyle name="Total 8 2 2 8" xfId="16461" xr:uid="{3D7AC607-F8C6-4C6B-ACA3-C55FECF91A47}"/>
    <cellStyle name="Total 8 2 2 9" xfId="17419" xr:uid="{B0BB426E-C45C-4B18-B377-416B402BEB2A}"/>
    <cellStyle name="Total 8 2 3" xfId="9390" xr:uid="{4B4F4C26-225F-4099-907F-C12D6CFC84F2}"/>
    <cellStyle name="Total 8 2 3 10" xfId="15713" xr:uid="{230858D1-71FD-4297-A1FD-CA45FCAA769D}"/>
    <cellStyle name="Total 8 2 3 2" xfId="10917" xr:uid="{49370464-4B66-44C6-88D1-8777DAAE61B0}"/>
    <cellStyle name="Total 8 2 3 2 2" xfId="15543" xr:uid="{C7E9706C-96C3-4A25-8B54-BDAB701AC5D8}"/>
    <cellStyle name="Total 8 2 3 2 3" xfId="16549" xr:uid="{E06CA8D0-30CD-4491-9D8A-A4FCD27B7BD0}"/>
    <cellStyle name="Total 8 2 3 2 4" xfId="17507" xr:uid="{62C0461A-02C2-41A3-876F-C22744940DB5}"/>
    <cellStyle name="Total 8 2 3 2 5" xfId="18433" xr:uid="{E661C999-98AD-43EF-A908-080F07078C65}"/>
    <cellStyle name="Total 8 2 3 2 6" xfId="19304" xr:uid="{C9F86163-DABC-4F0B-8ED6-3BF90D501658}"/>
    <cellStyle name="Total 8 2 3 2 7" xfId="20151" xr:uid="{CB261CD0-4DFC-4379-A9AD-C7D41134DDA4}"/>
    <cellStyle name="Total 8 2 3 2 8" xfId="20918" xr:uid="{736C7789-95EE-4029-BAC3-9FA9D12E79CD}"/>
    <cellStyle name="Total 8 2 3 3" xfId="11745" xr:uid="{378453BB-CDCF-44CC-9CE2-10FFD9CE20C4}"/>
    <cellStyle name="Total 8 2 3 3 2" xfId="16149" xr:uid="{7ABA83A3-68AE-4CAA-A0E5-160D931C3851}"/>
    <cellStyle name="Total 8 2 3 3 3" xfId="17109" xr:uid="{B8081943-6160-42ED-BFC9-A29FBC6E8C5D}"/>
    <cellStyle name="Total 8 2 3 3 4" xfId="18061" xr:uid="{9566E711-7D6B-41D6-ADBE-BF2A452A252C}"/>
    <cellStyle name="Total 8 2 3 3 5" xfId="18935" xr:uid="{9E50180B-C9DB-4504-8E9B-71D90525C858}"/>
    <cellStyle name="Total 8 2 3 3 6" xfId="19800" xr:uid="{B6659297-9854-44E0-B09E-0E118B1B298E}"/>
    <cellStyle name="Total 8 2 3 3 7" xfId="20576" xr:uid="{ED97F136-0AE0-420D-BF97-C69FCB8490A3}"/>
    <cellStyle name="Total 8 2 3 3 8" xfId="21333" xr:uid="{9514CF7F-9E41-46A1-B773-7CB73EC880E5}"/>
    <cellStyle name="Total 8 2 3 4" xfId="14514" xr:uid="{6769E41B-0526-4078-A2B4-FFA0D782E5BF}"/>
    <cellStyle name="Total 8 2 3 5" xfId="12457" xr:uid="{168C01BF-8516-4BA6-A5BC-DDBFA649E082}"/>
    <cellStyle name="Total 8 2 3 6" xfId="13769" xr:uid="{5EE301E7-49DE-4618-BBAC-2E9617B1F5CD}"/>
    <cellStyle name="Total 8 2 3 7" xfId="13109" xr:uid="{95DA2123-C4FD-4D73-AAB5-A50AB77505DB}"/>
    <cellStyle name="Total 8 2 3 8" xfId="14606" xr:uid="{D9CD529A-D7F6-406B-A6B4-57CA31B5A7EC}"/>
    <cellStyle name="Total 8 2 3 9" xfId="12381" xr:uid="{2395E320-AC89-48B1-A6E7-7CE0AB3B493E}"/>
    <cellStyle name="Total 8 2 4" xfId="10174" xr:uid="{D4033B20-47C4-437F-82FC-2685DD3AEDE5}"/>
    <cellStyle name="Total 8 2 4 2" xfId="15054" xr:uid="{72C62670-A57E-4AED-9131-70E5C7DF40CB}"/>
    <cellStyle name="Total 8 2 4 3" xfId="12030" xr:uid="{3A4C020D-4854-472E-A69A-BD5C85DB0CFB}"/>
    <cellStyle name="Total 8 2 4 4" xfId="13868" xr:uid="{A3AC4000-E438-4FB0-AB2C-3284E7038069}"/>
    <cellStyle name="Total 8 2 4 5" xfId="13029" xr:uid="{0B09B9B6-A2BE-4719-8854-B2EDAE95C5AB}"/>
    <cellStyle name="Total 8 2 4 6" xfId="15440" xr:uid="{7427B3D1-0845-4F22-AE40-6B24C48E4DB8}"/>
    <cellStyle name="Total 8 2 4 7" xfId="16449" xr:uid="{C1390311-1543-42B1-92C3-B46C2DA3E614}"/>
    <cellStyle name="Total 8 2 4 8" xfId="17407" xr:uid="{160920AC-3F08-424F-951F-E7BB2053FF4A}"/>
    <cellStyle name="Total 8 2 5" xfId="11517" xr:uid="{0559D143-BA57-418C-AE48-5166E97006A1}"/>
    <cellStyle name="Total 8 2 5 2" xfId="15921" xr:uid="{0A448107-A9D6-4B49-B299-FA8611326566}"/>
    <cellStyle name="Total 8 2 5 3" xfId="16881" xr:uid="{02027456-17E1-4E73-B76E-1E1C5262A029}"/>
    <cellStyle name="Total 8 2 5 4" xfId="17833" xr:uid="{61FF7BF3-ADB0-4CE2-84CF-EF63204A22AB}"/>
    <cellStyle name="Total 8 2 5 5" xfId="18707" xr:uid="{3C042726-C6AC-4AE1-996F-108F1C913F99}"/>
    <cellStyle name="Total 8 2 5 6" xfId="19572" xr:uid="{7D467048-DF4C-4FBC-80BA-EF0FF2E33C4E}"/>
    <cellStyle name="Total 8 2 5 7" xfId="20348" xr:uid="{9F42763C-F288-4CF8-BA57-13D9E02CF184}"/>
    <cellStyle name="Total 8 2 5 8" xfId="21105" xr:uid="{8EAAEAB0-974C-45B3-BA94-D25DF2F7CB19}"/>
    <cellStyle name="Total 8 2 6" xfId="13981" xr:uid="{FFB8F000-6D0A-4210-997C-104265CD0A2D}"/>
    <cellStyle name="Total 8 2 7" xfId="12928" xr:uid="{57158916-26C2-4A84-B900-96EF6DBD4E30}"/>
    <cellStyle name="Total 8 2 8" xfId="13588" xr:uid="{F4F88BAE-1FC6-4000-959D-04291DB2711F}"/>
    <cellStyle name="Total 8 2 9" xfId="13243" xr:uid="{4B48FA9E-D258-42DB-9590-801FBB25AED7}"/>
    <cellStyle name="Total 8 3" xfId="9138" xr:uid="{43DB361D-323C-4A30-B446-381189F20A77}"/>
    <cellStyle name="Total 8 3 10" xfId="12011" xr:uid="{4222710A-7414-4A14-A8E3-AF8CFE37AD08}"/>
    <cellStyle name="Total 8 3 11" xfId="15239" xr:uid="{46BED678-CCD7-4FAB-9550-B95416ED926C}"/>
    <cellStyle name="Total 8 3 2" xfId="9883" xr:uid="{66870323-52CA-4F35-A218-F93F1FA5A803}"/>
    <cellStyle name="Total 8 3 2 10" xfId="14725" xr:uid="{A7EBC7AA-FDC7-4FB0-8685-558D39B915D1}"/>
    <cellStyle name="Total 8 3 2 2" xfId="11424" xr:uid="{3980974F-5283-45C1-A1C3-81288F827198}"/>
    <cellStyle name="Total 8 3 2 2 2" xfId="15842" xr:uid="{EA7589B9-5C7F-47EB-A1A6-1BCB2B0045FC}"/>
    <cellStyle name="Total 8 3 2 2 3" xfId="16804" xr:uid="{D4CE4115-BE9E-482F-95CC-669C2C4CD96D}"/>
    <cellStyle name="Total 8 3 2 2 4" xfId="17756" xr:uid="{2856FF8B-2973-4A01-B91F-8D640C373F87}"/>
    <cellStyle name="Total 8 3 2 2 5" xfId="18634" xr:uid="{8946A9B8-D7D3-40EC-9C45-316F6FCE7DF5}"/>
    <cellStyle name="Total 8 3 2 2 6" xfId="19499" xr:uid="{5226AFF1-D6D2-4472-B09A-8B39D3D961BA}"/>
    <cellStyle name="Total 8 3 2 2 7" xfId="20275" xr:uid="{B6C087A1-2963-413C-8AF1-A72F05608256}"/>
    <cellStyle name="Total 8 3 2 2 8" xfId="21032" xr:uid="{45DA2CE9-F453-47C3-A81D-5B4AAFC2D8A0}"/>
    <cellStyle name="Total 8 3 2 3" xfId="11859" xr:uid="{E8DBCC8D-DAED-40E0-8559-E521C4C87460}"/>
    <cellStyle name="Total 8 3 2 3 2" xfId="16263" xr:uid="{A08632A0-185E-4B16-8D20-D272001CE89F}"/>
    <cellStyle name="Total 8 3 2 3 3" xfId="17223" xr:uid="{6FAE4D6A-CFBF-4096-8956-AF50A54028A5}"/>
    <cellStyle name="Total 8 3 2 3 4" xfId="18175" xr:uid="{21496FAE-2FDC-4C2D-99EC-B5F504A694D5}"/>
    <cellStyle name="Total 8 3 2 3 5" xfId="19049" xr:uid="{7C0B25C2-7B75-4653-ADBA-F343DAA584E9}"/>
    <cellStyle name="Total 8 3 2 3 6" xfId="19914" xr:uid="{1BD098DE-E763-436D-A3AF-D16F045AE4DF}"/>
    <cellStyle name="Total 8 3 2 3 7" xfId="20690" xr:uid="{2DD963BE-53B4-4A15-AA0A-90FC2D4542AF}"/>
    <cellStyle name="Total 8 3 2 3 8" xfId="21447" xr:uid="{096B6300-7314-48C6-8844-16F32735D307}"/>
    <cellStyle name="Total 8 3 2 4" xfId="14828" xr:uid="{6A6B070B-5476-45FB-A10C-F15A07590081}"/>
    <cellStyle name="Total 8 3 2 5" xfId="12251" xr:uid="{BC53DA64-5B99-42C2-BD23-0CC15928F45A}"/>
    <cellStyle name="Total 8 3 2 6" xfId="14177" xr:uid="{C4C33AEE-5178-4242-BA96-DF36E85D41F3}"/>
    <cellStyle name="Total 8 3 2 7" xfId="12770" xr:uid="{1BABF1C5-A123-4B2C-9EA6-5F8D2986DCF0}"/>
    <cellStyle name="Total 8 3 2 8" xfId="14953" xr:uid="{0672D164-273F-49CF-A190-4193ECD91DD4}"/>
    <cellStyle name="Total 8 3 2 9" xfId="12122" xr:uid="{B5746046-0D30-43A1-B4AA-D11D22758E30}"/>
    <cellStyle name="Total 8 3 3" xfId="10663" xr:uid="{CD208189-20D6-46EE-9CDD-144C05AEA003}"/>
    <cellStyle name="Total 8 3 3 2" xfId="15359" xr:uid="{4AA0E03C-9475-4170-9E0B-A648A1FD13DD}"/>
    <cellStyle name="Total 8 3 3 3" xfId="16379" xr:uid="{5CE4C03C-97D0-4AEF-AA3D-ABA09E7D2903}"/>
    <cellStyle name="Total 8 3 3 4" xfId="17339" xr:uid="{742AE32A-9465-478D-AC84-B292CBCA5652}"/>
    <cellStyle name="Total 8 3 3 5" xfId="18288" xr:uid="{752B2738-0A01-4D15-AB73-5034FAAF35FD}"/>
    <cellStyle name="Total 8 3 3 6" xfId="19161" xr:uid="{97C9018A-72EE-4644-AEFE-1E8444D6E932}"/>
    <cellStyle name="Total 8 3 3 7" xfId="20026" xr:uid="{FA711F5F-5EAE-4F3F-9886-379983C43561}"/>
    <cellStyle name="Total 8 3 3 8" xfId="20802" xr:uid="{280C8A7E-017B-4D7C-B0DD-A13B60F7DC84}"/>
    <cellStyle name="Total 8 3 4" xfId="11629" xr:uid="{B9CD72BF-CA77-405D-9A5D-07C410BA4404}"/>
    <cellStyle name="Total 8 3 4 2" xfId="16033" xr:uid="{CA44E217-EFD7-4A07-9F9F-D017AACFE8D0}"/>
    <cellStyle name="Total 8 3 4 3" xfId="16993" xr:uid="{0B9D9C0E-2FC5-4AC8-9324-B5C7E271C4DD}"/>
    <cellStyle name="Total 8 3 4 4" xfId="17945" xr:uid="{2FEAD1AE-2BA6-4FAC-97B3-C85DB392CFD4}"/>
    <cellStyle name="Total 8 3 4 5" xfId="18819" xr:uid="{8EDF7AD5-991F-45F1-A1F8-C24AAFA55E41}"/>
    <cellStyle name="Total 8 3 4 6" xfId="19684" xr:uid="{F6F50673-851C-4E8A-93AE-8C57196145BB}"/>
    <cellStyle name="Total 8 3 4 7" xfId="20460" xr:uid="{32C9D443-E4CE-4E57-A08C-131013478E88}"/>
    <cellStyle name="Total 8 3 4 8" xfId="21217" xr:uid="{9FBBC716-4672-4B3A-BF95-AC4D798817E0}"/>
    <cellStyle name="Total 8 3 5" xfId="14330" xr:uid="{11855520-DC7D-45F7-9180-5AF7348DC54E}"/>
    <cellStyle name="Total 8 3 6" xfId="12627" xr:uid="{8582C5B4-6E30-4A6C-BE3D-54577F0655F1}"/>
    <cellStyle name="Total 8 3 7" xfId="14421" xr:uid="{793B16DB-9B8C-45D9-9112-BF5694EF92D0}"/>
    <cellStyle name="Total 8 3 8" xfId="12546" xr:uid="{7C416A4C-8897-4D50-A169-B45F6D91D7B2}"/>
    <cellStyle name="Total 8 3 9" xfId="15081" xr:uid="{08B5C3B6-4AB7-4EE7-B73E-961274428207}"/>
    <cellStyle name="Total 8 4" xfId="9389" xr:uid="{B7BA403D-6F47-4DA7-AFA0-3E2F641EA975}"/>
    <cellStyle name="Total 8 4 10" xfId="13677" xr:uid="{15BB489C-ED07-4447-9FE6-AE0DF7EA0E2B}"/>
    <cellStyle name="Total 8 4 2" xfId="10916" xr:uid="{F255F315-9265-4984-B99B-84AC9EBC8DDC}"/>
    <cellStyle name="Total 8 4 2 2" xfId="15542" xr:uid="{8519B3BD-A583-4DDF-BFBA-4B49BF70DC49}"/>
    <cellStyle name="Total 8 4 2 3" xfId="16548" xr:uid="{3C92B427-C295-4DE0-A66A-C466815CC905}"/>
    <cellStyle name="Total 8 4 2 4" xfId="17506" xr:uid="{A13A3E5A-76C9-42C8-8930-34451A52AB61}"/>
    <cellStyle name="Total 8 4 2 5" xfId="18432" xr:uid="{16F0E8B5-4BF5-44C3-8025-9FBB47030058}"/>
    <cellStyle name="Total 8 4 2 6" xfId="19303" xr:uid="{6E4C1055-FE6A-4475-9FE2-1C023E8CBB24}"/>
    <cellStyle name="Total 8 4 2 7" xfId="20150" xr:uid="{A8300A49-C68F-464B-B539-42114380A52E}"/>
    <cellStyle name="Total 8 4 2 8" xfId="20917" xr:uid="{6AD055F6-0293-40E9-B340-02D5845C25CB}"/>
    <cellStyle name="Total 8 4 3" xfId="11744" xr:uid="{F872434B-7370-4D54-8FE4-A347710CA61D}"/>
    <cellStyle name="Total 8 4 3 2" xfId="16148" xr:uid="{9B4D6161-5037-46D2-9ABA-6F387EDAB38C}"/>
    <cellStyle name="Total 8 4 3 3" xfId="17108" xr:uid="{24E810D7-D6A9-4669-8062-9B9FBF8944C7}"/>
    <cellStyle name="Total 8 4 3 4" xfId="18060" xr:uid="{D256D1F8-57BB-400B-A0A2-D3045A002255}"/>
    <cellStyle name="Total 8 4 3 5" xfId="18934" xr:uid="{C56267D8-E171-46D9-AD12-1FC6ECD4D130}"/>
    <cellStyle name="Total 8 4 3 6" xfId="19799" xr:uid="{14E70CE0-343A-4D74-B6A8-ABA6AFF52B8A}"/>
    <cellStyle name="Total 8 4 3 7" xfId="20575" xr:uid="{B9A66669-2349-4CDB-A955-E32BB3EB0C2E}"/>
    <cellStyle name="Total 8 4 3 8" xfId="21332" xr:uid="{D6E43AE6-4378-4E9D-BE59-C0D7DD2840F5}"/>
    <cellStyle name="Total 8 4 4" xfId="14513" xr:uid="{E1847A79-21E5-452C-BEB8-483BEC2830C2}"/>
    <cellStyle name="Total 8 4 5" xfId="12458" xr:uid="{062989E5-94F9-40E1-AD07-D9F894FF7DD4}"/>
    <cellStyle name="Total 8 4 6" xfId="13768" xr:uid="{591B69D6-A6DC-437F-93C5-A0F6872DA567}"/>
    <cellStyle name="Total 8 4 7" xfId="13110" xr:uid="{54880C9E-3244-4571-822E-EFC0EDDCAC61}"/>
    <cellStyle name="Total 8 4 8" xfId="14104" xr:uid="{7F481473-990B-4C24-8C82-125E93D0DCFB}"/>
    <cellStyle name="Total 8 4 9" xfId="12831" xr:uid="{1921FBB4-7202-45E2-A1DC-634F1C52008C}"/>
    <cellStyle name="Total 8 5" xfId="10173" xr:uid="{5164026C-42CA-4C3B-81F0-4FDF6A3DC7AB}"/>
    <cellStyle name="Total 8 5 2" xfId="15053" xr:uid="{EADBD264-4588-4EBB-A034-A51D0DB47FD3}"/>
    <cellStyle name="Total 8 5 3" xfId="12031" xr:uid="{8487600D-A009-4FF3-B7EB-0B60548476B3}"/>
    <cellStyle name="Total 8 5 4" xfId="13867" xr:uid="{2D117709-6B34-4A2C-8292-7BA504EAC96E}"/>
    <cellStyle name="Total 8 5 5" xfId="13030" xr:uid="{CE3E05CE-F91C-4B5D-B37D-C6C3E50D5DC3}"/>
    <cellStyle name="Total 8 5 6" xfId="14408" xr:uid="{656D3B26-89D8-4942-8AEC-DA6B8F8ED9E0}"/>
    <cellStyle name="Total 8 5 7" xfId="12557" xr:uid="{F65B36EF-DCB0-4BC6-8A9E-2DC1524A6049}"/>
    <cellStyle name="Total 8 5 8" xfId="15183" xr:uid="{54654F61-B5D2-4522-B177-6A5ABE9A5D7D}"/>
    <cellStyle name="Total 8 6" xfId="11516" xr:uid="{7B9B3D18-4891-44B6-8AFC-91BFF3035966}"/>
    <cellStyle name="Total 8 6 2" xfId="15920" xr:uid="{67A2DDAA-A022-48BC-BBAD-77A0D98B049F}"/>
    <cellStyle name="Total 8 6 3" xfId="16880" xr:uid="{6D630CBF-BDC3-42DE-B26D-8C2CF3419D9F}"/>
    <cellStyle name="Total 8 6 4" xfId="17832" xr:uid="{39F5287E-984B-46B7-8338-43A0DD8F2538}"/>
    <cellStyle name="Total 8 6 5" xfId="18706" xr:uid="{821ADCB4-3F89-4981-992C-32E5C0304863}"/>
    <cellStyle name="Total 8 6 6" xfId="19571" xr:uid="{9EE1C0BF-0C3E-4748-88D7-68D56C51C1E2}"/>
    <cellStyle name="Total 8 6 7" xfId="20347" xr:uid="{78A13994-1AFC-4634-BA25-6B620B5E857B}"/>
    <cellStyle name="Total 8 6 8" xfId="21104" xr:uid="{74193604-156D-4353-A5EC-32D2478CB1C9}"/>
    <cellStyle name="Total 8 7" xfId="13980" xr:uid="{C98664FD-BEF3-4D9D-8BCB-114518939FA8}"/>
    <cellStyle name="Total 8 8" xfId="12929" xr:uid="{4C6697F5-C754-45D4-AA38-B4661564C724}"/>
    <cellStyle name="Total 8 9" xfId="13587" xr:uid="{9E4A501C-A582-4E32-BB05-9794C87800A0}"/>
    <cellStyle name="Total 9" xfId="8570" xr:uid="{16A68892-613B-4498-8A00-9CF840BC0582}"/>
    <cellStyle name="Total 9 10" xfId="13242" xr:uid="{CD09D010-65C5-41A6-89D4-8B3B33C2E032}"/>
    <cellStyle name="Total 9 11" xfId="14007" xr:uid="{E7207503-1309-49B0-B0F4-CC24624CD398}"/>
    <cellStyle name="Total 9 12" xfId="12907" xr:uid="{0DDDC798-F2E1-46C7-87F9-98D15E3B9918}"/>
    <cellStyle name="Total 9 13" xfId="13607" xr:uid="{86B55EEC-ADA4-46E6-8D61-81A552528EA8}"/>
    <cellStyle name="Total 9 2" xfId="8571" xr:uid="{15915E71-A552-4855-9D73-8ADD6D7F2D79}"/>
    <cellStyle name="Total 9 2 10" xfId="14584" xr:uid="{31E28ED1-767A-48AA-89CB-3270D0A6E8BF}"/>
    <cellStyle name="Total 9 2 11" xfId="12391" xr:uid="{594D2C1C-736F-47C2-8A9B-F4F8F9C602E7}"/>
    <cellStyle name="Total 9 2 12" xfId="15199" xr:uid="{48560688-7442-443D-8132-0B59C171797A}"/>
    <cellStyle name="Total 9 2 2" xfId="9141" xr:uid="{5E87F458-5DA4-4953-998E-2BE4821FBA23}"/>
    <cellStyle name="Total 9 2 2 10" xfId="12834" xr:uid="{07578552-B4AA-4A51-A0F9-6DF55630504B}"/>
    <cellStyle name="Total 9 2 2 11" xfId="13674" xr:uid="{0C63C741-714C-4797-A45D-9229EEEC47EC}"/>
    <cellStyle name="Total 9 2 2 2" xfId="9884" xr:uid="{6B867AF5-3437-41C6-BC65-39B07B3398F0}"/>
    <cellStyle name="Total 9 2 2 2 10" xfId="14831" xr:uid="{E04BE6AD-46D8-49B3-9B91-EB8525ACB57D}"/>
    <cellStyle name="Total 9 2 2 2 2" xfId="11425" xr:uid="{98D8CD20-FA51-4AE3-8447-E9DE4D2A78A4}"/>
    <cellStyle name="Total 9 2 2 2 2 2" xfId="15843" xr:uid="{F094DAA5-E612-432F-A1BF-22A0F05B3165}"/>
    <cellStyle name="Total 9 2 2 2 2 3" xfId="16805" xr:uid="{267F3A19-0B83-465B-83BB-509A6D4A3586}"/>
    <cellStyle name="Total 9 2 2 2 2 4" xfId="17757" xr:uid="{52346FBE-6F3C-4990-AA14-7548165C668F}"/>
    <cellStyle name="Total 9 2 2 2 2 5" xfId="18635" xr:uid="{1ABC7B37-9CDD-4AD4-BB68-867C32FEFC92}"/>
    <cellStyle name="Total 9 2 2 2 2 6" xfId="19500" xr:uid="{30A845A3-2360-43E7-9C25-8F9FBA4B94ED}"/>
    <cellStyle name="Total 9 2 2 2 2 7" xfId="20276" xr:uid="{CEA07929-DC03-42BE-A13E-8D3D6A82BC9A}"/>
    <cellStyle name="Total 9 2 2 2 2 8" xfId="21033" xr:uid="{D27741A8-450B-48FB-83A0-A984F8596908}"/>
    <cellStyle name="Total 9 2 2 2 3" xfId="11860" xr:uid="{A84081CA-A70D-4EBF-AF34-5AA65F73DA7D}"/>
    <cellStyle name="Total 9 2 2 2 3 2" xfId="16264" xr:uid="{587F1390-086F-47D8-8C2B-6C97B273912E}"/>
    <cellStyle name="Total 9 2 2 2 3 3" xfId="17224" xr:uid="{5ADC92CC-088C-4BAE-A0A6-30D0AE7EF941}"/>
    <cellStyle name="Total 9 2 2 2 3 4" xfId="18176" xr:uid="{5F03D646-D53C-4647-A60E-0AF5621A9DE6}"/>
    <cellStyle name="Total 9 2 2 2 3 5" xfId="19050" xr:uid="{2E29DE49-CEF2-4AB7-AD03-6D9A4589C5E3}"/>
    <cellStyle name="Total 9 2 2 2 3 6" xfId="19915" xr:uid="{6EAD3D18-EE45-4E29-9828-9F8D827354AE}"/>
    <cellStyle name="Total 9 2 2 2 3 7" xfId="20691" xr:uid="{D708B544-0FF0-4383-8C62-60C6BB2CF798}"/>
    <cellStyle name="Total 9 2 2 2 3 8" xfId="21448" xr:uid="{85839725-1906-4B8E-B89E-C2AB22A30E99}"/>
    <cellStyle name="Total 9 2 2 2 4" xfId="14829" xr:uid="{A9D93483-CFF0-4B01-949F-183AD88FC3DE}"/>
    <cellStyle name="Total 9 2 2 2 5" xfId="12250" xr:uid="{E2782C5C-25CB-4D02-821E-C74FE9A82673}"/>
    <cellStyle name="Total 9 2 2 2 6" xfId="14710" xr:uid="{3064BC74-0317-4FDB-BE52-9F868BEEA522}"/>
    <cellStyle name="Total 9 2 2 2 7" xfId="12299" xr:uid="{363D013E-B637-4B7D-B13A-93DFF47CB560}"/>
    <cellStyle name="Total 9 2 2 2 8" xfId="15205" xr:uid="{B1468455-23CF-41E9-AEC8-BE9236F66804}"/>
    <cellStyle name="Total 9 2 2 2 9" xfId="11922" xr:uid="{FF88B5BF-D362-4674-8FBE-80487B24D916}"/>
    <cellStyle name="Total 9 2 2 3" xfId="10666" xr:uid="{C526F379-1C4A-4605-8577-CA62F1351EAE}"/>
    <cellStyle name="Total 9 2 2 3 2" xfId="15362" xr:uid="{8BFF501F-669E-456D-8CBE-456D53267CC8}"/>
    <cellStyle name="Total 9 2 2 3 3" xfId="16382" xr:uid="{D272DC70-B74D-421C-A341-92DE4AEB5EAD}"/>
    <cellStyle name="Total 9 2 2 3 4" xfId="17342" xr:uid="{4A4DF572-427D-41EF-AB66-68947D39B28D}"/>
    <cellStyle name="Total 9 2 2 3 5" xfId="18291" xr:uid="{7CAA40C2-ADDF-469F-8D50-160BBAF84CB5}"/>
    <cellStyle name="Total 9 2 2 3 6" xfId="19164" xr:uid="{BD5408A7-2667-4FEB-9DB0-BF8D1D742C73}"/>
    <cellStyle name="Total 9 2 2 3 7" xfId="20029" xr:uid="{ADD3FE62-8B9C-43EE-8B6F-6ED6C02C9681}"/>
    <cellStyle name="Total 9 2 2 3 8" xfId="20805" xr:uid="{613B8F96-DDFC-48E6-8C8F-5DD645AA64E9}"/>
    <cellStyle name="Total 9 2 2 4" xfId="11632" xr:uid="{06AA5AF4-C571-4667-BE85-22E83876B895}"/>
    <cellStyle name="Total 9 2 2 4 2" xfId="16036" xr:uid="{53FB1F76-9D0C-42C1-87C1-196A96D23BF8}"/>
    <cellStyle name="Total 9 2 2 4 3" xfId="16996" xr:uid="{6A73B90E-41C8-46DE-88EB-5DD43F52C3DA}"/>
    <cellStyle name="Total 9 2 2 4 4" xfId="17948" xr:uid="{49964CD6-95FB-4625-BB89-27913BD26031}"/>
    <cellStyle name="Total 9 2 2 4 5" xfId="18822" xr:uid="{D0BF5FFD-E4BD-4414-813D-361DF3A2CAD1}"/>
    <cellStyle name="Total 9 2 2 4 6" xfId="19687" xr:uid="{F91BA4BB-DA7C-43FC-A882-5F5B024B9767}"/>
    <cellStyle name="Total 9 2 2 4 7" xfId="20463" xr:uid="{A2A2A8B0-C17D-4F5F-9E1F-570114B70B91}"/>
    <cellStyle name="Total 9 2 2 4 8" xfId="21220" xr:uid="{025CC4D1-DC93-4FFB-A33A-670C1B8D88BD}"/>
    <cellStyle name="Total 9 2 2 5" xfId="14333" xr:uid="{8DC44011-0517-408F-A04B-C87A312B2C6B}"/>
    <cellStyle name="Total 9 2 2 6" xfId="12624" xr:uid="{1BEBE9FE-C4CA-435E-B673-7EC61AB1E01D}"/>
    <cellStyle name="Total 9 2 2 7" xfId="13734" xr:uid="{4DD04DF2-DEA1-46A7-BC09-83DD712EDED2}"/>
    <cellStyle name="Total 9 2 2 8" xfId="13139" xr:uid="{1AD56E86-B6FF-462E-932B-94B99100F99D}"/>
    <cellStyle name="Total 9 2 2 9" xfId="14100" xr:uid="{63C101F3-D5B1-4FBD-A85D-2C37E6999A6B}"/>
    <cellStyle name="Total 9 2 3" xfId="9392" xr:uid="{97C4232E-32DB-4EA4-B351-5959C0B52809}"/>
    <cellStyle name="Total 9 2 3 10" xfId="15848" xr:uid="{1052B12B-996B-48DC-A4F8-9840D3A567A1}"/>
    <cellStyle name="Total 9 2 3 2" xfId="10919" xr:uid="{704D8DCE-0221-4E24-8C44-83920CBD5665}"/>
    <cellStyle name="Total 9 2 3 2 2" xfId="15545" xr:uid="{63051889-DBB3-43C9-ABB0-424F73BBD61E}"/>
    <cellStyle name="Total 9 2 3 2 3" xfId="16551" xr:uid="{D4CD4EE5-9339-43EF-8CF0-6629CCD881A4}"/>
    <cellStyle name="Total 9 2 3 2 4" xfId="17509" xr:uid="{90436A71-EE07-4FF3-8FEF-FE3B55C85669}"/>
    <cellStyle name="Total 9 2 3 2 5" xfId="18435" xr:uid="{D2BAF1A7-791F-4F0F-BA7E-A76EFDDFFB70}"/>
    <cellStyle name="Total 9 2 3 2 6" xfId="19306" xr:uid="{1912F2B7-4986-4EAB-98DA-7710CA65F32B}"/>
    <cellStyle name="Total 9 2 3 2 7" xfId="20153" xr:uid="{03FB47ED-4C7F-46B8-BAE8-314E2E845902}"/>
    <cellStyle name="Total 9 2 3 2 8" xfId="20920" xr:uid="{A4DEE55B-50E4-43EE-A014-685F74BCB24D}"/>
    <cellStyle name="Total 9 2 3 3" xfId="11747" xr:uid="{C2D65BCE-89FF-45DD-85BA-29F0B27BC613}"/>
    <cellStyle name="Total 9 2 3 3 2" xfId="16151" xr:uid="{08D67057-DE95-41B9-90DF-79BAA221D7AE}"/>
    <cellStyle name="Total 9 2 3 3 3" xfId="17111" xr:uid="{796C3B7C-BC74-4953-A737-43759B8AAC61}"/>
    <cellStyle name="Total 9 2 3 3 4" xfId="18063" xr:uid="{3FB2DCAA-F001-431F-89A0-84346FF8F6A1}"/>
    <cellStyle name="Total 9 2 3 3 5" xfId="18937" xr:uid="{0CEE191D-5654-45C3-ABA1-A9497B524AFB}"/>
    <cellStyle name="Total 9 2 3 3 6" xfId="19802" xr:uid="{FFF6557B-3C22-473B-82F1-9B6AD20FDA79}"/>
    <cellStyle name="Total 9 2 3 3 7" xfId="20578" xr:uid="{E4C949E7-583A-45C9-9C3C-E3D80454EB15}"/>
    <cellStyle name="Total 9 2 3 3 8" xfId="21335" xr:uid="{FDF04BF8-9985-4B54-B9CA-E482897FD757}"/>
    <cellStyle name="Total 9 2 3 4" xfId="14516" xr:uid="{D66D8CE6-2C47-494D-A685-618679D08918}"/>
    <cellStyle name="Total 9 2 3 5" xfId="12455" xr:uid="{85A665F8-2C10-436D-A59D-9EE656BBDE99}"/>
    <cellStyle name="Total 9 2 3 6" xfId="13771" xr:uid="{D93821A5-7420-4678-B5D8-F055D18ACDF6}"/>
    <cellStyle name="Total 9 2 3 7" xfId="13107" xr:uid="{05141E72-0729-4CE0-B2B2-2739207BF1EB}"/>
    <cellStyle name="Total 9 2 3 8" xfId="15140" xr:uid="{EBA1BB37-65B8-4D08-B3BA-EFEFE93A1D36}"/>
    <cellStyle name="Total 9 2 3 9" xfId="11970" xr:uid="{B93F415B-7088-4C59-8E6F-0CECA2D39054}"/>
    <cellStyle name="Total 9 2 4" xfId="10176" xr:uid="{AB97E3FE-10A4-4DCD-AFA0-4A715619806F}"/>
    <cellStyle name="Total 9 2 4 2" xfId="15056" xr:uid="{A6AFE6B2-F8DB-4CBC-8AB6-46F24DA5CF64}"/>
    <cellStyle name="Total 9 2 4 3" xfId="12028" xr:uid="{A36D3712-E924-4C92-9B8F-B51E09E88A8D}"/>
    <cellStyle name="Total 9 2 4 4" xfId="13870" xr:uid="{AF69B62C-5457-4E81-AFE1-E5854C7980F6}"/>
    <cellStyle name="Total 9 2 4 5" xfId="13027" xr:uid="{66279DB6-A518-4365-BA9C-99A228ACB38F}"/>
    <cellStyle name="Total 9 2 4 6" xfId="13508" xr:uid="{EB22E709-FB64-4DAD-A6D5-A4C25BC2E843}"/>
    <cellStyle name="Total 9 2 4 7" xfId="13313" xr:uid="{E9C4C96F-FD48-48A4-A4F5-627F2FA1727E}"/>
    <cellStyle name="Total 9 2 4 8" xfId="15600" xr:uid="{0B9D8533-ADF1-4E69-AEF5-CFF9B729F73C}"/>
    <cellStyle name="Total 9 2 5" xfId="11519" xr:uid="{D9B1543F-B603-4AFF-A43C-C9EFF150EBDF}"/>
    <cellStyle name="Total 9 2 5 2" xfId="15923" xr:uid="{C5473EE4-F416-4A74-A336-276E197C5A7D}"/>
    <cellStyle name="Total 9 2 5 3" xfId="16883" xr:uid="{72ACD940-F921-478E-A385-6A0A33D52642}"/>
    <cellStyle name="Total 9 2 5 4" xfId="17835" xr:uid="{5E292BBB-4E4C-4BEB-93F3-5FB597CA3E7C}"/>
    <cellStyle name="Total 9 2 5 5" xfId="18709" xr:uid="{6F71E949-8546-445D-B9BF-66DD4CC0D671}"/>
    <cellStyle name="Total 9 2 5 6" xfId="19574" xr:uid="{598A56E0-5D48-4245-BDB7-BF8A3B7D6954}"/>
    <cellStyle name="Total 9 2 5 7" xfId="20350" xr:uid="{DBC60CB0-691A-4F3D-B4A5-D53DED8BB120}"/>
    <cellStyle name="Total 9 2 5 8" xfId="21107" xr:uid="{E7B52E77-7A3E-44B7-B740-4CDE575E53B1}"/>
    <cellStyle name="Total 9 2 6" xfId="13983" xr:uid="{346E7308-DC7E-4761-8C73-8F97A9414A62}"/>
    <cellStyle name="Total 9 2 7" xfId="12926" xr:uid="{8B0E5C83-F350-4780-A194-CA1056C0DFA5}"/>
    <cellStyle name="Total 9 2 8" xfId="13590" xr:uid="{8E4E6035-D205-40BC-A5FF-BF7D42230AEC}"/>
    <cellStyle name="Total 9 2 9" xfId="13241" xr:uid="{B5BD8397-6915-4653-948A-9BA90ECE60B4}"/>
    <cellStyle name="Total 9 3" xfId="9140" xr:uid="{A095789B-4DAE-4F85-9D49-3C50253D6438}"/>
    <cellStyle name="Total 9 3 10" xfId="12756" xr:uid="{12E4516B-5747-44D1-8B04-4059711598F1}"/>
    <cellStyle name="Total 9 3 11" xfId="14631" xr:uid="{54E84751-1F1F-4722-9E40-895B6DE05693}"/>
    <cellStyle name="Total 9 3 2" xfId="9885" xr:uid="{9397702E-2180-40E0-A67D-7A92FA78C912}"/>
    <cellStyle name="Total 9 3 2 10" xfId="19403" xr:uid="{016415A1-05BF-4180-BBBD-D5AFBC91DC2F}"/>
    <cellStyle name="Total 9 3 2 2" xfId="11426" xr:uid="{04346446-5263-4D80-B0A6-D58BC98CBE8D}"/>
    <cellStyle name="Total 9 3 2 2 2" xfId="15844" xr:uid="{A4F25C49-D27E-47DA-B61C-14FD3C30AF6C}"/>
    <cellStyle name="Total 9 3 2 2 3" xfId="16806" xr:uid="{DE25FC14-21A8-4546-976B-9F85C925AE03}"/>
    <cellStyle name="Total 9 3 2 2 4" xfId="17758" xr:uid="{157D4124-7B3B-45C7-9C55-0AFB69C670BB}"/>
    <cellStyle name="Total 9 3 2 2 5" xfId="18636" xr:uid="{04C55B90-F7A1-4103-9BD3-BCF24D473539}"/>
    <cellStyle name="Total 9 3 2 2 6" xfId="19501" xr:uid="{8F582377-514C-4CD3-8BC7-591FA0451D1F}"/>
    <cellStyle name="Total 9 3 2 2 7" xfId="20277" xr:uid="{DB7A6E97-B436-4363-9831-2080D3053BEC}"/>
    <cellStyle name="Total 9 3 2 2 8" xfId="21034" xr:uid="{E8056432-A93F-40EB-95A8-F05395B414C2}"/>
    <cellStyle name="Total 9 3 2 3" xfId="11861" xr:uid="{DDC76622-7E24-44DB-BB67-DB10DE3115A6}"/>
    <cellStyle name="Total 9 3 2 3 2" xfId="16265" xr:uid="{A158757D-18C1-4D13-9FEF-B3A9BDDAE8B5}"/>
    <cellStyle name="Total 9 3 2 3 3" xfId="17225" xr:uid="{254CCA43-1840-4A3E-9CC0-0D2A9D16713B}"/>
    <cellStyle name="Total 9 3 2 3 4" xfId="18177" xr:uid="{AF780B1B-06D5-40E2-B888-54219E63D266}"/>
    <cellStyle name="Total 9 3 2 3 5" xfId="19051" xr:uid="{3649FE50-E4DD-4BDD-93B2-8C3DEF132CDB}"/>
    <cellStyle name="Total 9 3 2 3 6" xfId="19916" xr:uid="{196DD3FF-839C-478F-AE5A-078BC255A984}"/>
    <cellStyle name="Total 9 3 2 3 7" xfId="20692" xr:uid="{3271CA05-DECD-495B-AE23-57B3F6D7BC23}"/>
    <cellStyle name="Total 9 3 2 3 8" xfId="21449" xr:uid="{49F5F191-805E-4387-B27B-EF0E64A6DC14}"/>
    <cellStyle name="Total 9 3 2 4" xfId="14830" xr:uid="{B3CEE3BC-CB1B-4AC6-BE6A-8C6012441DA9}"/>
    <cellStyle name="Total 9 3 2 5" xfId="12249" xr:uid="{055AB548-3F56-46EA-B5DC-4C4A6BA10DFD}"/>
    <cellStyle name="Total 9 3 2 6" xfId="15730" xr:uid="{35296570-FD79-4C87-B494-BB96CBEF9D26}"/>
    <cellStyle name="Total 9 3 2 7" xfId="16698" xr:uid="{38C2484F-FFA5-4F55-AF8C-744081196E2D}"/>
    <cellStyle name="Total 9 3 2 8" xfId="17650" xr:uid="{F68F2BC3-E78A-47B7-AAF2-2A718F373FFE}"/>
    <cellStyle name="Total 9 3 2 9" xfId="18535" xr:uid="{65BAAF80-FCA8-46A5-956F-3D0C55C67B07}"/>
    <cellStyle name="Total 9 3 3" xfId="10665" xr:uid="{5B1D6A19-A876-4237-80FA-00A7170CEA35}"/>
    <cellStyle name="Total 9 3 3 2" xfId="15361" xr:uid="{337D25EB-DB5A-4247-9DA3-9305565FB2FC}"/>
    <cellStyle name="Total 9 3 3 3" xfId="16381" xr:uid="{E5532C4D-4D7D-4CCF-8759-EFEB4081D044}"/>
    <cellStyle name="Total 9 3 3 4" xfId="17341" xr:uid="{6DE4E4DD-7B8A-4439-98CB-A6279968DFDD}"/>
    <cellStyle name="Total 9 3 3 5" xfId="18290" xr:uid="{372BCF3C-6875-408D-8CBD-54F2B2913450}"/>
    <cellStyle name="Total 9 3 3 6" xfId="19163" xr:uid="{632136DD-C4FC-4321-BAC3-87B0285E674A}"/>
    <cellStyle name="Total 9 3 3 7" xfId="20028" xr:uid="{13BD5420-870E-48D0-B415-E51E015EF13D}"/>
    <cellStyle name="Total 9 3 3 8" xfId="20804" xr:uid="{4FB26152-761B-49AE-9ABB-B24EBF5E375A}"/>
    <cellStyle name="Total 9 3 4" xfId="11631" xr:uid="{A8B6C57D-6418-416C-985F-DEB909689F3D}"/>
    <cellStyle name="Total 9 3 4 2" xfId="16035" xr:uid="{53472F64-90AB-4D70-AA00-6802C0B447FE}"/>
    <cellStyle name="Total 9 3 4 3" xfId="16995" xr:uid="{51A01012-BC27-4E3F-B555-00EE518FEE39}"/>
    <cellStyle name="Total 9 3 4 4" xfId="17947" xr:uid="{60C34A9B-42C4-4660-A3F0-D8DEC7B40635}"/>
    <cellStyle name="Total 9 3 4 5" xfId="18821" xr:uid="{ED11DADE-22DB-4BAA-B446-9C54A372D70A}"/>
    <cellStyle name="Total 9 3 4 6" xfId="19686" xr:uid="{055EC1E4-1CE4-4D02-89B1-4E46CDDFE98F}"/>
    <cellStyle name="Total 9 3 4 7" xfId="20462" xr:uid="{B4CFC409-18CC-4EAC-82CA-65D14F1572F3}"/>
    <cellStyle name="Total 9 3 4 8" xfId="21219" xr:uid="{81FA6F71-E574-44E9-BFA3-A943AC6B4BB2}"/>
    <cellStyle name="Total 9 3 5" xfId="14332" xr:uid="{4025204B-973E-4B1C-BA4F-E96D38D6B635}"/>
    <cellStyle name="Total 9 3 6" xfId="12625" xr:uid="{106F24EC-81DE-4D48-8B54-4E53458524CE}"/>
    <cellStyle name="Total 9 3 7" xfId="14963" xr:uid="{E0A49DC7-84D8-4FDA-BAB5-691B371F4A8E}"/>
    <cellStyle name="Total 9 3 8" xfId="12113" xr:uid="{D7FE285C-45AE-47EA-A20C-4C44D88E2237}"/>
    <cellStyle name="Total 9 3 9" xfId="14195" xr:uid="{0100A294-DA3D-4095-BD38-469E1DA6E90C}"/>
    <cellStyle name="Total 9 4" xfId="9391" xr:uid="{A02834C1-7462-4E9E-B6A7-6EC6DD23BE22}"/>
    <cellStyle name="Total 9 4 10" xfId="17576" xr:uid="{0D13BB97-CA7B-4A94-B502-2817152FC2ED}"/>
    <cellStyle name="Total 9 4 2" xfId="10918" xr:uid="{E6CFFB18-FD90-4EA4-840E-C706A19DB5A0}"/>
    <cellStyle name="Total 9 4 2 2" xfId="15544" xr:uid="{AF977933-321C-419C-8938-07929083B66E}"/>
    <cellStyle name="Total 9 4 2 3" xfId="16550" xr:uid="{B6B04576-8F81-414A-A6BD-0D5924B6C18B}"/>
    <cellStyle name="Total 9 4 2 4" xfId="17508" xr:uid="{42AFF61D-40E9-44A7-9925-A322DA63B798}"/>
    <cellStyle name="Total 9 4 2 5" xfId="18434" xr:uid="{EA712A66-9805-47D0-8CCD-F75AD6BD8B2F}"/>
    <cellStyle name="Total 9 4 2 6" xfId="19305" xr:uid="{FE3C4829-7F40-4D3D-A4E3-C16FC2E7B246}"/>
    <cellStyle name="Total 9 4 2 7" xfId="20152" xr:uid="{E227E213-938E-41FF-B322-C8BF5B58F805}"/>
    <cellStyle name="Total 9 4 2 8" xfId="20919" xr:uid="{8EF13086-14A4-4804-B3E7-14F81866E72C}"/>
    <cellStyle name="Total 9 4 3" xfId="11746" xr:uid="{6C0C6C11-91EC-490F-8EDF-32338450E0EB}"/>
    <cellStyle name="Total 9 4 3 2" xfId="16150" xr:uid="{283C341B-963C-4715-A1DE-801E13D9455C}"/>
    <cellStyle name="Total 9 4 3 3" xfId="17110" xr:uid="{A93B28C7-79A8-4159-9688-621F112F2C92}"/>
    <cellStyle name="Total 9 4 3 4" xfId="18062" xr:uid="{3A16D96C-888A-4BD6-8917-3D0AAC42F331}"/>
    <cellStyle name="Total 9 4 3 5" xfId="18936" xr:uid="{16A98A5F-ADA6-4665-BA92-3E91F9DA659E}"/>
    <cellStyle name="Total 9 4 3 6" xfId="19801" xr:uid="{01DF08AC-F285-4689-9C93-CB3135E5C011}"/>
    <cellStyle name="Total 9 4 3 7" xfId="20577" xr:uid="{A8F75CE0-BCF7-4137-B6FF-1B0CFB373EB0}"/>
    <cellStyle name="Total 9 4 3 8" xfId="21334" xr:uid="{1F465982-024B-461E-9417-E68D6FBAA443}"/>
    <cellStyle name="Total 9 4 4" xfId="14515" xr:uid="{51456E2A-FC55-4009-B877-D9FB7177E6B1}"/>
    <cellStyle name="Total 9 4 5" xfId="12456" xr:uid="{79DDBA53-8AF7-422C-9340-FAA79F497908}"/>
    <cellStyle name="Total 9 4 6" xfId="13770" xr:uid="{83A2AF95-595D-4DCE-91A3-333684FB6674}"/>
    <cellStyle name="Total 9 4 7" xfId="13108" xr:uid="{1A9D25B3-2FAF-4A10-B0AF-2A40C5F9E00F}"/>
    <cellStyle name="Total 9 4 8" xfId="15631" xr:uid="{75E2A339-60E4-4DDF-BBD0-4390282A6EF3}"/>
    <cellStyle name="Total 9 4 9" xfId="16619" xr:uid="{101AC0B5-B3D9-4D9C-9813-F26D5900A650}"/>
    <cellStyle name="Total 9 5" xfId="10175" xr:uid="{8517C99D-9BEC-4B5F-A6F3-06739478AC41}"/>
    <cellStyle name="Total 9 5 2" xfId="15055" xr:uid="{0918FFA8-B703-47B4-810B-9F9EED9FD013}"/>
    <cellStyle name="Total 9 5 3" xfId="12029" xr:uid="{0428D359-5195-400B-A491-660FAA85D7DE}"/>
    <cellStyle name="Total 9 5 4" xfId="13869" xr:uid="{1BDECBCB-0F83-4979-ABA1-60587F4D36C5}"/>
    <cellStyle name="Total 9 5 5" xfId="13028" xr:uid="{C17CD0A2-0206-4EF9-AFD2-743E20FB78DB}"/>
    <cellStyle name="Total 9 5 6" xfId="14927" xr:uid="{E6C46331-80A1-43CB-A74A-3D57B39F365F}"/>
    <cellStyle name="Total 9 5 7" xfId="12145" xr:uid="{31A5092B-4284-4E3C-93E7-4701BAC4E741}"/>
    <cellStyle name="Total 9 5 8" xfId="15742" xr:uid="{E2A07E1E-C288-40EA-9407-8C3F95297C51}"/>
    <cellStyle name="Total 9 6" xfId="11518" xr:uid="{4B4A4C47-CC88-4690-8F23-6A62A4B43C27}"/>
    <cellStyle name="Total 9 6 2" xfId="15922" xr:uid="{358FC258-B666-421D-91F9-B998E4915B85}"/>
    <cellStyle name="Total 9 6 3" xfId="16882" xr:uid="{BF75799A-017F-4825-9039-FF453C05AD22}"/>
    <cellStyle name="Total 9 6 4" xfId="17834" xr:uid="{9148B32C-A919-4545-B2DE-15E4A6F05113}"/>
    <cellStyle name="Total 9 6 5" xfId="18708" xr:uid="{8E350F4E-0D08-479D-8E3E-654D452BDF44}"/>
    <cellStyle name="Total 9 6 6" xfId="19573" xr:uid="{A09D971F-CFE4-49D1-995B-7BD506CA2D45}"/>
    <cellStyle name="Total 9 6 7" xfId="20349" xr:uid="{3F84632C-ADED-43EF-9B86-5F629A9D58A6}"/>
    <cellStyle name="Total 9 6 8" xfId="21106" xr:uid="{6943E2F2-0992-48A6-9895-A5C609D17FDC}"/>
    <cellStyle name="Total 9 7" xfId="13982" xr:uid="{15599C66-02BF-4A96-B585-1F6E6E88E13F}"/>
    <cellStyle name="Total 9 8" xfId="12927" xr:uid="{F4638757-3911-4179-BA85-7D6991165D30}"/>
    <cellStyle name="Total 9 9" xfId="13589" xr:uid="{A9174587-0566-4AA5-9881-778586FD725F}"/>
    <cellStyle name="V?st." xfId="9028" xr:uid="{AC667298-9F7A-40C5-BFED-2880DE85449A}"/>
    <cellStyle name="Warning Text 10" xfId="8572" xr:uid="{04142DD0-A117-4530-BA13-07926FF9535F}"/>
    <cellStyle name="Warning Text 11" xfId="8573" xr:uid="{666C7AE4-A795-460A-BEEC-58E2A99D7CD5}"/>
    <cellStyle name="Warning Text 12" xfId="8574" xr:uid="{04544091-FF43-4441-A206-9420EC6F36DA}"/>
    <cellStyle name="Warning Text 13" xfId="8575" xr:uid="{CF1E3CDD-C9A2-4F43-B276-9AD0EF1BC548}"/>
    <cellStyle name="Warning Text 14" xfId="8576" xr:uid="{907531C6-5DB6-4D45-8C49-49F368A6CC7A}"/>
    <cellStyle name="Warning Text 15" xfId="8577" xr:uid="{A61A7847-953B-46B1-AF62-EC59F6A85855}"/>
    <cellStyle name="Warning Text 16" xfId="8578" xr:uid="{2E645D4D-F335-43A2-B274-FF0CA37CACCA}"/>
    <cellStyle name="Warning Text 17" xfId="8579" xr:uid="{6BA82B31-8F1A-42B2-841E-31A208652D5F}"/>
    <cellStyle name="Warning Text 18" xfId="8580" xr:uid="{83BC68EE-2985-4832-94BC-C132DB73F429}"/>
    <cellStyle name="Warning Text 18 2" xfId="8581" xr:uid="{73603DE5-940C-4446-9335-D995BD19F66F}"/>
    <cellStyle name="Warning Text 19" xfId="8582" xr:uid="{68A2A72E-9FD5-4FD1-9312-8E0C7C859B4F}"/>
    <cellStyle name="Warning Text 19 2" xfId="8583" xr:uid="{8D6AB15C-F3E7-430D-9E11-C4422813CA7E}"/>
    <cellStyle name="Warning Text 2" xfId="8584" xr:uid="{43DD3191-3B9F-492A-9BB4-81C3463E3D74}"/>
    <cellStyle name="Warning Text 2 2" xfId="8585" xr:uid="{8AC365D6-33FE-4786-A6EB-079C051FACFB}"/>
    <cellStyle name="Warning Text 3" xfId="8586" xr:uid="{7B6F29BD-653B-4143-B271-D744ECE12398}"/>
    <cellStyle name="Warning Text 4" xfId="8587" xr:uid="{06DBEA05-27DF-4C08-8348-090E5B7B6ECE}"/>
    <cellStyle name="Warning Text 5" xfId="8588" xr:uid="{F90D4234-4D49-4667-BE52-6A4FDE7B666D}"/>
    <cellStyle name="Warning Text 6" xfId="8589" xr:uid="{64DDCDF8-A8BA-4827-A9C5-9E9C65772776}"/>
    <cellStyle name="Warning Text 7" xfId="8590" xr:uid="{7008D37D-B829-4A52-ABEB-12DE9DC7429A}"/>
    <cellStyle name="Warning Text 8" xfId="8591" xr:uid="{2DADC496-2F0E-4007-9729-F7E5815C2E29}"/>
    <cellStyle name="Warning Text 9" xfId="8592" xr:uid="{84B39242-70A0-47F3-8785-A0108A0B47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COVID-19\L&#299;dzek&#316;iem%20neparedz&#275;tiem%20gad&#299;jumiem\STAC\2021\7_J&#363;lijs\Apkopots_pac_transp_uz_zem&#257;ku_AI_j&#363;lij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KOPOTS"/>
      <sheetName val="Jpils"/>
      <sheetName val="Jūrmala"/>
      <sheetName val="Priekule"/>
    </sheetNames>
    <sheetDataSet>
      <sheetData sheetId="0" refreshError="1"/>
      <sheetData sheetId="1" refreshError="1">
        <row r="9">
          <cell r="F9">
            <v>330</v>
          </cell>
        </row>
        <row r="11">
          <cell r="F11">
            <v>4</v>
          </cell>
        </row>
        <row r="29">
          <cell r="D29">
            <v>0.1925</v>
          </cell>
        </row>
      </sheetData>
      <sheetData sheetId="2" refreshError="1">
        <row r="8">
          <cell r="F8">
            <v>1</v>
          </cell>
        </row>
        <row r="9">
          <cell r="F9">
            <v>40</v>
          </cell>
        </row>
        <row r="29">
          <cell r="D29">
            <v>0.40840199999999999</v>
          </cell>
        </row>
      </sheetData>
      <sheetData sheetId="3" refreshError="1">
        <row r="9">
          <cell r="F9">
            <v>240</v>
          </cell>
        </row>
        <row r="11">
          <cell r="F11">
            <v>3</v>
          </cell>
        </row>
        <row r="29">
          <cell r="D29">
            <v>0.49184499999999998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5EDCE-ED0E-426F-9AF1-277B3CACA76B}">
  <dimension ref="A1:E16"/>
  <sheetViews>
    <sheetView zoomScale="89" zoomScaleNormal="89" workbookViewId="0">
      <selection activeCell="A15" sqref="A15:D15"/>
    </sheetView>
  </sheetViews>
  <sheetFormatPr defaultRowHeight="12.75"/>
  <cols>
    <col min="1" max="1" width="9.140625" style="10"/>
    <col min="2" max="2" width="48.28515625" style="10" customWidth="1"/>
    <col min="3" max="3" width="17.85546875" style="10" customWidth="1"/>
    <col min="4" max="4" width="21.7109375" style="10" customWidth="1"/>
    <col min="5" max="5" width="15.85546875" style="10" customWidth="1"/>
    <col min="6" max="16384" width="9.140625" style="10"/>
  </cols>
  <sheetData>
    <row r="1" spans="1:5" ht="38.25" customHeight="1">
      <c r="C1" s="327" t="s">
        <v>95</v>
      </c>
      <c r="D1" s="327"/>
      <c r="E1" s="327"/>
    </row>
    <row r="2" spans="1:5" ht="15" customHeight="1">
      <c r="A2" s="328" t="s">
        <v>124</v>
      </c>
      <c r="B2" s="328"/>
      <c r="C2" s="328"/>
      <c r="D2" s="328"/>
      <c r="E2" s="328"/>
    </row>
    <row r="3" spans="1:5">
      <c r="A3" s="321" t="s">
        <v>125</v>
      </c>
      <c r="B3" s="321"/>
      <c r="C3" s="21" t="s">
        <v>108</v>
      </c>
      <c r="D3" s="21" t="s">
        <v>126</v>
      </c>
      <c r="E3" s="22" t="s">
        <v>117</v>
      </c>
    </row>
    <row r="4" spans="1:5" ht="25.5">
      <c r="A4" s="26">
        <v>47073</v>
      </c>
      <c r="B4" s="23" t="s">
        <v>127</v>
      </c>
      <c r="C4" s="35">
        <v>23.32</v>
      </c>
      <c r="D4" s="35">
        <v>10000</v>
      </c>
      <c r="E4" s="27">
        <f>D4*C4</f>
        <v>233200</v>
      </c>
    </row>
    <row r="5" spans="1:5" ht="25.5">
      <c r="A5" s="26">
        <v>47416</v>
      </c>
      <c r="B5" s="24" t="s">
        <v>128</v>
      </c>
      <c r="C5" s="35">
        <v>2.29</v>
      </c>
      <c r="D5" s="35"/>
      <c r="E5" s="27">
        <f>D4*C5</f>
        <v>22900</v>
      </c>
    </row>
    <row r="6" spans="1:5" ht="25.5">
      <c r="A6" s="26">
        <v>47079</v>
      </c>
      <c r="B6" s="23" t="s">
        <v>129</v>
      </c>
      <c r="C6" s="35">
        <v>0.8</v>
      </c>
      <c r="D6" s="35"/>
      <c r="E6" s="27">
        <f>D4*C6</f>
        <v>8000</v>
      </c>
    </row>
    <row r="7" spans="1:5">
      <c r="A7" s="26"/>
      <c r="B7" s="23"/>
      <c r="C7" s="35">
        <f>SUM(C4:C6)</f>
        <v>26.41</v>
      </c>
      <c r="D7" s="36"/>
      <c r="E7" s="28">
        <f>ROUND(E4+E5+E6,0)</f>
        <v>264100</v>
      </c>
    </row>
    <row r="8" spans="1:5">
      <c r="A8" s="10" t="s">
        <v>130</v>
      </c>
      <c r="E8" s="25"/>
    </row>
    <row r="9" spans="1:5">
      <c r="A9" s="21" t="s">
        <v>131</v>
      </c>
      <c r="B9" s="21"/>
      <c r="C9" s="21" t="s">
        <v>108</v>
      </c>
      <c r="D9" s="21" t="s">
        <v>126</v>
      </c>
      <c r="E9" s="22" t="s">
        <v>117</v>
      </c>
    </row>
    <row r="10" spans="1:5" ht="25.5">
      <c r="A10" s="17">
        <v>47268</v>
      </c>
      <c r="B10" s="23" t="s">
        <v>132</v>
      </c>
      <c r="C10" s="11">
        <v>4.5199999999999996</v>
      </c>
      <c r="D10" s="29">
        <v>70000</v>
      </c>
      <c r="E10" s="30">
        <f>D10*C10</f>
        <v>316399.99999999994</v>
      </c>
    </row>
    <row r="11" spans="1:5">
      <c r="A11" s="31"/>
      <c r="B11" s="31"/>
      <c r="C11" s="31"/>
      <c r="D11" s="31"/>
      <c r="E11" s="32">
        <f>ROUND(E10,0)</f>
        <v>316400</v>
      </c>
    </row>
    <row r="12" spans="1:5">
      <c r="A12" s="33" t="s">
        <v>84</v>
      </c>
      <c r="B12" s="322"/>
      <c r="C12" s="323"/>
      <c r="D12" s="324"/>
      <c r="E12" s="28">
        <f>E7+E11</f>
        <v>580500</v>
      </c>
    </row>
    <row r="13" spans="1:5" ht="12.75" customHeight="1">
      <c r="A13" s="325" t="s">
        <v>160</v>
      </c>
      <c r="B13" s="325"/>
      <c r="C13" s="325"/>
      <c r="D13" s="325"/>
      <c r="E13" s="34">
        <f>E12*6</f>
        <v>3483000</v>
      </c>
    </row>
    <row r="14" spans="1:5" s="208" customFormat="1" ht="12.75" customHeight="1">
      <c r="A14" s="325" t="s">
        <v>717</v>
      </c>
      <c r="B14" s="325"/>
      <c r="C14" s="325"/>
      <c r="D14" s="325"/>
      <c r="E14" s="34">
        <f>E13/6*3</f>
        <v>1741500</v>
      </c>
    </row>
    <row r="15" spans="1:5" s="208" customFormat="1" ht="12.75" customHeight="1">
      <c r="A15" s="325" t="s">
        <v>732</v>
      </c>
      <c r="B15" s="325"/>
      <c r="C15" s="325"/>
      <c r="D15" s="325"/>
      <c r="E15" s="34">
        <f>E13/6*3</f>
        <v>1741500</v>
      </c>
    </row>
    <row r="16" spans="1:5" ht="35.25" customHeight="1">
      <c r="A16" s="326" t="s">
        <v>133</v>
      </c>
      <c r="B16" s="326"/>
      <c r="C16" s="326"/>
      <c r="D16" s="326"/>
      <c r="E16" s="326"/>
    </row>
  </sheetData>
  <mergeCells count="8">
    <mergeCell ref="A3:B3"/>
    <mergeCell ref="B12:D12"/>
    <mergeCell ref="A13:D13"/>
    <mergeCell ref="A16:E16"/>
    <mergeCell ref="C1:E1"/>
    <mergeCell ref="A2:E2"/>
    <mergeCell ref="A14:D14"/>
    <mergeCell ref="A15:D15"/>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C9722-6C77-4F1D-A378-FE738B5F723B}">
  <dimension ref="A1:G11"/>
  <sheetViews>
    <sheetView zoomScale="82" zoomScaleNormal="82" workbookViewId="0">
      <selection activeCell="D23" sqref="D23"/>
    </sheetView>
  </sheetViews>
  <sheetFormatPr defaultRowHeight="12.75"/>
  <cols>
    <col min="1" max="1" width="9.140625" style="10"/>
    <col min="2" max="2" width="23.28515625" style="10" customWidth="1"/>
    <col min="3" max="3" width="44.140625" style="10" customWidth="1"/>
    <col min="4" max="6" width="9.140625" style="10"/>
    <col min="7" max="7" width="20" style="10" customWidth="1"/>
    <col min="8" max="16384" width="9.140625" style="10"/>
  </cols>
  <sheetData>
    <row r="1" spans="1:7" ht="59.25" customHeight="1">
      <c r="E1" s="327" t="s">
        <v>116</v>
      </c>
      <c r="F1" s="327"/>
      <c r="G1" s="327"/>
    </row>
    <row r="2" spans="1:7">
      <c r="A2" s="329" t="s">
        <v>140</v>
      </c>
      <c r="B2" s="329"/>
      <c r="C2" s="329"/>
      <c r="D2" s="329"/>
      <c r="E2" s="329"/>
      <c r="F2" s="329"/>
      <c r="G2" s="329"/>
    </row>
    <row r="3" spans="1:7" ht="38.25">
      <c r="A3" s="42" t="s">
        <v>37</v>
      </c>
      <c r="B3" s="42" t="s">
        <v>134</v>
      </c>
      <c r="C3" s="42" t="s">
        <v>3</v>
      </c>
      <c r="D3" s="42" t="s">
        <v>135</v>
      </c>
      <c r="E3" s="42" t="s">
        <v>136</v>
      </c>
      <c r="F3" s="42" t="s">
        <v>142</v>
      </c>
      <c r="G3" s="42" t="s">
        <v>143</v>
      </c>
    </row>
    <row r="4" spans="1:7">
      <c r="A4" s="43">
        <v>1</v>
      </c>
      <c r="B4" s="44" t="s">
        <v>137</v>
      </c>
      <c r="C4" s="37" t="s">
        <v>138</v>
      </c>
      <c r="D4" s="38">
        <v>40</v>
      </c>
      <c r="E4" s="39">
        <v>1</v>
      </c>
      <c r="F4" s="40">
        <v>0.46652700000000003</v>
      </c>
      <c r="G4" s="40">
        <f t="shared" ref="G4:G7" si="0">ROUND(D4*F4,2)</f>
        <v>18.66</v>
      </c>
    </row>
    <row r="5" spans="1:7">
      <c r="A5" s="43">
        <v>2</v>
      </c>
      <c r="B5" s="44" t="s">
        <v>137</v>
      </c>
      <c r="C5" s="37" t="s">
        <v>8</v>
      </c>
      <c r="D5" s="38">
        <v>139</v>
      </c>
      <c r="E5" s="39">
        <v>5</v>
      </c>
      <c r="F5" s="40">
        <v>0.33244299999999999</v>
      </c>
      <c r="G5" s="40">
        <f t="shared" si="0"/>
        <v>46.21</v>
      </c>
    </row>
    <row r="6" spans="1:7">
      <c r="A6" s="43">
        <v>3</v>
      </c>
      <c r="B6" s="44" t="s">
        <v>137</v>
      </c>
      <c r="C6" s="37" t="s">
        <v>18</v>
      </c>
      <c r="D6" s="38">
        <v>318</v>
      </c>
      <c r="E6" s="41">
        <v>11</v>
      </c>
      <c r="F6" s="40">
        <v>0.58679199999999998</v>
      </c>
      <c r="G6" s="40">
        <f t="shared" si="0"/>
        <v>186.6</v>
      </c>
    </row>
    <row r="7" spans="1:7">
      <c r="A7" s="43">
        <v>4</v>
      </c>
      <c r="B7" s="44" t="s">
        <v>137</v>
      </c>
      <c r="C7" s="5" t="s">
        <v>139</v>
      </c>
      <c r="D7" s="38">
        <v>481</v>
      </c>
      <c r="E7" s="41">
        <v>10</v>
      </c>
      <c r="F7" s="40">
        <v>0.343275</v>
      </c>
      <c r="G7" s="40">
        <f t="shared" si="0"/>
        <v>165.12</v>
      </c>
    </row>
    <row r="8" spans="1:7">
      <c r="A8" s="330" t="s">
        <v>84</v>
      </c>
      <c r="B8" s="330"/>
      <c r="C8" s="330"/>
      <c r="D8" s="45">
        <f>SUM(D4:D7)</f>
        <v>978</v>
      </c>
      <c r="E8" s="46">
        <f>SUM(E4:E7)</f>
        <v>27</v>
      </c>
      <c r="F8" s="47">
        <f>AVERAGE(F4:F7)</f>
        <v>0.43225924999999998</v>
      </c>
      <c r="G8" s="47">
        <f>SUM(G4:G7)</f>
        <v>416.59000000000003</v>
      </c>
    </row>
    <row r="9" spans="1:7">
      <c r="G9" s="49">
        <f>ROUNDUP(G8,0)</f>
        <v>417</v>
      </c>
    </row>
    <row r="10" spans="1:7">
      <c r="A10" s="332" t="s">
        <v>716</v>
      </c>
      <c r="B10" s="332"/>
      <c r="C10" s="332"/>
      <c r="D10" s="332"/>
      <c r="E10" s="332"/>
      <c r="F10" s="332"/>
      <c r="G10" s="48">
        <f>G9*6</f>
        <v>2502</v>
      </c>
    </row>
    <row r="11" spans="1:7">
      <c r="A11" s="331" t="s">
        <v>141</v>
      </c>
      <c r="B11" s="331"/>
      <c r="C11" s="331"/>
      <c r="D11" s="331"/>
      <c r="E11" s="331"/>
      <c r="F11" s="331"/>
      <c r="G11" s="331"/>
    </row>
  </sheetData>
  <mergeCells count="5">
    <mergeCell ref="A2:G2"/>
    <mergeCell ref="A8:C8"/>
    <mergeCell ref="E1:G1"/>
    <mergeCell ref="A11:G11"/>
    <mergeCell ref="A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20DC1-8517-4630-96ED-806A52950405}">
  <dimension ref="A1:H25"/>
  <sheetViews>
    <sheetView zoomScale="66" zoomScaleNormal="66" workbookViewId="0">
      <selection activeCell="J30" sqref="J30"/>
    </sheetView>
  </sheetViews>
  <sheetFormatPr defaultRowHeight="12.75"/>
  <cols>
    <col min="1" max="1" width="9.140625" style="10"/>
    <col min="2" max="2" width="42.42578125" style="10" customWidth="1"/>
    <col min="3" max="3" width="12" style="10" customWidth="1"/>
    <col min="4" max="4" width="17.140625" style="10" customWidth="1"/>
    <col min="5" max="5" width="15.140625" style="10" customWidth="1"/>
    <col min="6" max="6" width="17.7109375" style="10" customWidth="1"/>
    <col min="7" max="7" width="11.7109375" style="10" customWidth="1"/>
    <col min="8" max="8" width="17.42578125" style="10" customWidth="1"/>
    <col min="9" max="16384" width="9.140625" style="10"/>
  </cols>
  <sheetData>
    <row r="1" spans="1:8" ht="51" customHeight="1">
      <c r="F1" s="327" t="s">
        <v>121</v>
      </c>
      <c r="G1" s="327"/>
      <c r="H1" s="327"/>
    </row>
    <row r="2" spans="1:8" s="54" customFormat="1">
      <c r="A2" s="54" t="s">
        <v>161</v>
      </c>
    </row>
    <row r="3" spans="1:8" ht="76.5">
      <c r="B3" s="9" t="s">
        <v>110</v>
      </c>
      <c r="C3" s="9" t="s">
        <v>144</v>
      </c>
      <c r="D3" s="9" t="s">
        <v>162</v>
      </c>
      <c r="E3" s="9" t="s">
        <v>163</v>
      </c>
      <c r="F3" s="9" t="s">
        <v>145</v>
      </c>
      <c r="G3" s="9" t="s">
        <v>146</v>
      </c>
      <c r="H3" s="9" t="s">
        <v>164</v>
      </c>
    </row>
    <row r="4" spans="1:8" ht="25.5">
      <c r="B4" s="23" t="s">
        <v>147</v>
      </c>
      <c r="C4" s="51">
        <v>43</v>
      </c>
      <c r="D4" s="52">
        <v>10575.43</v>
      </c>
      <c r="E4" s="1">
        <f>D4/C4</f>
        <v>245.94023255813954</v>
      </c>
      <c r="F4" s="1">
        <f>C4*1.1*E4</f>
        <v>11632.973000000002</v>
      </c>
      <c r="G4" s="53">
        <f>ROUND(C4/6*1.1,0)</f>
        <v>8</v>
      </c>
      <c r="H4" s="1">
        <f>G4*E4</f>
        <v>1967.5218604651163</v>
      </c>
    </row>
    <row r="5" spans="1:8" ht="25.5">
      <c r="B5" s="23" t="s">
        <v>148</v>
      </c>
      <c r="C5" s="51">
        <v>36</v>
      </c>
      <c r="D5" s="52">
        <v>23610.78</v>
      </c>
      <c r="E5" s="1">
        <f>D5/C5</f>
        <v>655.85500000000002</v>
      </c>
      <c r="F5" s="1">
        <f>C5*1.1*E5</f>
        <v>25971.858</v>
      </c>
      <c r="G5" s="53">
        <f t="shared" ref="G5:G7" si="0">ROUND(C5/6*1.1,0)</f>
        <v>7</v>
      </c>
      <c r="H5" s="1">
        <f t="shared" ref="H5:H7" si="1">G5*E5</f>
        <v>4590.9850000000006</v>
      </c>
    </row>
    <row r="6" spans="1:8" ht="25.5">
      <c r="B6" s="23" t="s">
        <v>149</v>
      </c>
      <c r="C6" s="51">
        <v>726</v>
      </c>
      <c r="D6" s="52">
        <v>684222.8</v>
      </c>
      <c r="E6" s="1">
        <f>D6/C6</f>
        <v>942.45564738292012</v>
      </c>
      <c r="F6" s="1">
        <f>C6*1.1*E6</f>
        <v>752645.08000000007</v>
      </c>
      <c r="G6" s="53">
        <f t="shared" si="0"/>
        <v>133</v>
      </c>
      <c r="H6" s="1">
        <f>G6*E6</f>
        <v>125346.60110192838</v>
      </c>
    </row>
    <row r="7" spans="1:8" ht="25.5">
      <c r="B7" s="23" t="s">
        <v>150</v>
      </c>
      <c r="C7" s="51">
        <v>1720</v>
      </c>
      <c r="D7" s="52">
        <v>188128.7</v>
      </c>
      <c r="E7" s="1">
        <f>D7/C7</f>
        <v>109.37715116279071</v>
      </c>
      <c r="F7" s="1">
        <f>C7*1.1*E7</f>
        <v>206941.57000000004</v>
      </c>
      <c r="G7" s="53">
        <f t="shared" si="0"/>
        <v>315</v>
      </c>
      <c r="H7" s="1">
        <f t="shared" si="1"/>
        <v>34453.80261627907</v>
      </c>
    </row>
    <row r="8" spans="1:8">
      <c r="B8" s="37"/>
      <c r="C8" s="37"/>
      <c r="D8" s="37"/>
      <c r="E8" s="37" t="s">
        <v>151</v>
      </c>
      <c r="F8" s="57">
        <f>ROUND(SUM(F4:F7),0)</f>
        <v>997191</v>
      </c>
      <c r="G8" s="57"/>
      <c r="H8" s="57">
        <f>ROUND(SUM(H4:H7),0)</f>
        <v>166359</v>
      </c>
    </row>
    <row r="10" spans="1:8" ht="76.5">
      <c r="B10" s="9" t="s">
        <v>110</v>
      </c>
      <c r="C10" s="9" t="s">
        <v>152</v>
      </c>
      <c r="D10" s="9" t="s">
        <v>165</v>
      </c>
      <c r="E10" s="9" t="s">
        <v>163</v>
      </c>
      <c r="F10" s="9" t="s">
        <v>145</v>
      </c>
      <c r="G10" s="9" t="s">
        <v>146</v>
      </c>
      <c r="H10" s="9" t="s">
        <v>164</v>
      </c>
    </row>
    <row r="11" spans="1:8" ht="25.5">
      <c r="B11" s="23" t="s">
        <v>153</v>
      </c>
      <c r="C11" s="51">
        <v>1</v>
      </c>
      <c r="D11" s="52">
        <f>C11*E11</f>
        <v>753.56</v>
      </c>
      <c r="E11" s="1">
        <v>753.56</v>
      </c>
      <c r="F11" s="1">
        <f>C11*1.1*E11</f>
        <v>828.91600000000005</v>
      </c>
      <c r="G11" s="53">
        <f>ROUNDUP(C11/6*1.1,0)</f>
        <v>1</v>
      </c>
      <c r="H11" s="1">
        <f t="shared" ref="H11:H12" si="2">G11*E11</f>
        <v>753.56</v>
      </c>
    </row>
    <row r="12" spans="1:8" ht="25.5">
      <c r="B12" s="23" t="s">
        <v>154</v>
      </c>
      <c r="C12" s="51">
        <v>739</v>
      </c>
      <c r="D12" s="52">
        <f>C12*E12</f>
        <v>1285091.44</v>
      </c>
      <c r="E12" s="1">
        <v>1738.96</v>
      </c>
      <c r="F12" s="1">
        <f>C12*1.1*E12</f>
        <v>1413600.5840000003</v>
      </c>
      <c r="G12" s="53">
        <f t="shared" ref="G12" si="3">ROUND(C12/6*1.1,0)</f>
        <v>135</v>
      </c>
      <c r="H12" s="1">
        <f t="shared" si="2"/>
        <v>234759.6</v>
      </c>
    </row>
    <row r="13" spans="1:8">
      <c r="A13" s="18"/>
      <c r="B13" s="55"/>
      <c r="C13" s="55"/>
      <c r="D13" s="55"/>
      <c r="E13" s="55"/>
      <c r="F13" s="55"/>
      <c r="G13" s="55"/>
      <c r="H13" s="55"/>
    </row>
    <row r="14" spans="1:8">
      <c r="B14" s="37"/>
      <c r="C14" s="37"/>
      <c r="D14" s="37"/>
      <c r="E14" s="37"/>
      <c r="F14" s="37"/>
      <c r="G14" s="37"/>
      <c r="H14" s="37"/>
    </row>
    <row r="15" spans="1:8" ht="51">
      <c r="B15" s="9" t="s">
        <v>110</v>
      </c>
      <c r="C15" s="9" t="s">
        <v>155</v>
      </c>
      <c r="D15" s="9" t="s">
        <v>165</v>
      </c>
      <c r="E15" s="9" t="s">
        <v>163</v>
      </c>
      <c r="F15" s="9" t="s">
        <v>145</v>
      </c>
      <c r="G15" s="9" t="s">
        <v>146</v>
      </c>
      <c r="H15" s="9" t="s">
        <v>164</v>
      </c>
    </row>
    <row r="16" spans="1:8" ht="25.5">
      <c r="B16" s="23" t="s">
        <v>156</v>
      </c>
      <c r="C16" s="56">
        <f>ROUND(C11*1.9,0)</f>
        <v>2</v>
      </c>
      <c r="D16" s="52">
        <v>753.56</v>
      </c>
      <c r="E16" s="52">
        <v>753.56</v>
      </c>
      <c r="F16" s="1">
        <f>C16*1.1*E16</f>
        <v>1657.8320000000001</v>
      </c>
      <c r="G16" s="53">
        <f>ROUNDUP(C16/6*1.1,0)</f>
        <v>1</v>
      </c>
      <c r="H16" s="1">
        <f t="shared" ref="H16:H17" si="4">G16*E16</f>
        <v>753.56</v>
      </c>
    </row>
    <row r="17" spans="2:8" ht="25.5">
      <c r="B17" s="23" t="s">
        <v>157</v>
      </c>
      <c r="C17" s="56">
        <f>ROUND(C12*0.14,0)</f>
        <v>103</v>
      </c>
      <c r="D17" s="52">
        <v>1285091.44</v>
      </c>
      <c r="E17" s="52">
        <v>1738.96</v>
      </c>
      <c r="F17" s="1">
        <f>C17*1.1*E17</f>
        <v>197024.16800000003</v>
      </c>
      <c r="G17" s="53">
        <f t="shared" ref="G17" si="5">ROUND(C17/6*1.1,0)</f>
        <v>19</v>
      </c>
      <c r="H17" s="1">
        <f t="shared" si="4"/>
        <v>33040.239999999998</v>
      </c>
    </row>
    <row r="18" spans="2:8">
      <c r="B18" s="333" t="s">
        <v>158</v>
      </c>
      <c r="C18" s="333"/>
      <c r="D18" s="333"/>
      <c r="E18" s="333"/>
      <c r="F18" s="333"/>
      <c r="G18" s="333"/>
      <c r="H18" s="333"/>
    </row>
    <row r="19" spans="2:8">
      <c r="B19" s="333"/>
      <c r="C19" s="333"/>
      <c r="D19" s="333"/>
      <c r="E19" s="333"/>
      <c r="F19" s="333"/>
      <c r="G19" s="333"/>
      <c r="H19" s="333"/>
    </row>
    <row r="20" spans="2:8">
      <c r="B20" s="37"/>
      <c r="C20" s="37"/>
      <c r="D20" s="37"/>
      <c r="E20" s="37"/>
      <c r="F20" s="37"/>
      <c r="G20" s="37"/>
      <c r="H20" s="37"/>
    </row>
    <row r="21" spans="2:8">
      <c r="B21" s="58" t="s">
        <v>159</v>
      </c>
      <c r="C21" s="59"/>
      <c r="D21" s="60"/>
      <c r="E21" s="2"/>
      <c r="F21" s="61">
        <f>F11+F12+F16+F17</f>
        <v>1613111.5000000002</v>
      </c>
      <c r="G21" s="61"/>
      <c r="H21" s="61">
        <f>H11+H12+H16+H17</f>
        <v>269306.96000000002</v>
      </c>
    </row>
    <row r="22" spans="2:8">
      <c r="B22" s="37"/>
      <c r="C22" s="37"/>
      <c r="D22" s="37"/>
      <c r="E22" s="37" t="s">
        <v>111</v>
      </c>
      <c r="F22" s="61">
        <f>F21+F8</f>
        <v>2610302.5</v>
      </c>
      <c r="G22" s="62"/>
      <c r="H22" s="61">
        <f>H21+H8</f>
        <v>435665.96</v>
      </c>
    </row>
    <row r="23" spans="2:8">
      <c r="B23" s="332" t="s">
        <v>160</v>
      </c>
      <c r="C23" s="332"/>
      <c r="D23" s="332"/>
      <c r="E23" s="332"/>
      <c r="F23" s="332"/>
      <c r="G23" s="334"/>
      <c r="H23" s="234">
        <f>H22*6</f>
        <v>2613995.7600000002</v>
      </c>
    </row>
    <row r="24" spans="2:8" ht="12.75" customHeight="1">
      <c r="B24" s="325" t="s">
        <v>717</v>
      </c>
      <c r="C24" s="325"/>
      <c r="D24" s="325"/>
      <c r="E24" s="325"/>
      <c r="F24" s="325"/>
      <c r="G24" s="325"/>
      <c r="H24" s="235">
        <f>ROUNDUP(H23/6*3,0)</f>
        <v>1306998</v>
      </c>
    </row>
    <row r="25" spans="2:8" ht="12.75" customHeight="1">
      <c r="B25" s="325" t="s">
        <v>732</v>
      </c>
      <c r="C25" s="325"/>
      <c r="D25" s="325"/>
      <c r="E25" s="325"/>
      <c r="F25" s="325"/>
      <c r="G25" s="325"/>
      <c r="H25" s="235">
        <f>ROUNDUP(H23/6*3,0)</f>
        <v>1306998</v>
      </c>
    </row>
  </sheetData>
  <mergeCells count="5">
    <mergeCell ref="B24:G24"/>
    <mergeCell ref="B25:G25"/>
    <mergeCell ref="B18:H19"/>
    <mergeCell ref="F1:H1"/>
    <mergeCell ref="B23:G23"/>
  </mergeCell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37D2-09B1-4F0F-9168-7D248797C25C}">
  <dimension ref="A1:H21"/>
  <sheetViews>
    <sheetView workbookViewId="0">
      <selection activeCell="E18" sqref="E18:E19"/>
    </sheetView>
  </sheetViews>
  <sheetFormatPr defaultRowHeight="12.75"/>
  <cols>
    <col min="1" max="1" width="40.140625" style="4" customWidth="1"/>
    <col min="2" max="2" width="9.140625" style="4"/>
    <col min="3" max="3" width="13.5703125" style="4" customWidth="1"/>
    <col min="4" max="4" width="17.42578125" style="4" customWidth="1"/>
    <col min="5" max="5" width="17.5703125" style="4" customWidth="1"/>
    <col min="6" max="6" width="13.140625" style="4" customWidth="1"/>
    <col min="7" max="7" width="9.140625" style="4"/>
    <col min="8" max="8" width="11.140625" style="4" bestFit="1" customWidth="1"/>
    <col min="9" max="16384" width="9.140625" style="4"/>
  </cols>
  <sheetData>
    <row r="1" spans="1:6" ht="83.25" customHeight="1">
      <c r="E1" s="336" t="s">
        <v>115</v>
      </c>
      <c r="F1" s="336"/>
    </row>
    <row r="2" spans="1:6">
      <c r="A2" s="3" t="s">
        <v>278</v>
      </c>
    </row>
    <row r="3" spans="1:6">
      <c r="D3" s="91">
        <v>837.65938019570547</v>
      </c>
      <c r="E3" s="335" t="s">
        <v>276</v>
      </c>
      <c r="F3" s="335"/>
    </row>
    <row r="4" spans="1:6" ht="38.25">
      <c r="A4" s="92" t="s">
        <v>23</v>
      </c>
      <c r="B4" s="66" t="s">
        <v>1</v>
      </c>
      <c r="C4" s="66" t="s">
        <v>273</v>
      </c>
      <c r="D4" s="66" t="s">
        <v>166</v>
      </c>
      <c r="E4" s="66" t="s">
        <v>274</v>
      </c>
      <c r="F4" s="66" t="s">
        <v>275</v>
      </c>
    </row>
    <row r="5" spans="1:6">
      <c r="A5" s="83" t="s">
        <v>7</v>
      </c>
      <c r="B5" s="5">
        <v>5</v>
      </c>
      <c r="C5" s="84">
        <v>1470.0800000000002</v>
      </c>
      <c r="D5" s="84">
        <f>B5*D3</f>
        <v>4188.2969009785274</v>
      </c>
      <c r="E5" s="84">
        <f>C5-D5</f>
        <v>-2718.2169009785275</v>
      </c>
      <c r="F5" s="5">
        <v>0</v>
      </c>
    </row>
    <row r="6" spans="1:6">
      <c r="A6" s="83" t="s">
        <v>8</v>
      </c>
      <c r="B6" s="5">
        <v>38</v>
      </c>
      <c r="C6" s="84">
        <v>63924.350000000013</v>
      </c>
      <c r="D6" s="84">
        <f>B6*D3</f>
        <v>31831.056447436808</v>
      </c>
      <c r="E6" s="84">
        <f t="shared" ref="E6:E16" si="0">C6-D6</f>
        <v>32093.293552563206</v>
      </c>
      <c r="F6" s="85">
        <v>5295.4000000000296</v>
      </c>
    </row>
    <row r="7" spans="1:6">
      <c r="A7" s="83" t="s">
        <v>9</v>
      </c>
      <c r="B7" s="5">
        <v>1</v>
      </c>
      <c r="C7" s="84">
        <v>2719.45</v>
      </c>
      <c r="D7" s="84">
        <f>B7*D3</f>
        <v>837.65938019570547</v>
      </c>
      <c r="E7" s="84">
        <f t="shared" si="0"/>
        <v>1881.7906198042942</v>
      </c>
      <c r="F7" s="85">
        <v>223.30000000000018</v>
      </c>
    </row>
    <row r="8" spans="1:6">
      <c r="A8" s="83" t="s">
        <v>10</v>
      </c>
      <c r="B8" s="5">
        <v>14</v>
      </c>
      <c r="C8" s="84">
        <v>22780.620000000003</v>
      </c>
      <c r="D8" s="84">
        <f>B8*D3</f>
        <v>11727.231322739877</v>
      </c>
      <c r="E8" s="84">
        <f t="shared" si="0"/>
        <v>11053.388677260125</v>
      </c>
      <c r="F8" s="85">
        <v>1961.8500000000022</v>
      </c>
    </row>
    <row r="9" spans="1:6">
      <c r="A9" s="83" t="s">
        <v>11</v>
      </c>
      <c r="B9" s="5">
        <v>14</v>
      </c>
      <c r="C9" s="84">
        <v>45152.73</v>
      </c>
      <c r="D9" s="84">
        <f>B9*D3</f>
        <v>11727.231322739877</v>
      </c>
      <c r="E9" s="84">
        <f t="shared" si="0"/>
        <v>33425.498677260126</v>
      </c>
      <c r="F9" s="85">
        <v>3652.5500000000102</v>
      </c>
    </row>
    <row r="10" spans="1:6">
      <c r="A10" s="83" t="s">
        <v>13</v>
      </c>
      <c r="B10" s="5">
        <v>11</v>
      </c>
      <c r="C10" s="84">
        <v>30697.730000000003</v>
      </c>
      <c r="D10" s="84">
        <f>B10*D3</f>
        <v>9214.2531821527609</v>
      </c>
      <c r="E10" s="84">
        <f t="shared" si="0"/>
        <v>21483.476817847244</v>
      </c>
      <c r="F10" s="85">
        <v>2312.7500000000036</v>
      </c>
    </row>
    <row r="11" spans="1:6">
      <c r="A11" s="83" t="s">
        <v>16</v>
      </c>
      <c r="B11" s="5">
        <v>18</v>
      </c>
      <c r="C11" s="84">
        <v>98651.290000000023</v>
      </c>
      <c r="D11" s="84">
        <f>B11*D3</f>
        <v>15077.868843522698</v>
      </c>
      <c r="E11" s="84">
        <f t="shared" si="0"/>
        <v>83573.421156477329</v>
      </c>
      <c r="F11" s="85">
        <v>6986.1000000000349</v>
      </c>
    </row>
    <row r="12" spans="1:6">
      <c r="A12" s="83" t="s">
        <v>17</v>
      </c>
      <c r="B12" s="5">
        <v>13</v>
      </c>
      <c r="C12" s="84">
        <v>33002.610000000008</v>
      </c>
      <c r="D12" s="84">
        <f>B12*D3</f>
        <v>10889.571942544171</v>
      </c>
      <c r="E12" s="84">
        <f t="shared" si="0"/>
        <v>22113.038057455837</v>
      </c>
      <c r="F12" s="85">
        <v>2743.4000000000087</v>
      </c>
    </row>
    <row r="13" spans="1:6">
      <c r="A13" s="83" t="s">
        <v>18</v>
      </c>
      <c r="B13" s="5">
        <v>67</v>
      </c>
      <c r="C13" s="84">
        <v>180438.37</v>
      </c>
      <c r="D13" s="84">
        <f>B13*D3</f>
        <v>56123.178473112268</v>
      </c>
      <c r="E13" s="84">
        <f t="shared" si="0"/>
        <v>124315.19152688773</v>
      </c>
      <c r="F13" s="85">
        <v>14658.050000000001</v>
      </c>
    </row>
    <row r="14" spans="1:6">
      <c r="A14" s="83" t="s">
        <v>20</v>
      </c>
      <c r="B14" s="5">
        <v>17</v>
      </c>
      <c r="C14" s="84">
        <v>39141.249999999993</v>
      </c>
      <c r="D14" s="84">
        <f>B14*D3</f>
        <v>14240.209463326994</v>
      </c>
      <c r="E14" s="84">
        <f t="shared" si="0"/>
        <v>24901.040536672997</v>
      </c>
      <c r="F14" s="85">
        <v>3046.4499999999971</v>
      </c>
    </row>
    <row r="15" spans="1:6">
      <c r="A15" s="83" t="s">
        <v>21</v>
      </c>
      <c r="B15" s="5">
        <v>18</v>
      </c>
      <c r="C15" s="84">
        <v>37371.919999999998</v>
      </c>
      <c r="D15" s="84">
        <f>B15*D3</f>
        <v>15077.868843522698</v>
      </c>
      <c r="E15" s="84">
        <f t="shared" si="0"/>
        <v>22294.051156477301</v>
      </c>
      <c r="F15" s="85">
        <v>3014.5499999999956</v>
      </c>
    </row>
    <row r="16" spans="1:6">
      <c r="A16" s="86" t="s">
        <v>0</v>
      </c>
      <c r="B16" s="16">
        <v>216</v>
      </c>
      <c r="C16" s="87">
        <v>555350.4</v>
      </c>
      <c r="D16" s="88">
        <f>SUM(D5:D15)</f>
        <v>180934.42612227239</v>
      </c>
      <c r="E16" s="88">
        <f t="shared" si="0"/>
        <v>374415.97387772764</v>
      </c>
      <c r="F16" s="89">
        <f>SUM(F5:F15)</f>
        <v>43894.400000000081</v>
      </c>
    </row>
    <row r="17" spans="1:8" ht="16.5" customHeight="1">
      <c r="A17" s="325" t="s">
        <v>160</v>
      </c>
      <c r="B17" s="325"/>
      <c r="C17" s="325"/>
      <c r="D17" s="325"/>
      <c r="E17" s="90">
        <f>ROUNDUP(E16*6,0)</f>
        <v>2246496</v>
      </c>
      <c r="H17" s="232"/>
    </row>
    <row r="18" spans="1:8" ht="16.5" customHeight="1">
      <c r="A18" s="325" t="s">
        <v>717</v>
      </c>
      <c r="B18" s="325"/>
      <c r="C18" s="325"/>
      <c r="D18" s="325"/>
      <c r="E18" s="90">
        <f>E17/6*3</f>
        <v>1123248</v>
      </c>
      <c r="H18" s="233"/>
    </row>
    <row r="19" spans="1:8" ht="16.5" customHeight="1">
      <c r="A19" s="325" t="s">
        <v>732</v>
      </c>
      <c r="B19" s="325"/>
      <c r="C19" s="325"/>
      <c r="D19" s="325"/>
      <c r="E19" s="90">
        <f>E17/6*3</f>
        <v>1123248</v>
      </c>
    </row>
    <row r="20" spans="1:8" ht="15" customHeight="1">
      <c r="A20" s="336" t="s">
        <v>277</v>
      </c>
      <c r="B20" s="336"/>
      <c r="C20" s="336"/>
      <c r="D20" s="336"/>
      <c r="E20" s="336"/>
      <c r="F20" s="336"/>
    </row>
    <row r="21" spans="1:8" ht="39" customHeight="1">
      <c r="A21" s="337" t="s">
        <v>733</v>
      </c>
      <c r="B21" s="337"/>
      <c r="C21" s="337"/>
      <c r="D21" s="337"/>
      <c r="E21" s="337"/>
      <c r="F21" s="337"/>
    </row>
  </sheetData>
  <mergeCells count="7">
    <mergeCell ref="A17:D17"/>
    <mergeCell ref="E3:F3"/>
    <mergeCell ref="E1:F1"/>
    <mergeCell ref="A20:F20"/>
    <mergeCell ref="A21:F21"/>
    <mergeCell ref="A18:D18"/>
    <mergeCell ref="A19:D19"/>
  </mergeCells>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B6DF8-912E-45D1-A344-B6B5049EB8E1}">
  <dimension ref="A1:K1599"/>
  <sheetViews>
    <sheetView zoomScale="80" zoomScaleNormal="80" workbookViewId="0">
      <selection activeCell="M10" sqref="M10"/>
    </sheetView>
  </sheetViews>
  <sheetFormatPr defaultColWidth="17" defaultRowHeight="12.75"/>
  <cols>
    <col min="1" max="2" width="17" style="10"/>
    <col min="3" max="3" width="37" style="10" customWidth="1"/>
    <col min="4" max="5" width="17" style="10"/>
    <col min="6" max="6" width="22.140625" style="10" customWidth="1"/>
    <col min="7" max="16384" width="17" style="10"/>
  </cols>
  <sheetData>
    <row r="1" spans="1:11" ht="56.25" customHeight="1">
      <c r="I1" s="327" t="s">
        <v>114</v>
      </c>
      <c r="J1" s="327"/>
      <c r="K1" s="327"/>
    </row>
    <row r="2" spans="1:11" ht="18" customHeight="1">
      <c r="A2" s="338" t="s">
        <v>177</v>
      </c>
      <c r="B2" s="338"/>
      <c r="C2" s="338"/>
      <c r="D2" s="338"/>
      <c r="E2" s="338"/>
      <c r="F2" s="338"/>
    </row>
    <row r="3" spans="1:11" ht="51">
      <c r="A3" s="15" t="s">
        <v>178</v>
      </c>
      <c r="B3" s="15" t="s">
        <v>31</v>
      </c>
      <c r="C3" s="15" t="s">
        <v>2</v>
      </c>
      <c r="D3" s="15" t="s">
        <v>184</v>
      </c>
      <c r="E3" s="15" t="s">
        <v>185</v>
      </c>
      <c r="F3" s="20" t="s">
        <v>160</v>
      </c>
    </row>
    <row r="4" spans="1:11" ht="15">
      <c r="A4" s="63"/>
      <c r="B4" s="63"/>
      <c r="C4" s="64" t="s">
        <v>84</v>
      </c>
      <c r="D4" s="65">
        <f>SUM(D5:D1598)</f>
        <v>100492.1</v>
      </c>
      <c r="E4" s="65">
        <f>SUM(E5:E1598)</f>
        <v>63207</v>
      </c>
      <c r="F4" s="236">
        <f>D4*6</f>
        <v>602952.60000000009</v>
      </c>
    </row>
    <row r="5" spans="1:11" ht="15">
      <c r="A5" s="63" t="s">
        <v>179</v>
      </c>
      <c r="B5" s="63" t="s">
        <v>167</v>
      </c>
      <c r="C5" s="63" t="s">
        <v>168</v>
      </c>
      <c r="D5" s="63">
        <v>2148</v>
      </c>
      <c r="E5" s="63">
        <v>1074</v>
      </c>
    </row>
    <row r="6" spans="1:11" ht="15">
      <c r="A6" s="63" t="s">
        <v>179</v>
      </c>
      <c r="B6" s="63" t="s">
        <v>169</v>
      </c>
      <c r="C6" s="63" t="s">
        <v>170</v>
      </c>
      <c r="D6" s="63">
        <v>1193</v>
      </c>
      <c r="E6" s="63">
        <v>1193</v>
      </c>
    </row>
    <row r="7" spans="1:11" ht="15">
      <c r="A7" s="63" t="s">
        <v>179</v>
      </c>
      <c r="B7" s="63" t="s">
        <v>167</v>
      </c>
      <c r="C7" s="63" t="s">
        <v>168</v>
      </c>
      <c r="D7" s="63">
        <v>310</v>
      </c>
      <c r="E7" s="63">
        <v>155</v>
      </c>
    </row>
    <row r="8" spans="1:11" ht="36" customHeight="1">
      <c r="A8" s="63" t="s">
        <v>179</v>
      </c>
      <c r="B8" s="63" t="s">
        <v>169</v>
      </c>
      <c r="C8" s="63" t="s">
        <v>170</v>
      </c>
      <c r="D8" s="63">
        <v>81</v>
      </c>
      <c r="E8" s="63">
        <v>81</v>
      </c>
      <c r="G8" s="325" t="s">
        <v>160</v>
      </c>
      <c r="H8" s="325"/>
      <c r="I8" s="325"/>
      <c r="J8" s="325"/>
      <c r="K8" s="236">
        <f>ROUNDUP(F4,0)</f>
        <v>602953</v>
      </c>
    </row>
    <row r="9" spans="1:11" ht="34.5" customHeight="1">
      <c r="A9" s="63" t="s">
        <v>179</v>
      </c>
      <c r="B9" s="63" t="s">
        <v>167</v>
      </c>
      <c r="C9" s="63" t="s">
        <v>168</v>
      </c>
      <c r="D9" s="63">
        <v>28</v>
      </c>
      <c r="E9" s="63">
        <v>14</v>
      </c>
      <c r="G9" s="325" t="s">
        <v>717</v>
      </c>
      <c r="H9" s="325"/>
      <c r="I9" s="325"/>
      <c r="J9" s="325"/>
      <c r="K9" s="236">
        <f>ROUNDUP(K8/6*3,0)</f>
        <v>301477</v>
      </c>
    </row>
    <row r="10" spans="1:11" ht="37.5" customHeight="1">
      <c r="A10" s="63" t="s">
        <v>179</v>
      </c>
      <c r="B10" s="63" t="s">
        <v>169</v>
      </c>
      <c r="C10" s="63" t="s">
        <v>170</v>
      </c>
      <c r="D10" s="63">
        <v>5</v>
      </c>
      <c r="E10" s="63">
        <v>5</v>
      </c>
      <c r="G10" s="325" t="s">
        <v>732</v>
      </c>
      <c r="H10" s="325"/>
      <c r="I10" s="325"/>
      <c r="J10" s="325"/>
      <c r="K10" s="236">
        <f>ROUNDDOWN(K8/6*3,0)</f>
        <v>301476</v>
      </c>
    </row>
    <row r="11" spans="1:11" ht="31.5" customHeight="1">
      <c r="A11" s="63" t="s">
        <v>179</v>
      </c>
      <c r="B11" s="63" t="s">
        <v>167</v>
      </c>
      <c r="C11" s="63" t="s">
        <v>168</v>
      </c>
      <c r="D11" s="63">
        <v>36</v>
      </c>
      <c r="E11" s="63">
        <v>18</v>
      </c>
      <c r="G11" s="208"/>
      <c r="H11" s="208"/>
      <c r="I11" s="208"/>
      <c r="J11" s="208"/>
      <c r="K11" s="208"/>
    </row>
    <row r="12" spans="1:11" ht="15">
      <c r="A12" s="63" t="s">
        <v>179</v>
      </c>
      <c r="B12" s="63" t="s">
        <v>169</v>
      </c>
      <c r="C12" s="63" t="s">
        <v>170</v>
      </c>
      <c r="D12" s="63">
        <v>4</v>
      </c>
      <c r="E12" s="63">
        <v>4</v>
      </c>
    </row>
    <row r="13" spans="1:11" ht="15">
      <c r="A13" s="63" t="s">
        <v>179</v>
      </c>
      <c r="B13" s="63" t="s">
        <v>167</v>
      </c>
      <c r="C13" s="63" t="s">
        <v>168</v>
      </c>
      <c r="D13" s="63">
        <v>98</v>
      </c>
      <c r="E13" s="63">
        <v>49</v>
      </c>
    </row>
    <row r="14" spans="1:11" ht="15">
      <c r="A14" s="63" t="s">
        <v>179</v>
      </c>
      <c r="B14" s="63" t="s">
        <v>169</v>
      </c>
      <c r="C14" s="63" t="s">
        <v>170</v>
      </c>
      <c r="D14" s="63">
        <v>17</v>
      </c>
      <c r="E14" s="63">
        <v>17</v>
      </c>
    </row>
    <row r="15" spans="1:11" ht="15">
      <c r="A15" s="63" t="s">
        <v>179</v>
      </c>
      <c r="B15" s="63" t="s">
        <v>167</v>
      </c>
      <c r="C15" s="63" t="s">
        <v>168</v>
      </c>
      <c r="D15" s="63">
        <v>14</v>
      </c>
      <c r="E15" s="63">
        <v>7</v>
      </c>
    </row>
    <row r="16" spans="1:11" ht="15">
      <c r="A16" s="63" t="s">
        <v>179</v>
      </c>
      <c r="B16" s="63" t="s">
        <v>167</v>
      </c>
      <c r="C16" s="63" t="s">
        <v>168</v>
      </c>
      <c r="D16" s="63">
        <v>220</v>
      </c>
      <c r="E16" s="63">
        <v>110</v>
      </c>
    </row>
    <row r="17" spans="1:8" ht="15">
      <c r="A17" s="63" t="s">
        <v>179</v>
      </c>
      <c r="B17" s="63" t="s">
        <v>169</v>
      </c>
      <c r="C17" s="63" t="s">
        <v>170</v>
      </c>
      <c r="D17" s="63">
        <v>48</v>
      </c>
      <c r="E17" s="63">
        <v>48</v>
      </c>
    </row>
    <row r="18" spans="1:8" ht="15">
      <c r="A18" s="63" t="s">
        <v>179</v>
      </c>
      <c r="B18" s="63" t="s">
        <v>167</v>
      </c>
      <c r="C18" s="63" t="s">
        <v>168</v>
      </c>
      <c r="D18" s="63">
        <v>4</v>
      </c>
      <c r="E18" s="63">
        <v>2</v>
      </c>
    </row>
    <row r="19" spans="1:8" ht="15">
      <c r="A19" s="63" t="s">
        <v>179</v>
      </c>
      <c r="B19" s="63" t="s">
        <v>169</v>
      </c>
      <c r="C19" s="63" t="s">
        <v>170</v>
      </c>
      <c r="D19" s="63">
        <v>3</v>
      </c>
      <c r="E19" s="63">
        <v>3</v>
      </c>
    </row>
    <row r="20" spans="1:8" ht="15">
      <c r="A20" s="63" t="s">
        <v>179</v>
      </c>
      <c r="B20" s="63" t="s">
        <v>167</v>
      </c>
      <c r="C20" s="63" t="s">
        <v>168</v>
      </c>
      <c r="D20" s="63">
        <v>48</v>
      </c>
      <c r="E20" s="63">
        <v>24</v>
      </c>
    </row>
    <row r="21" spans="1:8" ht="15">
      <c r="A21" s="63" t="s">
        <v>179</v>
      </c>
      <c r="B21" s="63" t="s">
        <v>169</v>
      </c>
      <c r="C21" s="63" t="s">
        <v>170</v>
      </c>
      <c r="D21" s="63">
        <v>12</v>
      </c>
      <c r="E21" s="63">
        <v>12</v>
      </c>
    </row>
    <row r="22" spans="1:8" ht="15">
      <c r="A22" s="63" t="s">
        <v>179</v>
      </c>
      <c r="B22" s="63" t="s">
        <v>167</v>
      </c>
      <c r="C22" s="63" t="s">
        <v>168</v>
      </c>
      <c r="D22" s="63">
        <v>128</v>
      </c>
      <c r="E22" s="63">
        <v>64</v>
      </c>
    </row>
    <row r="23" spans="1:8" ht="15">
      <c r="A23" s="63" t="s">
        <v>179</v>
      </c>
      <c r="B23" s="63" t="s">
        <v>169</v>
      </c>
      <c r="C23" s="63" t="s">
        <v>170</v>
      </c>
      <c r="D23" s="63">
        <v>57</v>
      </c>
      <c r="E23" s="63">
        <v>57</v>
      </c>
    </row>
    <row r="24" spans="1:8" ht="15">
      <c r="A24" s="63" t="s">
        <v>179</v>
      </c>
      <c r="B24" s="63" t="s">
        <v>167</v>
      </c>
      <c r="C24" s="63" t="s">
        <v>168</v>
      </c>
      <c r="D24" s="63">
        <v>280</v>
      </c>
      <c r="E24" s="63">
        <v>140</v>
      </c>
    </row>
    <row r="25" spans="1:8" ht="15">
      <c r="A25" s="63" t="s">
        <v>179</v>
      </c>
      <c r="B25" s="63" t="s">
        <v>169</v>
      </c>
      <c r="C25" s="63" t="s">
        <v>170</v>
      </c>
      <c r="D25" s="63">
        <v>9</v>
      </c>
      <c r="E25" s="63">
        <v>9</v>
      </c>
    </row>
    <row r="26" spans="1:8" ht="15">
      <c r="A26" s="63" t="s">
        <v>179</v>
      </c>
      <c r="B26" s="63" t="s">
        <v>167</v>
      </c>
      <c r="C26" s="63" t="s">
        <v>168</v>
      </c>
      <c r="D26" s="63">
        <v>118</v>
      </c>
      <c r="E26" s="63">
        <v>59</v>
      </c>
    </row>
    <row r="27" spans="1:8" ht="15">
      <c r="A27" s="63" t="s">
        <v>179</v>
      </c>
      <c r="B27" s="63" t="s">
        <v>169</v>
      </c>
      <c r="C27" s="63" t="s">
        <v>170</v>
      </c>
      <c r="D27" s="63">
        <v>70</v>
      </c>
      <c r="E27" s="63">
        <v>70</v>
      </c>
    </row>
    <row r="28" spans="1:8" ht="15">
      <c r="A28" s="63" t="s">
        <v>179</v>
      </c>
      <c r="B28" s="63" t="s">
        <v>171</v>
      </c>
      <c r="C28" s="63" t="s">
        <v>172</v>
      </c>
      <c r="D28" s="63">
        <v>4</v>
      </c>
      <c r="E28" s="63">
        <v>1</v>
      </c>
    </row>
    <row r="29" spans="1:8" ht="15">
      <c r="A29" s="63" t="s">
        <v>179</v>
      </c>
      <c r="B29" s="63" t="s">
        <v>173</v>
      </c>
      <c r="C29" s="63" t="s">
        <v>174</v>
      </c>
      <c r="D29" s="63">
        <v>2</v>
      </c>
      <c r="E29" s="63">
        <v>1</v>
      </c>
    </row>
    <row r="30" spans="1:8" ht="15">
      <c r="A30" s="63" t="s">
        <v>179</v>
      </c>
      <c r="B30" s="63" t="s">
        <v>167</v>
      </c>
      <c r="C30" s="63" t="s">
        <v>168</v>
      </c>
      <c r="D30" s="63">
        <v>100</v>
      </c>
      <c r="E30" s="63">
        <v>50</v>
      </c>
    </row>
    <row r="31" spans="1:8" ht="15">
      <c r="A31" s="63" t="s">
        <v>179</v>
      </c>
      <c r="B31" s="63" t="s">
        <v>169</v>
      </c>
      <c r="C31" s="63" t="s">
        <v>170</v>
      </c>
      <c r="D31" s="63">
        <v>77</v>
      </c>
      <c r="E31" s="63">
        <v>77</v>
      </c>
    </row>
    <row r="32" spans="1:8" ht="15">
      <c r="A32" s="63" t="s">
        <v>179</v>
      </c>
      <c r="B32" s="63" t="s">
        <v>167</v>
      </c>
      <c r="C32" s="63" t="s">
        <v>168</v>
      </c>
      <c r="D32" s="63">
        <v>52</v>
      </c>
      <c r="E32" s="63">
        <v>26</v>
      </c>
      <c r="H32" s="10" t="s">
        <v>715</v>
      </c>
    </row>
    <row r="33" spans="1:5" ht="15">
      <c r="A33" s="63" t="s">
        <v>179</v>
      </c>
      <c r="B33" s="63" t="s">
        <v>169</v>
      </c>
      <c r="C33" s="63" t="s">
        <v>170</v>
      </c>
      <c r="D33" s="63">
        <v>69</v>
      </c>
      <c r="E33" s="63">
        <v>69</v>
      </c>
    </row>
    <row r="34" spans="1:5" ht="15">
      <c r="A34" s="63" t="s">
        <v>179</v>
      </c>
      <c r="B34" s="63" t="s">
        <v>167</v>
      </c>
      <c r="C34" s="63" t="s">
        <v>168</v>
      </c>
      <c r="D34" s="63">
        <v>170</v>
      </c>
      <c r="E34" s="63">
        <v>85</v>
      </c>
    </row>
    <row r="35" spans="1:5" ht="15">
      <c r="A35" s="63" t="s">
        <v>179</v>
      </c>
      <c r="B35" s="63" t="s">
        <v>169</v>
      </c>
      <c r="C35" s="63" t="s">
        <v>170</v>
      </c>
      <c r="D35" s="63">
        <v>142</v>
      </c>
      <c r="E35" s="63">
        <v>142</v>
      </c>
    </row>
    <row r="36" spans="1:5" ht="15">
      <c r="A36" s="63" t="s">
        <v>179</v>
      </c>
      <c r="B36" s="63" t="s">
        <v>167</v>
      </c>
      <c r="C36" s="63" t="s">
        <v>168</v>
      </c>
      <c r="D36" s="63">
        <v>32</v>
      </c>
      <c r="E36" s="63">
        <v>16</v>
      </c>
    </row>
    <row r="37" spans="1:5" ht="15">
      <c r="A37" s="63" t="s">
        <v>179</v>
      </c>
      <c r="B37" s="63" t="s">
        <v>169</v>
      </c>
      <c r="C37" s="63" t="s">
        <v>170</v>
      </c>
      <c r="D37" s="63">
        <v>2</v>
      </c>
      <c r="E37" s="63">
        <v>2</v>
      </c>
    </row>
    <row r="38" spans="1:5" ht="15">
      <c r="A38" s="63" t="s">
        <v>179</v>
      </c>
      <c r="B38" s="63" t="s">
        <v>167</v>
      </c>
      <c r="C38" s="63" t="s">
        <v>168</v>
      </c>
      <c r="D38" s="63">
        <v>66</v>
      </c>
      <c r="E38" s="63">
        <v>33</v>
      </c>
    </row>
    <row r="39" spans="1:5" ht="15">
      <c r="A39" s="63" t="s">
        <v>179</v>
      </c>
      <c r="B39" s="63" t="s">
        <v>169</v>
      </c>
      <c r="C39" s="63" t="s">
        <v>170</v>
      </c>
      <c r="D39" s="63">
        <v>12</v>
      </c>
      <c r="E39" s="63">
        <v>12</v>
      </c>
    </row>
    <row r="40" spans="1:5" ht="15">
      <c r="A40" s="63" t="s">
        <v>179</v>
      </c>
      <c r="B40" s="63" t="s">
        <v>167</v>
      </c>
      <c r="C40" s="63" t="s">
        <v>168</v>
      </c>
      <c r="D40" s="63">
        <v>2</v>
      </c>
      <c r="E40" s="63">
        <v>1</v>
      </c>
    </row>
    <row r="41" spans="1:5" ht="15">
      <c r="A41" s="63" t="s">
        <v>179</v>
      </c>
      <c r="B41" s="63" t="s">
        <v>167</v>
      </c>
      <c r="C41" s="63" t="s">
        <v>168</v>
      </c>
      <c r="D41" s="63">
        <v>30</v>
      </c>
      <c r="E41" s="63">
        <v>15</v>
      </c>
    </row>
    <row r="42" spans="1:5" ht="15">
      <c r="A42" s="63" t="s">
        <v>179</v>
      </c>
      <c r="B42" s="63" t="s">
        <v>169</v>
      </c>
      <c r="C42" s="63" t="s">
        <v>170</v>
      </c>
      <c r="D42" s="63">
        <v>9</v>
      </c>
      <c r="E42" s="63">
        <v>9</v>
      </c>
    </row>
    <row r="43" spans="1:5" ht="15">
      <c r="A43" s="63" t="s">
        <v>179</v>
      </c>
      <c r="B43" s="63" t="s">
        <v>167</v>
      </c>
      <c r="C43" s="63" t="s">
        <v>168</v>
      </c>
      <c r="D43" s="63">
        <v>12</v>
      </c>
      <c r="E43" s="63">
        <v>6</v>
      </c>
    </row>
    <row r="44" spans="1:5" ht="15">
      <c r="A44" s="63" t="s">
        <v>179</v>
      </c>
      <c r="B44" s="63" t="s">
        <v>169</v>
      </c>
      <c r="C44" s="63" t="s">
        <v>170</v>
      </c>
      <c r="D44" s="63">
        <v>1</v>
      </c>
      <c r="E44" s="63">
        <v>1</v>
      </c>
    </row>
    <row r="45" spans="1:5" ht="15">
      <c r="A45" s="63" t="s">
        <v>179</v>
      </c>
      <c r="B45" s="63" t="s">
        <v>167</v>
      </c>
      <c r="C45" s="63" t="s">
        <v>168</v>
      </c>
      <c r="D45" s="63">
        <v>58</v>
      </c>
      <c r="E45" s="63">
        <v>29</v>
      </c>
    </row>
    <row r="46" spans="1:5" ht="15">
      <c r="A46" s="63" t="s">
        <v>179</v>
      </c>
      <c r="B46" s="63" t="s">
        <v>169</v>
      </c>
      <c r="C46" s="63" t="s">
        <v>170</v>
      </c>
      <c r="D46" s="63">
        <v>22</v>
      </c>
      <c r="E46" s="63">
        <v>22</v>
      </c>
    </row>
    <row r="47" spans="1:5" ht="15">
      <c r="A47" s="63" t="s">
        <v>179</v>
      </c>
      <c r="B47" s="63" t="s">
        <v>167</v>
      </c>
      <c r="C47" s="63" t="s">
        <v>168</v>
      </c>
      <c r="D47" s="63">
        <v>18</v>
      </c>
      <c r="E47" s="63">
        <v>9</v>
      </c>
    </row>
    <row r="48" spans="1:5" ht="15">
      <c r="A48" s="63" t="s">
        <v>179</v>
      </c>
      <c r="B48" s="63" t="s">
        <v>169</v>
      </c>
      <c r="C48" s="63" t="s">
        <v>170</v>
      </c>
      <c r="D48" s="63">
        <v>2</v>
      </c>
      <c r="E48" s="63">
        <v>2</v>
      </c>
    </row>
    <row r="49" spans="1:5" ht="15">
      <c r="A49" s="63" t="s">
        <v>179</v>
      </c>
      <c r="B49" s="63" t="s">
        <v>167</v>
      </c>
      <c r="C49" s="63" t="s">
        <v>168</v>
      </c>
      <c r="D49" s="63">
        <v>58</v>
      </c>
      <c r="E49" s="63">
        <v>29</v>
      </c>
    </row>
    <row r="50" spans="1:5" ht="15">
      <c r="A50" s="63" t="s">
        <v>179</v>
      </c>
      <c r="B50" s="63" t="s">
        <v>169</v>
      </c>
      <c r="C50" s="63" t="s">
        <v>170</v>
      </c>
      <c r="D50" s="63">
        <v>14</v>
      </c>
      <c r="E50" s="63">
        <v>14</v>
      </c>
    </row>
    <row r="51" spans="1:5" ht="15">
      <c r="A51" s="63" t="s">
        <v>179</v>
      </c>
      <c r="B51" s="63" t="s">
        <v>167</v>
      </c>
      <c r="C51" s="63" t="s">
        <v>168</v>
      </c>
      <c r="D51" s="63">
        <v>116</v>
      </c>
      <c r="E51" s="63">
        <v>58</v>
      </c>
    </row>
    <row r="52" spans="1:5" ht="15">
      <c r="A52" s="63" t="s">
        <v>179</v>
      </c>
      <c r="B52" s="63" t="s">
        <v>169</v>
      </c>
      <c r="C52" s="63" t="s">
        <v>170</v>
      </c>
      <c r="D52" s="63">
        <v>32</v>
      </c>
      <c r="E52" s="63">
        <v>32</v>
      </c>
    </row>
    <row r="53" spans="1:5" ht="15">
      <c r="A53" s="63" t="s">
        <v>179</v>
      </c>
      <c r="B53" s="63" t="s">
        <v>167</v>
      </c>
      <c r="C53" s="63" t="s">
        <v>168</v>
      </c>
      <c r="D53" s="63">
        <v>86</v>
      </c>
      <c r="E53" s="63">
        <v>43</v>
      </c>
    </row>
    <row r="54" spans="1:5" ht="15">
      <c r="A54" s="63" t="s">
        <v>179</v>
      </c>
      <c r="B54" s="63" t="s">
        <v>169</v>
      </c>
      <c r="C54" s="63" t="s">
        <v>170</v>
      </c>
      <c r="D54" s="63">
        <v>84</v>
      </c>
      <c r="E54" s="63">
        <v>84</v>
      </c>
    </row>
    <row r="55" spans="1:5" ht="15">
      <c r="A55" s="63" t="s">
        <v>179</v>
      </c>
      <c r="B55" s="63" t="s">
        <v>167</v>
      </c>
      <c r="C55" s="63" t="s">
        <v>168</v>
      </c>
      <c r="D55" s="63">
        <v>76</v>
      </c>
      <c r="E55" s="63">
        <v>38</v>
      </c>
    </row>
    <row r="56" spans="1:5" ht="15">
      <c r="A56" s="63" t="s">
        <v>179</v>
      </c>
      <c r="B56" s="63" t="s">
        <v>169</v>
      </c>
      <c r="C56" s="63" t="s">
        <v>170</v>
      </c>
      <c r="D56" s="63">
        <v>13</v>
      </c>
      <c r="E56" s="63">
        <v>13</v>
      </c>
    </row>
    <row r="57" spans="1:5" ht="15">
      <c r="A57" s="63" t="s">
        <v>179</v>
      </c>
      <c r="B57" s="63" t="s">
        <v>167</v>
      </c>
      <c r="C57" s="63" t="s">
        <v>168</v>
      </c>
      <c r="D57" s="63">
        <v>14</v>
      </c>
      <c r="E57" s="63">
        <v>7</v>
      </c>
    </row>
    <row r="58" spans="1:5" ht="15">
      <c r="A58" s="63" t="s">
        <v>179</v>
      </c>
      <c r="B58" s="63" t="s">
        <v>167</v>
      </c>
      <c r="C58" s="63" t="s">
        <v>168</v>
      </c>
      <c r="D58" s="63">
        <v>98</v>
      </c>
      <c r="E58" s="63">
        <v>49</v>
      </c>
    </row>
    <row r="59" spans="1:5" ht="15">
      <c r="A59" s="63" t="s">
        <v>179</v>
      </c>
      <c r="B59" s="63" t="s">
        <v>169</v>
      </c>
      <c r="C59" s="63" t="s">
        <v>170</v>
      </c>
      <c r="D59" s="63">
        <v>2</v>
      </c>
      <c r="E59" s="63">
        <v>2</v>
      </c>
    </row>
    <row r="60" spans="1:5" ht="15">
      <c r="A60" s="63" t="s">
        <v>179</v>
      </c>
      <c r="B60" s="63" t="s">
        <v>167</v>
      </c>
      <c r="C60" s="63" t="s">
        <v>168</v>
      </c>
      <c r="D60" s="63">
        <v>86</v>
      </c>
      <c r="E60" s="63">
        <v>43</v>
      </c>
    </row>
    <row r="61" spans="1:5" ht="15">
      <c r="A61" s="63" t="s">
        <v>179</v>
      </c>
      <c r="B61" s="63" t="s">
        <v>169</v>
      </c>
      <c r="C61" s="63" t="s">
        <v>170</v>
      </c>
      <c r="D61" s="63">
        <v>77</v>
      </c>
      <c r="E61" s="63">
        <v>77</v>
      </c>
    </row>
    <row r="62" spans="1:5" ht="15">
      <c r="A62" s="63" t="s">
        <v>179</v>
      </c>
      <c r="B62" s="63" t="s">
        <v>167</v>
      </c>
      <c r="C62" s="63" t="s">
        <v>168</v>
      </c>
      <c r="D62" s="63">
        <v>232</v>
      </c>
      <c r="E62" s="63">
        <v>116</v>
      </c>
    </row>
    <row r="63" spans="1:5" ht="15">
      <c r="A63" s="63" t="s">
        <v>179</v>
      </c>
      <c r="B63" s="63" t="s">
        <v>169</v>
      </c>
      <c r="C63" s="63" t="s">
        <v>170</v>
      </c>
      <c r="D63" s="63">
        <v>31</v>
      </c>
      <c r="E63" s="63">
        <v>31</v>
      </c>
    </row>
    <row r="64" spans="1:5" ht="15">
      <c r="A64" s="63" t="s">
        <v>179</v>
      </c>
      <c r="B64" s="63" t="s">
        <v>167</v>
      </c>
      <c r="C64" s="63" t="s">
        <v>168</v>
      </c>
      <c r="D64" s="63">
        <v>278</v>
      </c>
      <c r="E64" s="63">
        <v>139</v>
      </c>
    </row>
    <row r="65" spans="1:5" ht="15">
      <c r="A65" s="63" t="s">
        <v>179</v>
      </c>
      <c r="B65" s="63" t="s">
        <v>169</v>
      </c>
      <c r="C65" s="63" t="s">
        <v>170</v>
      </c>
      <c r="D65" s="63">
        <v>55</v>
      </c>
      <c r="E65" s="63">
        <v>55</v>
      </c>
    </row>
    <row r="66" spans="1:5" ht="15">
      <c r="A66" s="63" t="s">
        <v>179</v>
      </c>
      <c r="B66" s="63" t="s">
        <v>167</v>
      </c>
      <c r="C66" s="63" t="s">
        <v>168</v>
      </c>
      <c r="D66" s="63">
        <v>30</v>
      </c>
      <c r="E66" s="63">
        <v>15</v>
      </c>
    </row>
    <row r="67" spans="1:5" ht="15">
      <c r="A67" s="63" t="s">
        <v>179</v>
      </c>
      <c r="B67" s="63" t="s">
        <v>167</v>
      </c>
      <c r="C67" s="63" t="s">
        <v>168</v>
      </c>
      <c r="D67" s="63">
        <v>2</v>
      </c>
      <c r="E67" s="63">
        <v>1</v>
      </c>
    </row>
    <row r="68" spans="1:5" ht="15">
      <c r="A68" s="63" t="s">
        <v>179</v>
      </c>
      <c r="B68" s="63" t="s">
        <v>167</v>
      </c>
      <c r="C68" s="63" t="s">
        <v>168</v>
      </c>
      <c r="D68" s="63">
        <v>24</v>
      </c>
      <c r="E68" s="63">
        <v>12</v>
      </c>
    </row>
    <row r="69" spans="1:5" ht="15">
      <c r="A69" s="63" t="s">
        <v>179</v>
      </c>
      <c r="B69" s="63" t="s">
        <v>169</v>
      </c>
      <c r="C69" s="63" t="s">
        <v>170</v>
      </c>
      <c r="D69" s="63">
        <v>10</v>
      </c>
      <c r="E69" s="63">
        <v>10</v>
      </c>
    </row>
    <row r="70" spans="1:5" ht="15">
      <c r="A70" s="63" t="s">
        <v>179</v>
      </c>
      <c r="B70" s="63" t="s">
        <v>167</v>
      </c>
      <c r="C70" s="63" t="s">
        <v>168</v>
      </c>
      <c r="D70" s="63">
        <v>120</v>
      </c>
      <c r="E70" s="63">
        <v>60</v>
      </c>
    </row>
    <row r="71" spans="1:5" ht="15">
      <c r="A71" s="63" t="s">
        <v>179</v>
      </c>
      <c r="B71" s="63" t="s">
        <v>169</v>
      </c>
      <c r="C71" s="63" t="s">
        <v>170</v>
      </c>
      <c r="D71" s="63">
        <v>72</v>
      </c>
      <c r="E71" s="63">
        <v>72</v>
      </c>
    </row>
    <row r="72" spans="1:5" ht="15">
      <c r="A72" s="63" t="s">
        <v>179</v>
      </c>
      <c r="B72" s="63" t="s">
        <v>167</v>
      </c>
      <c r="C72" s="63" t="s">
        <v>168</v>
      </c>
      <c r="D72" s="63">
        <v>74</v>
      </c>
      <c r="E72" s="63">
        <v>37</v>
      </c>
    </row>
    <row r="73" spans="1:5" ht="15">
      <c r="A73" s="63" t="s">
        <v>179</v>
      </c>
      <c r="B73" s="63" t="s">
        <v>169</v>
      </c>
      <c r="C73" s="63" t="s">
        <v>170</v>
      </c>
      <c r="D73" s="63">
        <v>90</v>
      </c>
      <c r="E73" s="63">
        <v>90</v>
      </c>
    </row>
    <row r="74" spans="1:5" ht="15">
      <c r="A74" s="63" t="s">
        <v>179</v>
      </c>
      <c r="B74" s="63" t="s">
        <v>167</v>
      </c>
      <c r="C74" s="63" t="s">
        <v>168</v>
      </c>
      <c r="D74" s="63">
        <v>194</v>
      </c>
      <c r="E74" s="63">
        <v>97</v>
      </c>
    </row>
    <row r="75" spans="1:5" ht="15">
      <c r="A75" s="63" t="s">
        <v>179</v>
      </c>
      <c r="B75" s="63" t="s">
        <v>169</v>
      </c>
      <c r="C75" s="63" t="s">
        <v>170</v>
      </c>
      <c r="D75" s="63">
        <v>22</v>
      </c>
      <c r="E75" s="63">
        <v>22</v>
      </c>
    </row>
    <row r="76" spans="1:5" ht="15">
      <c r="A76" s="63" t="s">
        <v>179</v>
      </c>
      <c r="B76" s="63" t="s">
        <v>167</v>
      </c>
      <c r="C76" s="63" t="s">
        <v>168</v>
      </c>
      <c r="D76" s="63">
        <v>100</v>
      </c>
      <c r="E76" s="63">
        <v>50</v>
      </c>
    </row>
    <row r="77" spans="1:5" ht="15">
      <c r="A77" s="63" t="s">
        <v>179</v>
      </c>
      <c r="B77" s="63" t="s">
        <v>169</v>
      </c>
      <c r="C77" s="63" t="s">
        <v>170</v>
      </c>
      <c r="D77" s="63">
        <v>85</v>
      </c>
      <c r="E77" s="63">
        <v>85</v>
      </c>
    </row>
    <row r="78" spans="1:5" ht="15">
      <c r="A78" s="63" t="s">
        <v>179</v>
      </c>
      <c r="B78" s="63" t="s">
        <v>167</v>
      </c>
      <c r="C78" s="63" t="s">
        <v>168</v>
      </c>
      <c r="D78" s="63">
        <v>6</v>
      </c>
      <c r="E78" s="63">
        <v>3</v>
      </c>
    </row>
    <row r="79" spans="1:5" ht="15">
      <c r="A79" s="63" t="s">
        <v>179</v>
      </c>
      <c r="B79" s="63" t="s">
        <v>167</v>
      </c>
      <c r="C79" s="63" t="s">
        <v>168</v>
      </c>
      <c r="D79" s="63">
        <v>70</v>
      </c>
      <c r="E79" s="63">
        <v>35</v>
      </c>
    </row>
    <row r="80" spans="1:5" ht="15">
      <c r="A80" s="63" t="s">
        <v>179</v>
      </c>
      <c r="B80" s="63" t="s">
        <v>169</v>
      </c>
      <c r="C80" s="63" t="s">
        <v>170</v>
      </c>
      <c r="D80" s="63">
        <v>5</v>
      </c>
      <c r="E80" s="63">
        <v>5</v>
      </c>
    </row>
    <row r="81" spans="1:5" ht="15">
      <c r="A81" s="63" t="s">
        <v>179</v>
      </c>
      <c r="B81" s="63" t="s">
        <v>167</v>
      </c>
      <c r="C81" s="63" t="s">
        <v>168</v>
      </c>
      <c r="D81" s="63">
        <v>8</v>
      </c>
      <c r="E81" s="63">
        <v>4</v>
      </c>
    </row>
    <row r="82" spans="1:5" ht="15">
      <c r="A82" s="63" t="s">
        <v>179</v>
      </c>
      <c r="B82" s="63" t="s">
        <v>169</v>
      </c>
      <c r="C82" s="63" t="s">
        <v>170</v>
      </c>
      <c r="D82" s="63">
        <v>3</v>
      </c>
      <c r="E82" s="63">
        <v>3</v>
      </c>
    </row>
    <row r="83" spans="1:5" ht="15">
      <c r="A83" s="63" t="s">
        <v>179</v>
      </c>
      <c r="B83" s="63" t="s">
        <v>169</v>
      </c>
      <c r="C83" s="63" t="s">
        <v>170</v>
      </c>
      <c r="D83" s="63">
        <v>3</v>
      </c>
      <c r="E83" s="63">
        <v>3</v>
      </c>
    </row>
    <row r="84" spans="1:5" ht="15">
      <c r="A84" s="63" t="s">
        <v>179</v>
      </c>
      <c r="B84" s="63" t="s">
        <v>167</v>
      </c>
      <c r="C84" s="63" t="s">
        <v>168</v>
      </c>
      <c r="D84" s="63">
        <v>16</v>
      </c>
      <c r="E84" s="63">
        <v>8</v>
      </c>
    </row>
    <row r="85" spans="1:5" ht="15">
      <c r="A85" s="63" t="s">
        <v>179</v>
      </c>
      <c r="B85" s="63" t="s">
        <v>167</v>
      </c>
      <c r="C85" s="63" t="s">
        <v>168</v>
      </c>
      <c r="D85" s="63">
        <v>110</v>
      </c>
      <c r="E85" s="63">
        <v>55</v>
      </c>
    </row>
    <row r="86" spans="1:5" ht="15">
      <c r="A86" s="63" t="s">
        <v>179</v>
      </c>
      <c r="B86" s="63" t="s">
        <v>169</v>
      </c>
      <c r="C86" s="63" t="s">
        <v>170</v>
      </c>
      <c r="D86" s="63">
        <v>4</v>
      </c>
      <c r="E86" s="63">
        <v>4</v>
      </c>
    </row>
    <row r="87" spans="1:5" ht="15">
      <c r="A87" s="63" t="s">
        <v>179</v>
      </c>
      <c r="B87" s="63" t="s">
        <v>167</v>
      </c>
      <c r="C87" s="63" t="s">
        <v>168</v>
      </c>
      <c r="D87" s="63">
        <v>4</v>
      </c>
      <c r="E87" s="63">
        <v>2</v>
      </c>
    </row>
    <row r="88" spans="1:5" ht="15">
      <c r="A88" s="63" t="s">
        <v>179</v>
      </c>
      <c r="B88" s="63" t="s">
        <v>167</v>
      </c>
      <c r="C88" s="63" t="s">
        <v>168</v>
      </c>
      <c r="D88" s="63">
        <v>70</v>
      </c>
      <c r="E88" s="63">
        <v>35</v>
      </c>
    </row>
    <row r="89" spans="1:5" ht="15">
      <c r="A89" s="63" t="s">
        <v>179</v>
      </c>
      <c r="B89" s="63" t="s">
        <v>169</v>
      </c>
      <c r="C89" s="63" t="s">
        <v>170</v>
      </c>
      <c r="D89" s="63">
        <v>12</v>
      </c>
      <c r="E89" s="63">
        <v>12</v>
      </c>
    </row>
    <row r="90" spans="1:5" ht="15">
      <c r="A90" s="63" t="s">
        <v>179</v>
      </c>
      <c r="B90" s="63" t="s">
        <v>167</v>
      </c>
      <c r="C90" s="63" t="s">
        <v>168</v>
      </c>
      <c r="D90" s="63">
        <v>40</v>
      </c>
      <c r="E90" s="63">
        <v>20</v>
      </c>
    </row>
    <row r="91" spans="1:5" ht="15">
      <c r="A91" s="63" t="s">
        <v>179</v>
      </c>
      <c r="B91" s="63" t="s">
        <v>167</v>
      </c>
      <c r="C91" s="63" t="s">
        <v>168</v>
      </c>
      <c r="D91" s="63">
        <v>308</v>
      </c>
      <c r="E91" s="63">
        <v>154</v>
      </c>
    </row>
    <row r="92" spans="1:5" ht="15">
      <c r="A92" s="63" t="s">
        <v>179</v>
      </c>
      <c r="B92" s="63" t="s">
        <v>169</v>
      </c>
      <c r="C92" s="63" t="s">
        <v>170</v>
      </c>
      <c r="D92" s="63">
        <v>144</v>
      </c>
      <c r="E92" s="63">
        <v>144</v>
      </c>
    </row>
    <row r="93" spans="1:5" ht="15">
      <c r="A93" s="63" t="s">
        <v>179</v>
      </c>
      <c r="B93" s="63" t="s">
        <v>167</v>
      </c>
      <c r="C93" s="63" t="s">
        <v>168</v>
      </c>
      <c r="D93" s="63">
        <v>324</v>
      </c>
      <c r="E93" s="63">
        <v>162</v>
      </c>
    </row>
    <row r="94" spans="1:5" ht="15">
      <c r="A94" s="63" t="s">
        <v>179</v>
      </c>
      <c r="B94" s="63" t="s">
        <v>169</v>
      </c>
      <c r="C94" s="63" t="s">
        <v>170</v>
      </c>
      <c r="D94" s="63">
        <v>271</v>
      </c>
      <c r="E94" s="63">
        <v>271</v>
      </c>
    </row>
    <row r="95" spans="1:5" ht="15">
      <c r="A95" s="63" t="s">
        <v>179</v>
      </c>
      <c r="B95" s="63" t="s">
        <v>167</v>
      </c>
      <c r="C95" s="63" t="s">
        <v>168</v>
      </c>
      <c r="D95" s="63">
        <v>90</v>
      </c>
      <c r="E95" s="63">
        <v>45</v>
      </c>
    </row>
    <row r="96" spans="1:5" ht="15">
      <c r="A96" s="63" t="s">
        <v>179</v>
      </c>
      <c r="B96" s="63" t="s">
        <v>169</v>
      </c>
      <c r="C96" s="63" t="s">
        <v>170</v>
      </c>
      <c r="D96" s="63">
        <v>40</v>
      </c>
      <c r="E96" s="63">
        <v>40</v>
      </c>
    </row>
    <row r="97" spans="1:5" ht="15">
      <c r="A97" s="63" t="s">
        <v>179</v>
      </c>
      <c r="B97" s="63" t="s">
        <v>167</v>
      </c>
      <c r="C97" s="63" t="s">
        <v>168</v>
      </c>
      <c r="D97" s="63">
        <v>18</v>
      </c>
      <c r="E97" s="63">
        <v>9</v>
      </c>
    </row>
    <row r="98" spans="1:5" ht="15">
      <c r="A98" s="63" t="s">
        <v>179</v>
      </c>
      <c r="B98" s="63" t="s">
        <v>167</v>
      </c>
      <c r="C98" s="63" t="s">
        <v>168</v>
      </c>
      <c r="D98" s="63">
        <v>24</v>
      </c>
      <c r="E98" s="63">
        <v>12</v>
      </c>
    </row>
    <row r="99" spans="1:5" ht="15">
      <c r="A99" s="63" t="s">
        <v>179</v>
      </c>
      <c r="B99" s="63" t="s">
        <v>167</v>
      </c>
      <c r="C99" s="63" t="s">
        <v>168</v>
      </c>
      <c r="D99" s="63">
        <v>90</v>
      </c>
      <c r="E99" s="63">
        <v>45</v>
      </c>
    </row>
    <row r="100" spans="1:5" ht="15">
      <c r="A100" s="63" t="s">
        <v>179</v>
      </c>
      <c r="B100" s="63" t="s">
        <v>169</v>
      </c>
      <c r="C100" s="63" t="s">
        <v>170</v>
      </c>
      <c r="D100" s="63">
        <v>27</v>
      </c>
      <c r="E100" s="63">
        <v>27</v>
      </c>
    </row>
    <row r="101" spans="1:5" ht="15">
      <c r="A101" s="63" t="s">
        <v>179</v>
      </c>
      <c r="B101" s="63" t="s">
        <v>167</v>
      </c>
      <c r="C101" s="63" t="s">
        <v>168</v>
      </c>
      <c r="D101" s="63">
        <v>66</v>
      </c>
      <c r="E101" s="63">
        <v>33</v>
      </c>
    </row>
    <row r="102" spans="1:5" ht="15">
      <c r="A102" s="63" t="s">
        <v>179</v>
      </c>
      <c r="B102" s="63" t="s">
        <v>169</v>
      </c>
      <c r="C102" s="63" t="s">
        <v>170</v>
      </c>
      <c r="D102" s="63">
        <v>2</v>
      </c>
      <c r="E102" s="63">
        <v>2</v>
      </c>
    </row>
    <row r="103" spans="1:5" ht="15">
      <c r="A103" s="63" t="s">
        <v>179</v>
      </c>
      <c r="B103" s="63" t="s">
        <v>167</v>
      </c>
      <c r="C103" s="63" t="s">
        <v>168</v>
      </c>
      <c r="D103" s="63">
        <v>138</v>
      </c>
      <c r="E103" s="63">
        <v>69</v>
      </c>
    </row>
    <row r="104" spans="1:5" ht="15">
      <c r="A104" s="63" t="s">
        <v>179</v>
      </c>
      <c r="B104" s="63" t="s">
        <v>169</v>
      </c>
      <c r="C104" s="63" t="s">
        <v>170</v>
      </c>
      <c r="D104" s="63">
        <v>7</v>
      </c>
      <c r="E104" s="63">
        <v>7</v>
      </c>
    </row>
    <row r="105" spans="1:5" ht="15">
      <c r="A105" s="63" t="s">
        <v>179</v>
      </c>
      <c r="B105" s="63" t="s">
        <v>167</v>
      </c>
      <c r="C105" s="63" t="s">
        <v>168</v>
      </c>
      <c r="D105" s="63">
        <v>34</v>
      </c>
      <c r="E105" s="63">
        <v>17</v>
      </c>
    </row>
    <row r="106" spans="1:5" ht="15">
      <c r="A106" s="63" t="s">
        <v>179</v>
      </c>
      <c r="B106" s="63" t="s">
        <v>169</v>
      </c>
      <c r="C106" s="63" t="s">
        <v>170</v>
      </c>
      <c r="D106" s="63">
        <v>7</v>
      </c>
      <c r="E106" s="63">
        <v>7</v>
      </c>
    </row>
    <row r="107" spans="1:5" ht="15">
      <c r="A107" s="63" t="s">
        <v>179</v>
      </c>
      <c r="B107" s="63" t="s">
        <v>167</v>
      </c>
      <c r="C107" s="63" t="s">
        <v>168</v>
      </c>
      <c r="D107" s="63">
        <v>40</v>
      </c>
      <c r="E107" s="63">
        <v>20</v>
      </c>
    </row>
    <row r="108" spans="1:5" ht="15">
      <c r="A108" s="63" t="s">
        <v>179</v>
      </c>
      <c r="B108" s="63" t="s">
        <v>167</v>
      </c>
      <c r="C108" s="63" t="s">
        <v>168</v>
      </c>
      <c r="D108" s="63">
        <v>22</v>
      </c>
      <c r="E108" s="63">
        <v>11</v>
      </c>
    </row>
    <row r="109" spans="1:5" ht="15">
      <c r="A109" s="63" t="s">
        <v>179</v>
      </c>
      <c r="B109" s="63" t="s">
        <v>167</v>
      </c>
      <c r="C109" s="63" t="s">
        <v>168</v>
      </c>
      <c r="D109" s="63">
        <v>40</v>
      </c>
      <c r="E109" s="63">
        <v>20</v>
      </c>
    </row>
    <row r="110" spans="1:5" ht="15">
      <c r="A110" s="63" t="s">
        <v>179</v>
      </c>
      <c r="B110" s="63" t="s">
        <v>169</v>
      </c>
      <c r="C110" s="63" t="s">
        <v>170</v>
      </c>
      <c r="D110" s="63">
        <v>1</v>
      </c>
      <c r="E110" s="63">
        <v>1</v>
      </c>
    </row>
    <row r="111" spans="1:5" ht="15">
      <c r="A111" s="63" t="s">
        <v>179</v>
      </c>
      <c r="B111" s="63" t="s">
        <v>167</v>
      </c>
      <c r="C111" s="63" t="s">
        <v>168</v>
      </c>
      <c r="D111" s="63">
        <v>172</v>
      </c>
      <c r="E111" s="63">
        <v>86</v>
      </c>
    </row>
    <row r="112" spans="1:5" ht="15">
      <c r="A112" s="63" t="s">
        <v>179</v>
      </c>
      <c r="B112" s="63" t="s">
        <v>169</v>
      </c>
      <c r="C112" s="63" t="s">
        <v>170</v>
      </c>
      <c r="D112" s="63">
        <v>133</v>
      </c>
      <c r="E112" s="63">
        <v>133</v>
      </c>
    </row>
    <row r="113" spans="1:5" ht="15">
      <c r="A113" s="63" t="s">
        <v>179</v>
      </c>
      <c r="B113" s="63" t="s">
        <v>167</v>
      </c>
      <c r="C113" s="63" t="s">
        <v>168</v>
      </c>
      <c r="D113" s="63">
        <v>80</v>
      </c>
      <c r="E113" s="63">
        <v>40</v>
      </c>
    </row>
    <row r="114" spans="1:5" ht="15">
      <c r="A114" s="63" t="s">
        <v>179</v>
      </c>
      <c r="B114" s="63" t="s">
        <v>169</v>
      </c>
      <c r="C114" s="63" t="s">
        <v>170</v>
      </c>
      <c r="D114" s="63">
        <v>26</v>
      </c>
      <c r="E114" s="63">
        <v>26</v>
      </c>
    </row>
    <row r="115" spans="1:5" ht="15">
      <c r="A115" s="63" t="s">
        <v>179</v>
      </c>
      <c r="B115" s="63" t="s">
        <v>167</v>
      </c>
      <c r="C115" s="63" t="s">
        <v>168</v>
      </c>
      <c r="D115" s="63">
        <v>6</v>
      </c>
      <c r="E115" s="63">
        <v>3</v>
      </c>
    </row>
    <row r="116" spans="1:5" ht="15">
      <c r="A116" s="63" t="s">
        <v>179</v>
      </c>
      <c r="B116" s="63" t="s">
        <v>167</v>
      </c>
      <c r="C116" s="63" t="s">
        <v>168</v>
      </c>
      <c r="D116" s="63">
        <v>10</v>
      </c>
      <c r="E116" s="63">
        <v>5</v>
      </c>
    </row>
    <row r="117" spans="1:5" ht="15">
      <c r="A117" s="63" t="s">
        <v>179</v>
      </c>
      <c r="B117" s="63" t="s">
        <v>169</v>
      </c>
      <c r="C117" s="63" t="s">
        <v>170</v>
      </c>
      <c r="D117" s="63">
        <v>1</v>
      </c>
      <c r="E117" s="63">
        <v>1</v>
      </c>
    </row>
    <row r="118" spans="1:5" ht="15">
      <c r="A118" s="63" t="s">
        <v>179</v>
      </c>
      <c r="B118" s="63" t="s">
        <v>167</v>
      </c>
      <c r="C118" s="63" t="s">
        <v>168</v>
      </c>
      <c r="D118" s="63">
        <v>20</v>
      </c>
      <c r="E118" s="63">
        <v>10</v>
      </c>
    </row>
    <row r="119" spans="1:5" ht="15">
      <c r="A119" s="63" t="s">
        <v>179</v>
      </c>
      <c r="B119" s="63" t="s">
        <v>167</v>
      </c>
      <c r="C119" s="63" t="s">
        <v>168</v>
      </c>
      <c r="D119" s="63">
        <v>76</v>
      </c>
      <c r="E119" s="63">
        <v>38</v>
      </c>
    </row>
    <row r="120" spans="1:5" ht="15">
      <c r="A120" s="63" t="s">
        <v>179</v>
      </c>
      <c r="B120" s="63" t="s">
        <v>169</v>
      </c>
      <c r="C120" s="63" t="s">
        <v>170</v>
      </c>
      <c r="D120" s="63">
        <v>5</v>
      </c>
      <c r="E120" s="63">
        <v>5</v>
      </c>
    </row>
    <row r="121" spans="1:5" ht="15">
      <c r="A121" s="63" t="s">
        <v>179</v>
      </c>
      <c r="B121" s="63" t="s">
        <v>167</v>
      </c>
      <c r="C121" s="63" t="s">
        <v>168</v>
      </c>
      <c r="D121" s="63">
        <v>64</v>
      </c>
      <c r="E121" s="63">
        <v>32</v>
      </c>
    </row>
    <row r="122" spans="1:5" ht="15">
      <c r="A122" s="63" t="s">
        <v>179</v>
      </c>
      <c r="B122" s="63" t="s">
        <v>169</v>
      </c>
      <c r="C122" s="63" t="s">
        <v>170</v>
      </c>
      <c r="D122" s="63">
        <v>40</v>
      </c>
      <c r="E122" s="63">
        <v>40</v>
      </c>
    </row>
    <row r="123" spans="1:5" ht="15">
      <c r="A123" s="63" t="s">
        <v>179</v>
      </c>
      <c r="B123" s="63" t="s">
        <v>167</v>
      </c>
      <c r="C123" s="63" t="s">
        <v>168</v>
      </c>
      <c r="D123" s="63">
        <v>42</v>
      </c>
      <c r="E123" s="63">
        <v>21</v>
      </c>
    </row>
    <row r="124" spans="1:5" ht="15">
      <c r="A124" s="63" t="s">
        <v>179</v>
      </c>
      <c r="B124" s="63" t="s">
        <v>169</v>
      </c>
      <c r="C124" s="63" t="s">
        <v>170</v>
      </c>
      <c r="D124" s="63">
        <v>5</v>
      </c>
      <c r="E124" s="63">
        <v>5</v>
      </c>
    </row>
    <row r="125" spans="1:5" ht="15">
      <c r="A125" s="63" t="s">
        <v>179</v>
      </c>
      <c r="B125" s="63" t="s">
        <v>167</v>
      </c>
      <c r="C125" s="63" t="s">
        <v>168</v>
      </c>
      <c r="D125" s="63">
        <v>116</v>
      </c>
      <c r="E125" s="63">
        <v>58</v>
      </c>
    </row>
    <row r="126" spans="1:5" ht="15">
      <c r="A126" s="63" t="s">
        <v>179</v>
      </c>
      <c r="B126" s="63" t="s">
        <v>167</v>
      </c>
      <c r="C126" s="63" t="s">
        <v>168</v>
      </c>
      <c r="D126" s="63">
        <v>6</v>
      </c>
      <c r="E126" s="63">
        <v>3</v>
      </c>
    </row>
    <row r="127" spans="1:5" ht="15">
      <c r="A127" s="63" t="s">
        <v>179</v>
      </c>
      <c r="B127" s="63" t="s">
        <v>169</v>
      </c>
      <c r="C127" s="63" t="s">
        <v>170</v>
      </c>
      <c r="D127" s="63">
        <v>3</v>
      </c>
      <c r="E127" s="63">
        <v>3</v>
      </c>
    </row>
    <row r="128" spans="1:5" ht="15">
      <c r="A128" s="63" t="s">
        <v>179</v>
      </c>
      <c r="B128" s="63" t="s">
        <v>167</v>
      </c>
      <c r="C128" s="63" t="s">
        <v>168</v>
      </c>
      <c r="D128" s="63">
        <v>8</v>
      </c>
      <c r="E128" s="63">
        <v>4</v>
      </c>
    </row>
    <row r="129" spans="1:5" ht="15">
      <c r="A129" s="63" t="s">
        <v>179</v>
      </c>
      <c r="B129" s="63" t="s">
        <v>169</v>
      </c>
      <c r="C129" s="63" t="s">
        <v>170</v>
      </c>
      <c r="D129" s="63">
        <v>1</v>
      </c>
      <c r="E129" s="63">
        <v>1</v>
      </c>
    </row>
    <row r="130" spans="1:5" ht="15">
      <c r="A130" s="63" t="s">
        <v>179</v>
      </c>
      <c r="B130" s="63" t="s">
        <v>167</v>
      </c>
      <c r="C130" s="63" t="s">
        <v>168</v>
      </c>
      <c r="D130" s="63">
        <v>66</v>
      </c>
      <c r="E130" s="63">
        <v>33</v>
      </c>
    </row>
    <row r="131" spans="1:5" ht="15">
      <c r="A131" s="63" t="s">
        <v>179</v>
      </c>
      <c r="B131" s="63" t="s">
        <v>169</v>
      </c>
      <c r="C131" s="63" t="s">
        <v>170</v>
      </c>
      <c r="D131" s="63">
        <v>4</v>
      </c>
      <c r="E131" s="63">
        <v>4</v>
      </c>
    </row>
    <row r="132" spans="1:5" ht="15">
      <c r="A132" s="63" t="s">
        <v>179</v>
      </c>
      <c r="B132" s="63" t="s">
        <v>167</v>
      </c>
      <c r="C132" s="63" t="s">
        <v>168</v>
      </c>
      <c r="D132" s="63">
        <v>146</v>
      </c>
      <c r="E132" s="63">
        <v>73</v>
      </c>
    </row>
    <row r="133" spans="1:5" ht="15">
      <c r="A133" s="63" t="s">
        <v>179</v>
      </c>
      <c r="B133" s="63" t="s">
        <v>169</v>
      </c>
      <c r="C133" s="63" t="s">
        <v>170</v>
      </c>
      <c r="D133" s="63">
        <v>1</v>
      </c>
      <c r="E133" s="63">
        <v>1</v>
      </c>
    </row>
    <row r="134" spans="1:5" ht="15">
      <c r="A134" s="63" t="s">
        <v>179</v>
      </c>
      <c r="B134" s="63" t="s">
        <v>167</v>
      </c>
      <c r="C134" s="63" t="s">
        <v>168</v>
      </c>
      <c r="D134" s="63">
        <v>32</v>
      </c>
      <c r="E134" s="63">
        <v>16</v>
      </c>
    </row>
    <row r="135" spans="1:5" ht="15">
      <c r="A135" s="63" t="s">
        <v>179</v>
      </c>
      <c r="B135" s="63" t="s">
        <v>169</v>
      </c>
      <c r="C135" s="63" t="s">
        <v>170</v>
      </c>
      <c r="D135" s="63">
        <v>6</v>
      </c>
      <c r="E135" s="63">
        <v>6</v>
      </c>
    </row>
    <row r="136" spans="1:5" ht="15">
      <c r="A136" s="63" t="s">
        <v>179</v>
      </c>
      <c r="B136" s="63" t="s">
        <v>167</v>
      </c>
      <c r="C136" s="63" t="s">
        <v>168</v>
      </c>
      <c r="D136" s="63">
        <v>72</v>
      </c>
      <c r="E136" s="63">
        <v>36</v>
      </c>
    </row>
    <row r="137" spans="1:5" ht="15">
      <c r="A137" s="63" t="s">
        <v>179</v>
      </c>
      <c r="B137" s="63" t="s">
        <v>169</v>
      </c>
      <c r="C137" s="63" t="s">
        <v>170</v>
      </c>
      <c r="D137" s="63">
        <v>8</v>
      </c>
      <c r="E137" s="63">
        <v>8</v>
      </c>
    </row>
    <row r="138" spans="1:5" ht="15">
      <c r="A138" s="63" t="s">
        <v>179</v>
      </c>
      <c r="B138" s="63" t="s">
        <v>167</v>
      </c>
      <c r="C138" s="63" t="s">
        <v>168</v>
      </c>
      <c r="D138" s="63">
        <v>26</v>
      </c>
      <c r="E138" s="63">
        <v>13</v>
      </c>
    </row>
    <row r="139" spans="1:5" ht="15">
      <c r="A139" s="63" t="s">
        <v>179</v>
      </c>
      <c r="B139" s="63" t="s">
        <v>169</v>
      </c>
      <c r="C139" s="63" t="s">
        <v>170</v>
      </c>
      <c r="D139" s="63">
        <v>21</v>
      </c>
      <c r="E139" s="63">
        <v>21</v>
      </c>
    </row>
    <row r="140" spans="1:5" ht="15">
      <c r="A140" s="63" t="s">
        <v>179</v>
      </c>
      <c r="B140" s="63" t="s">
        <v>167</v>
      </c>
      <c r="C140" s="63" t="s">
        <v>168</v>
      </c>
      <c r="D140" s="63">
        <v>66</v>
      </c>
      <c r="E140" s="63">
        <v>33</v>
      </c>
    </row>
    <row r="141" spans="1:5" ht="15">
      <c r="A141" s="63" t="s">
        <v>179</v>
      </c>
      <c r="B141" s="63" t="s">
        <v>169</v>
      </c>
      <c r="C141" s="63" t="s">
        <v>170</v>
      </c>
      <c r="D141" s="63">
        <v>12</v>
      </c>
      <c r="E141" s="63">
        <v>12</v>
      </c>
    </row>
    <row r="142" spans="1:5" ht="15">
      <c r="A142" s="63" t="s">
        <v>179</v>
      </c>
      <c r="B142" s="63" t="s">
        <v>167</v>
      </c>
      <c r="C142" s="63" t="s">
        <v>168</v>
      </c>
      <c r="D142" s="63">
        <v>70</v>
      </c>
      <c r="E142" s="63">
        <v>35</v>
      </c>
    </row>
    <row r="143" spans="1:5" ht="15">
      <c r="A143" s="63" t="s">
        <v>179</v>
      </c>
      <c r="B143" s="63" t="s">
        <v>169</v>
      </c>
      <c r="C143" s="63" t="s">
        <v>170</v>
      </c>
      <c r="D143" s="63">
        <v>8</v>
      </c>
      <c r="E143" s="63">
        <v>8</v>
      </c>
    </row>
    <row r="144" spans="1:5" ht="15">
      <c r="A144" s="63" t="s">
        <v>179</v>
      </c>
      <c r="B144" s="63" t="s">
        <v>167</v>
      </c>
      <c r="C144" s="63" t="s">
        <v>168</v>
      </c>
      <c r="D144" s="63">
        <v>134</v>
      </c>
      <c r="E144" s="63">
        <v>67</v>
      </c>
    </row>
    <row r="145" spans="1:5" ht="15">
      <c r="A145" s="63" t="s">
        <v>179</v>
      </c>
      <c r="B145" s="63" t="s">
        <v>169</v>
      </c>
      <c r="C145" s="63" t="s">
        <v>170</v>
      </c>
      <c r="D145" s="63">
        <v>79</v>
      </c>
      <c r="E145" s="63">
        <v>79</v>
      </c>
    </row>
    <row r="146" spans="1:5" ht="15">
      <c r="A146" s="63" t="s">
        <v>179</v>
      </c>
      <c r="B146" s="63" t="s">
        <v>167</v>
      </c>
      <c r="C146" s="63" t="s">
        <v>168</v>
      </c>
      <c r="D146" s="63">
        <v>52</v>
      </c>
      <c r="E146" s="63">
        <v>26</v>
      </c>
    </row>
    <row r="147" spans="1:5" ht="15">
      <c r="A147" s="63" t="s">
        <v>179</v>
      </c>
      <c r="B147" s="63" t="s">
        <v>169</v>
      </c>
      <c r="C147" s="63" t="s">
        <v>170</v>
      </c>
      <c r="D147" s="63">
        <v>80</v>
      </c>
      <c r="E147" s="63">
        <v>80</v>
      </c>
    </row>
    <row r="148" spans="1:5" ht="15">
      <c r="A148" s="63" t="s">
        <v>179</v>
      </c>
      <c r="B148" s="63" t="s">
        <v>167</v>
      </c>
      <c r="C148" s="63" t="s">
        <v>168</v>
      </c>
      <c r="D148" s="63">
        <v>116</v>
      </c>
      <c r="E148" s="63">
        <v>58</v>
      </c>
    </row>
    <row r="149" spans="1:5" ht="15">
      <c r="A149" s="63" t="s">
        <v>179</v>
      </c>
      <c r="B149" s="63" t="s">
        <v>169</v>
      </c>
      <c r="C149" s="63" t="s">
        <v>170</v>
      </c>
      <c r="D149" s="63">
        <v>60</v>
      </c>
      <c r="E149" s="63">
        <v>60</v>
      </c>
    </row>
    <row r="150" spans="1:5" ht="15">
      <c r="A150" s="63" t="s">
        <v>179</v>
      </c>
      <c r="B150" s="63" t="s">
        <v>167</v>
      </c>
      <c r="C150" s="63" t="s">
        <v>168</v>
      </c>
      <c r="D150" s="63">
        <v>34</v>
      </c>
      <c r="E150" s="63">
        <v>17</v>
      </c>
    </row>
    <row r="151" spans="1:5" ht="15">
      <c r="A151" s="63" t="s">
        <v>179</v>
      </c>
      <c r="B151" s="63" t="s">
        <v>169</v>
      </c>
      <c r="C151" s="63" t="s">
        <v>170</v>
      </c>
      <c r="D151" s="63">
        <v>38</v>
      </c>
      <c r="E151" s="63">
        <v>38</v>
      </c>
    </row>
    <row r="152" spans="1:5" ht="15">
      <c r="A152" s="63" t="s">
        <v>179</v>
      </c>
      <c r="B152" s="63" t="s">
        <v>167</v>
      </c>
      <c r="C152" s="63" t="s">
        <v>168</v>
      </c>
      <c r="D152" s="63">
        <v>18</v>
      </c>
      <c r="E152" s="63">
        <v>9</v>
      </c>
    </row>
    <row r="153" spans="1:5" ht="15">
      <c r="A153" s="63" t="s">
        <v>179</v>
      </c>
      <c r="B153" s="63" t="s">
        <v>169</v>
      </c>
      <c r="C153" s="63" t="s">
        <v>170</v>
      </c>
      <c r="D153" s="63">
        <v>6</v>
      </c>
      <c r="E153" s="63">
        <v>6</v>
      </c>
    </row>
    <row r="154" spans="1:5" ht="15">
      <c r="A154" s="63" t="s">
        <v>179</v>
      </c>
      <c r="B154" s="63" t="s">
        <v>167</v>
      </c>
      <c r="C154" s="63" t="s">
        <v>168</v>
      </c>
      <c r="D154" s="63">
        <v>4</v>
      </c>
      <c r="E154" s="63">
        <v>2</v>
      </c>
    </row>
    <row r="155" spans="1:5" ht="15">
      <c r="A155" s="63" t="s">
        <v>179</v>
      </c>
      <c r="B155" s="63" t="s">
        <v>169</v>
      </c>
      <c r="C155" s="63" t="s">
        <v>170</v>
      </c>
      <c r="D155" s="63">
        <v>5</v>
      </c>
      <c r="E155" s="63">
        <v>5</v>
      </c>
    </row>
    <row r="156" spans="1:5" ht="15">
      <c r="A156" s="63" t="s">
        <v>179</v>
      </c>
      <c r="B156" s="63" t="s">
        <v>167</v>
      </c>
      <c r="C156" s="63" t="s">
        <v>168</v>
      </c>
      <c r="D156" s="63">
        <v>8</v>
      </c>
      <c r="E156" s="63">
        <v>4</v>
      </c>
    </row>
    <row r="157" spans="1:5" ht="15">
      <c r="A157" s="63" t="s">
        <v>179</v>
      </c>
      <c r="B157" s="63" t="s">
        <v>167</v>
      </c>
      <c r="C157" s="63" t="s">
        <v>168</v>
      </c>
      <c r="D157" s="63">
        <v>94</v>
      </c>
      <c r="E157" s="63">
        <v>47</v>
      </c>
    </row>
    <row r="158" spans="1:5" ht="15">
      <c r="A158" s="63" t="s">
        <v>179</v>
      </c>
      <c r="B158" s="63" t="s">
        <v>169</v>
      </c>
      <c r="C158" s="63" t="s">
        <v>170</v>
      </c>
      <c r="D158" s="63">
        <v>90</v>
      </c>
      <c r="E158" s="63">
        <v>90</v>
      </c>
    </row>
    <row r="159" spans="1:5" ht="15">
      <c r="A159" s="63" t="s">
        <v>179</v>
      </c>
      <c r="B159" s="63" t="s">
        <v>167</v>
      </c>
      <c r="C159" s="63" t="s">
        <v>168</v>
      </c>
      <c r="D159" s="63">
        <v>32</v>
      </c>
      <c r="E159" s="63">
        <v>16</v>
      </c>
    </row>
    <row r="160" spans="1:5" ht="15">
      <c r="A160" s="63" t="s">
        <v>179</v>
      </c>
      <c r="B160" s="63" t="s">
        <v>169</v>
      </c>
      <c r="C160" s="63" t="s">
        <v>170</v>
      </c>
      <c r="D160" s="63">
        <v>20</v>
      </c>
      <c r="E160" s="63">
        <v>20</v>
      </c>
    </row>
    <row r="161" spans="1:5" ht="15">
      <c r="A161" s="63" t="s">
        <v>179</v>
      </c>
      <c r="B161" s="63" t="s">
        <v>167</v>
      </c>
      <c r="C161" s="63" t="s">
        <v>168</v>
      </c>
      <c r="D161" s="63">
        <v>30</v>
      </c>
      <c r="E161" s="63">
        <v>15</v>
      </c>
    </row>
    <row r="162" spans="1:5" ht="15">
      <c r="A162" s="63" t="s">
        <v>179</v>
      </c>
      <c r="B162" s="63" t="s">
        <v>169</v>
      </c>
      <c r="C162" s="63" t="s">
        <v>170</v>
      </c>
      <c r="D162" s="63">
        <v>4</v>
      </c>
      <c r="E162" s="63">
        <v>4</v>
      </c>
    </row>
    <row r="163" spans="1:5" ht="15">
      <c r="A163" s="63" t="s">
        <v>179</v>
      </c>
      <c r="B163" s="63" t="s">
        <v>167</v>
      </c>
      <c r="C163" s="63" t="s">
        <v>168</v>
      </c>
      <c r="D163" s="63">
        <v>20</v>
      </c>
      <c r="E163" s="63">
        <v>10</v>
      </c>
    </row>
    <row r="164" spans="1:5" ht="15">
      <c r="A164" s="63" t="s">
        <v>179</v>
      </c>
      <c r="B164" s="63" t="s">
        <v>167</v>
      </c>
      <c r="C164" s="63" t="s">
        <v>168</v>
      </c>
      <c r="D164" s="63">
        <v>68</v>
      </c>
      <c r="E164" s="63">
        <v>34</v>
      </c>
    </row>
    <row r="165" spans="1:5" ht="15">
      <c r="A165" s="63" t="s">
        <v>179</v>
      </c>
      <c r="B165" s="63" t="s">
        <v>169</v>
      </c>
      <c r="C165" s="63" t="s">
        <v>170</v>
      </c>
      <c r="D165" s="63">
        <v>3</v>
      </c>
      <c r="E165" s="63">
        <v>3</v>
      </c>
    </row>
    <row r="166" spans="1:5" ht="15">
      <c r="A166" s="63" t="s">
        <v>179</v>
      </c>
      <c r="B166" s="63" t="s">
        <v>167</v>
      </c>
      <c r="C166" s="63" t="s">
        <v>168</v>
      </c>
      <c r="D166" s="63">
        <v>28</v>
      </c>
      <c r="E166" s="63">
        <v>14</v>
      </c>
    </row>
    <row r="167" spans="1:5" ht="15">
      <c r="A167" s="63" t="s">
        <v>179</v>
      </c>
      <c r="B167" s="63" t="s">
        <v>169</v>
      </c>
      <c r="C167" s="63" t="s">
        <v>170</v>
      </c>
      <c r="D167" s="63">
        <v>11</v>
      </c>
      <c r="E167" s="63">
        <v>11</v>
      </c>
    </row>
    <row r="168" spans="1:5" ht="15">
      <c r="A168" s="63" t="s">
        <v>179</v>
      </c>
      <c r="B168" s="63" t="s">
        <v>167</v>
      </c>
      <c r="C168" s="63" t="s">
        <v>168</v>
      </c>
      <c r="D168" s="63">
        <v>12</v>
      </c>
      <c r="E168" s="63">
        <v>6</v>
      </c>
    </row>
    <row r="169" spans="1:5" ht="15">
      <c r="A169" s="63" t="s">
        <v>179</v>
      </c>
      <c r="B169" s="63" t="s">
        <v>169</v>
      </c>
      <c r="C169" s="63" t="s">
        <v>170</v>
      </c>
      <c r="D169" s="63">
        <v>3</v>
      </c>
      <c r="E169" s="63">
        <v>3</v>
      </c>
    </row>
    <row r="170" spans="1:5" ht="15">
      <c r="A170" s="63" t="s">
        <v>179</v>
      </c>
      <c r="B170" s="63" t="s">
        <v>167</v>
      </c>
      <c r="C170" s="63" t="s">
        <v>168</v>
      </c>
      <c r="D170" s="63">
        <v>10</v>
      </c>
      <c r="E170" s="63">
        <v>5</v>
      </c>
    </row>
    <row r="171" spans="1:5" ht="15">
      <c r="A171" s="63" t="s">
        <v>179</v>
      </c>
      <c r="B171" s="63" t="s">
        <v>167</v>
      </c>
      <c r="C171" s="63" t="s">
        <v>168</v>
      </c>
      <c r="D171" s="63">
        <v>4</v>
      </c>
      <c r="E171" s="63">
        <v>2</v>
      </c>
    </row>
    <row r="172" spans="1:5" ht="15">
      <c r="A172" s="63" t="s">
        <v>179</v>
      </c>
      <c r="B172" s="63" t="s">
        <v>169</v>
      </c>
      <c r="C172" s="63" t="s">
        <v>170</v>
      </c>
      <c r="D172" s="63">
        <v>7</v>
      </c>
      <c r="E172" s="63">
        <v>7</v>
      </c>
    </row>
    <row r="173" spans="1:5" ht="15">
      <c r="A173" s="63" t="s">
        <v>179</v>
      </c>
      <c r="B173" s="63" t="s">
        <v>167</v>
      </c>
      <c r="C173" s="63" t="s">
        <v>168</v>
      </c>
      <c r="D173" s="63">
        <v>34</v>
      </c>
      <c r="E173" s="63">
        <v>17</v>
      </c>
    </row>
    <row r="174" spans="1:5" ht="15">
      <c r="A174" s="63" t="s">
        <v>179</v>
      </c>
      <c r="B174" s="63" t="s">
        <v>167</v>
      </c>
      <c r="C174" s="63" t="s">
        <v>168</v>
      </c>
      <c r="D174" s="63">
        <v>2</v>
      </c>
      <c r="E174" s="63">
        <v>1</v>
      </c>
    </row>
    <row r="175" spans="1:5" ht="15">
      <c r="A175" s="63" t="s">
        <v>179</v>
      </c>
      <c r="B175" s="63" t="s">
        <v>169</v>
      </c>
      <c r="C175" s="63" t="s">
        <v>170</v>
      </c>
      <c r="D175" s="63">
        <v>1</v>
      </c>
      <c r="E175" s="63">
        <v>1</v>
      </c>
    </row>
    <row r="176" spans="1:5" ht="15">
      <c r="A176" s="63" t="s">
        <v>179</v>
      </c>
      <c r="B176" s="63" t="s">
        <v>167</v>
      </c>
      <c r="C176" s="63" t="s">
        <v>168</v>
      </c>
      <c r="D176" s="63">
        <v>20</v>
      </c>
      <c r="E176" s="63">
        <v>10</v>
      </c>
    </row>
    <row r="177" spans="1:5" ht="15">
      <c r="A177" s="63" t="s">
        <v>179</v>
      </c>
      <c r="B177" s="63" t="s">
        <v>169</v>
      </c>
      <c r="C177" s="63" t="s">
        <v>170</v>
      </c>
      <c r="D177" s="63">
        <v>14</v>
      </c>
      <c r="E177" s="63">
        <v>14</v>
      </c>
    </row>
    <row r="178" spans="1:5" ht="15">
      <c r="A178" s="63" t="s">
        <v>179</v>
      </c>
      <c r="B178" s="63" t="s">
        <v>167</v>
      </c>
      <c r="C178" s="63" t="s">
        <v>168</v>
      </c>
      <c r="D178" s="63">
        <v>82</v>
      </c>
      <c r="E178" s="63">
        <v>41</v>
      </c>
    </row>
    <row r="179" spans="1:5" ht="15">
      <c r="A179" s="63" t="s">
        <v>179</v>
      </c>
      <c r="B179" s="63" t="s">
        <v>169</v>
      </c>
      <c r="C179" s="63" t="s">
        <v>170</v>
      </c>
      <c r="D179" s="63">
        <v>67</v>
      </c>
      <c r="E179" s="63">
        <v>67</v>
      </c>
    </row>
    <row r="180" spans="1:5" ht="15">
      <c r="A180" s="63" t="s">
        <v>179</v>
      </c>
      <c r="B180" s="63" t="s">
        <v>167</v>
      </c>
      <c r="C180" s="63" t="s">
        <v>168</v>
      </c>
      <c r="D180" s="63">
        <v>208</v>
      </c>
      <c r="E180" s="63">
        <v>104</v>
      </c>
    </row>
    <row r="181" spans="1:5" ht="15">
      <c r="A181" s="63" t="s">
        <v>179</v>
      </c>
      <c r="B181" s="63" t="s">
        <v>169</v>
      </c>
      <c r="C181" s="63" t="s">
        <v>170</v>
      </c>
      <c r="D181" s="63">
        <v>118</v>
      </c>
      <c r="E181" s="63">
        <v>118</v>
      </c>
    </row>
    <row r="182" spans="1:5" ht="15">
      <c r="A182" s="63" t="s">
        <v>179</v>
      </c>
      <c r="B182" s="63" t="s">
        <v>167</v>
      </c>
      <c r="C182" s="63" t="s">
        <v>168</v>
      </c>
      <c r="D182" s="63">
        <v>28</v>
      </c>
      <c r="E182" s="63">
        <v>14</v>
      </c>
    </row>
    <row r="183" spans="1:5" ht="15">
      <c r="A183" s="63" t="s">
        <v>179</v>
      </c>
      <c r="B183" s="63" t="s">
        <v>169</v>
      </c>
      <c r="C183" s="63" t="s">
        <v>170</v>
      </c>
      <c r="D183" s="63">
        <v>7</v>
      </c>
      <c r="E183" s="63">
        <v>7</v>
      </c>
    </row>
    <row r="184" spans="1:5" ht="15">
      <c r="A184" s="63" t="s">
        <v>179</v>
      </c>
      <c r="B184" s="63" t="s">
        <v>167</v>
      </c>
      <c r="C184" s="63" t="s">
        <v>168</v>
      </c>
      <c r="D184" s="63">
        <v>14</v>
      </c>
      <c r="E184" s="63">
        <v>7</v>
      </c>
    </row>
    <row r="185" spans="1:5" ht="15">
      <c r="A185" s="63" t="s">
        <v>179</v>
      </c>
      <c r="B185" s="63" t="s">
        <v>167</v>
      </c>
      <c r="C185" s="63" t="s">
        <v>168</v>
      </c>
      <c r="D185" s="63">
        <v>8</v>
      </c>
      <c r="E185" s="63">
        <v>4</v>
      </c>
    </row>
    <row r="186" spans="1:5" ht="15">
      <c r="A186" s="63" t="s">
        <v>179</v>
      </c>
      <c r="B186" s="63" t="s">
        <v>167</v>
      </c>
      <c r="C186" s="63" t="s">
        <v>168</v>
      </c>
      <c r="D186" s="63">
        <v>182</v>
      </c>
      <c r="E186" s="63">
        <v>91</v>
      </c>
    </row>
    <row r="187" spans="1:5" ht="15">
      <c r="A187" s="63" t="s">
        <v>179</v>
      </c>
      <c r="B187" s="63" t="s">
        <v>169</v>
      </c>
      <c r="C187" s="63" t="s">
        <v>170</v>
      </c>
      <c r="D187" s="63">
        <v>8</v>
      </c>
      <c r="E187" s="63">
        <v>8</v>
      </c>
    </row>
    <row r="188" spans="1:5" ht="15">
      <c r="A188" s="63" t="s">
        <v>179</v>
      </c>
      <c r="B188" s="63" t="s">
        <v>167</v>
      </c>
      <c r="C188" s="63" t="s">
        <v>168</v>
      </c>
      <c r="D188" s="63">
        <v>26</v>
      </c>
      <c r="E188" s="63">
        <v>13</v>
      </c>
    </row>
    <row r="189" spans="1:5" ht="15">
      <c r="A189" s="63" t="s">
        <v>179</v>
      </c>
      <c r="B189" s="63" t="s">
        <v>169</v>
      </c>
      <c r="C189" s="63" t="s">
        <v>170</v>
      </c>
      <c r="D189" s="63">
        <v>3</v>
      </c>
      <c r="E189" s="63">
        <v>3</v>
      </c>
    </row>
    <row r="190" spans="1:5" ht="15">
      <c r="A190" s="63" t="s">
        <v>179</v>
      </c>
      <c r="B190" s="63" t="s">
        <v>167</v>
      </c>
      <c r="C190" s="63" t="s">
        <v>168</v>
      </c>
      <c r="D190" s="63">
        <v>292</v>
      </c>
      <c r="E190" s="63">
        <v>146</v>
      </c>
    </row>
    <row r="191" spans="1:5" ht="15">
      <c r="A191" s="63" t="s">
        <v>179</v>
      </c>
      <c r="B191" s="63" t="s">
        <v>169</v>
      </c>
      <c r="C191" s="63" t="s">
        <v>170</v>
      </c>
      <c r="D191" s="63">
        <v>178</v>
      </c>
      <c r="E191" s="63">
        <v>178</v>
      </c>
    </row>
    <row r="192" spans="1:5" ht="15">
      <c r="A192" s="63" t="s">
        <v>179</v>
      </c>
      <c r="B192" s="63" t="s">
        <v>167</v>
      </c>
      <c r="C192" s="63" t="s">
        <v>168</v>
      </c>
      <c r="D192" s="63">
        <v>138</v>
      </c>
      <c r="E192" s="63">
        <v>69</v>
      </c>
    </row>
    <row r="193" spans="1:5" ht="15">
      <c r="A193" s="63" t="s">
        <v>179</v>
      </c>
      <c r="B193" s="63" t="s">
        <v>169</v>
      </c>
      <c r="C193" s="63" t="s">
        <v>170</v>
      </c>
      <c r="D193" s="63">
        <v>90</v>
      </c>
      <c r="E193" s="63">
        <v>90</v>
      </c>
    </row>
    <row r="194" spans="1:5" ht="15">
      <c r="A194" s="63" t="s">
        <v>179</v>
      </c>
      <c r="B194" s="63" t="s">
        <v>167</v>
      </c>
      <c r="C194" s="63" t="s">
        <v>168</v>
      </c>
      <c r="D194" s="63">
        <v>32</v>
      </c>
      <c r="E194" s="63">
        <v>16</v>
      </c>
    </row>
    <row r="195" spans="1:5" ht="15">
      <c r="A195" s="63" t="s">
        <v>179</v>
      </c>
      <c r="B195" s="63" t="s">
        <v>169</v>
      </c>
      <c r="C195" s="63" t="s">
        <v>170</v>
      </c>
      <c r="D195" s="63">
        <v>27</v>
      </c>
      <c r="E195" s="63">
        <v>27</v>
      </c>
    </row>
    <row r="196" spans="1:5" ht="15">
      <c r="A196" s="63" t="s">
        <v>179</v>
      </c>
      <c r="B196" s="63" t="s">
        <v>167</v>
      </c>
      <c r="C196" s="63" t="s">
        <v>168</v>
      </c>
      <c r="D196" s="63">
        <v>18</v>
      </c>
      <c r="E196" s="63">
        <v>9</v>
      </c>
    </row>
    <row r="197" spans="1:5" ht="15">
      <c r="A197" s="63" t="s">
        <v>179</v>
      </c>
      <c r="B197" s="63" t="s">
        <v>169</v>
      </c>
      <c r="C197" s="63" t="s">
        <v>170</v>
      </c>
      <c r="D197" s="63">
        <v>4</v>
      </c>
      <c r="E197" s="63">
        <v>4</v>
      </c>
    </row>
    <row r="198" spans="1:5" ht="15">
      <c r="A198" s="63" t="s">
        <v>179</v>
      </c>
      <c r="B198" s="63" t="s">
        <v>167</v>
      </c>
      <c r="C198" s="63" t="s">
        <v>168</v>
      </c>
      <c r="D198" s="63">
        <v>34</v>
      </c>
      <c r="E198" s="63">
        <v>17</v>
      </c>
    </row>
    <row r="199" spans="1:5" ht="15">
      <c r="A199" s="63" t="s">
        <v>179</v>
      </c>
      <c r="B199" s="63" t="s">
        <v>167</v>
      </c>
      <c r="C199" s="63" t="s">
        <v>168</v>
      </c>
      <c r="D199" s="63">
        <v>32</v>
      </c>
      <c r="E199" s="63">
        <v>16</v>
      </c>
    </row>
    <row r="200" spans="1:5" ht="15">
      <c r="A200" s="63" t="s">
        <v>179</v>
      </c>
      <c r="B200" s="63" t="s">
        <v>169</v>
      </c>
      <c r="C200" s="63" t="s">
        <v>170</v>
      </c>
      <c r="D200" s="63">
        <v>31</v>
      </c>
      <c r="E200" s="63">
        <v>31</v>
      </c>
    </row>
    <row r="201" spans="1:5" ht="15">
      <c r="A201" s="63" t="s">
        <v>179</v>
      </c>
      <c r="B201" s="63" t="s">
        <v>167</v>
      </c>
      <c r="C201" s="63" t="s">
        <v>168</v>
      </c>
      <c r="D201" s="63">
        <v>286</v>
      </c>
      <c r="E201" s="63">
        <v>143</v>
      </c>
    </row>
    <row r="202" spans="1:5" ht="15">
      <c r="A202" s="63" t="s">
        <v>179</v>
      </c>
      <c r="B202" s="63" t="s">
        <v>169</v>
      </c>
      <c r="C202" s="63" t="s">
        <v>170</v>
      </c>
      <c r="D202" s="63">
        <v>105</v>
      </c>
      <c r="E202" s="63">
        <v>105</v>
      </c>
    </row>
    <row r="203" spans="1:5" ht="15">
      <c r="A203" s="63" t="s">
        <v>179</v>
      </c>
      <c r="B203" s="63" t="s">
        <v>167</v>
      </c>
      <c r="C203" s="63" t="s">
        <v>168</v>
      </c>
      <c r="D203" s="63">
        <v>6</v>
      </c>
      <c r="E203" s="63">
        <v>3</v>
      </c>
    </row>
    <row r="204" spans="1:5" ht="15">
      <c r="A204" s="63" t="s">
        <v>179</v>
      </c>
      <c r="B204" s="63" t="s">
        <v>167</v>
      </c>
      <c r="C204" s="63" t="s">
        <v>168</v>
      </c>
      <c r="D204" s="63">
        <v>160</v>
      </c>
      <c r="E204" s="63">
        <v>80</v>
      </c>
    </row>
    <row r="205" spans="1:5" ht="15">
      <c r="A205" s="63" t="s">
        <v>179</v>
      </c>
      <c r="B205" s="63" t="s">
        <v>169</v>
      </c>
      <c r="C205" s="63" t="s">
        <v>170</v>
      </c>
      <c r="D205" s="63">
        <v>89</v>
      </c>
      <c r="E205" s="63">
        <v>89</v>
      </c>
    </row>
    <row r="206" spans="1:5" ht="15">
      <c r="A206" s="63" t="s">
        <v>179</v>
      </c>
      <c r="B206" s="63" t="s">
        <v>167</v>
      </c>
      <c r="C206" s="63" t="s">
        <v>168</v>
      </c>
      <c r="D206" s="63">
        <v>170</v>
      </c>
      <c r="E206" s="63">
        <v>85</v>
      </c>
    </row>
    <row r="207" spans="1:5" ht="15">
      <c r="A207" s="63" t="s">
        <v>179</v>
      </c>
      <c r="B207" s="63" t="s">
        <v>169</v>
      </c>
      <c r="C207" s="63" t="s">
        <v>170</v>
      </c>
      <c r="D207" s="63">
        <v>87</v>
      </c>
      <c r="E207" s="63">
        <v>87</v>
      </c>
    </row>
    <row r="208" spans="1:5" ht="15">
      <c r="A208" s="63" t="s">
        <v>179</v>
      </c>
      <c r="B208" s="63" t="s">
        <v>167</v>
      </c>
      <c r="C208" s="63" t="s">
        <v>168</v>
      </c>
      <c r="D208" s="63">
        <v>60</v>
      </c>
      <c r="E208" s="63">
        <v>30</v>
      </c>
    </row>
    <row r="209" spans="1:5" ht="15">
      <c r="A209" s="63" t="s">
        <v>179</v>
      </c>
      <c r="B209" s="63" t="s">
        <v>169</v>
      </c>
      <c r="C209" s="63" t="s">
        <v>170</v>
      </c>
      <c r="D209" s="63">
        <v>75</v>
      </c>
      <c r="E209" s="63">
        <v>75</v>
      </c>
    </row>
    <row r="210" spans="1:5" ht="15">
      <c r="A210" s="63" t="s">
        <v>179</v>
      </c>
      <c r="B210" s="63" t="s">
        <v>167</v>
      </c>
      <c r="C210" s="63" t="s">
        <v>168</v>
      </c>
      <c r="D210" s="63">
        <v>34</v>
      </c>
      <c r="E210" s="63">
        <v>17</v>
      </c>
    </row>
    <row r="211" spans="1:5" ht="15">
      <c r="A211" s="63" t="s">
        <v>179</v>
      </c>
      <c r="B211" s="63" t="s">
        <v>167</v>
      </c>
      <c r="C211" s="63" t="s">
        <v>168</v>
      </c>
      <c r="D211" s="63">
        <v>194</v>
      </c>
      <c r="E211" s="63">
        <v>97</v>
      </c>
    </row>
    <row r="212" spans="1:5" ht="15">
      <c r="A212" s="63" t="s">
        <v>179</v>
      </c>
      <c r="B212" s="63" t="s">
        <v>169</v>
      </c>
      <c r="C212" s="63" t="s">
        <v>170</v>
      </c>
      <c r="D212" s="63">
        <v>156</v>
      </c>
      <c r="E212" s="63">
        <v>156</v>
      </c>
    </row>
    <row r="213" spans="1:5" ht="15">
      <c r="A213" s="63" t="s">
        <v>179</v>
      </c>
      <c r="B213" s="63" t="s">
        <v>167</v>
      </c>
      <c r="C213" s="63" t="s">
        <v>168</v>
      </c>
      <c r="D213" s="63">
        <v>102</v>
      </c>
      <c r="E213" s="63">
        <v>51</v>
      </c>
    </row>
    <row r="214" spans="1:5" ht="15">
      <c r="A214" s="63" t="s">
        <v>179</v>
      </c>
      <c r="B214" s="63" t="s">
        <v>169</v>
      </c>
      <c r="C214" s="63" t="s">
        <v>170</v>
      </c>
      <c r="D214" s="63">
        <v>55</v>
      </c>
      <c r="E214" s="63">
        <v>55</v>
      </c>
    </row>
    <row r="215" spans="1:5" ht="15">
      <c r="A215" s="63" t="s">
        <v>179</v>
      </c>
      <c r="B215" s="63" t="s">
        <v>167</v>
      </c>
      <c r="C215" s="63" t="s">
        <v>168</v>
      </c>
      <c r="D215" s="63">
        <v>400</v>
      </c>
      <c r="E215" s="63">
        <v>200</v>
      </c>
    </row>
    <row r="216" spans="1:5" ht="15">
      <c r="A216" s="63" t="s">
        <v>179</v>
      </c>
      <c r="B216" s="63" t="s">
        <v>169</v>
      </c>
      <c r="C216" s="63" t="s">
        <v>170</v>
      </c>
      <c r="D216" s="63">
        <v>64</v>
      </c>
      <c r="E216" s="63">
        <v>64</v>
      </c>
    </row>
    <row r="217" spans="1:5" ht="15">
      <c r="A217" s="63" t="s">
        <v>179</v>
      </c>
      <c r="B217" s="63" t="s">
        <v>167</v>
      </c>
      <c r="C217" s="63" t="s">
        <v>168</v>
      </c>
      <c r="D217" s="63">
        <v>8</v>
      </c>
      <c r="E217" s="63">
        <v>4</v>
      </c>
    </row>
    <row r="218" spans="1:5" ht="15">
      <c r="A218" s="63" t="s">
        <v>179</v>
      </c>
      <c r="B218" s="63" t="s">
        <v>169</v>
      </c>
      <c r="C218" s="63" t="s">
        <v>170</v>
      </c>
      <c r="D218" s="63">
        <v>2</v>
      </c>
      <c r="E218" s="63">
        <v>2</v>
      </c>
    </row>
    <row r="219" spans="1:5" ht="15">
      <c r="A219" s="63" t="s">
        <v>179</v>
      </c>
      <c r="B219" s="63" t="s">
        <v>167</v>
      </c>
      <c r="C219" s="63" t="s">
        <v>168</v>
      </c>
      <c r="D219" s="63">
        <v>114</v>
      </c>
      <c r="E219" s="63">
        <v>57</v>
      </c>
    </row>
    <row r="220" spans="1:5" ht="15">
      <c r="A220" s="63" t="s">
        <v>179</v>
      </c>
      <c r="B220" s="63" t="s">
        <v>169</v>
      </c>
      <c r="C220" s="63" t="s">
        <v>170</v>
      </c>
      <c r="D220" s="63">
        <v>114</v>
      </c>
      <c r="E220" s="63">
        <v>114</v>
      </c>
    </row>
    <row r="221" spans="1:5" ht="15">
      <c r="A221" s="63" t="s">
        <v>179</v>
      </c>
      <c r="B221" s="63" t="s">
        <v>167</v>
      </c>
      <c r="C221" s="63" t="s">
        <v>168</v>
      </c>
      <c r="D221" s="63">
        <v>154</v>
      </c>
      <c r="E221" s="63">
        <v>77</v>
      </c>
    </row>
    <row r="222" spans="1:5" ht="15">
      <c r="A222" s="63" t="s">
        <v>179</v>
      </c>
      <c r="B222" s="63" t="s">
        <v>169</v>
      </c>
      <c r="C222" s="63" t="s">
        <v>170</v>
      </c>
      <c r="D222" s="63">
        <v>117</v>
      </c>
      <c r="E222" s="63">
        <v>117</v>
      </c>
    </row>
    <row r="223" spans="1:5" ht="15">
      <c r="A223" s="63" t="s">
        <v>179</v>
      </c>
      <c r="B223" s="63" t="s">
        <v>167</v>
      </c>
      <c r="C223" s="63" t="s">
        <v>168</v>
      </c>
      <c r="D223" s="63">
        <v>92</v>
      </c>
      <c r="E223" s="63">
        <v>46</v>
      </c>
    </row>
    <row r="224" spans="1:5" ht="15">
      <c r="A224" s="63" t="s">
        <v>179</v>
      </c>
      <c r="B224" s="63" t="s">
        <v>167</v>
      </c>
      <c r="C224" s="63" t="s">
        <v>168</v>
      </c>
      <c r="D224" s="63">
        <v>146</v>
      </c>
      <c r="E224" s="63">
        <v>73</v>
      </c>
    </row>
    <row r="225" spans="1:5" ht="15">
      <c r="A225" s="63" t="s">
        <v>179</v>
      </c>
      <c r="B225" s="63" t="s">
        <v>169</v>
      </c>
      <c r="C225" s="63" t="s">
        <v>170</v>
      </c>
      <c r="D225" s="63">
        <v>3</v>
      </c>
      <c r="E225" s="63">
        <v>3</v>
      </c>
    </row>
    <row r="226" spans="1:5" ht="15">
      <c r="A226" s="63" t="s">
        <v>179</v>
      </c>
      <c r="B226" s="63" t="s">
        <v>167</v>
      </c>
      <c r="C226" s="63" t="s">
        <v>168</v>
      </c>
      <c r="D226" s="63">
        <v>144</v>
      </c>
      <c r="E226" s="63">
        <v>72</v>
      </c>
    </row>
    <row r="227" spans="1:5" ht="15">
      <c r="A227" s="63" t="s">
        <v>179</v>
      </c>
      <c r="B227" s="63" t="s">
        <v>169</v>
      </c>
      <c r="C227" s="63" t="s">
        <v>170</v>
      </c>
      <c r="D227" s="63">
        <v>3</v>
      </c>
      <c r="E227" s="63">
        <v>3</v>
      </c>
    </row>
    <row r="228" spans="1:5" ht="15">
      <c r="A228" s="63" t="s">
        <v>179</v>
      </c>
      <c r="B228" s="63" t="s">
        <v>167</v>
      </c>
      <c r="C228" s="63" t="s">
        <v>168</v>
      </c>
      <c r="D228" s="63">
        <v>20</v>
      </c>
      <c r="E228" s="63">
        <v>10</v>
      </c>
    </row>
    <row r="229" spans="1:5" ht="15">
      <c r="A229" s="63" t="s">
        <v>179</v>
      </c>
      <c r="B229" s="63" t="s">
        <v>169</v>
      </c>
      <c r="C229" s="63" t="s">
        <v>170</v>
      </c>
      <c r="D229" s="63">
        <v>1</v>
      </c>
      <c r="E229" s="63">
        <v>1</v>
      </c>
    </row>
    <row r="230" spans="1:5" ht="15">
      <c r="A230" s="63" t="s">
        <v>179</v>
      </c>
      <c r="B230" s="63" t="s">
        <v>167</v>
      </c>
      <c r="C230" s="63" t="s">
        <v>168</v>
      </c>
      <c r="D230" s="63">
        <v>224</v>
      </c>
      <c r="E230" s="63">
        <v>112</v>
      </c>
    </row>
    <row r="231" spans="1:5" ht="15">
      <c r="A231" s="63" t="s">
        <v>179</v>
      </c>
      <c r="B231" s="63" t="s">
        <v>169</v>
      </c>
      <c r="C231" s="63" t="s">
        <v>170</v>
      </c>
      <c r="D231" s="63">
        <v>90</v>
      </c>
      <c r="E231" s="63">
        <v>90</v>
      </c>
    </row>
    <row r="232" spans="1:5" ht="15">
      <c r="A232" s="63" t="s">
        <v>179</v>
      </c>
      <c r="B232" s="63" t="s">
        <v>167</v>
      </c>
      <c r="C232" s="63" t="s">
        <v>168</v>
      </c>
      <c r="D232" s="63">
        <v>14</v>
      </c>
      <c r="E232" s="63">
        <v>7</v>
      </c>
    </row>
    <row r="233" spans="1:5" ht="15">
      <c r="A233" s="63" t="s">
        <v>179</v>
      </c>
      <c r="B233" s="63" t="s">
        <v>167</v>
      </c>
      <c r="C233" s="63" t="s">
        <v>168</v>
      </c>
      <c r="D233" s="63">
        <v>32</v>
      </c>
      <c r="E233" s="63">
        <v>16</v>
      </c>
    </row>
    <row r="234" spans="1:5" ht="15">
      <c r="A234" s="63" t="s">
        <v>179</v>
      </c>
      <c r="B234" s="63" t="s">
        <v>169</v>
      </c>
      <c r="C234" s="63" t="s">
        <v>170</v>
      </c>
      <c r="D234" s="63">
        <v>1</v>
      </c>
      <c r="E234" s="63">
        <v>1</v>
      </c>
    </row>
    <row r="235" spans="1:5" ht="15">
      <c r="A235" s="63" t="s">
        <v>179</v>
      </c>
      <c r="B235" s="63" t="s">
        <v>167</v>
      </c>
      <c r="C235" s="63" t="s">
        <v>168</v>
      </c>
      <c r="D235" s="63">
        <v>2</v>
      </c>
      <c r="E235" s="63">
        <v>1</v>
      </c>
    </row>
    <row r="236" spans="1:5" ht="15">
      <c r="A236" s="63" t="s">
        <v>179</v>
      </c>
      <c r="B236" s="63" t="s">
        <v>167</v>
      </c>
      <c r="C236" s="63" t="s">
        <v>168</v>
      </c>
      <c r="D236" s="63">
        <v>62</v>
      </c>
      <c r="E236" s="63">
        <v>31</v>
      </c>
    </row>
    <row r="237" spans="1:5" ht="15">
      <c r="A237" s="63" t="s">
        <v>179</v>
      </c>
      <c r="B237" s="63" t="s">
        <v>169</v>
      </c>
      <c r="C237" s="63" t="s">
        <v>170</v>
      </c>
      <c r="D237" s="63">
        <v>61</v>
      </c>
      <c r="E237" s="63">
        <v>61</v>
      </c>
    </row>
    <row r="238" spans="1:5" ht="15">
      <c r="A238" s="63" t="s">
        <v>179</v>
      </c>
      <c r="B238" s="63" t="s">
        <v>167</v>
      </c>
      <c r="C238" s="63" t="s">
        <v>168</v>
      </c>
      <c r="D238" s="63">
        <v>16</v>
      </c>
      <c r="E238" s="63">
        <v>8</v>
      </c>
    </row>
    <row r="239" spans="1:5" ht="15">
      <c r="A239" s="63" t="s">
        <v>179</v>
      </c>
      <c r="B239" s="63" t="s">
        <v>167</v>
      </c>
      <c r="C239" s="63" t="s">
        <v>168</v>
      </c>
      <c r="D239" s="63">
        <v>34</v>
      </c>
      <c r="E239" s="63">
        <v>17</v>
      </c>
    </row>
    <row r="240" spans="1:5" ht="15">
      <c r="A240" s="63" t="s">
        <v>179</v>
      </c>
      <c r="B240" s="63" t="s">
        <v>169</v>
      </c>
      <c r="C240" s="63" t="s">
        <v>170</v>
      </c>
      <c r="D240" s="63">
        <v>3</v>
      </c>
      <c r="E240" s="63">
        <v>3</v>
      </c>
    </row>
    <row r="241" spans="1:5" ht="15">
      <c r="A241" s="63" t="s">
        <v>179</v>
      </c>
      <c r="B241" s="63" t="s">
        <v>167</v>
      </c>
      <c r="C241" s="63" t="s">
        <v>168</v>
      </c>
      <c r="D241" s="63">
        <v>84</v>
      </c>
      <c r="E241" s="63">
        <v>42</v>
      </c>
    </row>
    <row r="242" spans="1:5" ht="15">
      <c r="A242" s="63" t="s">
        <v>179</v>
      </c>
      <c r="B242" s="63" t="s">
        <v>169</v>
      </c>
      <c r="C242" s="63" t="s">
        <v>170</v>
      </c>
      <c r="D242" s="63">
        <v>8</v>
      </c>
      <c r="E242" s="63">
        <v>8</v>
      </c>
    </row>
    <row r="243" spans="1:5" ht="15">
      <c r="A243" s="63" t="s">
        <v>179</v>
      </c>
      <c r="B243" s="63" t="s">
        <v>167</v>
      </c>
      <c r="C243" s="63" t="s">
        <v>168</v>
      </c>
      <c r="D243" s="63">
        <v>62</v>
      </c>
      <c r="E243" s="63">
        <v>31</v>
      </c>
    </row>
    <row r="244" spans="1:5" ht="15">
      <c r="A244" s="63" t="s">
        <v>179</v>
      </c>
      <c r="B244" s="63" t="s">
        <v>169</v>
      </c>
      <c r="C244" s="63" t="s">
        <v>170</v>
      </c>
      <c r="D244" s="63">
        <v>9</v>
      </c>
      <c r="E244" s="63">
        <v>9</v>
      </c>
    </row>
    <row r="245" spans="1:5" ht="15">
      <c r="A245" s="63" t="s">
        <v>179</v>
      </c>
      <c r="B245" s="63" t="s">
        <v>167</v>
      </c>
      <c r="C245" s="63" t="s">
        <v>168</v>
      </c>
      <c r="D245" s="63">
        <v>26</v>
      </c>
      <c r="E245" s="63">
        <v>13</v>
      </c>
    </row>
    <row r="246" spans="1:5" ht="15">
      <c r="A246" s="63" t="s">
        <v>179</v>
      </c>
      <c r="B246" s="63" t="s">
        <v>167</v>
      </c>
      <c r="C246" s="63" t="s">
        <v>168</v>
      </c>
      <c r="D246" s="63">
        <v>146</v>
      </c>
      <c r="E246" s="63">
        <v>73</v>
      </c>
    </row>
    <row r="247" spans="1:5" ht="15">
      <c r="A247" s="63" t="s">
        <v>179</v>
      </c>
      <c r="B247" s="63" t="s">
        <v>169</v>
      </c>
      <c r="C247" s="63" t="s">
        <v>170</v>
      </c>
      <c r="D247" s="63">
        <v>86</v>
      </c>
      <c r="E247" s="63">
        <v>86</v>
      </c>
    </row>
    <row r="248" spans="1:5" ht="15">
      <c r="A248" s="63" t="s">
        <v>179</v>
      </c>
      <c r="B248" s="63" t="s">
        <v>167</v>
      </c>
      <c r="C248" s="63" t="s">
        <v>168</v>
      </c>
      <c r="D248" s="63">
        <v>64</v>
      </c>
      <c r="E248" s="63">
        <v>32</v>
      </c>
    </row>
    <row r="249" spans="1:5" ht="15">
      <c r="A249" s="63" t="s">
        <v>179</v>
      </c>
      <c r="B249" s="63" t="s">
        <v>169</v>
      </c>
      <c r="C249" s="63" t="s">
        <v>170</v>
      </c>
      <c r="D249" s="63">
        <v>31</v>
      </c>
      <c r="E249" s="63">
        <v>31</v>
      </c>
    </row>
    <row r="250" spans="1:5" ht="15">
      <c r="A250" s="63" t="s">
        <v>179</v>
      </c>
      <c r="B250" s="63" t="s">
        <v>167</v>
      </c>
      <c r="C250" s="63" t="s">
        <v>168</v>
      </c>
      <c r="D250" s="63">
        <v>128</v>
      </c>
      <c r="E250" s="63">
        <v>64</v>
      </c>
    </row>
    <row r="251" spans="1:5" ht="15">
      <c r="A251" s="63" t="s">
        <v>179</v>
      </c>
      <c r="B251" s="63" t="s">
        <v>169</v>
      </c>
      <c r="C251" s="63" t="s">
        <v>170</v>
      </c>
      <c r="D251" s="63">
        <v>18</v>
      </c>
      <c r="E251" s="63">
        <v>18</v>
      </c>
    </row>
    <row r="252" spans="1:5" ht="15">
      <c r="A252" s="63" t="s">
        <v>179</v>
      </c>
      <c r="B252" s="63" t="s">
        <v>167</v>
      </c>
      <c r="C252" s="63" t="s">
        <v>168</v>
      </c>
      <c r="D252" s="63">
        <v>14</v>
      </c>
      <c r="E252" s="63">
        <v>7</v>
      </c>
    </row>
    <row r="253" spans="1:5" ht="15">
      <c r="A253" s="63" t="s">
        <v>179</v>
      </c>
      <c r="B253" s="63" t="s">
        <v>169</v>
      </c>
      <c r="C253" s="63" t="s">
        <v>170</v>
      </c>
      <c r="D253" s="63">
        <v>13</v>
      </c>
      <c r="E253" s="63">
        <v>13</v>
      </c>
    </row>
    <row r="254" spans="1:5" ht="15">
      <c r="A254" s="63" t="s">
        <v>179</v>
      </c>
      <c r="B254" s="63" t="s">
        <v>167</v>
      </c>
      <c r="C254" s="63" t="s">
        <v>168</v>
      </c>
      <c r="D254" s="63">
        <v>26</v>
      </c>
      <c r="E254" s="63">
        <v>13</v>
      </c>
    </row>
    <row r="255" spans="1:5" ht="15">
      <c r="A255" s="63" t="s">
        <v>179</v>
      </c>
      <c r="B255" s="63" t="s">
        <v>169</v>
      </c>
      <c r="C255" s="63" t="s">
        <v>170</v>
      </c>
      <c r="D255" s="63">
        <v>3</v>
      </c>
      <c r="E255" s="63">
        <v>3</v>
      </c>
    </row>
    <row r="256" spans="1:5" ht="15">
      <c r="A256" s="63" t="s">
        <v>179</v>
      </c>
      <c r="B256" s="63" t="s">
        <v>167</v>
      </c>
      <c r="C256" s="63" t="s">
        <v>168</v>
      </c>
      <c r="D256" s="63">
        <v>8</v>
      </c>
      <c r="E256" s="63">
        <v>4</v>
      </c>
    </row>
    <row r="257" spans="1:5" ht="15">
      <c r="A257" s="63" t="s">
        <v>179</v>
      </c>
      <c r="B257" s="63" t="s">
        <v>169</v>
      </c>
      <c r="C257" s="63" t="s">
        <v>170</v>
      </c>
      <c r="D257" s="63">
        <v>1</v>
      </c>
      <c r="E257" s="63">
        <v>1</v>
      </c>
    </row>
    <row r="258" spans="1:5" ht="15">
      <c r="A258" s="63" t="s">
        <v>180</v>
      </c>
      <c r="B258" s="63" t="s">
        <v>167</v>
      </c>
      <c r="C258" s="63" t="s">
        <v>168</v>
      </c>
      <c r="D258" s="63">
        <v>176</v>
      </c>
      <c r="E258" s="63">
        <v>88</v>
      </c>
    </row>
    <row r="259" spans="1:5" ht="15">
      <c r="A259" s="63" t="s">
        <v>180</v>
      </c>
      <c r="B259" s="63" t="s">
        <v>169</v>
      </c>
      <c r="C259" s="63" t="s">
        <v>170</v>
      </c>
      <c r="D259" s="63">
        <v>145</v>
      </c>
      <c r="E259" s="63">
        <v>145</v>
      </c>
    </row>
    <row r="260" spans="1:5" ht="15">
      <c r="A260" s="63" t="s">
        <v>180</v>
      </c>
      <c r="B260" s="63" t="s">
        <v>167</v>
      </c>
      <c r="C260" s="63" t="s">
        <v>168</v>
      </c>
      <c r="D260" s="63">
        <v>4</v>
      </c>
      <c r="E260" s="63">
        <v>2</v>
      </c>
    </row>
    <row r="261" spans="1:5" ht="15">
      <c r="A261" s="63" t="s">
        <v>180</v>
      </c>
      <c r="B261" s="63" t="s">
        <v>169</v>
      </c>
      <c r="C261" s="63" t="s">
        <v>170</v>
      </c>
      <c r="D261" s="63">
        <v>1</v>
      </c>
      <c r="E261" s="63">
        <v>1</v>
      </c>
    </row>
    <row r="262" spans="1:5" ht="15">
      <c r="A262" s="63" t="s">
        <v>180</v>
      </c>
      <c r="B262" s="63" t="s">
        <v>167</v>
      </c>
      <c r="C262" s="63" t="s">
        <v>168</v>
      </c>
      <c r="D262" s="63">
        <v>98</v>
      </c>
      <c r="E262" s="63">
        <v>49</v>
      </c>
    </row>
    <row r="263" spans="1:5" ht="15">
      <c r="A263" s="63" t="s">
        <v>180</v>
      </c>
      <c r="B263" s="63" t="s">
        <v>169</v>
      </c>
      <c r="C263" s="63" t="s">
        <v>170</v>
      </c>
      <c r="D263" s="63">
        <v>74</v>
      </c>
      <c r="E263" s="63">
        <v>74</v>
      </c>
    </row>
    <row r="264" spans="1:5" ht="15">
      <c r="A264" s="63" t="s">
        <v>180</v>
      </c>
      <c r="B264" s="63" t="s">
        <v>167</v>
      </c>
      <c r="C264" s="63" t="s">
        <v>168</v>
      </c>
      <c r="D264" s="63">
        <v>192</v>
      </c>
      <c r="E264" s="63">
        <v>96</v>
      </c>
    </row>
    <row r="265" spans="1:5" ht="15">
      <c r="A265" s="63" t="s">
        <v>180</v>
      </c>
      <c r="B265" s="63" t="s">
        <v>169</v>
      </c>
      <c r="C265" s="63" t="s">
        <v>170</v>
      </c>
      <c r="D265" s="63">
        <v>125</v>
      </c>
      <c r="E265" s="63">
        <v>125</v>
      </c>
    </row>
    <row r="266" spans="1:5" ht="15">
      <c r="A266" s="63" t="s">
        <v>180</v>
      </c>
      <c r="B266" s="63" t="s">
        <v>167</v>
      </c>
      <c r="C266" s="63" t="s">
        <v>168</v>
      </c>
      <c r="D266" s="63">
        <v>140</v>
      </c>
      <c r="E266" s="63">
        <v>70</v>
      </c>
    </row>
    <row r="267" spans="1:5" ht="15">
      <c r="A267" s="63" t="s">
        <v>180</v>
      </c>
      <c r="B267" s="63" t="s">
        <v>167</v>
      </c>
      <c r="C267" s="63" t="s">
        <v>168</v>
      </c>
      <c r="D267" s="63">
        <v>22</v>
      </c>
      <c r="E267" s="63">
        <v>11</v>
      </c>
    </row>
    <row r="268" spans="1:5" ht="15">
      <c r="A268" s="63" t="s">
        <v>180</v>
      </c>
      <c r="B268" s="63" t="s">
        <v>167</v>
      </c>
      <c r="C268" s="63" t="s">
        <v>168</v>
      </c>
      <c r="D268" s="63">
        <v>62</v>
      </c>
      <c r="E268" s="63">
        <v>31</v>
      </c>
    </row>
    <row r="269" spans="1:5" ht="15">
      <c r="A269" s="63" t="s">
        <v>180</v>
      </c>
      <c r="B269" s="63" t="s">
        <v>167</v>
      </c>
      <c r="C269" s="63" t="s">
        <v>168</v>
      </c>
      <c r="D269" s="63">
        <v>8</v>
      </c>
      <c r="E269" s="63">
        <v>4</v>
      </c>
    </row>
    <row r="270" spans="1:5" ht="15">
      <c r="A270" s="63" t="s">
        <v>180</v>
      </c>
      <c r="B270" s="63" t="s">
        <v>167</v>
      </c>
      <c r="C270" s="63" t="s">
        <v>168</v>
      </c>
      <c r="D270" s="63">
        <v>8</v>
      </c>
      <c r="E270" s="63">
        <v>4</v>
      </c>
    </row>
    <row r="271" spans="1:5" ht="15">
      <c r="A271" s="63" t="s">
        <v>180</v>
      </c>
      <c r="B271" s="63" t="s">
        <v>167</v>
      </c>
      <c r="C271" s="63" t="s">
        <v>168</v>
      </c>
      <c r="D271" s="63">
        <v>24</v>
      </c>
      <c r="E271" s="63">
        <v>12</v>
      </c>
    </row>
    <row r="272" spans="1:5" ht="15">
      <c r="A272" s="63" t="s">
        <v>180</v>
      </c>
      <c r="B272" s="63" t="s">
        <v>169</v>
      </c>
      <c r="C272" s="63" t="s">
        <v>170</v>
      </c>
      <c r="D272" s="63">
        <v>12</v>
      </c>
      <c r="E272" s="63">
        <v>12</v>
      </c>
    </row>
    <row r="273" spans="1:5" ht="15">
      <c r="A273" s="63" t="s">
        <v>180</v>
      </c>
      <c r="B273" s="63" t="s">
        <v>167</v>
      </c>
      <c r="C273" s="63" t="s">
        <v>168</v>
      </c>
      <c r="D273" s="63">
        <v>446</v>
      </c>
      <c r="E273" s="63">
        <v>223</v>
      </c>
    </row>
    <row r="274" spans="1:5" ht="15">
      <c r="A274" s="63" t="s">
        <v>180</v>
      </c>
      <c r="B274" s="63" t="s">
        <v>169</v>
      </c>
      <c r="C274" s="63" t="s">
        <v>170</v>
      </c>
      <c r="D274" s="63">
        <v>286</v>
      </c>
      <c r="E274" s="63">
        <v>286</v>
      </c>
    </row>
    <row r="275" spans="1:5" ht="15">
      <c r="A275" s="63" t="s">
        <v>180</v>
      </c>
      <c r="B275" s="63" t="s">
        <v>167</v>
      </c>
      <c r="C275" s="63" t="s">
        <v>168</v>
      </c>
      <c r="D275" s="63">
        <v>116</v>
      </c>
      <c r="E275" s="63">
        <v>58</v>
      </c>
    </row>
    <row r="276" spans="1:5" ht="15">
      <c r="A276" s="63" t="s">
        <v>180</v>
      </c>
      <c r="B276" s="63" t="s">
        <v>169</v>
      </c>
      <c r="C276" s="63" t="s">
        <v>170</v>
      </c>
      <c r="D276" s="63">
        <v>98</v>
      </c>
      <c r="E276" s="63">
        <v>98</v>
      </c>
    </row>
    <row r="277" spans="1:5" ht="15">
      <c r="A277" s="63" t="s">
        <v>180</v>
      </c>
      <c r="B277" s="63" t="s">
        <v>167</v>
      </c>
      <c r="C277" s="63" t="s">
        <v>168</v>
      </c>
      <c r="D277" s="63">
        <v>6</v>
      </c>
      <c r="E277" s="63">
        <v>3</v>
      </c>
    </row>
    <row r="278" spans="1:5" ht="15">
      <c r="A278" s="63" t="s">
        <v>180</v>
      </c>
      <c r="B278" s="63" t="s">
        <v>169</v>
      </c>
      <c r="C278" s="63" t="s">
        <v>170</v>
      </c>
      <c r="D278" s="63">
        <v>2</v>
      </c>
      <c r="E278" s="63">
        <v>2</v>
      </c>
    </row>
    <row r="279" spans="1:5" ht="15">
      <c r="A279" s="63" t="s">
        <v>180</v>
      </c>
      <c r="B279" s="63" t="s">
        <v>167</v>
      </c>
      <c r="C279" s="63" t="s">
        <v>168</v>
      </c>
      <c r="D279" s="63">
        <v>64</v>
      </c>
      <c r="E279" s="63">
        <v>32</v>
      </c>
    </row>
    <row r="280" spans="1:5" ht="15">
      <c r="A280" s="63" t="s">
        <v>180</v>
      </c>
      <c r="B280" s="63" t="s">
        <v>169</v>
      </c>
      <c r="C280" s="63" t="s">
        <v>170</v>
      </c>
      <c r="D280" s="63">
        <v>56</v>
      </c>
      <c r="E280" s="63">
        <v>56</v>
      </c>
    </row>
    <row r="281" spans="1:5" ht="15">
      <c r="A281" s="63" t="s">
        <v>180</v>
      </c>
      <c r="B281" s="63" t="s">
        <v>167</v>
      </c>
      <c r="C281" s="63" t="s">
        <v>168</v>
      </c>
      <c r="D281" s="63">
        <v>22</v>
      </c>
      <c r="E281" s="63">
        <v>11</v>
      </c>
    </row>
    <row r="282" spans="1:5" ht="15">
      <c r="A282" s="63" t="s">
        <v>180</v>
      </c>
      <c r="B282" s="63" t="s">
        <v>169</v>
      </c>
      <c r="C282" s="63" t="s">
        <v>170</v>
      </c>
      <c r="D282" s="63">
        <v>1</v>
      </c>
      <c r="E282" s="63">
        <v>1</v>
      </c>
    </row>
    <row r="283" spans="1:5" ht="15">
      <c r="A283" s="63" t="s">
        <v>180</v>
      </c>
      <c r="B283" s="63" t="s">
        <v>167</v>
      </c>
      <c r="C283" s="63" t="s">
        <v>168</v>
      </c>
      <c r="D283" s="63">
        <v>14</v>
      </c>
      <c r="E283" s="63">
        <v>7</v>
      </c>
    </row>
    <row r="284" spans="1:5" ht="15">
      <c r="A284" s="63" t="s">
        <v>180</v>
      </c>
      <c r="B284" s="63" t="s">
        <v>169</v>
      </c>
      <c r="C284" s="63" t="s">
        <v>170</v>
      </c>
      <c r="D284" s="63">
        <v>3</v>
      </c>
      <c r="E284" s="63">
        <v>3</v>
      </c>
    </row>
    <row r="285" spans="1:5" ht="15">
      <c r="A285" s="63" t="s">
        <v>180</v>
      </c>
      <c r="B285" s="63" t="s">
        <v>167</v>
      </c>
      <c r="C285" s="63" t="s">
        <v>168</v>
      </c>
      <c r="D285" s="63">
        <v>12</v>
      </c>
      <c r="E285" s="63">
        <v>6</v>
      </c>
    </row>
    <row r="286" spans="1:5" ht="15">
      <c r="A286" s="63" t="s">
        <v>180</v>
      </c>
      <c r="B286" s="63" t="s">
        <v>167</v>
      </c>
      <c r="C286" s="63" t="s">
        <v>168</v>
      </c>
      <c r="D286" s="63">
        <v>8</v>
      </c>
      <c r="E286" s="63">
        <v>4</v>
      </c>
    </row>
    <row r="287" spans="1:5" ht="15">
      <c r="A287" s="63" t="s">
        <v>180</v>
      </c>
      <c r="B287" s="63" t="s">
        <v>167</v>
      </c>
      <c r="C287" s="63" t="s">
        <v>168</v>
      </c>
      <c r="D287" s="63">
        <v>86</v>
      </c>
      <c r="E287" s="63">
        <v>43</v>
      </c>
    </row>
    <row r="288" spans="1:5" ht="15">
      <c r="A288" s="63" t="s">
        <v>180</v>
      </c>
      <c r="B288" s="63" t="s">
        <v>169</v>
      </c>
      <c r="C288" s="63" t="s">
        <v>170</v>
      </c>
      <c r="D288" s="63">
        <v>57</v>
      </c>
      <c r="E288" s="63">
        <v>57</v>
      </c>
    </row>
    <row r="289" spans="1:5" ht="15">
      <c r="A289" s="63" t="s">
        <v>180</v>
      </c>
      <c r="B289" s="63" t="s">
        <v>167</v>
      </c>
      <c r="C289" s="63" t="s">
        <v>168</v>
      </c>
      <c r="D289" s="63">
        <v>18</v>
      </c>
      <c r="E289" s="63">
        <v>9</v>
      </c>
    </row>
    <row r="290" spans="1:5" ht="15">
      <c r="A290" s="63" t="s">
        <v>180</v>
      </c>
      <c r="B290" s="63" t="s">
        <v>169</v>
      </c>
      <c r="C290" s="63" t="s">
        <v>170</v>
      </c>
      <c r="D290" s="63">
        <v>1</v>
      </c>
      <c r="E290" s="63">
        <v>1</v>
      </c>
    </row>
    <row r="291" spans="1:5" ht="15">
      <c r="A291" s="63" t="s">
        <v>180</v>
      </c>
      <c r="B291" s="63" t="s">
        <v>167</v>
      </c>
      <c r="C291" s="63" t="s">
        <v>168</v>
      </c>
      <c r="D291" s="63">
        <v>76</v>
      </c>
      <c r="E291" s="63">
        <v>38</v>
      </c>
    </row>
    <row r="292" spans="1:5" ht="15">
      <c r="A292" s="63" t="s">
        <v>180</v>
      </c>
      <c r="B292" s="63" t="s">
        <v>169</v>
      </c>
      <c r="C292" s="63" t="s">
        <v>170</v>
      </c>
      <c r="D292" s="63">
        <v>18</v>
      </c>
      <c r="E292" s="63">
        <v>18</v>
      </c>
    </row>
    <row r="293" spans="1:5" ht="15">
      <c r="A293" s="63" t="s">
        <v>180</v>
      </c>
      <c r="B293" s="63" t="s">
        <v>167</v>
      </c>
      <c r="C293" s="63" t="s">
        <v>168</v>
      </c>
      <c r="D293" s="63">
        <v>8</v>
      </c>
      <c r="E293" s="63">
        <v>4</v>
      </c>
    </row>
    <row r="294" spans="1:5" ht="15">
      <c r="A294" s="63" t="s">
        <v>180</v>
      </c>
      <c r="B294" s="63" t="s">
        <v>167</v>
      </c>
      <c r="C294" s="63" t="s">
        <v>168</v>
      </c>
      <c r="D294" s="63">
        <v>12</v>
      </c>
      <c r="E294" s="63">
        <v>6</v>
      </c>
    </row>
    <row r="295" spans="1:5" ht="15">
      <c r="A295" s="63" t="s">
        <v>180</v>
      </c>
      <c r="B295" s="63" t="s">
        <v>169</v>
      </c>
      <c r="C295" s="63" t="s">
        <v>170</v>
      </c>
      <c r="D295" s="63">
        <v>19</v>
      </c>
      <c r="E295" s="63">
        <v>19</v>
      </c>
    </row>
    <row r="296" spans="1:5" ht="15">
      <c r="A296" s="63" t="s">
        <v>180</v>
      </c>
      <c r="B296" s="63" t="s">
        <v>167</v>
      </c>
      <c r="C296" s="63" t="s">
        <v>168</v>
      </c>
      <c r="D296" s="63">
        <v>90</v>
      </c>
      <c r="E296" s="63">
        <v>45</v>
      </c>
    </row>
    <row r="297" spans="1:5" ht="15">
      <c r="A297" s="63" t="s">
        <v>180</v>
      </c>
      <c r="B297" s="63" t="s">
        <v>169</v>
      </c>
      <c r="C297" s="63" t="s">
        <v>170</v>
      </c>
      <c r="D297" s="63">
        <v>36</v>
      </c>
      <c r="E297" s="63">
        <v>36</v>
      </c>
    </row>
    <row r="298" spans="1:5" ht="15">
      <c r="A298" s="63" t="s">
        <v>180</v>
      </c>
      <c r="B298" s="63" t="s">
        <v>167</v>
      </c>
      <c r="C298" s="63" t="s">
        <v>168</v>
      </c>
      <c r="D298" s="63">
        <v>26</v>
      </c>
      <c r="E298" s="63">
        <v>13</v>
      </c>
    </row>
    <row r="299" spans="1:5" ht="15">
      <c r="A299" s="63" t="s">
        <v>180</v>
      </c>
      <c r="B299" s="63" t="s">
        <v>167</v>
      </c>
      <c r="C299" s="63" t="s">
        <v>168</v>
      </c>
      <c r="D299" s="63">
        <v>12</v>
      </c>
      <c r="E299" s="63">
        <v>6</v>
      </c>
    </row>
    <row r="300" spans="1:5" ht="15">
      <c r="A300" s="63" t="s">
        <v>180</v>
      </c>
      <c r="B300" s="63" t="s">
        <v>167</v>
      </c>
      <c r="C300" s="63" t="s">
        <v>168</v>
      </c>
      <c r="D300" s="63">
        <v>40</v>
      </c>
      <c r="E300" s="63">
        <v>20</v>
      </c>
    </row>
    <row r="301" spans="1:5" ht="15">
      <c r="A301" s="63" t="s">
        <v>180</v>
      </c>
      <c r="B301" s="63" t="s">
        <v>167</v>
      </c>
      <c r="C301" s="63" t="s">
        <v>168</v>
      </c>
      <c r="D301" s="63">
        <v>58</v>
      </c>
      <c r="E301" s="63">
        <v>29</v>
      </c>
    </row>
    <row r="302" spans="1:5" ht="15">
      <c r="A302" s="63" t="s">
        <v>180</v>
      </c>
      <c r="B302" s="63" t="s">
        <v>169</v>
      </c>
      <c r="C302" s="63" t="s">
        <v>170</v>
      </c>
      <c r="D302" s="63">
        <v>46</v>
      </c>
      <c r="E302" s="63">
        <v>46</v>
      </c>
    </row>
    <row r="303" spans="1:5" ht="15">
      <c r="A303" s="63" t="s">
        <v>180</v>
      </c>
      <c r="B303" s="63" t="s">
        <v>167</v>
      </c>
      <c r="C303" s="63" t="s">
        <v>168</v>
      </c>
      <c r="D303" s="63">
        <v>66</v>
      </c>
      <c r="E303" s="63">
        <v>33</v>
      </c>
    </row>
    <row r="304" spans="1:5" ht="15">
      <c r="A304" s="63" t="s">
        <v>180</v>
      </c>
      <c r="B304" s="63" t="s">
        <v>169</v>
      </c>
      <c r="C304" s="63" t="s">
        <v>170</v>
      </c>
      <c r="D304" s="63">
        <v>57</v>
      </c>
      <c r="E304" s="63">
        <v>57</v>
      </c>
    </row>
    <row r="305" spans="1:5" ht="15">
      <c r="A305" s="63" t="s">
        <v>180</v>
      </c>
      <c r="B305" s="63" t="s">
        <v>171</v>
      </c>
      <c r="C305" s="63" t="s">
        <v>172</v>
      </c>
      <c r="D305" s="63">
        <v>4</v>
      </c>
      <c r="E305" s="63">
        <v>1</v>
      </c>
    </row>
    <row r="306" spans="1:5" ht="15">
      <c r="A306" s="63" t="s">
        <v>180</v>
      </c>
      <c r="B306" s="63" t="s">
        <v>167</v>
      </c>
      <c r="C306" s="63" t="s">
        <v>168</v>
      </c>
      <c r="D306" s="63">
        <v>42</v>
      </c>
      <c r="E306" s="63">
        <v>21</v>
      </c>
    </row>
    <row r="307" spans="1:5" ht="15">
      <c r="A307" s="63" t="s">
        <v>180</v>
      </c>
      <c r="B307" s="63" t="s">
        <v>169</v>
      </c>
      <c r="C307" s="63" t="s">
        <v>170</v>
      </c>
      <c r="D307" s="63">
        <v>2</v>
      </c>
      <c r="E307" s="63">
        <v>2</v>
      </c>
    </row>
    <row r="308" spans="1:5" ht="15">
      <c r="A308" s="63" t="s">
        <v>180</v>
      </c>
      <c r="B308" s="63" t="s">
        <v>169</v>
      </c>
      <c r="C308" s="63" t="s">
        <v>170</v>
      </c>
      <c r="D308" s="63">
        <v>4</v>
      </c>
      <c r="E308" s="63">
        <v>4</v>
      </c>
    </row>
    <row r="309" spans="1:5" ht="15">
      <c r="A309" s="63" t="s">
        <v>180</v>
      </c>
      <c r="B309" s="63" t="s">
        <v>167</v>
      </c>
      <c r="C309" s="63" t="s">
        <v>168</v>
      </c>
      <c r="D309" s="63">
        <v>72</v>
      </c>
      <c r="E309" s="63">
        <v>36</v>
      </c>
    </row>
    <row r="310" spans="1:5" ht="15">
      <c r="A310" s="63" t="s">
        <v>180</v>
      </c>
      <c r="B310" s="63" t="s">
        <v>169</v>
      </c>
      <c r="C310" s="63" t="s">
        <v>170</v>
      </c>
      <c r="D310" s="63">
        <v>124</v>
      </c>
      <c r="E310" s="63">
        <v>124</v>
      </c>
    </row>
    <row r="311" spans="1:5" ht="15">
      <c r="A311" s="63" t="s">
        <v>180</v>
      </c>
      <c r="B311" s="63" t="s">
        <v>167</v>
      </c>
      <c r="C311" s="63" t="s">
        <v>168</v>
      </c>
      <c r="D311" s="63">
        <v>28</v>
      </c>
      <c r="E311" s="63">
        <v>14</v>
      </c>
    </row>
    <row r="312" spans="1:5" ht="15">
      <c r="A312" s="63" t="s">
        <v>180</v>
      </c>
      <c r="B312" s="63" t="s">
        <v>169</v>
      </c>
      <c r="C312" s="63" t="s">
        <v>170</v>
      </c>
      <c r="D312" s="63">
        <v>1</v>
      </c>
      <c r="E312" s="63">
        <v>1</v>
      </c>
    </row>
    <row r="313" spans="1:5" ht="15">
      <c r="A313" s="63" t="s">
        <v>180</v>
      </c>
      <c r="B313" s="63" t="s">
        <v>167</v>
      </c>
      <c r="C313" s="63" t="s">
        <v>168</v>
      </c>
      <c r="D313" s="63">
        <v>8</v>
      </c>
      <c r="E313" s="63">
        <v>4</v>
      </c>
    </row>
    <row r="314" spans="1:5" ht="15">
      <c r="A314" s="63" t="s">
        <v>180</v>
      </c>
      <c r="B314" s="63" t="s">
        <v>167</v>
      </c>
      <c r="C314" s="63" t="s">
        <v>168</v>
      </c>
      <c r="D314" s="63">
        <v>44</v>
      </c>
      <c r="E314" s="63">
        <v>22</v>
      </c>
    </row>
    <row r="315" spans="1:5" ht="15">
      <c r="A315" s="63" t="s">
        <v>180</v>
      </c>
      <c r="B315" s="63" t="s">
        <v>167</v>
      </c>
      <c r="C315" s="63" t="s">
        <v>168</v>
      </c>
      <c r="D315" s="63">
        <v>6</v>
      </c>
      <c r="E315" s="63">
        <v>3</v>
      </c>
    </row>
    <row r="316" spans="1:5" ht="15">
      <c r="A316" s="63" t="s">
        <v>180</v>
      </c>
      <c r="B316" s="63" t="s">
        <v>167</v>
      </c>
      <c r="C316" s="63" t="s">
        <v>168</v>
      </c>
      <c r="D316" s="63">
        <v>4</v>
      </c>
      <c r="E316" s="63">
        <v>2</v>
      </c>
    </row>
    <row r="317" spans="1:5" ht="15">
      <c r="A317" s="63" t="s">
        <v>180</v>
      </c>
      <c r="B317" s="63" t="s">
        <v>167</v>
      </c>
      <c r="C317" s="63" t="s">
        <v>168</v>
      </c>
      <c r="D317" s="63">
        <v>8</v>
      </c>
      <c r="E317" s="63">
        <v>4</v>
      </c>
    </row>
    <row r="318" spans="1:5" ht="15">
      <c r="A318" s="63" t="s">
        <v>180</v>
      </c>
      <c r="B318" s="63" t="s">
        <v>167</v>
      </c>
      <c r="C318" s="63" t="s">
        <v>168</v>
      </c>
      <c r="D318" s="63">
        <v>68</v>
      </c>
      <c r="E318" s="63">
        <v>34</v>
      </c>
    </row>
    <row r="319" spans="1:5" ht="15">
      <c r="A319" s="63" t="s">
        <v>180</v>
      </c>
      <c r="B319" s="63" t="s">
        <v>169</v>
      </c>
      <c r="C319" s="63" t="s">
        <v>170</v>
      </c>
      <c r="D319" s="63">
        <v>62</v>
      </c>
      <c r="E319" s="63">
        <v>62</v>
      </c>
    </row>
    <row r="320" spans="1:5" ht="15">
      <c r="A320" s="63" t="s">
        <v>180</v>
      </c>
      <c r="B320" s="63" t="s">
        <v>167</v>
      </c>
      <c r="C320" s="63" t="s">
        <v>168</v>
      </c>
      <c r="D320" s="63">
        <v>4</v>
      </c>
      <c r="E320" s="63">
        <v>2</v>
      </c>
    </row>
    <row r="321" spans="1:5" ht="15">
      <c r="A321" s="63" t="s">
        <v>180</v>
      </c>
      <c r="B321" s="63" t="s">
        <v>167</v>
      </c>
      <c r="C321" s="63" t="s">
        <v>168</v>
      </c>
      <c r="D321" s="63">
        <v>370</v>
      </c>
      <c r="E321" s="63">
        <v>185</v>
      </c>
    </row>
    <row r="322" spans="1:5" ht="15">
      <c r="A322" s="63" t="s">
        <v>180</v>
      </c>
      <c r="B322" s="63" t="s">
        <v>169</v>
      </c>
      <c r="C322" s="63" t="s">
        <v>170</v>
      </c>
      <c r="D322" s="63">
        <v>297</v>
      </c>
      <c r="E322" s="63">
        <v>297</v>
      </c>
    </row>
    <row r="323" spans="1:5" ht="15">
      <c r="A323" s="63" t="s">
        <v>180</v>
      </c>
      <c r="B323" s="63" t="s">
        <v>167</v>
      </c>
      <c r="C323" s="63" t="s">
        <v>168</v>
      </c>
      <c r="D323" s="63">
        <v>54</v>
      </c>
      <c r="E323" s="63">
        <v>27</v>
      </c>
    </row>
    <row r="324" spans="1:5" ht="15">
      <c r="A324" s="63" t="s">
        <v>180</v>
      </c>
      <c r="B324" s="63" t="s">
        <v>169</v>
      </c>
      <c r="C324" s="63" t="s">
        <v>170</v>
      </c>
      <c r="D324" s="63">
        <v>31</v>
      </c>
      <c r="E324" s="63">
        <v>31</v>
      </c>
    </row>
    <row r="325" spans="1:5" ht="15">
      <c r="A325" s="63" t="s">
        <v>180</v>
      </c>
      <c r="B325" s="63" t="s">
        <v>167</v>
      </c>
      <c r="C325" s="63" t="s">
        <v>168</v>
      </c>
      <c r="D325" s="63">
        <v>18</v>
      </c>
      <c r="E325" s="63">
        <v>9</v>
      </c>
    </row>
    <row r="326" spans="1:5" ht="15">
      <c r="A326" s="63" t="s">
        <v>180</v>
      </c>
      <c r="B326" s="63" t="s">
        <v>169</v>
      </c>
      <c r="C326" s="63" t="s">
        <v>170</v>
      </c>
      <c r="D326" s="63">
        <v>6</v>
      </c>
      <c r="E326" s="63">
        <v>6</v>
      </c>
    </row>
    <row r="327" spans="1:5" ht="15">
      <c r="A327" s="63" t="s">
        <v>180</v>
      </c>
      <c r="B327" s="63" t="s">
        <v>167</v>
      </c>
      <c r="C327" s="63" t="s">
        <v>168</v>
      </c>
      <c r="D327" s="63">
        <v>50</v>
      </c>
      <c r="E327" s="63">
        <v>25</v>
      </c>
    </row>
    <row r="328" spans="1:5" ht="15">
      <c r="A328" s="63" t="s">
        <v>180</v>
      </c>
      <c r="B328" s="63" t="s">
        <v>169</v>
      </c>
      <c r="C328" s="63" t="s">
        <v>170</v>
      </c>
      <c r="D328" s="63">
        <v>9</v>
      </c>
      <c r="E328" s="63">
        <v>9</v>
      </c>
    </row>
    <row r="329" spans="1:5" ht="15">
      <c r="A329" s="63" t="s">
        <v>180</v>
      </c>
      <c r="B329" s="63" t="s">
        <v>167</v>
      </c>
      <c r="C329" s="63" t="s">
        <v>168</v>
      </c>
      <c r="D329" s="63">
        <v>16</v>
      </c>
      <c r="E329" s="63">
        <v>8</v>
      </c>
    </row>
    <row r="330" spans="1:5" ht="15">
      <c r="A330" s="63" t="s">
        <v>180</v>
      </c>
      <c r="B330" s="63" t="s">
        <v>167</v>
      </c>
      <c r="C330" s="63" t="s">
        <v>168</v>
      </c>
      <c r="D330" s="63">
        <v>62</v>
      </c>
      <c r="E330" s="63">
        <v>31</v>
      </c>
    </row>
    <row r="331" spans="1:5" ht="15">
      <c r="A331" s="63" t="s">
        <v>180</v>
      </c>
      <c r="B331" s="63" t="s">
        <v>169</v>
      </c>
      <c r="C331" s="63" t="s">
        <v>170</v>
      </c>
      <c r="D331" s="63">
        <v>8</v>
      </c>
      <c r="E331" s="63">
        <v>8</v>
      </c>
    </row>
    <row r="332" spans="1:5" ht="15">
      <c r="A332" s="63" t="s">
        <v>180</v>
      </c>
      <c r="B332" s="63" t="s">
        <v>167</v>
      </c>
      <c r="C332" s="63" t="s">
        <v>168</v>
      </c>
      <c r="D332" s="63">
        <v>20</v>
      </c>
      <c r="E332" s="63">
        <v>10</v>
      </c>
    </row>
    <row r="333" spans="1:5" ht="15">
      <c r="A333" s="63" t="s">
        <v>180</v>
      </c>
      <c r="B333" s="63" t="s">
        <v>167</v>
      </c>
      <c r="C333" s="63" t="s">
        <v>168</v>
      </c>
      <c r="D333" s="63">
        <v>4</v>
      </c>
      <c r="E333" s="63">
        <v>2</v>
      </c>
    </row>
    <row r="334" spans="1:5" ht="15">
      <c r="A334" s="63" t="s">
        <v>180</v>
      </c>
      <c r="B334" s="63" t="s">
        <v>167</v>
      </c>
      <c r="C334" s="63" t="s">
        <v>168</v>
      </c>
      <c r="D334" s="63">
        <v>6</v>
      </c>
      <c r="E334" s="63">
        <v>3</v>
      </c>
    </row>
    <row r="335" spans="1:5" ht="15">
      <c r="A335" s="63" t="s">
        <v>180</v>
      </c>
      <c r="B335" s="63" t="s">
        <v>167</v>
      </c>
      <c r="C335" s="63" t="s">
        <v>168</v>
      </c>
      <c r="D335" s="63">
        <v>154</v>
      </c>
      <c r="E335" s="63">
        <v>77</v>
      </c>
    </row>
    <row r="336" spans="1:5" ht="15">
      <c r="A336" s="63" t="s">
        <v>180</v>
      </c>
      <c r="B336" s="63" t="s">
        <v>169</v>
      </c>
      <c r="C336" s="63" t="s">
        <v>170</v>
      </c>
      <c r="D336" s="63">
        <v>63</v>
      </c>
      <c r="E336" s="63">
        <v>63</v>
      </c>
    </row>
    <row r="337" spans="1:5" ht="15">
      <c r="A337" s="63" t="s">
        <v>180</v>
      </c>
      <c r="B337" s="63" t="s">
        <v>167</v>
      </c>
      <c r="C337" s="63" t="s">
        <v>168</v>
      </c>
      <c r="D337" s="63">
        <v>14</v>
      </c>
      <c r="E337" s="63">
        <v>7</v>
      </c>
    </row>
    <row r="338" spans="1:5" ht="15">
      <c r="A338" s="63" t="s">
        <v>180</v>
      </c>
      <c r="B338" s="63" t="s">
        <v>167</v>
      </c>
      <c r="C338" s="63" t="s">
        <v>168</v>
      </c>
      <c r="D338" s="63">
        <v>2</v>
      </c>
      <c r="E338" s="63">
        <v>1</v>
      </c>
    </row>
    <row r="339" spans="1:5" ht="15">
      <c r="A339" s="63" t="s">
        <v>180</v>
      </c>
      <c r="B339" s="63" t="s">
        <v>169</v>
      </c>
      <c r="C339" s="63" t="s">
        <v>170</v>
      </c>
      <c r="D339" s="63">
        <v>1</v>
      </c>
      <c r="E339" s="63">
        <v>1</v>
      </c>
    </row>
    <row r="340" spans="1:5" ht="15">
      <c r="A340" s="63" t="s">
        <v>180</v>
      </c>
      <c r="B340" s="63" t="s">
        <v>169</v>
      </c>
      <c r="C340" s="63" t="s">
        <v>170</v>
      </c>
      <c r="D340" s="63">
        <v>5</v>
      </c>
      <c r="E340" s="63">
        <v>5</v>
      </c>
    </row>
    <row r="341" spans="1:5" ht="15">
      <c r="A341" s="63" t="s">
        <v>180</v>
      </c>
      <c r="B341" s="63" t="s">
        <v>167</v>
      </c>
      <c r="C341" s="63" t="s">
        <v>168</v>
      </c>
      <c r="D341" s="63">
        <v>30</v>
      </c>
      <c r="E341" s="63">
        <v>15</v>
      </c>
    </row>
    <row r="342" spans="1:5" ht="15">
      <c r="A342" s="63" t="s">
        <v>180</v>
      </c>
      <c r="B342" s="63" t="s">
        <v>167</v>
      </c>
      <c r="C342" s="63" t="s">
        <v>168</v>
      </c>
      <c r="D342" s="63">
        <v>154</v>
      </c>
      <c r="E342" s="63">
        <v>77</v>
      </c>
    </row>
    <row r="343" spans="1:5" ht="15">
      <c r="A343" s="63" t="s">
        <v>180</v>
      </c>
      <c r="B343" s="63" t="s">
        <v>169</v>
      </c>
      <c r="C343" s="63" t="s">
        <v>170</v>
      </c>
      <c r="D343" s="63">
        <v>36</v>
      </c>
      <c r="E343" s="63">
        <v>36</v>
      </c>
    </row>
    <row r="344" spans="1:5" ht="15">
      <c r="A344" s="63" t="s">
        <v>180</v>
      </c>
      <c r="B344" s="63" t="s">
        <v>167</v>
      </c>
      <c r="C344" s="63" t="s">
        <v>168</v>
      </c>
      <c r="D344" s="63">
        <v>32</v>
      </c>
      <c r="E344" s="63">
        <v>16</v>
      </c>
    </row>
    <row r="345" spans="1:5" ht="15">
      <c r="A345" s="63" t="s">
        <v>180</v>
      </c>
      <c r="B345" s="63" t="s">
        <v>169</v>
      </c>
      <c r="C345" s="63" t="s">
        <v>170</v>
      </c>
      <c r="D345" s="63">
        <v>18</v>
      </c>
      <c r="E345" s="63">
        <v>18</v>
      </c>
    </row>
    <row r="346" spans="1:5" ht="15">
      <c r="A346" s="63" t="s">
        <v>180</v>
      </c>
      <c r="B346" s="63" t="s">
        <v>167</v>
      </c>
      <c r="C346" s="63" t="s">
        <v>168</v>
      </c>
      <c r="D346" s="63">
        <v>168</v>
      </c>
      <c r="E346" s="63">
        <v>84</v>
      </c>
    </row>
    <row r="347" spans="1:5" ht="15">
      <c r="A347" s="63" t="s">
        <v>180</v>
      </c>
      <c r="B347" s="63" t="s">
        <v>169</v>
      </c>
      <c r="C347" s="63" t="s">
        <v>170</v>
      </c>
      <c r="D347" s="63">
        <v>2</v>
      </c>
      <c r="E347" s="63">
        <v>2</v>
      </c>
    </row>
    <row r="348" spans="1:5" ht="15">
      <c r="A348" s="63" t="s">
        <v>180</v>
      </c>
      <c r="B348" s="63" t="s">
        <v>167</v>
      </c>
      <c r="C348" s="63" t="s">
        <v>168</v>
      </c>
      <c r="D348" s="63">
        <v>36</v>
      </c>
      <c r="E348" s="63">
        <v>18</v>
      </c>
    </row>
    <row r="349" spans="1:5" ht="15">
      <c r="A349" s="63" t="s">
        <v>180</v>
      </c>
      <c r="B349" s="63" t="s">
        <v>167</v>
      </c>
      <c r="C349" s="63" t="s">
        <v>168</v>
      </c>
      <c r="D349" s="63">
        <v>8</v>
      </c>
      <c r="E349" s="63">
        <v>4</v>
      </c>
    </row>
    <row r="350" spans="1:5" ht="15">
      <c r="A350" s="63" t="s">
        <v>180</v>
      </c>
      <c r="B350" s="63" t="s">
        <v>167</v>
      </c>
      <c r="C350" s="63" t="s">
        <v>168</v>
      </c>
      <c r="D350" s="63">
        <v>82</v>
      </c>
      <c r="E350" s="63">
        <v>41</v>
      </c>
    </row>
    <row r="351" spans="1:5" ht="15">
      <c r="A351" s="63" t="s">
        <v>180</v>
      </c>
      <c r="B351" s="63" t="s">
        <v>169</v>
      </c>
      <c r="C351" s="63" t="s">
        <v>170</v>
      </c>
      <c r="D351" s="63">
        <v>4</v>
      </c>
      <c r="E351" s="63">
        <v>4</v>
      </c>
    </row>
    <row r="352" spans="1:5" ht="15">
      <c r="A352" s="63" t="s">
        <v>180</v>
      </c>
      <c r="B352" s="63" t="s">
        <v>167</v>
      </c>
      <c r="C352" s="63" t="s">
        <v>168</v>
      </c>
      <c r="D352" s="63">
        <v>36</v>
      </c>
      <c r="E352" s="63">
        <v>18</v>
      </c>
    </row>
    <row r="353" spans="1:5" ht="15">
      <c r="A353" s="63" t="s">
        <v>180</v>
      </c>
      <c r="B353" s="63" t="s">
        <v>169</v>
      </c>
      <c r="C353" s="63" t="s">
        <v>170</v>
      </c>
      <c r="D353" s="63">
        <v>1</v>
      </c>
      <c r="E353" s="63">
        <v>1</v>
      </c>
    </row>
    <row r="354" spans="1:5" ht="15">
      <c r="A354" s="63" t="s">
        <v>180</v>
      </c>
      <c r="B354" s="63" t="s">
        <v>167</v>
      </c>
      <c r="C354" s="63" t="s">
        <v>168</v>
      </c>
      <c r="D354" s="63">
        <v>28</v>
      </c>
      <c r="E354" s="63">
        <v>14</v>
      </c>
    </row>
    <row r="355" spans="1:5" ht="15">
      <c r="A355" s="63" t="s">
        <v>180</v>
      </c>
      <c r="B355" s="63" t="s">
        <v>169</v>
      </c>
      <c r="C355" s="63" t="s">
        <v>170</v>
      </c>
      <c r="D355" s="63">
        <v>21</v>
      </c>
      <c r="E355" s="63">
        <v>21</v>
      </c>
    </row>
    <row r="356" spans="1:5" ht="15">
      <c r="A356" s="63" t="s">
        <v>180</v>
      </c>
      <c r="B356" s="63" t="s">
        <v>167</v>
      </c>
      <c r="C356" s="63" t="s">
        <v>168</v>
      </c>
      <c r="D356" s="63">
        <v>16</v>
      </c>
      <c r="E356" s="63">
        <v>8</v>
      </c>
    </row>
    <row r="357" spans="1:5" ht="15">
      <c r="A357" s="63" t="s">
        <v>180</v>
      </c>
      <c r="B357" s="63" t="s">
        <v>169</v>
      </c>
      <c r="C357" s="63" t="s">
        <v>170</v>
      </c>
      <c r="D357" s="63">
        <v>1</v>
      </c>
      <c r="E357" s="63">
        <v>1</v>
      </c>
    </row>
    <row r="358" spans="1:5" ht="15">
      <c r="A358" s="63" t="s">
        <v>180</v>
      </c>
      <c r="B358" s="63" t="s">
        <v>167</v>
      </c>
      <c r="C358" s="63" t="s">
        <v>168</v>
      </c>
      <c r="D358" s="63">
        <v>22</v>
      </c>
      <c r="E358" s="63">
        <v>11</v>
      </c>
    </row>
    <row r="359" spans="1:5" ht="15">
      <c r="A359" s="63" t="s">
        <v>180</v>
      </c>
      <c r="B359" s="63" t="s">
        <v>169</v>
      </c>
      <c r="C359" s="63" t="s">
        <v>170</v>
      </c>
      <c r="D359" s="63">
        <v>1</v>
      </c>
      <c r="E359" s="63">
        <v>1</v>
      </c>
    </row>
    <row r="360" spans="1:5" ht="15">
      <c r="A360" s="63" t="s">
        <v>180</v>
      </c>
      <c r="B360" s="63" t="s">
        <v>167</v>
      </c>
      <c r="C360" s="63" t="s">
        <v>168</v>
      </c>
      <c r="D360" s="63">
        <v>70</v>
      </c>
      <c r="E360" s="63">
        <v>35</v>
      </c>
    </row>
    <row r="361" spans="1:5" ht="15">
      <c r="A361" s="63" t="s">
        <v>180</v>
      </c>
      <c r="B361" s="63" t="s">
        <v>169</v>
      </c>
      <c r="C361" s="63" t="s">
        <v>170</v>
      </c>
      <c r="D361" s="63">
        <v>22</v>
      </c>
      <c r="E361" s="63">
        <v>22</v>
      </c>
    </row>
    <row r="362" spans="1:5" ht="15">
      <c r="A362" s="63" t="s">
        <v>180</v>
      </c>
      <c r="B362" s="63" t="s">
        <v>167</v>
      </c>
      <c r="C362" s="63" t="s">
        <v>168</v>
      </c>
      <c r="D362" s="63">
        <v>372</v>
      </c>
      <c r="E362" s="63">
        <v>186</v>
      </c>
    </row>
    <row r="363" spans="1:5" ht="15">
      <c r="A363" s="63" t="s">
        <v>180</v>
      </c>
      <c r="B363" s="63" t="s">
        <v>169</v>
      </c>
      <c r="C363" s="63" t="s">
        <v>170</v>
      </c>
      <c r="D363" s="63">
        <v>192</v>
      </c>
      <c r="E363" s="63">
        <v>192</v>
      </c>
    </row>
    <row r="364" spans="1:5" ht="15">
      <c r="A364" s="63" t="s">
        <v>180</v>
      </c>
      <c r="B364" s="63" t="s">
        <v>167</v>
      </c>
      <c r="C364" s="63" t="s">
        <v>168</v>
      </c>
      <c r="D364" s="63">
        <v>76</v>
      </c>
      <c r="E364" s="63">
        <v>38</v>
      </c>
    </row>
    <row r="365" spans="1:5" ht="15">
      <c r="A365" s="63" t="s">
        <v>180</v>
      </c>
      <c r="B365" s="63" t="s">
        <v>169</v>
      </c>
      <c r="C365" s="63" t="s">
        <v>170</v>
      </c>
      <c r="D365" s="63">
        <v>73</v>
      </c>
      <c r="E365" s="63">
        <v>73</v>
      </c>
    </row>
    <row r="366" spans="1:5" ht="15">
      <c r="A366" s="63" t="s">
        <v>180</v>
      </c>
      <c r="B366" s="63" t="s">
        <v>167</v>
      </c>
      <c r="C366" s="63" t="s">
        <v>168</v>
      </c>
      <c r="D366" s="63">
        <v>50</v>
      </c>
      <c r="E366" s="63">
        <v>25</v>
      </c>
    </row>
    <row r="367" spans="1:5" ht="15">
      <c r="A367" s="63" t="s">
        <v>180</v>
      </c>
      <c r="B367" s="63" t="s">
        <v>169</v>
      </c>
      <c r="C367" s="63" t="s">
        <v>170</v>
      </c>
      <c r="D367" s="63">
        <v>23</v>
      </c>
      <c r="E367" s="63">
        <v>23</v>
      </c>
    </row>
    <row r="368" spans="1:5" ht="15">
      <c r="A368" s="63" t="s">
        <v>180</v>
      </c>
      <c r="B368" s="63" t="s">
        <v>167</v>
      </c>
      <c r="C368" s="63" t="s">
        <v>168</v>
      </c>
      <c r="D368" s="63">
        <v>94</v>
      </c>
      <c r="E368" s="63">
        <v>47</v>
      </c>
    </row>
    <row r="369" spans="1:5" ht="15">
      <c r="A369" s="63" t="s">
        <v>180</v>
      </c>
      <c r="B369" s="63" t="s">
        <v>169</v>
      </c>
      <c r="C369" s="63" t="s">
        <v>170</v>
      </c>
      <c r="D369" s="63">
        <v>102</v>
      </c>
      <c r="E369" s="63">
        <v>102</v>
      </c>
    </row>
    <row r="370" spans="1:5" ht="15">
      <c r="A370" s="63" t="s">
        <v>180</v>
      </c>
      <c r="B370" s="63" t="s">
        <v>169</v>
      </c>
      <c r="C370" s="63" t="s">
        <v>170</v>
      </c>
      <c r="D370" s="63">
        <v>1</v>
      </c>
      <c r="E370" s="63">
        <v>1</v>
      </c>
    </row>
    <row r="371" spans="1:5" ht="15">
      <c r="A371" s="63" t="s">
        <v>180</v>
      </c>
      <c r="B371" s="63" t="s">
        <v>167</v>
      </c>
      <c r="C371" s="63" t="s">
        <v>168</v>
      </c>
      <c r="D371" s="63">
        <v>142</v>
      </c>
      <c r="E371" s="63">
        <v>71</v>
      </c>
    </row>
    <row r="372" spans="1:5" ht="15">
      <c r="A372" s="63" t="s">
        <v>180</v>
      </c>
      <c r="B372" s="63" t="s">
        <v>169</v>
      </c>
      <c r="C372" s="63" t="s">
        <v>170</v>
      </c>
      <c r="D372" s="63">
        <v>86</v>
      </c>
      <c r="E372" s="63">
        <v>86</v>
      </c>
    </row>
    <row r="373" spans="1:5" ht="15">
      <c r="A373" s="63" t="s">
        <v>180</v>
      </c>
      <c r="B373" s="63" t="s">
        <v>167</v>
      </c>
      <c r="C373" s="63" t="s">
        <v>168</v>
      </c>
      <c r="D373" s="63">
        <v>4</v>
      </c>
      <c r="E373" s="63">
        <v>2</v>
      </c>
    </row>
    <row r="374" spans="1:5" ht="15">
      <c r="A374" s="63" t="s">
        <v>180</v>
      </c>
      <c r="B374" s="63" t="s">
        <v>167</v>
      </c>
      <c r="C374" s="63" t="s">
        <v>168</v>
      </c>
      <c r="D374" s="63">
        <v>56</v>
      </c>
      <c r="E374" s="63">
        <v>28</v>
      </c>
    </row>
    <row r="375" spans="1:5" ht="15">
      <c r="A375" s="63" t="s">
        <v>180</v>
      </c>
      <c r="B375" s="63" t="s">
        <v>169</v>
      </c>
      <c r="C375" s="63" t="s">
        <v>170</v>
      </c>
      <c r="D375" s="63">
        <v>2</v>
      </c>
      <c r="E375" s="63">
        <v>2</v>
      </c>
    </row>
    <row r="376" spans="1:5" ht="15">
      <c r="A376" s="63" t="s">
        <v>180</v>
      </c>
      <c r="B376" s="63" t="s">
        <v>167</v>
      </c>
      <c r="C376" s="63" t="s">
        <v>168</v>
      </c>
      <c r="D376" s="63">
        <v>26</v>
      </c>
      <c r="E376" s="63">
        <v>13</v>
      </c>
    </row>
    <row r="377" spans="1:5" ht="15">
      <c r="A377" s="63" t="s">
        <v>180</v>
      </c>
      <c r="B377" s="63" t="s">
        <v>169</v>
      </c>
      <c r="C377" s="63" t="s">
        <v>170</v>
      </c>
      <c r="D377" s="63">
        <v>20</v>
      </c>
      <c r="E377" s="63">
        <v>20</v>
      </c>
    </row>
    <row r="378" spans="1:5" ht="15">
      <c r="A378" s="63" t="s">
        <v>180</v>
      </c>
      <c r="B378" s="63" t="s">
        <v>167</v>
      </c>
      <c r="C378" s="63" t="s">
        <v>168</v>
      </c>
      <c r="D378" s="63">
        <v>6</v>
      </c>
      <c r="E378" s="63">
        <v>3</v>
      </c>
    </row>
    <row r="379" spans="1:5" ht="15">
      <c r="A379" s="63" t="s">
        <v>180</v>
      </c>
      <c r="B379" s="63" t="s">
        <v>167</v>
      </c>
      <c r="C379" s="63" t="s">
        <v>168</v>
      </c>
      <c r="D379" s="63">
        <v>12</v>
      </c>
      <c r="E379" s="63">
        <v>6</v>
      </c>
    </row>
    <row r="380" spans="1:5" ht="15">
      <c r="A380" s="63" t="s">
        <v>180</v>
      </c>
      <c r="B380" s="63" t="s">
        <v>169</v>
      </c>
      <c r="C380" s="63" t="s">
        <v>170</v>
      </c>
      <c r="D380" s="63">
        <v>1</v>
      </c>
      <c r="E380" s="63">
        <v>1</v>
      </c>
    </row>
    <row r="381" spans="1:5" ht="15">
      <c r="A381" s="63" t="s">
        <v>180</v>
      </c>
      <c r="B381" s="63" t="s">
        <v>167</v>
      </c>
      <c r="C381" s="63" t="s">
        <v>168</v>
      </c>
      <c r="D381" s="63">
        <v>4</v>
      </c>
      <c r="E381" s="63">
        <v>2</v>
      </c>
    </row>
    <row r="382" spans="1:5" ht="15">
      <c r="A382" s="63" t="s">
        <v>180</v>
      </c>
      <c r="B382" s="63" t="s">
        <v>169</v>
      </c>
      <c r="C382" s="63" t="s">
        <v>170</v>
      </c>
      <c r="D382" s="63">
        <v>2</v>
      </c>
      <c r="E382" s="63">
        <v>2</v>
      </c>
    </row>
    <row r="383" spans="1:5" ht="15">
      <c r="A383" s="63" t="s">
        <v>180</v>
      </c>
      <c r="B383" s="63" t="s">
        <v>167</v>
      </c>
      <c r="C383" s="63" t="s">
        <v>168</v>
      </c>
      <c r="D383" s="63">
        <v>20</v>
      </c>
      <c r="E383" s="63">
        <v>10</v>
      </c>
    </row>
    <row r="384" spans="1:5" ht="15">
      <c r="A384" s="63" t="s">
        <v>180</v>
      </c>
      <c r="B384" s="63" t="s">
        <v>169</v>
      </c>
      <c r="C384" s="63" t="s">
        <v>170</v>
      </c>
      <c r="D384" s="63">
        <v>3</v>
      </c>
      <c r="E384" s="63">
        <v>3</v>
      </c>
    </row>
    <row r="385" spans="1:5" ht="15">
      <c r="A385" s="63" t="s">
        <v>180</v>
      </c>
      <c r="B385" s="63" t="s">
        <v>167</v>
      </c>
      <c r="C385" s="63" t="s">
        <v>168</v>
      </c>
      <c r="D385" s="63">
        <v>2</v>
      </c>
      <c r="E385" s="63">
        <v>1</v>
      </c>
    </row>
    <row r="386" spans="1:5" ht="15">
      <c r="A386" s="63" t="s">
        <v>180</v>
      </c>
      <c r="B386" s="63" t="s">
        <v>167</v>
      </c>
      <c r="C386" s="63" t="s">
        <v>168</v>
      </c>
      <c r="D386" s="63">
        <v>74</v>
      </c>
      <c r="E386" s="63">
        <v>37</v>
      </c>
    </row>
    <row r="387" spans="1:5" ht="15">
      <c r="A387" s="63" t="s">
        <v>180</v>
      </c>
      <c r="B387" s="63" t="s">
        <v>167</v>
      </c>
      <c r="C387" s="63" t="s">
        <v>168</v>
      </c>
      <c r="D387" s="63">
        <v>58</v>
      </c>
      <c r="E387" s="63">
        <v>29</v>
      </c>
    </row>
    <row r="388" spans="1:5" ht="15">
      <c r="A388" s="63" t="s">
        <v>180</v>
      </c>
      <c r="B388" s="63" t="s">
        <v>167</v>
      </c>
      <c r="C388" s="63" t="s">
        <v>168</v>
      </c>
      <c r="D388" s="63">
        <v>68</v>
      </c>
      <c r="E388" s="63">
        <v>34</v>
      </c>
    </row>
    <row r="389" spans="1:5" ht="15">
      <c r="A389" s="63" t="s">
        <v>180</v>
      </c>
      <c r="B389" s="63" t="s">
        <v>169</v>
      </c>
      <c r="C389" s="63" t="s">
        <v>170</v>
      </c>
      <c r="D389" s="63">
        <v>14</v>
      </c>
      <c r="E389" s="63">
        <v>14</v>
      </c>
    </row>
    <row r="390" spans="1:5" ht="15">
      <c r="A390" s="63" t="s">
        <v>180</v>
      </c>
      <c r="B390" s="63" t="s">
        <v>167</v>
      </c>
      <c r="C390" s="63" t="s">
        <v>168</v>
      </c>
      <c r="D390" s="63">
        <v>44</v>
      </c>
      <c r="E390" s="63">
        <v>22</v>
      </c>
    </row>
    <row r="391" spans="1:5" ht="15">
      <c r="A391" s="63" t="s">
        <v>180</v>
      </c>
      <c r="B391" s="63" t="s">
        <v>167</v>
      </c>
      <c r="C391" s="63" t="s">
        <v>168</v>
      </c>
      <c r="D391" s="63">
        <v>14</v>
      </c>
      <c r="E391" s="63">
        <v>7</v>
      </c>
    </row>
    <row r="392" spans="1:5" ht="15">
      <c r="A392" s="63" t="s">
        <v>180</v>
      </c>
      <c r="B392" s="63" t="s">
        <v>167</v>
      </c>
      <c r="C392" s="63" t="s">
        <v>168</v>
      </c>
      <c r="D392" s="63">
        <v>62</v>
      </c>
      <c r="E392" s="63">
        <v>31</v>
      </c>
    </row>
    <row r="393" spans="1:5" ht="15">
      <c r="A393" s="63" t="s">
        <v>180</v>
      </c>
      <c r="B393" s="63" t="s">
        <v>167</v>
      </c>
      <c r="C393" s="63" t="s">
        <v>168</v>
      </c>
      <c r="D393" s="63">
        <v>90</v>
      </c>
      <c r="E393" s="63">
        <v>45</v>
      </c>
    </row>
    <row r="394" spans="1:5" ht="15">
      <c r="A394" s="63" t="s">
        <v>180</v>
      </c>
      <c r="B394" s="63" t="s">
        <v>169</v>
      </c>
      <c r="C394" s="63" t="s">
        <v>170</v>
      </c>
      <c r="D394" s="63">
        <v>17</v>
      </c>
      <c r="E394" s="63">
        <v>17</v>
      </c>
    </row>
    <row r="395" spans="1:5" ht="15">
      <c r="A395" s="63" t="s">
        <v>180</v>
      </c>
      <c r="B395" s="63" t="s">
        <v>167</v>
      </c>
      <c r="C395" s="63" t="s">
        <v>168</v>
      </c>
      <c r="D395" s="63">
        <v>58</v>
      </c>
      <c r="E395" s="63">
        <v>29</v>
      </c>
    </row>
    <row r="396" spans="1:5" ht="15">
      <c r="A396" s="63" t="s">
        <v>180</v>
      </c>
      <c r="B396" s="63" t="s">
        <v>169</v>
      </c>
      <c r="C396" s="63" t="s">
        <v>170</v>
      </c>
      <c r="D396" s="63">
        <v>26</v>
      </c>
      <c r="E396" s="63">
        <v>26</v>
      </c>
    </row>
    <row r="397" spans="1:5" ht="15">
      <c r="A397" s="63" t="s">
        <v>180</v>
      </c>
      <c r="B397" s="63" t="s">
        <v>167</v>
      </c>
      <c r="C397" s="63" t="s">
        <v>168</v>
      </c>
      <c r="D397" s="63">
        <v>34</v>
      </c>
      <c r="E397" s="63">
        <v>17</v>
      </c>
    </row>
    <row r="398" spans="1:5" ht="15">
      <c r="A398" s="63" t="s">
        <v>180</v>
      </c>
      <c r="B398" s="63" t="s">
        <v>167</v>
      </c>
      <c r="C398" s="63" t="s">
        <v>168</v>
      </c>
      <c r="D398" s="63">
        <v>22</v>
      </c>
      <c r="E398" s="63">
        <v>11</v>
      </c>
    </row>
    <row r="399" spans="1:5" ht="15">
      <c r="A399" s="63" t="s">
        <v>180</v>
      </c>
      <c r="B399" s="63" t="s">
        <v>167</v>
      </c>
      <c r="C399" s="63" t="s">
        <v>168</v>
      </c>
      <c r="D399" s="63">
        <v>156</v>
      </c>
      <c r="E399" s="63">
        <v>78</v>
      </c>
    </row>
    <row r="400" spans="1:5" ht="15">
      <c r="A400" s="63" t="s">
        <v>180</v>
      </c>
      <c r="B400" s="63" t="s">
        <v>169</v>
      </c>
      <c r="C400" s="63" t="s">
        <v>170</v>
      </c>
      <c r="D400" s="63">
        <v>56</v>
      </c>
      <c r="E400" s="63">
        <v>56</v>
      </c>
    </row>
    <row r="401" spans="1:5" ht="15">
      <c r="A401" s="63" t="s">
        <v>180</v>
      </c>
      <c r="B401" s="63" t="s">
        <v>167</v>
      </c>
      <c r="C401" s="63" t="s">
        <v>168</v>
      </c>
      <c r="D401" s="63">
        <v>24</v>
      </c>
      <c r="E401" s="63">
        <v>12</v>
      </c>
    </row>
    <row r="402" spans="1:5" ht="15">
      <c r="A402" s="63" t="s">
        <v>180</v>
      </c>
      <c r="B402" s="63" t="s">
        <v>169</v>
      </c>
      <c r="C402" s="63" t="s">
        <v>170</v>
      </c>
      <c r="D402" s="63">
        <v>16</v>
      </c>
      <c r="E402" s="63">
        <v>16</v>
      </c>
    </row>
    <row r="403" spans="1:5" ht="15">
      <c r="A403" s="63" t="s">
        <v>180</v>
      </c>
      <c r="B403" s="63" t="s">
        <v>167</v>
      </c>
      <c r="C403" s="63" t="s">
        <v>168</v>
      </c>
      <c r="D403" s="63">
        <v>26</v>
      </c>
      <c r="E403" s="63">
        <v>13</v>
      </c>
    </row>
    <row r="404" spans="1:5" ht="15">
      <c r="A404" s="63" t="s">
        <v>180</v>
      </c>
      <c r="B404" s="63" t="s">
        <v>169</v>
      </c>
      <c r="C404" s="63" t="s">
        <v>170</v>
      </c>
      <c r="D404" s="63">
        <v>5</v>
      </c>
      <c r="E404" s="63">
        <v>5</v>
      </c>
    </row>
    <row r="405" spans="1:5" ht="15">
      <c r="A405" s="63" t="s">
        <v>180</v>
      </c>
      <c r="B405" s="63" t="s">
        <v>167</v>
      </c>
      <c r="C405" s="63" t="s">
        <v>168</v>
      </c>
      <c r="D405" s="63">
        <v>52</v>
      </c>
      <c r="E405" s="63">
        <v>26</v>
      </c>
    </row>
    <row r="406" spans="1:5" ht="15">
      <c r="A406" s="63" t="s">
        <v>180</v>
      </c>
      <c r="B406" s="63" t="s">
        <v>167</v>
      </c>
      <c r="C406" s="63" t="s">
        <v>168</v>
      </c>
      <c r="D406" s="63">
        <v>4</v>
      </c>
      <c r="E406" s="63">
        <v>2</v>
      </c>
    </row>
    <row r="407" spans="1:5" ht="15">
      <c r="A407" s="63" t="s">
        <v>180</v>
      </c>
      <c r="B407" s="63" t="s">
        <v>167</v>
      </c>
      <c r="C407" s="63" t="s">
        <v>168</v>
      </c>
      <c r="D407" s="63">
        <v>80</v>
      </c>
      <c r="E407" s="63">
        <v>40</v>
      </c>
    </row>
    <row r="408" spans="1:5" ht="15">
      <c r="A408" s="63" t="s">
        <v>180</v>
      </c>
      <c r="B408" s="63" t="s">
        <v>169</v>
      </c>
      <c r="C408" s="63" t="s">
        <v>170</v>
      </c>
      <c r="D408" s="63">
        <v>58</v>
      </c>
      <c r="E408" s="63">
        <v>58</v>
      </c>
    </row>
    <row r="409" spans="1:5" ht="15">
      <c r="A409" s="63" t="s">
        <v>180</v>
      </c>
      <c r="B409" s="63" t="s">
        <v>167</v>
      </c>
      <c r="C409" s="63" t="s">
        <v>168</v>
      </c>
      <c r="D409" s="63">
        <v>6</v>
      </c>
      <c r="E409" s="63">
        <v>3</v>
      </c>
    </row>
    <row r="410" spans="1:5" ht="15">
      <c r="A410" s="63" t="s">
        <v>180</v>
      </c>
      <c r="B410" s="63" t="s">
        <v>167</v>
      </c>
      <c r="C410" s="63" t="s">
        <v>168</v>
      </c>
      <c r="D410" s="63">
        <v>32</v>
      </c>
      <c r="E410" s="63">
        <v>16</v>
      </c>
    </row>
    <row r="411" spans="1:5" ht="15">
      <c r="A411" s="63" t="s">
        <v>180</v>
      </c>
      <c r="B411" s="63" t="s">
        <v>167</v>
      </c>
      <c r="C411" s="63" t="s">
        <v>168</v>
      </c>
      <c r="D411" s="63">
        <v>2</v>
      </c>
      <c r="E411" s="63">
        <v>1</v>
      </c>
    </row>
    <row r="412" spans="1:5" ht="15">
      <c r="A412" s="63" t="s">
        <v>180</v>
      </c>
      <c r="B412" s="63" t="s">
        <v>169</v>
      </c>
      <c r="C412" s="63" t="s">
        <v>170</v>
      </c>
      <c r="D412" s="63">
        <v>1</v>
      </c>
      <c r="E412" s="63">
        <v>1</v>
      </c>
    </row>
    <row r="413" spans="1:5" ht="15">
      <c r="A413" s="63" t="s">
        <v>180</v>
      </c>
      <c r="B413" s="63" t="s">
        <v>167</v>
      </c>
      <c r="C413" s="63" t="s">
        <v>168</v>
      </c>
      <c r="D413" s="63">
        <v>2</v>
      </c>
      <c r="E413" s="63">
        <v>1</v>
      </c>
    </row>
    <row r="414" spans="1:5" ht="15">
      <c r="A414" s="63" t="s">
        <v>180</v>
      </c>
      <c r="B414" s="63" t="s">
        <v>167</v>
      </c>
      <c r="C414" s="63" t="s">
        <v>168</v>
      </c>
      <c r="D414" s="63">
        <v>6</v>
      </c>
      <c r="E414" s="63">
        <v>3</v>
      </c>
    </row>
    <row r="415" spans="1:5" ht="15">
      <c r="A415" s="63" t="s">
        <v>180</v>
      </c>
      <c r="B415" s="63" t="s">
        <v>167</v>
      </c>
      <c r="C415" s="63" t="s">
        <v>168</v>
      </c>
      <c r="D415" s="63">
        <v>2</v>
      </c>
      <c r="E415" s="63">
        <v>1</v>
      </c>
    </row>
    <row r="416" spans="1:5" ht="15">
      <c r="A416" s="63" t="s">
        <v>180</v>
      </c>
      <c r="B416" s="63" t="s">
        <v>167</v>
      </c>
      <c r="C416" s="63" t="s">
        <v>168</v>
      </c>
      <c r="D416" s="63">
        <v>110</v>
      </c>
      <c r="E416" s="63">
        <v>55</v>
      </c>
    </row>
    <row r="417" spans="1:5" ht="15">
      <c r="A417" s="63" t="s">
        <v>180</v>
      </c>
      <c r="B417" s="63" t="s">
        <v>169</v>
      </c>
      <c r="C417" s="63" t="s">
        <v>170</v>
      </c>
      <c r="D417" s="63">
        <v>38</v>
      </c>
      <c r="E417" s="63">
        <v>38</v>
      </c>
    </row>
    <row r="418" spans="1:5" ht="15">
      <c r="A418" s="63" t="s">
        <v>180</v>
      </c>
      <c r="B418" s="63" t="s">
        <v>167</v>
      </c>
      <c r="C418" s="63" t="s">
        <v>168</v>
      </c>
      <c r="D418" s="63">
        <v>104</v>
      </c>
      <c r="E418" s="63">
        <v>52</v>
      </c>
    </row>
    <row r="419" spans="1:5" ht="15">
      <c r="A419" s="63" t="s">
        <v>180</v>
      </c>
      <c r="B419" s="63" t="s">
        <v>169</v>
      </c>
      <c r="C419" s="63" t="s">
        <v>170</v>
      </c>
      <c r="D419" s="63">
        <v>48</v>
      </c>
      <c r="E419" s="63">
        <v>48</v>
      </c>
    </row>
    <row r="420" spans="1:5" ht="15">
      <c r="A420" s="63" t="s">
        <v>180</v>
      </c>
      <c r="B420" s="63" t="s">
        <v>167</v>
      </c>
      <c r="C420" s="63" t="s">
        <v>168</v>
      </c>
      <c r="D420" s="63">
        <v>14</v>
      </c>
      <c r="E420" s="63">
        <v>7</v>
      </c>
    </row>
    <row r="421" spans="1:5" ht="15">
      <c r="A421" s="63" t="s">
        <v>180</v>
      </c>
      <c r="B421" s="63" t="s">
        <v>167</v>
      </c>
      <c r="C421" s="63" t="s">
        <v>168</v>
      </c>
      <c r="D421" s="63">
        <v>4</v>
      </c>
      <c r="E421" s="63">
        <v>2</v>
      </c>
    </row>
    <row r="422" spans="1:5" ht="15">
      <c r="A422" s="63" t="s">
        <v>180</v>
      </c>
      <c r="B422" s="63" t="s">
        <v>167</v>
      </c>
      <c r="C422" s="63" t="s">
        <v>168</v>
      </c>
      <c r="D422" s="63">
        <v>128</v>
      </c>
      <c r="E422" s="63">
        <v>64</v>
      </c>
    </row>
    <row r="423" spans="1:5" ht="15">
      <c r="A423" s="63" t="s">
        <v>180</v>
      </c>
      <c r="B423" s="63" t="s">
        <v>169</v>
      </c>
      <c r="C423" s="63" t="s">
        <v>170</v>
      </c>
      <c r="D423" s="63">
        <v>19</v>
      </c>
      <c r="E423" s="63">
        <v>19</v>
      </c>
    </row>
    <row r="424" spans="1:5" ht="15">
      <c r="A424" s="63" t="s">
        <v>180</v>
      </c>
      <c r="B424" s="63" t="s">
        <v>167</v>
      </c>
      <c r="C424" s="63" t="s">
        <v>168</v>
      </c>
      <c r="D424" s="63">
        <v>10</v>
      </c>
      <c r="E424" s="63">
        <v>5</v>
      </c>
    </row>
    <row r="425" spans="1:5" ht="15">
      <c r="A425" s="63" t="s">
        <v>180</v>
      </c>
      <c r="B425" s="63" t="s">
        <v>167</v>
      </c>
      <c r="C425" s="63" t="s">
        <v>168</v>
      </c>
      <c r="D425" s="63">
        <v>8</v>
      </c>
      <c r="E425" s="63">
        <v>4</v>
      </c>
    </row>
    <row r="426" spans="1:5" ht="15">
      <c r="A426" s="63" t="s">
        <v>180</v>
      </c>
      <c r="B426" s="63" t="s">
        <v>167</v>
      </c>
      <c r="C426" s="63" t="s">
        <v>168</v>
      </c>
      <c r="D426" s="63">
        <v>4</v>
      </c>
      <c r="E426" s="63">
        <v>2</v>
      </c>
    </row>
    <row r="427" spans="1:5" ht="15">
      <c r="A427" s="63" t="s">
        <v>180</v>
      </c>
      <c r="B427" s="63" t="s">
        <v>167</v>
      </c>
      <c r="C427" s="63" t="s">
        <v>168</v>
      </c>
      <c r="D427" s="63">
        <v>8</v>
      </c>
      <c r="E427" s="63">
        <v>4</v>
      </c>
    </row>
    <row r="428" spans="1:5" ht="15">
      <c r="A428" s="63" t="s">
        <v>180</v>
      </c>
      <c r="B428" s="63" t="s">
        <v>167</v>
      </c>
      <c r="C428" s="63" t="s">
        <v>168</v>
      </c>
      <c r="D428" s="63">
        <v>8</v>
      </c>
      <c r="E428" s="63">
        <v>4</v>
      </c>
    </row>
    <row r="429" spans="1:5" ht="15">
      <c r="A429" s="63" t="s">
        <v>180</v>
      </c>
      <c r="B429" s="63" t="s">
        <v>167</v>
      </c>
      <c r="C429" s="63" t="s">
        <v>168</v>
      </c>
      <c r="D429" s="63">
        <v>8</v>
      </c>
      <c r="E429" s="63">
        <v>4</v>
      </c>
    </row>
    <row r="430" spans="1:5" ht="15">
      <c r="A430" s="63" t="s">
        <v>180</v>
      </c>
      <c r="B430" s="63" t="s">
        <v>167</v>
      </c>
      <c r="C430" s="63" t="s">
        <v>168</v>
      </c>
      <c r="D430" s="63">
        <v>2</v>
      </c>
      <c r="E430" s="63">
        <v>1</v>
      </c>
    </row>
    <row r="431" spans="1:5" ht="15">
      <c r="A431" s="63" t="s">
        <v>180</v>
      </c>
      <c r="B431" s="63" t="s">
        <v>167</v>
      </c>
      <c r="C431" s="63" t="s">
        <v>168</v>
      </c>
      <c r="D431" s="63">
        <v>2</v>
      </c>
      <c r="E431" s="63">
        <v>1</v>
      </c>
    </row>
    <row r="432" spans="1:5" ht="15">
      <c r="A432" s="63" t="s">
        <v>180</v>
      </c>
      <c r="B432" s="63" t="s">
        <v>167</v>
      </c>
      <c r="C432" s="63" t="s">
        <v>168</v>
      </c>
      <c r="D432" s="63">
        <v>108</v>
      </c>
      <c r="E432" s="63">
        <v>54</v>
      </c>
    </row>
    <row r="433" spans="1:5" ht="15">
      <c r="A433" s="63" t="s">
        <v>180</v>
      </c>
      <c r="B433" s="63" t="s">
        <v>169</v>
      </c>
      <c r="C433" s="63" t="s">
        <v>170</v>
      </c>
      <c r="D433" s="63">
        <v>41</v>
      </c>
      <c r="E433" s="63">
        <v>41</v>
      </c>
    </row>
    <row r="434" spans="1:5" ht="15">
      <c r="A434" s="63" t="s">
        <v>180</v>
      </c>
      <c r="B434" s="63" t="s">
        <v>167</v>
      </c>
      <c r="C434" s="63" t="s">
        <v>168</v>
      </c>
      <c r="D434" s="63">
        <v>134</v>
      </c>
      <c r="E434" s="63">
        <v>67</v>
      </c>
    </row>
    <row r="435" spans="1:5" ht="15">
      <c r="A435" s="63" t="s">
        <v>180</v>
      </c>
      <c r="B435" s="63" t="s">
        <v>169</v>
      </c>
      <c r="C435" s="63" t="s">
        <v>170</v>
      </c>
      <c r="D435" s="63">
        <v>104</v>
      </c>
      <c r="E435" s="63">
        <v>104</v>
      </c>
    </row>
    <row r="436" spans="1:5" ht="15">
      <c r="A436" s="63" t="s">
        <v>180</v>
      </c>
      <c r="B436" s="63" t="s">
        <v>167</v>
      </c>
      <c r="C436" s="63" t="s">
        <v>168</v>
      </c>
      <c r="D436" s="63">
        <v>60</v>
      </c>
      <c r="E436" s="63">
        <v>30</v>
      </c>
    </row>
    <row r="437" spans="1:5" ht="15">
      <c r="A437" s="63" t="s">
        <v>180</v>
      </c>
      <c r="B437" s="63" t="s">
        <v>169</v>
      </c>
      <c r="C437" s="63" t="s">
        <v>170</v>
      </c>
      <c r="D437" s="63">
        <v>9</v>
      </c>
      <c r="E437" s="63">
        <v>9</v>
      </c>
    </row>
    <row r="438" spans="1:5" ht="15">
      <c r="A438" s="63" t="s">
        <v>180</v>
      </c>
      <c r="B438" s="63" t="s">
        <v>171</v>
      </c>
      <c r="C438" s="63" t="s">
        <v>172</v>
      </c>
      <c r="D438" s="63">
        <v>24</v>
      </c>
      <c r="E438" s="63">
        <v>6</v>
      </c>
    </row>
    <row r="439" spans="1:5" ht="15">
      <c r="A439" s="63" t="s">
        <v>180</v>
      </c>
      <c r="B439" s="63" t="s">
        <v>173</v>
      </c>
      <c r="C439" s="63" t="s">
        <v>174</v>
      </c>
      <c r="D439" s="63">
        <v>4</v>
      </c>
      <c r="E439" s="63">
        <v>2</v>
      </c>
    </row>
    <row r="440" spans="1:5" ht="15">
      <c r="A440" s="63" t="s">
        <v>180</v>
      </c>
      <c r="B440" s="63" t="s">
        <v>167</v>
      </c>
      <c r="C440" s="63" t="s">
        <v>168</v>
      </c>
      <c r="D440" s="63">
        <v>56</v>
      </c>
      <c r="E440" s="63">
        <v>28</v>
      </c>
    </row>
    <row r="441" spans="1:5" ht="15">
      <c r="A441" s="63" t="s">
        <v>180</v>
      </c>
      <c r="B441" s="63" t="s">
        <v>169</v>
      </c>
      <c r="C441" s="63" t="s">
        <v>170</v>
      </c>
      <c r="D441" s="63">
        <v>2</v>
      </c>
      <c r="E441" s="63">
        <v>2</v>
      </c>
    </row>
    <row r="442" spans="1:5" ht="15">
      <c r="A442" s="63" t="s">
        <v>180</v>
      </c>
      <c r="B442" s="63" t="s">
        <v>167</v>
      </c>
      <c r="C442" s="63" t="s">
        <v>168</v>
      </c>
      <c r="D442" s="63">
        <v>98</v>
      </c>
      <c r="E442" s="63">
        <v>49</v>
      </c>
    </row>
    <row r="443" spans="1:5" ht="15">
      <c r="A443" s="63" t="s">
        <v>180</v>
      </c>
      <c r="B443" s="63" t="s">
        <v>169</v>
      </c>
      <c r="C443" s="63" t="s">
        <v>170</v>
      </c>
      <c r="D443" s="63">
        <v>111</v>
      </c>
      <c r="E443" s="63">
        <v>111</v>
      </c>
    </row>
    <row r="444" spans="1:5" ht="15">
      <c r="A444" s="63" t="s">
        <v>180</v>
      </c>
      <c r="B444" s="63" t="s">
        <v>167</v>
      </c>
      <c r="C444" s="63" t="s">
        <v>168</v>
      </c>
      <c r="D444" s="63">
        <v>4</v>
      </c>
      <c r="E444" s="63">
        <v>2</v>
      </c>
    </row>
    <row r="445" spans="1:5" ht="15">
      <c r="A445" s="63" t="s">
        <v>180</v>
      </c>
      <c r="B445" s="63" t="s">
        <v>167</v>
      </c>
      <c r="C445" s="63" t="s">
        <v>168</v>
      </c>
      <c r="D445" s="63">
        <v>4</v>
      </c>
      <c r="E445" s="63">
        <v>2</v>
      </c>
    </row>
    <row r="446" spans="1:5" ht="15">
      <c r="A446" s="63" t="s">
        <v>180</v>
      </c>
      <c r="B446" s="63" t="s">
        <v>167</v>
      </c>
      <c r="C446" s="63" t="s">
        <v>168</v>
      </c>
      <c r="D446" s="63">
        <v>12</v>
      </c>
      <c r="E446" s="63">
        <v>6</v>
      </c>
    </row>
    <row r="447" spans="1:5" ht="15">
      <c r="A447" s="63" t="s">
        <v>181</v>
      </c>
      <c r="B447" s="63" t="s">
        <v>167</v>
      </c>
      <c r="C447" s="63" t="s">
        <v>168</v>
      </c>
      <c r="D447" s="63">
        <v>10</v>
      </c>
      <c r="E447" s="63">
        <v>5</v>
      </c>
    </row>
    <row r="448" spans="1:5" ht="15">
      <c r="A448" s="63" t="s">
        <v>181</v>
      </c>
      <c r="B448" s="63" t="s">
        <v>167</v>
      </c>
      <c r="C448" s="63" t="s">
        <v>168</v>
      </c>
      <c r="D448" s="63">
        <v>32</v>
      </c>
      <c r="E448" s="63">
        <v>16</v>
      </c>
    </row>
    <row r="449" spans="1:5" ht="15">
      <c r="A449" s="63" t="s">
        <v>181</v>
      </c>
      <c r="B449" s="63" t="s">
        <v>167</v>
      </c>
      <c r="C449" s="63" t="s">
        <v>168</v>
      </c>
      <c r="D449" s="63">
        <v>954</v>
      </c>
      <c r="E449" s="63">
        <v>477</v>
      </c>
    </row>
    <row r="450" spans="1:5" ht="15">
      <c r="A450" s="63" t="s">
        <v>181</v>
      </c>
      <c r="B450" s="63" t="s">
        <v>169</v>
      </c>
      <c r="C450" s="63" t="s">
        <v>170</v>
      </c>
      <c r="D450" s="63">
        <v>95</v>
      </c>
      <c r="E450" s="63">
        <v>95</v>
      </c>
    </row>
    <row r="451" spans="1:5" ht="15">
      <c r="A451" s="63" t="s">
        <v>181</v>
      </c>
      <c r="B451" s="63" t="s">
        <v>171</v>
      </c>
      <c r="C451" s="63" t="s">
        <v>172</v>
      </c>
      <c r="D451" s="63">
        <v>84</v>
      </c>
      <c r="E451" s="63">
        <v>21</v>
      </c>
    </row>
    <row r="452" spans="1:5" ht="15">
      <c r="A452" s="63" t="s">
        <v>181</v>
      </c>
      <c r="B452" s="63" t="s">
        <v>167</v>
      </c>
      <c r="C452" s="63" t="s">
        <v>168</v>
      </c>
      <c r="D452" s="63">
        <v>6</v>
      </c>
      <c r="E452" s="63">
        <v>3</v>
      </c>
    </row>
    <row r="453" spans="1:5" ht="15">
      <c r="A453" s="63" t="s">
        <v>181</v>
      </c>
      <c r="B453" s="63" t="s">
        <v>167</v>
      </c>
      <c r="C453" s="63" t="s">
        <v>168</v>
      </c>
      <c r="D453" s="63">
        <v>92</v>
      </c>
      <c r="E453" s="63">
        <v>46</v>
      </c>
    </row>
    <row r="454" spans="1:5" ht="15">
      <c r="A454" s="63" t="s">
        <v>181</v>
      </c>
      <c r="B454" s="63" t="s">
        <v>167</v>
      </c>
      <c r="C454" s="63" t="s">
        <v>168</v>
      </c>
      <c r="D454" s="63">
        <v>8</v>
      </c>
      <c r="E454" s="63">
        <v>4</v>
      </c>
    </row>
    <row r="455" spans="1:5" ht="15">
      <c r="A455" s="63" t="s">
        <v>181</v>
      </c>
      <c r="B455" s="63" t="s">
        <v>169</v>
      </c>
      <c r="C455" s="63" t="s">
        <v>170</v>
      </c>
      <c r="D455" s="63">
        <v>2</v>
      </c>
      <c r="E455" s="63">
        <v>2</v>
      </c>
    </row>
    <row r="456" spans="1:5" ht="15">
      <c r="A456" s="63" t="s">
        <v>181</v>
      </c>
      <c r="B456" s="63" t="s">
        <v>167</v>
      </c>
      <c r="C456" s="63" t="s">
        <v>168</v>
      </c>
      <c r="D456" s="63">
        <v>22</v>
      </c>
      <c r="E456" s="63">
        <v>11</v>
      </c>
    </row>
    <row r="457" spans="1:5" ht="15">
      <c r="A457" s="63" t="s">
        <v>181</v>
      </c>
      <c r="B457" s="63" t="s">
        <v>169</v>
      </c>
      <c r="C457" s="63" t="s">
        <v>170</v>
      </c>
      <c r="D457" s="63">
        <v>3</v>
      </c>
      <c r="E457" s="63">
        <v>3</v>
      </c>
    </row>
    <row r="458" spans="1:5" ht="15">
      <c r="A458" s="63" t="s">
        <v>181</v>
      </c>
      <c r="B458" s="63" t="s">
        <v>167</v>
      </c>
      <c r="C458" s="63" t="s">
        <v>168</v>
      </c>
      <c r="D458" s="63">
        <v>8</v>
      </c>
      <c r="E458" s="63">
        <v>4</v>
      </c>
    </row>
    <row r="459" spans="1:5" ht="15">
      <c r="A459" s="63" t="s">
        <v>181</v>
      </c>
      <c r="B459" s="63" t="s">
        <v>167</v>
      </c>
      <c r="C459" s="63" t="s">
        <v>168</v>
      </c>
      <c r="D459" s="63">
        <v>228</v>
      </c>
      <c r="E459" s="63">
        <v>114</v>
      </c>
    </row>
    <row r="460" spans="1:5" ht="15">
      <c r="A460" s="63" t="s">
        <v>181</v>
      </c>
      <c r="B460" s="63" t="s">
        <v>169</v>
      </c>
      <c r="C460" s="63" t="s">
        <v>170</v>
      </c>
      <c r="D460" s="63">
        <v>109</v>
      </c>
      <c r="E460" s="63">
        <v>109</v>
      </c>
    </row>
    <row r="461" spans="1:5" ht="15">
      <c r="A461" s="63" t="s">
        <v>181</v>
      </c>
      <c r="B461" s="63" t="s">
        <v>167</v>
      </c>
      <c r="C461" s="63" t="s">
        <v>168</v>
      </c>
      <c r="D461" s="63">
        <v>10</v>
      </c>
      <c r="E461" s="63">
        <v>5</v>
      </c>
    </row>
    <row r="462" spans="1:5" ht="15">
      <c r="A462" s="63" t="s">
        <v>181</v>
      </c>
      <c r="B462" s="63" t="s">
        <v>169</v>
      </c>
      <c r="C462" s="63" t="s">
        <v>170</v>
      </c>
      <c r="D462" s="63">
        <v>4</v>
      </c>
      <c r="E462" s="63">
        <v>4</v>
      </c>
    </row>
    <row r="463" spans="1:5" ht="15">
      <c r="A463" s="63" t="s">
        <v>181</v>
      </c>
      <c r="B463" s="63" t="s">
        <v>167</v>
      </c>
      <c r="C463" s="63" t="s">
        <v>168</v>
      </c>
      <c r="D463" s="63">
        <v>4</v>
      </c>
      <c r="E463" s="63">
        <v>2</v>
      </c>
    </row>
    <row r="464" spans="1:5" ht="15">
      <c r="A464" s="63" t="s">
        <v>181</v>
      </c>
      <c r="B464" s="63" t="s">
        <v>169</v>
      </c>
      <c r="C464" s="63" t="s">
        <v>170</v>
      </c>
      <c r="D464" s="63">
        <v>1</v>
      </c>
      <c r="E464" s="63">
        <v>1</v>
      </c>
    </row>
    <row r="465" spans="1:5" ht="15">
      <c r="A465" s="63" t="s">
        <v>181</v>
      </c>
      <c r="B465" s="63" t="s">
        <v>167</v>
      </c>
      <c r="C465" s="63" t="s">
        <v>168</v>
      </c>
      <c r="D465" s="63">
        <v>426</v>
      </c>
      <c r="E465" s="63">
        <v>213</v>
      </c>
    </row>
    <row r="466" spans="1:5" ht="15">
      <c r="A466" s="63" t="s">
        <v>181</v>
      </c>
      <c r="B466" s="63" t="s">
        <v>169</v>
      </c>
      <c r="C466" s="63" t="s">
        <v>170</v>
      </c>
      <c r="D466" s="63">
        <v>179</v>
      </c>
      <c r="E466" s="63">
        <v>179</v>
      </c>
    </row>
    <row r="467" spans="1:5" ht="15">
      <c r="A467" s="63" t="s">
        <v>181</v>
      </c>
      <c r="B467" s="63" t="s">
        <v>167</v>
      </c>
      <c r="C467" s="63" t="s">
        <v>168</v>
      </c>
      <c r="D467" s="63">
        <v>60</v>
      </c>
      <c r="E467" s="63">
        <v>30</v>
      </c>
    </row>
    <row r="468" spans="1:5" ht="15">
      <c r="A468" s="63" t="s">
        <v>181</v>
      </c>
      <c r="B468" s="63" t="s">
        <v>169</v>
      </c>
      <c r="C468" s="63" t="s">
        <v>170</v>
      </c>
      <c r="D468" s="63">
        <v>16</v>
      </c>
      <c r="E468" s="63">
        <v>16</v>
      </c>
    </row>
    <row r="469" spans="1:5" ht="15">
      <c r="A469" s="63" t="s">
        <v>181</v>
      </c>
      <c r="B469" s="63" t="s">
        <v>167</v>
      </c>
      <c r="C469" s="63" t="s">
        <v>168</v>
      </c>
      <c r="D469" s="63">
        <v>12</v>
      </c>
      <c r="E469" s="63">
        <v>6</v>
      </c>
    </row>
    <row r="470" spans="1:5" ht="15">
      <c r="A470" s="63" t="s">
        <v>181</v>
      </c>
      <c r="B470" s="63" t="s">
        <v>169</v>
      </c>
      <c r="C470" s="63" t="s">
        <v>170</v>
      </c>
      <c r="D470" s="63">
        <v>8</v>
      </c>
      <c r="E470" s="63">
        <v>8</v>
      </c>
    </row>
    <row r="471" spans="1:5" ht="15">
      <c r="A471" s="63" t="s">
        <v>181</v>
      </c>
      <c r="B471" s="63" t="s">
        <v>167</v>
      </c>
      <c r="C471" s="63" t="s">
        <v>168</v>
      </c>
      <c r="D471" s="63">
        <v>14</v>
      </c>
      <c r="E471" s="63">
        <v>7</v>
      </c>
    </row>
    <row r="472" spans="1:5" ht="15">
      <c r="A472" s="63" t="s">
        <v>181</v>
      </c>
      <c r="B472" s="63" t="s">
        <v>169</v>
      </c>
      <c r="C472" s="63" t="s">
        <v>170</v>
      </c>
      <c r="D472" s="63">
        <v>3</v>
      </c>
      <c r="E472" s="63">
        <v>3</v>
      </c>
    </row>
    <row r="473" spans="1:5" ht="15">
      <c r="A473" s="63" t="s">
        <v>181</v>
      </c>
      <c r="B473" s="63" t="s">
        <v>167</v>
      </c>
      <c r="C473" s="63" t="s">
        <v>168</v>
      </c>
      <c r="D473" s="63">
        <v>144</v>
      </c>
      <c r="E473" s="63">
        <v>72</v>
      </c>
    </row>
    <row r="474" spans="1:5" ht="15">
      <c r="A474" s="63" t="s">
        <v>181</v>
      </c>
      <c r="B474" s="63" t="s">
        <v>169</v>
      </c>
      <c r="C474" s="63" t="s">
        <v>170</v>
      </c>
      <c r="D474" s="63">
        <v>94</v>
      </c>
      <c r="E474" s="63">
        <v>94</v>
      </c>
    </row>
    <row r="475" spans="1:5" ht="15">
      <c r="A475" s="63" t="s">
        <v>181</v>
      </c>
      <c r="B475" s="63" t="s">
        <v>167</v>
      </c>
      <c r="C475" s="63" t="s">
        <v>168</v>
      </c>
      <c r="D475" s="63">
        <v>96</v>
      </c>
      <c r="E475" s="63">
        <v>48</v>
      </c>
    </row>
    <row r="476" spans="1:5" ht="15">
      <c r="A476" s="63" t="s">
        <v>181</v>
      </c>
      <c r="B476" s="63" t="s">
        <v>169</v>
      </c>
      <c r="C476" s="63" t="s">
        <v>170</v>
      </c>
      <c r="D476" s="63">
        <v>1</v>
      </c>
      <c r="E476" s="63">
        <v>1</v>
      </c>
    </row>
    <row r="477" spans="1:5" ht="15">
      <c r="A477" s="63" t="s">
        <v>181</v>
      </c>
      <c r="B477" s="63" t="s">
        <v>167</v>
      </c>
      <c r="C477" s="63" t="s">
        <v>168</v>
      </c>
      <c r="D477" s="63">
        <v>248</v>
      </c>
      <c r="E477" s="63">
        <v>124</v>
      </c>
    </row>
    <row r="478" spans="1:5" ht="15">
      <c r="A478" s="63" t="s">
        <v>181</v>
      </c>
      <c r="B478" s="63" t="s">
        <v>169</v>
      </c>
      <c r="C478" s="63" t="s">
        <v>170</v>
      </c>
      <c r="D478" s="63">
        <v>7</v>
      </c>
      <c r="E478" s="63">
        <v>7</v>
      </c>
    </row>
    <row r="479" spans="1:5" ht="15">
      <c r="A479" s="63" t="s">
        <v>181</v>
      </c>
      <c r="B479" s="63" t="s">
        <v>167</v>
      </c>
      <c r="C479" s="63" t="s">
        <v>168</v>
      </c>
      <c r="D479" s="63">
        <v>216</v>
      </c>
      <c r="E479" s="63">
        <v>108</v>
      </c>
    </row>
    <row r="480" spans="1:5" ht="15">
      <c r="A480" s="63" t="s">
        <v>181</v>
      </c>
      <c r="B480" s="63" t="s">
        <v>169</v>
      </c>
      <c r="C480" s="63" t="s">
        <v>170</v>
      </c>
      <c r="D480" s="63">
        <v>9</v>
      </c>
      <c r="E480" s="63">
        <v>9</v>
      </c>
    </row>
    <row r="481" spans="1:5" ht="15">
      <c r="A481" s="63" t="s">
        <v>181</v>
      </c>
      <c r="B481" s="63" t="s">
        <v>167</v>
      </c>
      <c r="C481" s="63" t="s">
        <v>168</v>
      </c>
      <c r="D481" s="63">
        <v>92</v>
      </c>
      <c r="E481" s="63">
        <v>46</v>
      </c>
    </row>
    <row r="482" spans="1:5" ht="15">
      <c r="A482" s="63" t="s">
        <v>181</v>
      </c>
      <c r="B482" s="63" t="s">
        <v>167</v>
      </c>
      <c r="C482" s="63" t="s">
        <v>168</v>
      </c>
      <c r="D482" s="63">
        <v>38</v>
      </c>
      <c r="E482" s="63">
        <v>19</v>
      </c>
    </row>
    <row r="483" spans="1:5" ht="15">
      <c r="A483" s="63" t="s">
        <v>181</v>
      </c>
      <c r="B483" s="63" t="s">
        <v>169</v>
      </c>
      <c r="C483" s="63" t="s">
        <v>170</v>
      </c>
      <c r="D483" s="63">
        <v>12</v>
      </c>
      <c r="E483" s="63">
        <v>12</v>
      </c>
    </row>
    <row r="484" spans="1:5" ht="15">
      <c r="A484" s="63" t="s">
        <v>181</v>
      </c>
      <c r="B484" s="63" t="s">
        <v>167</v>
      </c>
      <c r="C484" s="63" t="s">
        <v>168</v>
      </c>
      <c r="D484" s="63">
        <v>36</v>
      </c>
      <c r="E484" s="63">
        <v>18</v>
      </c>
    </row>
    <row r="485" spans="1:5" ht="15">
      <c r="A485" s="63" t="s">
        <v>181</v>
      </c>
      <c r="B485" s="63" t="s">
        <v>169</v>
      </c>
      <c r="C485" s="63" t="s">
        <v>170</v>
      </c>
      <c r="D485" s="63">
        <v>1</v>
      </c>
      <c r="E485" s="63">
        <v>1</v>
      </c>
    </row>
    <row r="486" spans="1:5" ht="15">
      <c r="A486" s="63" t="s">
        <v>181</v>
      </c>
      <c r="B486" s="63" t="s">
        <v>167</v>
      </c>
      <c r="C486" s="63" t="s">
        <v>168</v>
      </c>
      <c r="D486" s="63">
        <v>56</v>
      </c>
      <c r="E486" s="63">
        <v>28</v>
      </c>
    </row>
    <row r="487" spans="1:5" ht="15">
      <c r="A487" s="63" t="s">
        <v>181</v>
      </c>
      <c r="B487" s="63" t="s">
        <v>167</v>
      </c>
      <c r="C487" s="63" t="s">
        <v>168</v>
      </c>
      <c r="D487" s="63">
        <v>8</v>
      </c>
      <c r="E487" s="63">
        <v>4</v>
      </c>
    </row>
    <row r="488" spans="1:5" ht="15">
      <c r="A488" s="63" t="s">
        <v>181</v>
      </c>
      <c r="B488" s="63" t="s">
        <v>169</v>
      </c>
      <c r="C488" s="63" t="s">
        <v>170</v>
      </c>
      <c r="D488" s="63">
        <v>2</v>
      </c>
      <c r="E488" s="63">
        <v>2</v>
      </c>
    </row>
    <row r="489" spans="1:5" ht="15">
      <c r="A489" s="63" t="s">
        <v>181</v>
      </c>
      <c r="B489" s="63" t="s">
        <v>167</v>
      </c>
      <c r="C489" s="63" t="s">
        <v>168</v>
      </c>
      <c r="D489" s="63">
        <v>8</v>
      </c>
      <c r="E489" s="63">
        <v>4</v>
      </c>
    </row>
    <row r="490" spans="1:5" ht="15">
      <c r="A490" s="63" t="s">
        <v>181</v>
      </c>
      <c r="B490" s="63" t="s">
        <v>169</v>
      </c>
      <c r="C490" s="63" t="s">
        <v>170</v>
      </c>
      <c r="D490" s="63">
        <v>2</v>
      </c>
      <c r="E490" s="63">
        <v>2</v>
      </c>
    </row>
    <row r="491" spans="1:5" ht="15">
      <c r="A491" s="63" t="s">
        <v>181</v>
      </c>
      <c r="B491" s="63" t="s">
        <v>167</v>
      </c>
      <c r="C491" s="63" t="s">
        <v>168</v>
      </c>
      <c r="D491" s="63">
        <v>58</v>
      </c>
      <c r="E491" s="63">
        <v>29</v>
      </c>
    </row>
    <row r="492" spans="1:5" ht="15">
      <c r="A492" s="63" t="s">
        <v>181</v>
      </c>
      <c r="B492" s="63" t="s">
        <v>169</v>
      </c>
      <c r="C492" s="63" t="s">
        <v>170</v>
      </c>
      <c r="D492" s="63">
        <v>1</v>
      </c>
      <c r="E492" s="63">
        <v>1</v>
      </c>
    </row>
    <row r="493" spans="1:5" ht="15">
      <c r="A493" s="63" t="s">
        <v>181</v>
      </c>
      <c r="B493" s="63" t="s">
        <v>167</v>
      </c>
      <c r="C493" s="63" t="s">
        <v>168</v>
      </c>
      <c r="D493" s="63">
        <v>22</v>
      </c>
      <c r="E493" s="63">
        <v>11</v>
      </c>
    </row>
    <row r="494" spans="1:5" ht="15">
      <c r="A494" s="63" t="s">
        <v>181</v>
      </c>
      <c r="B494" s="63" t="s">
        <v>169</v>
      </c>
      <c r="C494" s="63" t="s">
        <v>170</v>
      </c>
      <c r="D494" s="63">
        <v>3</v>
      </c>
      <c r="E494" s="63">
        <v>3</v>
      </c>
    </row>
    <row r="495" spans="1:5" ht="15">
      <c r="A495" s="63" t="s">
        <v>181</v>
      </c>
      <c r="B495" s="63" t="s">
        <v>167</v>
      </c>
      <c r="C495" s="63" t="s">
        <v>168</v>
      </c>
      <c r="D495" s="63">
        <v>162</v>
      </c>
      <c r="E495" s="63">
        <v>81</v>
      </c>
    </row>
    <row r="496" spans="1:5" ht="15">
      <c r="A496" s="63" t="s">
        <v>181</v>
      </c>
      <c r="B496" s="63" t="s">
        <v>169</v>
      </c>
      <c r="C496" s="63" t="s">
        <v>170</v>
      </c>
      <c r="D496" s="63">
        <v>5</v>
      </c>
      <c r="E496" s="63">
        <v>5</v>
      </c>
    </row>
    <row r="497" spans="1:5" ht="15">
      <c r="A497" s="63" t="s">
        <v>181</v>
      </c>
      <c r="B497" s="63" t="s">
        <v>167</v>
      </c>
      <c r="C497" s="63" t="s">
        <v>168</v>
      </c>
      <c r="D497" s="63">
        <v>32</v>
      </c>
      <c r="E497" s="63">
        <v>16</v>
      </c>
    </row>
    <row r="498" spans="1:5" ht="15">
      <c r="A498" s="63" t="s">
        <v>181</v>
      </c>
      <c r="B498" s="63" t="s">
        <v>167</v>
      </c>
      <c r="C498" s="63" t="s">
        <v>168</v>
      </c>
      <c r="D498" s="63">
        <v>4</v>
      </c>
      <c r="E498" s="63">
        <v>2</v>
      </c>
    </row>
    <row r="499" spans="1:5" ht="15">
      <c r="A499" s="63" t="s">
        <v>181</v>
      </c>
      <c r="B499" s="63" t="s">
        <v>167</v>
      </c>
      <c r="C499" s="63" t="s">
        <v>168</v>
      </c>
      <c r="D499" s="63">
        <v>2</v>
      </c>
      <c r="E499" s="63">
        <v>1</v>
      </c>
    </row>
    <row r="500" spans="1:5" ht="15">
      <c r="A500" s="63" t="s">
        <v>181</v>
      </c>
      <c r="B500" s="63" t="s">
        <v>167</v>
      </c>
      <c r="C500" s="63" t="s">
        <v>168</v>
      </c>
      <c r="D500" s="63">
        <v>170</v>
      </c>
      <c r="E500" s="63">
        <v>85</v>
      </c>
    </row>
    <row r="501" spans="1:5" ht="15">
      <c r="A501" s="63" t="s">
        <v>181</v>
      </c>
      <c r="B501" s="63" t="s">
        <v>169</v>
      </c>
      <c r="C501" s="63" t="s">
        <v>170</v>
      </c>
      <c r="D501" s="63">
        <v>20</v>
      </c>
      <c r="E501" s="63">
        <v>20</v>
      </c>
    </row>
    <row r="502" spans="1:5" ht="15">
      <c r="A502" s="63" t="s">
        <v>181</v>
      </c>
      <c r="B502" s="63" t="s">
        <v>167</v>
      </c>
      <c r="C502" s="63" t="s">
        <v>168</v>
      </c>
      <c r="D502" s="63">
        <v>22</v>
      </c>
      <c r="E502" s="63">
        <v>11</v>
      </c>
    </row>
    <row r="503" spans="1:5" ht="15">
      <c r="A503" s="63" t="s">
        <v>181</v>
      </c>
      <c r="B503" s="63" t="s">
        <v>167</v>
      </c>
      <c r="C503" s="63" t="s">
        <v>168</v>
      </c>
      <c r="D503" s="63">
        <v>42</v>
      </c>
      <c r="E503" s="63">
        <v>21</v>
      </c>
    </row>
    <row r="504" spans="1:5" ht="15">
      <c r="A504" s="63" t="s">
        <v>181</v>
      </c>
      <c r="B504" s="63" t="s">
        <v>169</v>
      </c>
      <c r="C504" s="63" t="s">
        <v>170</v>
      </c>
      <c r="D504" s="63">
        <v>2</v>
      </c>
      <c r="E504" s="63">
        <v>2</v>
      </c>
    </row>
    <row r="505" spans="1:5" ht="15">
      <c r="A505" s="63" t="s">
        <v>181</v>
      </c>
      <c r="B505" s="63" t="s">
        <v>167</v>
      </c>
      <c r="C505" s="63" t="s">
        <v>168</v>
      </c>
      <c r="D505" s="63">
        <v>26</v>
      </c>
      <c r="E505" s="63">
        <v>13</v>
      </c>
    </row>
    <row r="506" spans="1:5" ht="15">
      <c r="A506" s="63" t="s">
        <v>181</v>
      </c>
      <c r="B506" s="63" t="s">
        <v>169</v>
      </c>
      <c r="C506" s="63" t="s">
        <v>170</v>
      </c>
      <c r="D506" s="63">
        <v>2</v>
      </c>
      <c r="E506" s="63">
        <v>2</v>
      </c>
    </row>
    <row r="507" spans="1:5" ht="15">
      <c r="A507" s="63" t="s">
        <v>181</v>
      </c>
      <c r="B507" s="63" t="s">
        <v>167</v>
      </c>
      <c r="C507" s="63" t="s">
        <v>168</v>
      </c>
      <c r="D507" s="63">
        <v>12</v>
      </c>
      <c r="E507" s="63">
        <v>6</v>
      </c>
    </row>
    <row r="508" spans="1:5" ht="15">
      <c r="A508" s="63" t="s">
        <v>181</v>
      </c>
      <c r="B508" s="63" t="s">
        <v>167</v>
      </c>
      <c r="C508" s="63" t="s">
        <v>168</v>
      </c>
      <c r="D508" s="63">
        <v>8</v>
      </c>
      <c r="E508" s="63">
        <v>4</v>
      </c>
    </row>
    <row r="509" spans="1:5" ht="15">
      <c r="A509" s="63" t="s">
        <v>181</v>
      </c>
      <c r="B509" s="63" t="s">
        <v>169</v>
      </c>
      <c r="C509" s="63" t="s">
        <v>170</v>
      </c>
      <c r="D509" s="63">
        <v>1</v>
      </c>
      <c r="E509" s="63">
        <v>1</v>
      </c>
    </row>
    <row r="510" spans="1:5" ht="15">
      <c r="A510" s="63" t="s">
        <v>181</v>
      </c>
      <c r="B510" s="63" t="s">
        <v>167</v>
      </c>
      <c r="C510" s="63" t="s">
        <v>168</v>
      </c>
      <c r="D510" s="63">
        <v>20</v>
      </c>
      <c r="E510" s="63">
        <v>10</v>
      </c>
    </row>
    <row r="511" spans="1:5" ht="15">
      <c r="A511" s="63" t="s">
        <v>181</v>
      </c>
      <c r="B511" s="63" t="s">
        <v>167</v>
      </c>
      <c r="C511" s="63" t="s">
        <v>168</v>
      </c>
      <c r="D511" s="63">
        <v>28</v>
      </c>
      <c r="E511" s="63">
        <v>14</v>
      </c>
    </row>
    <row r="512" spans="1:5" ht="15">
      <c r="A512" s="63" t="s">
        <v>181</v>
      </c>
      <c r="B512" s="63" t="s">
        <v>169</v>
      </c>
      <c r="C512" s="63" t="s">
        <v>170</v>
      </c>
      <c r="D512" s="63">
        <v>1</v>
      </c>
      <c r="E512" s="63">
        <v>1</v>
      </c>
    </row>
    <row r="513" spans="1:5" ht="15">
      <c r="A513" s="63" t="s">
        <v>181</v>
      </c>
      <c r="B513" s="63" t="s">
        <v>167</v>
      </c>
      <c r="C513" s="63" t="s">
        <v>168</v>
      </c>
      <c r="D513" s="63">
        <v>24</v>
      </c>
      <c r="E513" s="63">
        <v>12</v>
      </c>
    </row>
    <row r="514" spans="1:5" ht="15">
      <c r="A514" s="63" t="s">
        <v>181</v>
      </c>
      <c r="B514" s="63" t="s">
        <v>167</v>
      </c>
      <c r="C514" s="63" t="s">
        <v>168</v>
      </c>
      <c r="D514" s="63">
        <v>136</v>
      </c>
      <c r="E514" s="63">
        <v>68</v>
      </c>
    </row>
    <row r="515" spans="1:5" ht="15">
      <c r="A515" s="63" t="s">
        <v>181</v>
      </c>
      <c r="B515" s="63" t="s">
        <v>169</v>
      </c>
      <c r="C515" s="63" t="s">
        <v>170</v>
      </c>
      <c r="D515" s="63">
        <v>101</v>
      </c>
      <c r="E515" s="63">
        <v>101</v>
      </c>
    </row>
    <row r="516" spans="1:5" ht="15">
      <c r="A516" s="63" t="s">
        <v>181</v>
      </c>
      <c r="B516" s="63" t="s">
        <v>167</v>
      </c>
      <c r="C516" s="63" t="s">
        <v>168</v>
      </c>
      <c r="D516" s="63">
        <v>336</v>
      </c>
      <c r="E516" s="63">
        <v>168</v>
      </c>
    </row>
    <row r="517" spans="1:5" ht="15">
      <c r="A517" s="63" t="s">
        <v>181</v>
      </c>
      <c r="B517" s="63" t="s">
        <v>169</v>
      </c>
      <c r="C517" s="63" t="s">
        <v>170</v>
      </c>
      <c r="D517" s="63">
        <v>4</v>
      </c>
      <c r="E517" s="63">
        <v>4</v>
      </c>
    </row>
    <row r="518" spans="1:5" ht="15">
      <c r="A518" s="63" t="s">
        <v>181</v>
      </c>
      <c r="B518" s="63" t="s">
        <v>167</v>
      </c>
      <c r="C518" s="63" t="s">
        <v>168</v>
      </c>
      <c r="D518" s="63">
        <v>120</v>
      </c>
      <c r="E518" s="63">
        <v>60</v>
      </c>
    </row>
    <row r="519" spans="1:5" ht="15">
      <c r="A519" s="63" t="s">
        <v>181</v>
      </c>
      <c r="B519" s="63" t="s">
        <v>169</v>
      </c>
      <c r="C519" s="63" t="s">
        <v>170</v>
      </c>
      <c r="D519" s="63">
        <v>28</v>
      </c>
      <c r="E519" s="63">
        <v>28</v>
      </c>
    </row>
    <row r="520" spans="1:5" ht="15">
      <c r="A520" s="63" t="s">
        <v>181</v>
      </c>
      <c r="B520" s="63" t="s">
        <v>167</v>
      </c>
      <c r="C520" s="63" t="s">
        <v>168</v>
      </c>
      <c r="D520" s="63">
        <v>264</v>
      </c>
      <c r="E520" s="63">
        <v>132</v>
      </c>
    </row>
    <row r="521" spans="1:5" ht="15">
      <c r="A521" s="63" t="s">
        <v>181</v>
      </c>
      <c r="B521" s="63" t="s">
        <v>169</v>
      </c>
      <c r="C521" s="63" t="s">
        <v>170</v>
      </c>
      <c r="D521" s="63">
        <v>114</v>
      </c>
      <c r="E521" s="63">
        <v>114</v>
      </c>
    </row>
    <row r="522" spans="1:5" ht="15">
      <c r="A522" s="63" t="s">
        <v>181</v>
      </c>
      <c r="B522" s="63" t="s">
        <v>167</v>
      </c>
      <c r="C522" s="63" t="s">
        <v>168</v>
      </c>
      <c r="D522" s="63">
        <v>18</v>
      </c>
      <c r="E522" s="63">
        <v>9</v>
      </c>
    </row>
    <row r="523" spans="1:5" ht="15">
      <c r="A523" s="63" t="s">
        <v>181</v>
      </c>
      <c r="B523" s="63" t="s">
        <v>167</v>
      </c>
      <c r="C523" s="63" t="s">
        <v>168</v>
      </c>
      <c r="D523" s="63">
        <v>10</v>
      </c>
      <c r="E523" s="63">
        <v>5</v>
      </c>
    </row>
    <row r="524" spans="1:5" ht="15">
      <c r="A524" s="63" t="s">
        <v>181</v>
      </c>
      <c r="B524" s="63" t="s">
        <v>169</v>
      </c>
      <c r="C524" s="63" t="s">
        <v>170</v>
      </c>
      <c r="D524" s="63">
        <v>1</v>
      </c>
      <c r="E524" s="63">
        <v>1</v>
      </c>
    </row>
    <row r="525" spans="1:5" ht="15">
      <c r="A525" s="63" t="s">
        <v>181</v>
      </c>
      <c r="B525" s="63" t="s">
        <v>167</v>
      </c>
      <c r="C525" s="63" t="s">
        <v>168</v>
      </c>
      <c r="D525" s="63">
        <v>384</v>
      </c>
      <c r="E525" s="63">
        <v>192</v>
      </c>
    </row>
    <row r="526" spans="1:5" ht="15">
      <c r="A526" s="63" t="s">
        <v>181</v>
      </c>
      <c r="B526" s="63" t="s">
        <v>169</v>
      </c>
      <c r="C526" s="63" t="s">
        <v>170</v>
      </c>
      <c r="D526" s="63">
        <v>78</v>
      </c>
      <c r="E526" s="63">
        <v>78</v>
      </c>
    </row>
    <row r="527" spans="1:5" ht="15">
      <c r="A527" s="63" t="s">
        <v>181</v>
      </c>
      <c r="B527" s="63" t="s">
        <v>167</v>
      </c>
      <c r="C527" s="63" t="s">
        <v>168</v>
      </c>
      <c r="D527" s="63">
        <v>4</v>
      </c>
      <c r="E527" s="63">
        <v>2</v>
      </c>
    </row>
    <row r="528" spans="1:5" ht="15">
      <c r="A528" s="63" t="s">
        <v>181</v>
      </c>
      <c r="B528" s="63" t="s">
        <v>167</v>
      </c>
      <c r="C528" s="63" t="s">
        <v>168</v>
      </c>
      <c r="D528" s="63">
        <v>156</v>
      </c>
      <c r="E528" s="63">
        <v>78</v>
      </c>
    </row>
    <row r="529" spans="1:5" ht="15">
      <c r="A529" s="63" t="s">
        <v>181</v>
      </c>
      <c r="B529" s="63" t="s">
        <v>169</v>
      </c>
      <c r="C529" s="63" t="s">
        <v>170</v>
      </c>
      <c r="D529" s="63">
        <v>31</v>
      </c>
      <c r="E529" s="63">
        <v>31</v>
      </c>
    </row>
    <row r="530" spans="1:5" ht="15">
      <c r="A530" s="63" t="s">
        <v>181</v>
      </c>
      <c r="B530" s="63" t="s">
        <v>167</v>
      </c>
      <c r="C530" s="63" t="s">
        <v>168</v>
      </c>
      <c r="D530" s="63">
        <v>28</v>
      </c>
      <c r="E530" s="63">
        <v>14</v>
      </c>
    </row>
    <row r="531" spans="1:5" ht="15">
      <c r="A531" s="63" t="s">
        <v>181</v>
      </c>
      <c r="B531" s="63" t="s">
        <v>169</v>
      </c>
      <c r="C531" s="63" t="s">
        <v>170</v>
      </c>
      <c r="D531" s="63">
        <v>9</v>
      </c>
      <c r="E531" s="63">
        <v>9</v>
      </c>
    </row>
    <row r="532" spans="1:5" ht="15">
      <c r="A532" s="63" t="s">
        <v>181</v>
      </c>
      <c r="B532" s="63" t="s">
        <v>167</v>
      </c>
      <c r="C532" s="63" t="s">
        <v>168</v>
      </c>
      <c r="D532" s="63">
        <v>14</v>
      </c>
      <c r="E532" s="63">
        <v>7</v>
      </c>
    </row>
    <row r="533" spans="1:5" ht="15">
      <c r="A533" s="63" t="s">
        <v>181</v>
      </c>
      <c r="B533" s="63" t="s">
        <v>169</v>
      </c>
      <c r="C533" s="63" t="s">
        <v>170</v>
      </c>
      <c r="D533" s="63">
        <v>6</v>
      </c>
      <c r="E533" s="63">
        <v>6</v>
      </c>
    </row>
    <row r="534" spans="1:5" ht="15">
      <c r="A534" s="63" t="s">
        <v>181</v>
      </c>
      <c r="B534" s="63" t="s">
        <v>167</v>
      </c>
      <c r="C534" s="63" t="s">
        <v>168</v>
      </c>
      <c r="D534" s="63">
        <v>4</v>
      </c>
      <c r="E534" s="63">
        <v>2</v>
      </c>
    </row>
    <row r="535" spans="1:5" ht="15">
      <c r="A535" s="63" t="s">
        <v>181</v>
      </c>
      <c r="B535" s="63" t="s">
        <v>169</v>
      </c>
      <c r="C535" s="63" t="s">
        <v>170</v>
      </c>
      <c r="D535" s="63">
        <v>8</v>
      </c>
      <c r="E535" s="63">
        <v>8</v>
      </c>
    </row>
    <row r="536" spans="1:5" ht="15">
      <c r="A536" s="63" t="s">
        <v>181</v>
      </c>
      <c r="B536" s="63" t="s">
        <v>167</v>
      </c>
      <c r="C536" s="63" t="s">
        <v>168</v>
      </c>
      <c r="D536" s="63">
        <v>18</v>
      </c>
      <c r="E536" s="63">
        <v>9</v>
      </c>
    </row>
    <row r="537" spans="1:5" ht="15">
      <c r="A537" s="63" t="s">
        <v>181</v>
      </c>
      <c r="B537" s="63" t="s">
        <v>169</v>
      </c>
      <c r="C537" s="63" t="s">
        <v>170</v>
      </c>
      <c r="D537" s="63">
        <v>14</v>
      </c>
      <c r="E537" s="63">
        <v>14</v>
      </c>
    </row>
    <row r="538" spans="1:5" ht="15">
      <c r="A538" s="63" t="s">
        <v>181</v>
      </c>
      <c r="B538" s="63" t="s">
        <v>167</v>
      </c>
      <c r="C538" s="63" t="s">
        <v>168</v>
      </c>
      <c r="D538" s="63">
        <v>10</v>
      </c>
      <c r="E538" s="63">
        <v>5</v>
      </c>
    </row>
    <row r="539" spans="1:5" ht="15">
      <c r="A539" s="63" t="s">
        <v>181</v>
      </c>
      <c r="B539" s="63" t="s">
        <v>169</v>
      </c>
      <c r="C539" s="63" t="s">
        <v>170</v>
      </c>
      <c r="D539" s="63">
        <v>14</v>
      </c>
      <c r="E539" s="63">
        <v>14</v>
      </c>
    </row>
    <row r="540" spans="1:5" ht="15">
      <c r="A540" s="63" t="s">
        <v>181</v>
      </c>
      <c r="B540" s="63" t="s">
        <v>167</v>
      </c>
      <c r="C540" s="63" t="s">
        <v>168</v>
      </c>
      <c r="D540" s="63">
        <v>2</v>
      </c>
      <c r="E540" s="63">
        <v>1</v>
      </c>
    </row>
    <row r="541" spans="1:5" ht="15">
      <c r="A541" s="63" t="s">
        <v>181</v>
      </c>
      <c r="B541" s="63" t="s">
        <v>167</v>
      </c>
      <c r="C541" s="63" t="s">
        <v>168</v>
      </c>
      <c r="D541" s="63">
        <v>16</v>
      </c>
      <c r="E541" s="63">
        <v>8</v>
      </c>
    </row>
    <row r="542" spans="1:5" ht="15">
      <c r="A542" s="63" t="s">
        <v>181</v>
      </c>
      <c r="B542" s="63" t="s">
        <v>169</v>
      </c>
      <c r="C542" s="63" t="s">
        <v>170</v>
      </c>
      <c r="D542" s="63">
        <v>6</v>
      </c>
      <c r="E542" s="63">
        <v>6</v>
      </c>
    </row>
    <row r="543" spans="1:5" ht="15">
      <c r="A543" s="63" t="s">
        <v>181</v>
      </c>
      <c r="B543" s="63" t="s">
        <v>167</v>
      </c>
      <c r="C543" s="63" t="s">
        <v>168</v>
      </c>
      <c r="D543" s="63">
        <v>26</v>
      </c>
      <c r="E543" s="63">
        <v>13</v>
      </c>
    </row>
    <row r="544" spans="1:5" ht="15">
      <c r="A544" s="63" t="s">
        <v>181</v>
      </c>
      <c r="B544" s="63" t="s">
        <v>169</v>
      </c>
      <c r="C544" s="63" t="s">
        <v>170</v>
      </c>
      <c r="D544" s="63">
        <v>16</v>
      </c>
      <c r="E544" s="63">
        <v>16</v>
      </c>
    </row>
    <row r="545" spans="1:5" ht="15">
      <c r="A545" s="63" t="s">
        <v>181</v>
      </c>
      <c r="B545" s="63" t="s">
        <v>167</v>
      </c>
      <c r="C545" s="63" t="s">
        <v>168</v>
      </c>
      <c r="D545" s="63">
        <v>10</v>
      </c>
      <c r="E545" s="63">
        <v>5</v>
      </c>
    </row>
    <row r="546" spans="1:5" ht="15">
      <c r="A546" s="63" t="s">
        <v>181</v>
      </c>
      <c r="B546" s="63" t="s">
        <v>167</v>
      </c>
      <c r="C546" s="63" t="s">
        <v>168</v>
      </c>
      <c r="D546" s="63">
        <v>58</v>
      </c>
      <c r="E546" s="63">
        <v>29</v>
      </c>
    </row>
    <row r="547" spans="1:5" ht="15">
      <c r="A547" s="63" t="s">
        <v>181</v>
      </c>
      <c r="B547" s="63" t="s">
        <v>169</v>
      </c>
      <c r="C547" s="63" t="s">
        <v>170</v>
      </c>
      <c r="D547" s="63">
        <v>1</v>
      </c>
      <c r="E547" s="63">
        <v>1</v>
      </c>
    </row>
    <row r="548" spans="1:5" ht="15">
      <c r="A548" s="63" t="s">
        <v>181</v>
      </c>
      <c r="B548" s="63" t="s">
        <v>167</v>
      </c>
      <c r="C548" s="63" t="s">
        <v>168</v>
      </c>
      <c r="D548" s="63">
        <v>32</v>
      </c>
      <c r="E548" s="63">
        <v>16</v>
      </c>
    </row>
    <row r="549" spans="1:5" ht="15">
      <c r="A549" s="63" t="s">
        <v>181</v>
      </c>
      <c r="B549" s="63" t="s">
        <v>169</v>
      </c>
      <c r="C549" s="63" t="s">
        <v>170</v>
      </c>
      <c r="D549" s="63">
        <v>4</v>
      </c>
      <c r="E549" s="63">
        <v>4</v>
      </c>
    </row>
    <row r="550" spans="1:5" ht="15">
      <c r="A550" s="63" t="s">
        <v>181</v>
      </c>
      <c r="B550" s="63" t="s">
        <v>167</v>
      </c>
      <c r="C550" s="63" t="s">
        <v>168</v>
      </c>
      <c r="D550" s="63">
        <v>38</v>
      </c>
      <c r="E550" s="63">
        <v>19</v>
      </c>
    </row>
    <row r="551" spans="1:5" ht="15">
      <c r="A551" s="63" t="s">
        <v>181</v>
      </c>
      <c r="B551" s="63" t="s">
        <v>169</v>
      </c>
      <c r="C551" s="63" t="s">
        <v>170</v>
      </c>
      <c r="D551" s="63">
        <v>1</v>
      </c>
      <c r="E551" s="63">
        <v>1</v>
      </c>
    </row>
    <row r="552" spans="1:5" ht="15">
      <c r="A552" s="63" t="s">
        <v>181</v>
      </c>
      <c r="B552" s="63" t="s">
        <v>167</v>
      </c>
      <c r="C552" s="63" t="s">
        <v>168</v>
      </c>
      <c r="D552" s="63">
        <v>32</v>
      </c>
      <c r="E552" s="63">
        <v>16</v>
      </c>
    </row>
    <row r="553" spans="1:5" ht="15">
      <c r="A553" s="63" t="s">
        <v>181</v>
      </c>
      <c r="B553" s="63" t="s">
        <v>167</v>
      </c>
      <c r="C553" s="63" t="s">
        <v>168</v>
      </c>
      <c r="D553" s="63">
        <v>56</v>
      </c>
      <c r="E553" s="63">
        <v>28</v>
      </c>
    </row>
    <row r="554" spans="1:5" ht="15">
      <c r="A554" s="63" t="s">
        <v>181</v>
      </c>
      <c r="B554" s="63" t="s">
        <v>167</v>
      </c>
      <c r="C554" s="63" t="s">
        <v>168</v>
      </c>
      <c r="D554" s="63">
        <v>106</v>
      </c>
      <c r="E554" s="63">
        <v>53</v>
      </c>
    </row>
    <row r="555" spans="1:5" ht="15">
      <c r="A555" s="63" t="s">
        <v>181</v>
      </c>
      <c r="B555" s="63" t="s">
        <v>169</v>
      </c>
      <c r="C555" s="63" t="s">
        <v>170</v>
      </c>
      <c r="D555" s="63">
        <v>3</v>
      </c>
      <c r="E555" s="63">
        <v>3</v>
      </c>
    </row>
    <row r="556" spans="1:5" ht="15">
      <c r="A556" s="63" t="s">
        <v>181</v>
      </c>
      <c r="B556" s="63" t="s">
        <v>167</v>
      </c>
      <c r="C556" s="63" t="s">
        <v>168</v>
      </c>
      <c r="D556" s="63">
        <v>4</v>
      </c>
      <c r="E556" s="63">
        <v>2</v>
      </c>
    </row>
    <row r="557" spans="1:5" ht="15">
      <c r="A557" s="63" t="s">
        <v>181</v>
      </c>
      <c r="B557" s="63" t="s">
        <v>169</v>
      </c>
      <c r="C557" s="63" t="s">
        <v>170</v>
      </c>
      <c r="D557" s="63">
        <v>2</v>
      </c>
      <c r="E557" s="63">
        <v>2</v>
      </c>
    </row>
    <row r="558" spans="1:5" ht="15">
      <c r="A558" s="63" t="s">
        <v>181</v>
      </c>
      <c r="B558" s="63" t="s">
        <v>169</v>
      </c>
      <c r="C558" s="63" t="s">
        <v>170</v>
      </c>
      <c r="D558" s="63">
        <v>19</v>
      </c>
      <c r="E558" s="63">
        <v>19</v>
      </c>
    </row>
    <row r="559" spans="1:5" ht="15">
      <c r="A559" s="63" t="s">
        <v>181</v>
      </c>
      <c r="B559" s="63" t="s">
        <v>167</v>
      </c>
      <c r="C559" s="63" t="s">
        <v>168</v>
      </c>
      <c r="D559" s="63">
        <v>192</v>
      </c>
      <c r="E559" s="63">
        <v>96</v>
      </c>
    </row>
    <row r="560" spans="1:5" ht="15">
      <c r="A560" s="63" t="s">
        <v>181</v>
      </c>
      <c r="B560" s="63" t="s">
        <v>169</v>
      </c>
      <c r="C560" s="63" t="s">
        <v>170</v>
      </c>
      <c r="D560" s="63">
        <v>27</v>
      </c>
      <c r="E560" s="63">
        <v>27</v>
      </c>
    </row>
    <row r="561" spans="1:5" ht="15">
      <c r="A561" s="63" t="s">
        <v>181</v>
      </c>
      <c r="B561" s="63" t="s">
        <v>167</v>
      </c>
      <c r="C561" s="63" t="s">
        <v>168</v>
      </c>
      <c r="D561" s="63">
        <v>26</v>
      </c>
      <c r="E561" s="63">
        <v>13</v>
      </c>
    </row>
    <row r="562" spans="1:5" ht="15">
      <c r="A562" s="63" t="s">
        <v>181</v>
      </c>
      <c r="B562" s="63" t="s">
        <v>169</v>
      </c>
      <c r="C562" s="63" t="s">
        <v>170</v>
      </c>
      <c r="D562" s="63">
        <v>1</v>
      </c>
      <c r="E562" s="63">
        <v>1</v>
      </c>
    </row>
    <row r="563" spans="1:5" ht="15">
      <c r="A563" s="63" t="s">
        <v>181</v>
      </c>
      <c r="B563" s="63" t="s">
        <v>167</v>
      </c>
      <c r="C563" s="63" t="s">
        <v>168</v>
      </c>
      <c r="D563" s="63">
        <v>102</v>
      </c>
      <c r="E563" s="63">
        <v>51</v>
      </c>
    </row>
    <row r="564" spans="1:5" ht="15">
      <c r="A564" s="63" t="s">
        <v>181</v>
      </c>
      <c r="B564" s="63" t="s">
        <v>167</v>
      </c>
      <c r="C564" s="63" t="s">
        <v>168</v>
      </c>
      <c r="D564" s="63">
        <v>130</v>
      </c>
      <c r="E564" s="63">
        <v>65</v>
      </c>
    </row>
    <row r="565" spans="1:5" ht="15">
      <c r="A565" s="63" t="s">
        <v>181</v>
      </c>
      <c r="B565" s="63" t="s">
        <v>169</v>
      </c>
      <c r="C565" s="63" t="s">
        <v>170</v>
      </c>
      <c r="D565" s="63">
        <v>28</v>
      </c>
      <c r="E565" s="63">
        <v>28</v>
      </c>
    </row>
    <row r="566" spans="1:5" ht="15">
      <c r="A566" s="63" t="s">
        <v>181</v>
      </c>
      <c r="B566" s="63" t="s">
        <v>167</v>
      </c>
      <c r="C566" s="63" t="s">
        <v>168</v>
      </c>
      <c r="D566" s="63">
        <v>112</v>
      </c>
      <c r="E566" s="63">
        <v>56</v>
      </c>
    </row>
    <row r="567" spans="1:5" ht="15">
      <c r="A567" s="63" t="s">
        <v>181</v>
      </c>
      <c r="B567" s="63" t="s">
        <v>169</v>
      </c>
      <c r="C567" s="63" t="s">
        <v>170</v>
      </c>
      <c r="D567" s="63">
        <v>2</v>
      </c>
      <c r="E567" s="63">
        <v>2</v>
      </c>
    </row>
    <row r="568" spans="1:5" ht="15">
      <c r="A568" s="63" t="s">
        <v>181</v>
      </c>
      <c r="B568" s="63" t="s">
        <v>167</v>
      </c>
      <c r="C568" s="63" t="s">
        <v>168</v>
      </c>
      <c r="D568" s="63">
        <v>18</v>
      </c>
      <c r="E568" s="63">
        <v>9</v>
      </c>
    </row>
    <row r="569" spans="1:5" ht="15">
      <c r="A569" s="63" t="s">
        <v>181</v>
      </c>
      <c r="B569" s="63" t="s">
        <v>169</v>
      </c>
      <c r="C569" s="63" t="s">
        <v>170</v>
      </c>
      <c r="D569" s="63">
        <v>3</v>
      </c>
      <c r="E569" s="63">
        <v>3</v>
      </c>
    </row>
    <row r="570" spans="1:5" ht="15">
      <c r="A570" s="63" t="s">
        <v>181</v>
      </c>
      <c r="B570" s="63" t="s">
        <v>167</v>
      </c>
      <c r="C570" s="63" t="s">
        <v>168</v>
      </c>
      <c r="D570" s="63">
        <v>22</v>
      </c>
      <c r="E570" s="63">
        <v>11</v>
      </c>
    </row>
    <row r="571" spans="1:5" ht="15">
      <c r="A571" s="63" t="s">
        <v>181</v>
      </c>
      <c r="B571" s="63" t="s">
        <v>169</v>
      </c>
      <c r="C571" s="63" t="s">
        <v>170</v>
      </c>
      <c r="D571" s="63">
        <v>4</v>
      </c>
      <c r="E571" s="63">
        <v>4</v>
      </c>
    </row>
    <row r="572" spans="1:5" ht="15">
      <c r="A572" s="63" t="s">
        <v>181</v>
      </c>
      <c r="B572" s="63" t="s">
        <v>167</v>
      </c>
      <c r="C572" s="63" t="s">
        <v>168</v>
      </c>
      <c r="D572" s="63">
        <v>52</v>
      </c>
      <c r="E572" s="63">
        <v>26</v>
      </c>
    </row>
    <row r="573" spans="1:5" ht="15">
      <c r="A573" s="63" t="s">
        <v>181</v>
      </c>
      <c r="B573" s="63" t="s">
        <v>169</v>
      </c>
      <c r="C573" s="63" t="s">
        <v>170</v>
      </c>
      <c r="D573" s="63">
        <v>59</v>
      </c>
      <c r="E573" s="63">
        <v>59</v>
      </c>
    </row>
    <row r="574" spans="1:5" ht="15">
      <c r="A574" s="63" t="s">
        <v>181</v>
      </c>
      <c r="B574" s="63" t="s">
        <v>167</v>
      </c>
      <c r="C574" s="63" t="s">
        <v>168</v>
      </c>
      <c r="D574" s="63">
        <v>48</v>
      </c>
      <c r="E574" s="63">
        <v>24</v>
      </c>
    </row>
    <row r="575" spans="1:5" ht="15">
      <c r="A575" s="63" t="s">
        <v>181</v>
      </c>
      <c r="B575" s="63" t="s">
        <v>167</v>
      </c>
      <c r="C575" s="63" t="s">
        <v>168</v>
      </c>
      <c r="D575" s="63">
        <v>102</v>
      </c>
      <c r="E575" s="63">
        <v>51</v>
      </c>
    </row>
    <row r="576" spans="1:5" ht="15">
      <c r="A576" s="63" t="s">
        <v>181</v>
      </c>
      <c r="B576" s="63" t="s">
        <v>169</v>
      </c>
      <c r="C576" s="63" t="s">
        <v>170</v>
      </c>
      <c r="D576" s="63">
        <v>12</v>
      </c>
      <c r="E576" s="63">
        <v>12</v>
      </c>
    </row>
    <row r="577" spans="1:5" ht="15">
      <c r="A577" s="63" t="s">
        <v>181</v>
      </c>
      <c r="B577" s="63" t="s">
        <v>167</v>
      </c>
      <c r="C577" s="63" t="s">
        <v>168</v>
      </c>
      <c r="D577" s="63">
        <v>46</v>
      </c>
      <c r="E577" s="63">
        <v>23</v>
      </c>
    </row>
    <row r="578" spans="1:5" ht="15">
      <c r="A578" s="63" t="s">
        <v>181</v>
      </c>
      <c r="B578" s="63" t="s">
        <v>169</v>
      </c>
      <c r="C578" s="63" t="s">
        <v>170</v>
      </c>
      <c r="D578" s="63">
        <v>25</v>
      </c>
      <c r="E578" s="63">
        <v>25</v>
      </c>
    </row>
    <row r="579" spans="1:5" ht="15">
      <c r="A579" s="63" t="s">
        <v>181</v>
      </c>
      <c r="B579" s="63" t="s">
        <v>167</v>
      </c>
      <c r="C579" s="63" t="s">
        <v>168</v>
      </c>
      <c r="D579" s="63">
        <v>40</v>
      </c>
      <c r="E579" s="63">
        <v>20</v>
      </c>
    </row>
    <row r="580" spans="1:5" ht="15">
      <c r="A580" s="63" t="s">
        <v>181</v>
      </c>
      <c r="B580" s="63" t="s">
        <v>169</v>
      </c>
      <c r="C580" s="63" t="s">
        <v>170</v>
      </c>
      <c r="D580" s="63">
        <v>18</v>
      </c>
      <c r="E580" s="63">
        <v>18</v>
      </c>
    </row>
    <row r="581" spans="1:5" ht="15">
      <c r="A581" s="63" t="s">
        <v>181</v>
      </c>
      <c r="B581" s="63" t="s">
        <v>169</v>
      </c>
      <c r="C581" s="63" t="s">
        <v>170</v>
      </c>
      <c r="D581" s="63">
        <v>3</v>
      </c>
      <c r="E581" s="63">
        <v>3</v>
      </c>
    </row>
    <row r="582" spans="1:5" ht="15">
      <c r="A582" s="63" t="s">
        <v>181</v>
      </c>
      <c r="B582" s="63" t="s">
        <v>167</v>
      </c>
      <c r="C582" s="63" t="s">
        <v>168</v>
      </c>
      <c r="D582" s="63">
        <v>78</v>
      </c>
      <c r="E582" s="63">
        <v>39</v>
      </c>
    </row>
    <row r="583" spans="1:5" ht="15">
      <c r="A583" s="63" t="s">
        <v>181</v>
      </c>
      <c r="B583" s="63" t="s">
        <v>167</v>
      </c>
      <c r="C583" s="63" t="s">
        <v>168</v>
      </c>
      <c r="D583" s="63">
        <v>112</v>
      </c>
      <c r="E583" s="63">
        <v>56</v>
      </c>
    </row>
    <row r="584" spans="1:5" ht="15">
      <c r="A584" s="63" t="s">
        <v>181</v>
      </c>
      <c r="B584" s="63" t="s">
        <v>169</v>
      </c>
      <c r="C584" s="63" t="s">
        <v>170</v>
      </c>
      <c r="D584" s="63">
        <v>28</v>
      </c>
      <c r="E584" s="63">
        <v>28</v>
      </c>
    </row>
    <row r="585" spans="1:5" ht="15">
      <c r="A585" s="63" t="s">
        <v>181</v>
      </c>
      <c r="B585" s="63" t="s">
        <v>167</v>
      </c>
      <c r="C585" s="63" t="s">
        <v>168</v>
      </c>
      <c r="D585" s="63">
        <v>20</v>
      </c>
      <c r="E585" s="63">
        <v>10</v>
      </c>
    </row>
    <row r="586" spans="1:5" ht="15">
      <c r="A586" s="63" t="s">
        <v>181</v>
      </c>
      <c r="B586" s="63" t="s">
        <v>167</v>
      </c>
      <c r="C586" s="63" t="s">
        <v>168</v>
      </c>
      <c r="D586" s="63">
        <v>2</v>
      </c>
      <c r="E586" s="63">
        <v>1</v>
      </c>
    </row>
    <row r="587" spans="1:5" ht="15">
      <c r="A587" s="63" t="s">
        <v>181</v>
      </c>
      <c r="B587" s="63" t="s">
        <v>167</v>
      </c>
      <c r="C587" s="63" t="s">
        <v>168</v>
      </c>
      <c r="D587" s="63">
        <v>612</v>
      </c>
      <c r="E587" s="63">
        <v>306</v>
      </c>
    </row>
    <row r="588" spans="1:5" ht="15">
      <c r="A588" s="63" t="s">
        <v>181</v>
      </c>
      <c r="B588" s="63" t="s">
        <v>169</v>
      </c>
      <c r="C588" s="63" t="s">
        <v>170</v>
      </c>
      <c r="D588" s="63">
        <v>143</v>
      </c>
      <c r="E588" s="63">
        <v>143</v>
      </c>
    </row>
    <row r="589" spans="1:5" ht="15">
      <c r="A589" s="63" t="s">
        <v>181</v>
      </c>
      <c r="B589" s="63" t="s">
        <v>167</v>
      </c>
      <c r="C589" s="63" t="s">
        <v>168</v>
      </c>
      <c r="D589" s="63">
        <v>174</v>
      </c>
      <c r="E589" s="63">
        <v>87</v>
      </c>
    </row>
    <row r="590" spans="1:5" ht="15">
      <c r="A590" s="63" t="s">
        <v>181</v>
      </c>
      <c r="B590" s="63" t="s">
        <v>169</v>
      </c>
      <c r="C590" s="63" t="s">
        <v>170</v>
      </c>
      <c r="D590" s="63">
        <v>14</v>
      </c>
      <c r="E590" s="63">
        <v>14</v>
      </c>
    </row>
    <row r="591" spans="1:5" ht="15">
      <c r="A591" s="63" t="s">
        <v>181</v>
      </c>
      <c r="B591" s="63" t="s">
        <v>167</v>
      </c>
      <c r="C591" s="63" t="s">
        <v>168</v>
      </c>
      <c r="D591" s="63">
        <v>72</v>
      </c>
      <c r="E591" s="63">
        <v>36</v>
      </c>
    </row>
    <row r="592" spans="1:5" ht="15">
      <c r="A592" s="63" t="s">
        <v>181</v>
      </c>
      <c r="B592" s="63" t="s">
        <v>169</v>
      </c>
      <c r="C592" s="63" t="s">
        <v>170</v>
      </c>
      <c r="D592" s="63">
        <v>34</v>
      </c>
      <c r="E592" s="63">
        <v>34</v>
      </c>
    </row>
    <row r="593" spans="1:5" ht="15">
      <c r="A593" s="63" t="s">
        <v>181</v>
      </c>
      <c r="B593" s="63" t="s">
        <v>167</v>
      </c>
      <c r="C593" s="63" t="s">
        <v>168</v>
      </c>
      <c r="D593" s="63">
        <v>32</v>
      </c>
      <c r="E593" s="63">
        <v>16</v>
      </c>
    </row>
    <row r="594" spans="1:5" ht="15">
      <c r="A594" s="63" t="s">
        <v>181</v>
      </c>
      <c r="B594" s="63" t="s">
        <v>167</v>
      </c>
      <c r="C594" s="63" t="s">
        <v>168</v>
      </c>
      <c r="D594" s="63">
        <v>248</v>
      </c>
      <c r="E594" s="63">
        <v>124</v>
      </c>
    </row>
    <row r="595" spans="1:5" ht="15">
      <c r="A595" s="63" t="s">
        <v>181</v>
      </c>
      <c r="B595" s="63" t="s">
        <v>169</v>
      </c>
      <c r="C595" s="63" t="s">
        <v>170</v>
      </c>
      <c r="D595" s="63">
        <v>7</v>
      </c>
      <c r="E595" s="63">
        <v>7</v>
      </c>
    </row>
    <row r="596" spans="1:5" ht="15">
      <c r="A596" s="63" t="s">
        <v>181</v>
      </c>
      <c r="B596" s="63" t="s">
        <v>167</v>
      </c>
      <c r="C596" s="63" t="s">
        <v>168</v>
      </c>
      <c r="D596" s="63">
        <v>32</v>
      </c>
      <c r="E596" s="63">
        <v>16</v>
      </c>
    </row>
    <row r="597" spans="1:5" ht="15">
      <c r="A597" s="63" t="s">
        <v>181</v>
      </c>
      <c r="B597" s="63" t="s">
        <v>167</v>
      </c>
      <c r="C597" s="63" t="s">
        <v>168</v>
      </c>
      <c r="D597" s="63">
        <v>68</v>
      </c>
      <c r="E597" s="63">
        <v>34</v>
      </c>
    </row>
    <row r="598" spans="1:5" ht="15">
      <c r="A598" s="63" t="s">
        <v>181</v>
      </c>
      <c r="B598" s="63" t="s">
        <v>167</v>
      </c>
      <c r="C598" s="63" t="s">
        <v>168</v>
      </c>
      <c r="D598" s="63">
        <v>106</v>
      </c>
      <c r="E598" s="63">
        <v>53</v>
      </c>
    </row>
    <row r="599" spans="1:5" ht="15">
      <c r="A599" s="63" t="s">
        <v>181</v>
      </c>
      <c r="B599" s="63" t="s">
        <v>169</v>
      </c>
      <c r="C599" s="63" t="s">
        <v>170</v>
      </c>
      <c r="D599" s="63">
        <v>13</v>
      </c>
      <c r="E599" s="63">
        <v>13</v>
      </c>
    </row>
    <row r="600" spans="1:5" ht="15">
      <c r="A600" s="63" t="s">
        <v>181</v>
      </c>
      <c r="B600" s="63" t="s">
        <v>169</v>
      </c>
      <c r="C600" s="63" t="s">
        <v>170</v>
      </c>
      <c r="D600" s="63">
        <v>1</v>
      </c>
      <c r="E600" s="63">
        <v>1</v>
      </c>
    </row>
    <row r="601" spans="1:5" ht="15">
      <c r="A601" s="63" t="s">
        <v>181</v>
      </c>
      <c r="B601" s="63" t="s">
        <v>167</v>
      </c>
      <c r="C601" s="63" t="s">
        <v>168</v>
      </c>
      <c r="D601" s="63">
        <v>178</v>
      </c>
      <c r="E601" s="63">
        <v>89</v>
      </c>
    </row>
    <row r="602" spans="1:5" ht="15">
      <c r="A602" s="63" t="s">
        <v>181</v>
      </c>
      <c r="B602" s="63" t="s">
        <v>169</v>
      </c>
      <c r="C602" s="63" t="s">
        <v>170</v>
      </c>
      <c r="D602" s="63">
        <v>110</v>
      </c>
      <c r="E602" s="63">
        <v>110</v>
      </c>
    </row>
    <row r="603" spans="1:5" ht="15">
      <c r="A603" s="63" t="s">
        <v>181</v>
      </c>
      <c r="B603" s="63" t="s">
        <v>167</v>
      </c>
      <c r="C603" s="63" t="s">
        <v>168</v>
      </c>
      <c r="D603" s="63">
        <v>98</v>
      </c>
      <c r="E603" s="63">
        <v>49</v>
      </c>
    </row>
    <row r="604" spans="1:5" ht="15">
      <c r="A604" s="63" t="s">
        <v>181</v>
      </c>
      <c r="B604" s="63" t="s">
        <v>169</v>
      </c>
      <c r="C604" s="63" t="s">
        <v>170</v>
      </c>
      <c r="D604" s="63">
        <v>35</v>
      </c>
      <c r="E604" s="63">
        <v>35</v>
      </c>
    </row>
    <row r="605" spans="1:5" ht="15">
      <c r="A605" s="63" t="s">
        <v>181</v>
      </c>
      <c r="B605" s="63" t="s">
        <v>167</v>
      </c>
      <c r="C605" s="63" t="s">
        <v>168</v>
      </c>
      <c r="D605" s="63">
        <v>78</v>
      </c>
      <c r="E605" s="63">
        <v>39</v>
      </c>
    </row>
    <row r="606" spans="1:5" ht="15">
      <c r="A606" s="63" t="s">
        <v>181</v>
      </c>
      <c r="B606" s="63" t="s">
        <v>169</v>
      </c>
      <c r="C606" s="63" t="s">
        <v>170</v>
      </c>
      <c r="D606" s="63">
        <v>6</v>
      </c>
      <c r="E606" s="63">
        <v>6</v>
      </c>
    </row>
    <row r="607" spans="1:5" ht="15">
      <c r="A607" s="63" t="s">
        <v>181</v>
      </c>
      <c r="B607" s="63" t="s">
        <v>167</v>
      </c>
      <c r="C607" s="63" t="s">
        <v>168</v>
      </c>
      <c r="D607" s="63">
        <v>22</v>
      </c>
      <c r="E607" s="63">
        <v>11</v>
      </c>
    </row>
    <row r="608" spans="1:5" ht="15">
      <c r="A608" s="63" t="s">
        <v>181</v>
      </c>
      <c r="B608" s="63" t="s">
        <v>169</v>
      </c>
      <c r="C608" s="63" t="s">
        <v>170</v>
      </c>
      <c r="D608" s="63">
        <v>4</v>
      </c>
      <c r="E608" s="63">
        <v>4</v>
      </c>
    </row>
    <row r="609" spans="1:5" ht="15">
      <c r="A609" s="63" t="s">
        <v>181</v>
      </c>
      <c r="B609" s="63" t="s">
        <v>167</v>
      </c>
      <c r="C609" s="63" t="s">
        <v>168</v>
      </c>
      <c r="D609" s="63">
        <v>102</v>
      </c>
      <c r="E609" s="63">
        <v>51</v>
      </c>
    </row>
    <row r="610" spans="1:5" ht="15">
      <c r="A610" s="63" t="s">
        <v>181</v>
      </c>
      <c r="B610" s="63" t="s">
        <v>169</v>
      </c>
      <c r="C610" s="63" t="s">
        <v>170</v>
      </c>
      <c r="D610" s="63">
        <v>112</v>
      </c>
      <c r="E610" s="63">
        <v>112</v>
      </c>
    </row>
    <row r="611" spans="1:5" ht="15">
      <c r="A611" s="63" t="s">
        <v>181</v>
      </c>
      <c r="B611" s="63" t="s">
        <v>167</v>
      </c>
      <c r="C611" s="63" t="s">
        <v>168</v>
      </c>
      <c r="D611" s="63">
        <v>134</v>
      </c>
      <c r="E611" s="63">
        <v>67</v>
      </c>
    </row>
    <row r="612" spans="1:5" ht="15">
      <c r="A612" s="63" t="s">
        <v>181</v>
      </c>
      <c r="B612" s="63" t="s">
        <v>169</v>
      </c>
      <c r="C612" s="63" t="s">
        <v>170</v>
      </c>
      <c r="D612" s="63">
        <v>40</v>
      </c>
      <c r="E612" s="63">
        <v>40</v>
      </c>
    </row>
    <row r="613" spans="1:5" ht="15">
      <c r="A613" s="63" t="s">
        <v>181</v>
      </c>
      <c r="B613" s="63" t="s">
        <v>167</v>
      </c>
      <c r="C613" s="63" t="s">
        <v>168</v>
      </c>
      <c r="D613" s="63">
        <v>4</v>
      </c>
      <c r="E613" s="63">
        <v>2</v>
      </c>
    </row>
    <row r="614" spans="1:5" ht="15">
      <c r="A614" s="63" t="s">
        <v>181</v>
      </c>
      <c r="B614" s="63" t="s">
        <v>167</v>
      </c>
      <c r="C614" s="63" t="s">
        <v>168</v>
      </c>
      <c r="D614" s="63">
        <v>66</v>
      </c>
      <c r="E614" s="63">
        <v>33</v>
      </c>
    </row>
    <row r="615" spans="1:5" ht="15">
      <c r="A615" s="63" t="s">
        <v>181</v>
      </c>
      <c r="B615" s="63" t="s">
        <v>169</v>
      </c>
      <c r="C615" s="63" t="s">
        <v>170</v>
      </c>
      <c r="D615" s="63">
        <v>16</v>
      </c>
      <c r="E615" s="63">
        <v>16</v>
      </c>
    </row>
    <row r="616" spans="1:5" ht="15">
      <c r="A616" s="63" t="s">
        <v>181</v>
      </c>
      <c r="B616" s="63" t="s">
        <v>167</v>
      </c>
      <c r="C616" s="63" t="s">
        <v>168</v>
      </c>
      <c r="D616" s="63">
        <v>52</v>
      </c>
      <c r="E616" s="63">
        <v>26</v>
      </c>
    </row>
    <row r="617" spans="1:5" ht="15">
      <c r="A617" s="63" t="s">
        <v>181</v>
      </c>
      <c r="B617" s="63" t="s">
        <v>169</v>
      </c>
      <c r="C617" s="63" t="s">
        <v>170</v>
      </c>
      <c r="D617" s="63">
        <v>39</v>
      </c>
      <c r="E617" s="63">
        <v>39</v>
      </c>
    </row>
    <row r="618" spans="1:5" ht="15">
      <c r="A618" s="63" t="s">
        <v>181</v>
      </c>
      <c r="B618" s="63" t="s">
        <v>167</v>
      </c>
      <c r="C618" s="63" t="s">
        <v>168</v>
      </c>
      <c r="D618" s="63">
        <v>262</v>
      </c>
      <c r="E618" s="63">
        <v>131</v>
      </c>
    </row>
    <row r="619" spans="1:5" ht="15">
      <c r="A619" s="63" t="s">
        <v>181</v>
      </c>
      <c r="B619" s="63" t="s">
        <v>169</v>
      </c>
      <c r="C619" s="63" t="s">
        <v>170</v>
      </c>
      <c r="D619" s="63">
        <v>166</v>
      </c>
      <c r="E619" s="63">
        <v>166</v>
      </c>
    </row>
    <row r="620" spans="1:5" ht="15">
      <c r="A620" s="63" t="s">
        <v>181</v>
      </c>
      <c r="B620" s="63" t="s">
        <v>167</v>
      </c>
      <c r="C620" s="63" t="s">
        <v>168</v>
      </c>
      <c r="D620" s="63">
        <v>48</v>
      </c>
      <c r="E620" s="63">
        <v>24</v>
      </c>
    </row>
    <row r="621" spans="1:5" ht="15">
      <c r="A621" s="63" t="s">
        <v>181</v>
      </c>
      <c r="B621" s="63" t="s">
        <v>167</v>
      </c>
      <c r="C621" s="63" t="s">
        <v>168</v>
      </c>
      <c r="D621" s="63">
        <v>100</v>
      </c>
      <c r="E621" s="63">
        <v>50</v>
      </c>
    </row>
    <row r="622" spans="1:5" ht="15">
      <c r="A622" s="63" t="s">
        <v>181</v>
      </c>
      <c r="B622" s="63" t="s">
        <v>169</v>
      </c>
      <c r="C622" s="63" t="s">
        <v>170</v>
      </c>
      <c r="D622" s="63">
        <v>43</v>
      </c>
      <c r="E622" s="63">
        <v>43</v>
      </c>
    </row>
    <row r="623" spans="1:5" ht="15">
      <c r="A623" s="63" t="s">
        <v>181</v>
      </c>
      <c r="B623" s="63" t="s">
        <v>167</v>
      </c>
      <c r="C623" s="63" t="s">
        <v>168</v>
      </c>
      <c r="D623" s="63">
        <v>12</v>
      </c>
      <c r="E623" s="63">
        <v>6</v>
      </c>
    </row>
    <row r="624" spans="1:5" ht="15">
      <c r="A624" s="63" t="s">
        <v>181</v>
      </c>
      <c r="B624" s="63" t="s">
        <v>167</v>
      </c>
      <c r="C624" s="63" t="s">
        <v>168</v>
      </c>
      <c r="D624" s="63">
        <v>56</v>
      </c>
      <c r="E624" s="63">
        <v>28</v>
      </c>
    </row>
    <row r="625" spans="1:5" ht="15">
      <c r="A625" s="63" t="s">
        <v>181</v>
      </c>
      <c r="B625" s="63" t="s">
        <v>169</v>
      </c>
      <c r="C625" s="63" t="s">
        <v>170</v>
      </c>
      <c r="D625" s="63">
        <v>1</v>
      </c>
      <c r="E625" s="63">
        <v>1</v>
      </c>
    </row>
    <row r="626" spans="1:5" ht="15">
      <c r="A626" s="63" t="s">
        <v>181</v>
      </c>
      <c r="B626" s="63" t="s">
        <v>167</v>
      </c>
      <c r="C626" s="63" t="s">
        <v>168</v>
      </c>
      <c r="D626" s="63">
        <v>184</v>
      </c>
      <c r="E626" s="63">
        <v>92</v>
      </c>
    </row>
    <row r="627" spans="1:5" ht="15">
      <c r="A627" s="63" t="s">
        <v>181</v>
      </c>
      <c r="B627" s="63" t="s">
        <v>169</v>
      </c>
      <c r="C627" s="63" t="s">
        <v>170</v>
      </c>
      <c r="D627" s="63">
        <v>36</v>
      </c>
      <c r="E627" s="63">
        <v>36</v>
      </c>
    </row>
    <row r="628" spans="1:5" ht="15">
      <c r="A628" s="63" t="s">
        <v>181</v>
      </c>
      <c r="B628" s="63" t="s">
        <v>167</v>
      </c>
      <c r="C628" s="63" t="s">
        <v>168</v>
      </c>
      <c r="D628" s="63">
        <v>114</v>
      </c>
      <c r="E628" s="63">
        <v>57</v>
      </c>
    </row>
    <row r="629" spans="1:5" ht="15">
      <c r="A629" s="63" t="s">
        <v>181</v>
      </c>
      <c r="B629" s="63" t="s">
        <v>169</v>
      </c>
      <c r="C629" s="63" t="s">
        <v>170</v>
      </c>
      <c r="D629" s="63">
        <v>1</v>
      </c>
      <c r="E629" s="63">
        <v>1</v>
      </c>
    </row>
    <row r="630" spans="1:5" ht="15">
      <c r="A630" s="63" t="s">
        <v>181</v>
      </c>
      <c r="B630" s="63" t="s">
        <v>167</v>
      </c>
      <c r="C630" s="63" t="s">
        <v>168</v>
      </c>
      <c r="D630" s="63">
        <v>26</v>
      </c>
      <c r="E630" s="63">
        <v>13</v>
      </c>
    </row>
    <row r="631" spans="1:5" ht="15">
      <c r="A631" s="63" t="s">
        <v>181</v>
      </c>
      <c r="B631" s="63" t="s">
        <v>169</v>
      </c>
      <c r="C631" s="63" t="s">
        <v>170</v>
      </c>
      <c r="D631" s="63">
        <v>5</v>
      </c>
      <c r="E631" s="63">
        <v>5</v>
      </c>
    </row>
    <row r="632" spans="1:5" ht="15">
      <c r="A632" s="63" t="s">
        <v>181</v>
      </c>
      <c r="B632" s="63" t="s">
        <v>167</v>
      </c>
      <c r="C632" s="63" t="s">
        <v>168</v>
      </c>
      <c r="D632" s="63">
        <v>28</v>
      </c>
      <c r="E632" s="63">
        <v>14</v>
      </c>
    </row>
    <row r="633" spans="1:5" ht="15">
      <c r="A633" s="63" t="s">
        <v>181</v>
      </c>
      <c r="B633" s="63" t="s">
        <v>169</v>
      </c>
      <c r="C633" s="63" t="s">
        <v>170</v>
      </c>
      <c r="D633" s="63">
        <v>12</v>
      </c>
      <c r="E633" s="63">
        <v>12</v>
      </c>
    </row>
    <row r="634" spans="1:5" ht="15">
      <c r="A634" s="63" t="s">
        <v>181</v>
      </c>
      <c r="B634" s="63" t="s">
        <v>167</v>
      </c>
      <c r="C634" s="63" t="s">
        <v>168</v>
      </c>
      <c r="D634" s="63">
        <v>16</v>
      </c>
      <c r="E634" s="63">
        <v>8</v>
      </c>
    </row>
    <row r="635" spans="1:5" ht="15">
      <c r="A635" s="63" t="s">
        <v>181</v>
      </c>
      <c r="B635" s="63" t="s">
        <v>167</v>
      </c>
      <c r="C635" s="63" t="s">
        <v>168</v>
      </c>
      <c r="D635" s="63">
        <v>12</v>
      </c>
      <c r="E635" s="63">
        <v>6</v>
      </c>
    </row>
    <row r="636" spans="1:5" ht="15">
      <c r="A636" s="63" t="s">
        <v>181</v>
      </c>
      <c r="B636" s="63" t="s">
        <v>167</v>
      </c>
      <c r="C636" s="63" t="s">
        <v>168</v>
      </c>
      <c r="D636" s="63">
        <v>16</v>
      </c>
      <c r="E636" s="63">
        <v>8</v>
      </c>
    </row>
    <row r="637" spans="1:5" ht="15">
      <c r="A637" s="63" t="s">
        <v>181</v>
      </c>
      <c r="B637" s="63" t="s">
        <v>169</v>
      </c>
      <c r="C637" s="63" t="s">
        <v>170</v>
      </c>
      <c r="D637" s="63">
        <v>1</v>
      </c>
      <c r="E637" s="63">
        <v>1</v>
      </c>
    </row>
    <row r="638" spans="1:5" ht="15">
      <c r="A638" s="63" t="s">
        <v>181</v>
      </c>
      <c r="B638" s="63" t="s">
        <v>167</v>
      </c>
      <c r="C638" s="63" t="s">
        <v>168</v>
      </c>
      <c r="D638" s="63">
        <v>30</v>
      </c>
      <c r="E638" s="63">
        <v>15</v>
      </c>
    </row>
    <row r="639" spans="1:5" ht="15">
      <c r="A639" s="63" t="s">
        <v>181</v>
      </c>
      <c r="B639" s="63" t="s">
        <v>167</v>
      </c>
      <c r="C639" s="63" t="s">
        <v>168</v>
      </c>
      <c r="D639" s="63">
        <v>14</v>
      </c>
      <c r="E639" s="63">
        <v>7</v>
      </c>
    </row>
    <row r="640" spans="1:5" ht="15">
      <c r="A640" s="63" t="s">
        <v>181</v>
      </c>
      <c r="B640" s="63" t="s">
        <v>167</v>
      </c>
      <c r="C640" s="63" t="s">
        <v>168</v>
      </c>
      <c r="D640" s="63">
        <v>102</v>
      </c>
      <c r="E640" s="63">
        <v>51</v>
      </c>
    </row>
    <row r="641" spans="1:5" ht="15">
      <c r="A641" s="63" t="s">
        <v>181</v>
      </c>
      <c r="B641" s="63" t="s">
        <v>167</v>
      </c>
      <c r="C641" s="63" t="s">
        <v>168</v>
      </c>
      <c r="D641" s="63">
        <v>122</v>
      </c>
      <c r="E641" s="63">
        <v>61</v>
      </c>
    </row>
    <row r="642" spans="1:5" ht="15">
      <c r="A642" s="63" t="s">
        <v>181</v>
      </c>
      <c r="B642" s="63" t="s">
        <v>167</v>
      </c>
      <c r="C642" s="63" t="s">
        <v>168</v>
      </c>
      <c r="D642" s="63">
        <v>32</v>
      </c>
      <c r="E642" s="63">
        <v>16</v>
      </c>
    </row>
    <row r="643" spans="1:5" ht="15">
      <c r="A643" s="63" t="s">
        <v>181</v>
      </c>
      <c r="B643" s="63" t="s">
        <v>169</v>
      </c>
      <c r="C643" s="63" t="s">
        <v>170</v>
      </c>
      <c r="D643" s="63">
        <v>2</v>
      </c>
      <c r="E643" s="63">
        <v>2</v>
      </c>
    </row>
    <row r="644" spans="1:5" ht="15">
      <c r="A644" s="63" t="s">
        <v>181</v>
      </c>
      <c r="B644" s="63" t="s">
        <v>167</v>
      </c>
      <c r="C644" s="63" t="s">
        <v>168</v>
      </c>
      <c r="D644" s="63">
        <v>82</v>
      </c>
      <c r="E644" s="63">
        <v>41</v>
      </c>
    </row>
    <row r="645" spans="1:5" ht="15">
      <c r="A645" s="63" t="s">
        <v>181</v>
      </c>
      <c r="B645" s="63" t="s">
        <v>169</v>
      </c>
      <c r="C645" s="63" t="s">
        <v>170</v>
      </c>
      <c r="D645" s="63">
        <v>8</v>
      </c>
      <c r="E645" s="63">
        <v>8</v>
      </c>
    </row>
    <row r="646" spans="1:5" ht="15">
      <c r="A646" s="63" t="s">
        <v>181</v>
      </c>
      <c r="B646" s="63" t="s">
        <v>167</v>
      </c>
      <c r="C646" s="63" t="s">
        <v>168</v>
      </c>
      <c r="D646" s="63">
        <v>116</v>
      </c>
      <c r="E646" s="63">
        <v>58</v>
      </c>
    </row>
    <row r="647" spans="1:5" ht="15">
      <c r="A647" s="63" t="s">
        <v>181</v>
      </c>
      <c r="B647" s="63" t="s">
        <v>169</v>
      </c>
      <c r="C647" s="63" t="s">
        <v>170</v>
      </c>
      <c r="D647" s="63">
        <v>54</v>
      </c>
      <c r="E647" s="63">
        <v>54</v>
      </c>
    </row>
    <row r="648" spans="1:5" ht="15">
      <c r="A648" s="63" t="s">
        <v>181</v>
      </c>
      <c r="B648" s="63" t="s">
        <v>167</v>
      </c>
      <c r="C648" s="63" t="s">
        <v>168</v>
      </c>
      <c r="D648" s="63">
        <v>2</v>
      </c>
      <c r="E648" s="63">
        <v>1</v>
      </c>
    </row>
    <row r="649" spans="1:5" ht="15">
      <c r="A649" s="63" t="s">
        <v>181</v>
      </c>
      <c r="B649" s="63" t="s">
        <v>167</v>
      </c>
      <c r="C649" s="63" t="s">
        <v>168</v>
      </c>
      <c r="D649" s="63">
        <v>50</v>
      </c>
      <c r="E649" s="63">
        <v>25</v>
      </c>
    </row>
    <row r="650" spans="1:5" ht="15">
      <c r="A650" s="63" t="s">
        <v>181</v>
      </c>
      <c r="B650" s="63" t="s">
        <v>169</v>
      </c>
      <c r="C650" s="63" t="s">
        <v>170</v>
      </c>
      <c r="D650" s="63">
        <v>4</v>
      </c>
      <c r="E650" s="63">
        <v>4</v>
      </c>
    </row>
    <row r="651" spans="1:5" ht="15">
      <c r="A651" s="63" t="s">
        <v>181</v>
      </c>
      <c r="B651" s="63" t="s">
        <v>167</v>
      </c>
      <c r="C651" s="63" t="s">
        <v>168</v>
      </c>
      <c r="D651" s="63">
        <v>150</v>
      </c>
      <c r="E651" s="63">
        <v>75</v>
      </c>
    </row>
    <row r="652" spans="1:5" ht="15">
      <c r="A652" s="63" t="s">
        <v>181</v>
      </c>
      <c r="B652" s="63" t="s">
        <v>169</v>
      </c>
      <c r="C652" s="63" t="s">
        <v>170</v>
      </c>
      <c r="D652" s="63">
        <v>13</v>
      </c>
      <c r="E652" s="63">
        <v>13</v>
      </c>
    </row>
    <row r="653" spans="1:5" ht="15">
      <c r="A653" s="63" t="s">
        <v>181</v>
      </c>
      <c r="B653" s="63" t="s">
        <v>167</v>
      </c>
      <c r="C653" s="63" t="s">
        <v>168</v>
      </c>
      <c r="D653" s="63">
        <v>10</v>
      </c>
      <c r="E653" s="63">
        <v>5</v>
      </c>
    </row>
    <row r="654" spans="1:5" ht="15">
      <c r="A654" s="63" t="s">
        <v>181</v>
      </c>
      <c r="B654" s="63" t="s">
        <v>167</v>
      </c>
      <c r="C654" s="63" t="s">
        <v>168</v>
      </c>
      <c r="D654" s="63">
        <v>204</v>
      </c>
      <c r="E654" s="63">
        <v>102</v>
      </c>
    </row>
    <row r="655" spans="1:5" ht="15">
      <c r="A655" s="63" t="s">
        <v>181</v>
      </c>
      <c r="B655" s="63" t="s">
        <v>167</v>
      </c>
      <c r="C655" s="63" t="s">
        <v>168</v>
      </c>
      <c r="D655" s="63">
        <v>128</v>
      </c>
      <c r="E655" s="63">
        <v>64</v>
      </c>
    </row>
    <row r="656" spans="1:5" ht="15">
      <c r="A656" s="63" t="s">
        <v>181</v>
      </c>
      <c r="B656" s="63" t="s">
        <v>169</v>
      </c>
      <c r="C656" s="63" t="s">
        <v>170</v>
      </c>
      <c r="D656" s="63">
        <v>101</v>
      </c>
      <c r="E656" s="63">
        <v>101</v>
      </c>
    </row>
    <row r="657" spans="1:5" ht="15">
      <c r="A657" s="63" t="s">
        <v>181</v>
      </c>
      <c r="B657" s="63" t="s">
        <v>167</v>
      </c>
      <c r="C657" s="63" t="s">
        <v>168</v>
      </c>
      <c r="D657" s="63">
        <v>84</v>
      </c>
      <c r="E657" s="63">
        <v>42</v>
      </c>
    </row>
    <row r="658" spans="1:5" ht="15">
      <c r="A658" s="63" t="s">
        <v>181</v>
      </c>
      <c r="B658" s="63" t="s">
        <v>169</v>
      </c>
      <c r="C658" s="63" t="s">
        <v>170</v>
      </c>
      <c r="D658" s="63">
        <v>17</v>
      </c>
      <c r="E658" s="63">
        <v>17</v>
      </c>
    </row>
    <row r="659" spans="1:5" ht="15">
      <c r="A659" s="63" t="s">
        <v>181</v>
      </c>
      <c r="B659" s="63" t="s">
        <v>167</v>
      </c>
      <c r="C659" s="63" t="s">
        <v>168</v>
      </c>
      <c r="D659" s="63">
        <v>52</v>
      </c>
      <c r="E659" s="63">
        <v>26</v>
      </c>
    </row>
    <row r="660" spans="1:5" ht="15">
      <c r="A660" s="63" t="s">
        <v>181</v>
      </c>
      <c r="B660" s="63" t="s">
        <v>167</v>
      </c>
      <c r="C660" s="63" t="s">
        <v>168</v>
      </c>
      <c r="D660" s="63">
        <v>68</v>
      </c>
      <c r="E660" s="63">
        <v>34</v>
      </c>
    </row>
    <row r="661" spans="1:5" ht="15">
      <c r="A661" s="63" t="s">
        <v>181</v>
      </c>
      <c r="B661" s="63" t="s">
        <v>169</v>
      </c>
      <c r="C661" s="63" t="s">
        <v>170</v>
      </c>
      <c r="D661" s="63">
        <v>3</v>
      </c>
      <c r="E661" s="63">
        <v>3</v>
      </c>
    </row>
    <row r="662" spans="1:5" ht="15">
      <c r="A662" s="63" t="s">
        <v>181</v>
      </c>
      <c r="B662" s="63" t="s">
        <v>167</v>
      </c>
      <c r="C662" s="63" t="s">
        <v>168</v>
      </c>
      <c r="D662" s="63">
        <v>92</v>
      </c>
      <c r="E662" s="63">
        <v>46</v>
      </c>
    </row>
    <row r="663" spans="1:5" ht="15">
      <c r="A663" s="63" t="s">
        <v>181</v>
      </c>
      <c r="B663" s="63" t="s">
        <v>169</v>
      </c>
      <c r="C663" s="63" t="s">
        <v>170</v>
      </c>
      <c r="D663" s="63">
        <v>56</v>
      </c>
      <c r="E663" s="63">
        <v>56</v>
      </c>
    </row>
    <row r="664" spans="1:5" ht="15">
      <c r="A664" s="63" t="s">
        <v>181</v>
      </c>
      <c r="B664" s="63" t="s">
        <v>167</v>
      </c>
      <c r="C664" s="63" t="s">
        <v>168</v>
      </c>
      <c r="D664" s="63">
        <v>74</v>
      </c>
      <c r="E664" s="63">
        <v>37</v>
      </c>
    </row>
    <row r="665" spans="1:5" ht="15">
      <c r="A665" s="63" t="s">
        <v>181</v>
      </c>
      <c r="B665" s="63" t="s">
        <v>169</v>
      </c>
      <c r="C665" s="63" t="s">
        <v>170</v>
      </c>
      <c r="D665" s="63">
        <v>37</v>
      </c>
      <c r="E665" s="63">
        <v>37</v>
      </c>
    </row>
    <row r="666" spans="1:5" ht="15">
      <c r="A666" s="63" t="s">
        <v>181</v>
      </c>
      <c r="B666" s="63" t="s">
        <v>167</v>
      </c>
      <c r="C666" s="63" t="s">
        <v>168</v>
      </c>
      <c r="D666" s="63">
        <v>36</v>
      </c>
      <c r="E666" s="63">
        <v>18</v>
      </c>
    </row>
    <row r="667" spans="1:5" ht="15">
      <c r="A667" s="63" t="s">
        <v>181</v>
      </c>
      <c r="B667" s="63" t="s">
        <v>169</v>
      </c>
      <c r="C667" s="63" t="s">
        <v>170</v>
      </c>
      <c r="D667" s="63">
        <v>6</v>
      </c>
      <c r="E667" s="63">
        <v>6</v>
      </c>
    </row>
    <row r="668" spans="1:5" ht="15">
      <c r="A668" s="63" t="s">
        <v>181</v>
      </c>
      <c r="B668" s="63" t="s">
        <v>167</v>
      </c>
      <c r="C668" s="63" t="s">
        <v>168</v>
      </c>
      <c r="D668" s="63">
        <v>174</v>
      </c>
      <c r="E668" s="63">
        <v>87</v>
      </c>
    </row>
    <row r="669" spans="1:5" ht="15">
      <c r="A669" s="63" t="s">
        <v>181</v>
      </c>
      <c r="B669" s="63" t="s">
        <v>167</v>
      </c>
      <c r="C669" s="63" t="s">
        <v>168</v>
      </c>
      <c r="D669" s="63">
        <v>122</v>
      </c>
      <c r="E669" s="63">
        <v>61</v>
      </c>
    </row>
    <row r="670" spans="1:5" ht="15">
      <c r="A670" s="63" t="s">
        <v>181</v>
      </c>
      <c r="B670" s="63" t="s">
        <v>169</v>
      </c>
      <c r="C670" s="63" t="s">
        <v>170</v>
      </c>
      <c r="D670" s="63">
        <v>41</v>
      </c>
      <c r="E670" s="63">
        <v>41</v>
      </c>
    </row>
    <row r="671" spans="1:5" ht="15">
      <c r="A671" s="63" t="s">
        <v>181</v>
      </c>
      <c r="B671" s="63" t="s">
        <v>167</v>
      </c>
      <c r="C671" s="63" t="s">
        <v>168</v>
      </c>
      <c r="D671" s="63">
        <v>144</v>
      </c>
      <c r="E671" s="63">
        <v>72</v>
      </c>
    </row>
    <row r="672" spans="1:5" ht="15">
      <c r="A672" s="63" t="s">
        <v>181</v>
      </c>
      <c r="B672" s="63" t="s">
        <v>169</v>
      </c>
      <c r="C672" s="63" t="s">
        <v>170</v>
      </c>
      <c r="D672" s="63">
        <v>1</v>
      </c>
      <c r="E672" s="63">
        <v>1</v>
      </c>
    </row>
    <row r="673" spans="1:5" ht="15">
      <c r="A673" s="63" t="s">
        <v>181</v>
      </c>
      <c r="B673" s="63" t="s">
        <v>167</v>
      </c>
      <c r="C673" s="63" t="s">
        <v>168</v>
      </c>
      <c r="D673" s="63">
        <v>20</v>
      </c>
      <c r="E673" s="63">
        <v>10</v>
      </c>
    </row>
    <row r="674" spans="1:5" ht="15">
      <c r="A674" s="63" t="s">
        <v>181</v>
      </c>
      <c r="B674" s="63" t="s">
        <v>169</v>
      </c>
      <c r="C674" s="63" t="s">
        <v>170</v>
      </c>
      <c r="D674" s="63">
        <v>15</v>
      </c>
      <c r="E674" s="63">
        <v>15</v>
      </c>
    </row>
    <row r="675" spans="1:5" ht="15">
      <c r="A675" s="63" t="s">
        <v>181</v>
      </c>
      <c r="B675" s="63" t="s">
        <v>167</v>
      </c>
      <c r="C675" s="63" t="s">
        <v>168</v>
      </c>
      <c r="D675" s="63">
        <v>86</v>
      </c>
      <c r="E675" s="63">
        <v>43</v>
      </c>
    </row>
    <row r="676" spans="1:5" ht="15">
      <c r="A676" s="63" t="s">
        <v>181</v>
      </c>
      <c r="B676" s="63" t="s">
        <v>169</v>
      </c>
      <c r="C676" s="63" t="s">
        <v>170</v>
      </c>
      <c r="D676" s="63">
        <v>1</v>
      </c>
      <c r="E676" s="63">
        <v>1</v>
      </c>
    </row>
    <row r="677" spans="1:5" ht="15">
      <c r="A677" s="63" t="s">
        <v>181</v>
      </c>
      <c r="B677" s="63" t="s">
        <v>167</v>
      </c>
      <c r="C677" s="63" t="s">
        <v>168</v>
      </c>
      <c r="D677" s="63">
        <v>148</v>
      </c>
      <c r="E677" s="63">
        <v>74</v>
      </c>
    </row>
    <row r="678" spans="1:5" ht="15">
      <c r="A678" s="63" t="s">
        <v>181</v>
      </c>
      <c r="B678" s="63" t="s">
        <v>169</v>
      </c>
      <c r="C678" s="63" t="s">
        <v>170</v>
      </c>
      <c r="D678" s="63">
        <v>171</v>
      </c>
      <c r="E678" s="63">
        <v>171</v>
      </c>
    </row>
    <row r="679" spans="1:5" ht="15">
      <c r="A679" s="63" t="s">
        <v>181</v>
      </c>
      <c r="B679" s="63" t="s">
        <v>167</v>
      </c>
      <c r="C679" s="63" t="s">
        <v>168</v>
      </c>
      <c r="D679" s="63">
        <v>98</v>
      </c>
      <c r="E679" s="63">
        <v>49</v>
      </c>
    </row>
    <row r="680" spans="1:5" ht="15">
      <c r="A680" s="63" t="s">
        <v>181</v>
      </c>
      <c r="B680" s="63" t="s">
        <v>169</v>
      </c>
      <c r="C680" s="63" t="s">
        <v>170</v>
      </c>
      <c r="D680" s="63">
        <v>64</v>
      </c>
      <c r="E680" s="63">
        <v>64</v>
      </c>
    </row>
    <row r="681" spans="1:5" ht="15">
      <c r="A681" s="63" t="s">
        <v>181</v>
      </c>
      <c r="B681" s="63" t="s">
        <v>167</v>
      </c>
      <c r="C681" s="63" t="s">
        <v>168</v>
      </c>
      <c r="D681" s="63">
        <v>76</v>
      </c>
      <c r="E681" s="63">
        <v>38</v>
      </c>
    </row>
    <row r="682" spans="1:5" ht="15">
      <c r="A682" s="63" t="s">
        <v>181</v>
      </c>
      <c r="B682" s="63" t="s">
        <v>169</v>
      </c>
      <c r="C682" s="63" t="s">
        <v>170</v>
      </c>
      <c r="D682" s="63">
        <v>9</v>
      </c>
      <c r="E682" s="63">
        <v>9</v>
      </c>
    </row>
    <row r="683" spans="1:5" ht="15">
      <c r="A683" s="63" t="s">
        <v>181</v>
      </c>
      <c r="B683" s="63" t="s">
        <v>167</v>
      </c>
      <c r="C683" s="63" t="s">
        <v>168</v>
      </c>
      <c r="D683" s="63">
        <v>44</v>
      </c>
      <c r="E683" s="63">
        <v>22</v>
      </c>
    </row>
    <row r="684" spans="1:5" ht="15">
      <c r="A684" s="63" t="s">
        <v>181</v>
      </c>
      <c r="B684" s="63" t="s">
        <v>169</v>
      </c>
      <c r="C684" s="63" t="s">
        <v>170</v>
      </c>
      <c r="D684" s="63">
        <v>26</v>
      </c>
      <c r="E684" s="63">
        <v>26</v>
      </c>
    </row>
    <row r="685" spans="1:5" ht="15">
      <c r="A685" s="63" t="s">
        <v>181</v>
      </c>
      <c r="B685" s="63" t="s">
        <v>167</v>
      </c>
      <c r="C685" s="63" t="s">
        <v>168</v>
      </c>
      <c r="D685" s="63">
        <v>100</v>
      </c>
      <c r="E685" s="63">
        <v>50</v>
      </c>
    </row>
    <row r="686" spans="1:5" ht="15">
      <c r="A686" s="63" t="s">
        <v>181</v>
      </c>
      <c r="B686" s="63" t="s">
        <v>169</v>
      </c>
      <c r="C686" s="63" t="s">
        <v>170</v>
      </c>
      <c r="D686" s="63">
        <v>2</v>
      </c>
      <c r="E686" s="63">
        <v>2</v>
      </c>
    </row>
    <row r="687" spans="1:5" ht="15">
      <c r="A687" s="63" t="s">
        <v>181</v>
      </c>
      <c r="B687" s="63" t="s">
        <v>167</v>
      </c>
      <c r="C687" s="63" t="s">
        <v>168</v>
      </c>
      <c r="D687" s="63">
        <v>46</v>
      </c>
      <c r="E687" s="63">
        <v>23</v>
      </c>
    </row>
    <row r="688" spans="1:5" ht="15">
      <c r="A688" s="63" t="s">
        <v>181</v>
      </c>
      <c r="B688" s="63" t="s">
        <v>169</v>
      </c>
      <c r="C688" s="63" t="s">
        <v>170</v>
      </c>
      <c r="D688" s="63">
        <v>2</v>
      </c>
      <c r="E688" s="63">
        <v>2</v>
      </c>
    </row>
    <row r="689" spans="1:5" ht="15">
      <c r="A689" s="63" t="s">
        <v>181</v>
      </c>
      <c r="B689" s="63" t="s">
        <v>167</v>
      </c>
      <c r="C689" s="63" t="s">
        <v>168</v>
      </c>
      <c r="D689" s="63">
        <v>110</v>
      </c>
      <c r="E689" s="63">
        <v>55</v>
      </c>
    </row>
    <row r="690" spans="1:5" ht="15">
      <c r="A690" s="63" t="s">
        <v>181</v>
      </c>
      <c r="B690" s="63" t="s">
        <v>169</v>
      </c>
      <c r="C690" s="63" t="s">
        <v>170</v>
      </c>
      <c r="D690" s="63">
        <v>4</v>
      </c>
      <c r="E690" s="63">
        <v>4</v>
      </c>
    </row>
    <row r="691" spans="1:5" ht="15">
      <c r="A691" s="63" t="s">
        <v>181</v>
      </c>
      <c r="B691" s="63" t="s">
        <v>167</v>
      </c>
      <c r="C691" s="63" t="s">
        <v>168</v>
      </c>
      <c r="D691" s="63">
        <v>44</v>
      </c>
      <c r="E691" s="63">
        <v>22</v>
      </c>
    </row>
    <row r="692" spans="1:5" ht="15">
      <c r="A692" s="63" t="s">
        <v>181</v>
      </c>
      <c r="B692" s="63" t="s">
        <v>169</v>
      </c>
      <c r="C692" s="63" t="s">
        <v>170</v>
      </c>
      <c r="D692" s="63">
        <v>4</v>
      </c>
      <c r="E692" s="63">
        <v>4</v>
      </c>
    </row>
    <row r="693" spans="1:5" ht="15">
      <c r="A693" s="63" t="s">
        <v>181</v>
      </c>
      <c r="B693" s="63" t="s">
        <v>167</v>
      </c>
      <c r="C693" s="63" t="s">
        <v>168</v>
      </c>
      <c r="D693" s="63">
        <v>220</v>
      </c>
      <c r="E693" s="63">
        <v>110</v>
      </c>
    </row>
    <row r="694" spans="1:5" ht="15">
      <c r="A694" s="63" t="s">
        <v>181</v>
      </c>
      <c r="B694" s="63" t="s">
        <v>169</v>
      </c>
      <c r="C694" s="63" t="s">
        <v>170</v>
      </c>
      <c r="D694" s="63">
        <v>15</v>
      </c>
      <c r="E694" s="63">
        <v>15</v>
      </c>
    </row>
    <row r="695" spans="1:5" ht="15">
      <c r="A695" s="63" t="s">
        <v>181</v>
      </c>
      <c r="B695" s="63" t="s">
        <v>171</v>
      </c>
      <c r="C695" s="63" t="s">
        <v>172</v>
      </c>
      <c r="D695" s="63">
        <v>4</v>
      </c>
      <c r="E695" s="63">
        <v>1</v>
      </c>
    </row>
    <row r="696" spans="1:5" ht="15">
      <c r="A696" s="63" t="s">
        <v>181</v>
      </c>
      <c r="B696" s="63" t="s">
        <v>167</v>
      </c>
      <c r="C696" s="63" t="s">
        <v>168</v>
      </c>
      <c r="D696" s="63">
        <v>32</v>
      </c>
      <c r="E696" s="63">
        <v>16</v>
      </c>
    </row>
    <row r="697" spans="1:5" ht="15">
      <c r="A697" s="63" t="s">
        <v>181</v>
      </c>
      <c r="B697" s="63" t="s">
        <v>169</v>
      </c>
      <c r="C697" s="63" t="s">
        <v>170</v>
      </c>
      <c r="D697" s="63">
        <v>2</v>
      </c>
      <c r="E697" s="63">
        <v>2</v>
      </c>
    </row>
    <row r="698" spans="1:5" ht="15">
      <c r="A698" s="63" t="s">
        <v>181</v>
      </c>
      <c r="B698" s="63" t="s">
        <v>167</v>
      </c>
      <c r="C698" s="63" t="s">
        <v>168</v>
      </c>
      <c r="D698" s="63">
        <v>36</v>
      </c>
      <c r="E698" s="63">
        <v>18</v>
      </c>
    </row>
    <row r="699" spans="1:5" ht="15">
      <c r="A699" s="63" t="s">
        <v>181</v>
      </c>
      <c r="B699" s="63" t="s">
        <v>169</v>
      </c>
      <c r="C699" s="63" t="s">
        <v>170</v>
      </c>
      <c r="D699" s="63">
        <v>8</v>
      </c>
      <c r="E699" s="63">
        <v>8</v>
      </c>
    </row>
    <row r="700" spans="1:5" ht="15">
      <c r="A700" s="63" t="s">
        <v>181</v>
      </c>
      <c r="B700" s="63" t="s">
        <v>169</v>
      </c>
      <c r="C700" s="63" t="s">
        <v>170</v>
      </c>
      <c r="D700" s="63">
        <v>1</v>
      </c>
      <c r="E700" s="63">
        <v>1</v>
      </c>
    </row>
    <row r="701" spans="1:5" ht="15">
      <c r="A701" s="63" t="s">
        <v>181</v>
      </c>
      <c r="B701" s="63" t="s">
        <v>167</v>
      </c>
      <c r="C701" s="63" t="s">
        <v>168</v>
      </c>
      <c r="D701" s="63">
        <v>12</v>
      </c>
      <c r="E701" s="63">
        <v>6</v>
      </c>
    </row>
    <row r="702" spans="1:5" ht="15">
      <c r="A702" s="63" t="s">
        <v>181</v>
      </c>
      <c r="B702" s="63" t="s">
        <v>169</v>
      </c>
      <c r="C702" s="63" t="s">
        <v>170</v>
      </c>
      <c r="D702" s="63">
        <v>5</v>
      </c>
      <c r="E702" s="63">
        <v>5</v>
      </c>
    </row>
    <row r="703" spans="1:5" ht="15">
      <c r="A703" s="63" t="s">
        <v>181</v>
      </c>
      <c r="B703" s="63" t="s">
        <v>167</v>
      </c>
      <c r="C703" s="63" t="s">
        <v>168</v>
      </c>
      <c r="D703" s="63">
        <v>158</v>
      </c>
      <c r="E703" s="63">
        <v>79</v>
      </c>
    </row>
    <row r="704" spans="1:5" ht="15">
      <c r="A704" s="63" t="s">
        <v>181</v>
      </c>
      <c r="B704" s="63" t="s">
        <v>169</v>
      </c>
      <c r="C704" s="63" t="s">
        <v>170</v>
      </c>
      <c r="D704" s="63">
        <v>102</v>
      </c>
      <c r="E704" s="63">
        <v>102</v>
      </c>
    </row>
    <row r="705" spans="1:5" ht="15">
      <c r="A705" s="63" t="s">
        <v>181</v>
      </c>
      <c r="B705" s="63" t="s">
        <v>167</v>
      </c>
      <c r="C705" s="63" t="s">
        <v>168</v>
      </c>
      <c r="D705" s="63">
        <v>246</v>
      </c>
      <c r="E705" s="63">
        <v>123</v>
      </c>
    </row>
    <row r="706" spans="1:5" ht="15">
      <c r="A706" s="63" t="s">
        <v>181</v>
      </c>
      <c r="B706" s="63" t="s">
        <v>169</v>
      </c>
      <c r="C706" s="63" t="s">
        <v>170</v>
      </c>
      <c r="D706" s="63">
        <v>127</v>
      </c>
      <c r="E706" s="63">
        <v>127</v>
      </c>
    </row>
    <row r="707" spans="1:5" ht="15">
      <c r="A707" s="63" t="s">
        <v>181</v>
      </c>
      <c r="B707" s="63" t="s">
        <v>167</v>
      </c>
      <c r="C707" s="63" t="s">
        <v>168</v>
      </c>
      <c r="D707" s="63">
        <v>428</v>
      </c>
      <c r="E707" s="63">
        <v>214</v>
      </c>
    </row>
    <row r="708" spans="1:5" ht="15">
      <c r="A708" s="63" t="s">
        <v>181</v>
      </c>
      <c r="B708" s="63" t="s">
        <v>169</v>
      </c>
      <c r="C708" s="63" t="s">
        <v>170</v>
      </c>
      <c r="D708" s="63">
        <v>9</v>
      </c>
      <c r="E708" s="63">
        <v>9</v>
      </c>
    </row>
    <row r="709" spans="1:5" ht="15">
      <c r="A709" s="63" t="s">
        <v>181</v>
      </c>
      <c r="B709" s="63" t="s">
        <v>167</v>
      </c>
      <c r="C709" s="63" t="s">
        <v>168</v>
      </c>
      <c r="D709" s="63">
        <v>246</v>
      </c>
      <c r="E709" s="63">
        <v>123</v>
      </c>
    </row>
    <row r="710" spans="1:5" ht="15">
      <c r="A710" s="63" t="s">
        <v>181</v>
      </c>
      <c r="B710" s="63" t="s">
        <v>169</v>
      </c>
      <c r="C710" s="63" t="s">
        <v>170</v>
      </c>
      <c r="D710" s="63">
        <v>30</v>
      </c>
      <c r="E710" s="63">
        <v>30</v>
      </c>
    </row>
    <row r="711" spans="1:5" ht="15">
      <c r="A711" s="63" t="s">
        <v>181</v>
      </c>
      <c r="B711" s="63" t="s">
        <v>175</v>
      </c>
      <c r="C711" s="63" t="s">
        <v>176</v>
      </c>
      <c r="D711" s="63">
        <v>79.739999999999995</v>
      </c>
      <c r="E711" s="63">
        <v>9</v>
      </c>
    </row>
    <row r="712" spans="1:5" ht="15">
      <c r="A712" s="63" t="s">
        <v>181</v>
      </c>
      <c r="B712" s="63" t="s">
        <v>167</v>
      </c>
      <c r="C712" s="63" t="s">
        <v>168</v>
      </c>
      <c r="D712" s="63">
        <v>374</v>
      </c>
      <c r="E712" s="63">
        <v>187</v>
      </c>
    </row>
    <row r="713" spans="1:5" ht="15">
      <c r="A713" s="63" t="s">
        <v>181</v>
      </c>
      <c r="B713" s="63" t="s">
        <v>169</v>
      </c>
      <c r="C713" s="63" t="s">
        <v>170</v>
      </c>
      <c r="D713" s="63">
        <v>137</v>
      </c>
      <c r="E713" s="63">
        <v>137</v>
      </c>
    </row>
    <row r="714" spans="1:5" ht="15">
      <c r="A714" s="63" t="s">
        <v>181</v>
      </c>
      <c r="B714" s="63" t="s">
        <v>167</v>
      </c>
      <c r="C714" s="63" t="s">
        <v>168</v>
      </c>
      <c r="D714" s="63">
        <v>170</v>
      </c>
      <c r="E714" s="63">
        <v>85</v>
      </c>
    </row>
    <row r="715" spans="1:5" ht="15">
      <c r="A715" s="63" t="s">
        <v>181</v>
      </c>
      <c r="B715" s="63" t="s">
        <v>169</v>
      </c>
      <c r="C715" s="63" t="s">
        <v>170</v>
      </c>
      <c r="D715" s="63">
        <v>12</v>
      </c>
      <c r="E715" s="63">
        <v>12</v>
      </c>
    </row>
    <row r="716" spans="1:5" ht="15">
      <c r="A716" s="63" t="s">
        <v>181</v>
      </c>
      <c r="B716" s="63" t="s">
        <v>167</v>
      </c>
      <c r="C716" s="63" t="s">
        <v>168</v>
      </c>
      <c r="D716" s="63">
        <v>690</v>
      </c>
      <c r="E716" s="63">
        <v>345</v>
      </c>
    </row>
    <row r="717" spans="1:5" ht="15">
      <c r="A717" s="63" t="s">
        <v>181</v>
      </c>
      <c r="B717" s="63" t="s">
        <v>169</v>
      </c>
      <c r="C717" s="63" t="s">
        <v>170</v>
      </c>
      <c r="D717" s="63">
        <v>238</v>
      </c>
      <c r="E717" s="63">
        <v>238</v>
      </c>
    </row>
    <row r="718" spans="1:5" ht="15">
      <c r="A718" s="63" t="s">
        <v>181</v>
      </c>
      <c r="B718" s="63" t="s">
        <v>175</v>
      </c>
      <c r="C718" s="63" t="s">
        <v>176</v>
      </c>
      <c r="D718" s="63">
        <v>230.36</v>
      </c>
      <c r="E718" s="63">
        <v>26</v>
      </c>
    </row>
    <row r="719" spans="1:5" ht="15">
      <c r="A719" s="63" t="s">
        <v>181</v>
      </c>
      <c r="B719" s="63" t="s">
        <v>167</v>
      </c>
      <c r="C719" s="63" t="s">
        <v>168</v>
      </c>
      <c r="D719" s="63">
        <v>922</v>
      </c>
      <c r="E719" s="63">
        <v>461</v>
      </c>
    </row>
    <row r="720" spans="1:5" ht="15">
      <c r="A720" s="63" t="s">
        <v>181</v>
      </c>
      <c r="B720" s="63" t="s">
        <v>169</v>
      </c>
      <c r="C720" s="63" t="s">
        <v>170</v>
      </c>
      <c r="D720" s="63">
        <v>280</v>
      </c>
      <c r="E720" s="63">
        <v>280</v>
      </c>
    </row>
    <row r="721" spans="1:5" ht="15">
      <c r="A721" s="63" t="s">
        <v>181</v>
      </c>
      <c r="B721" s="63" t="s">
        <v>167</v>
      </c>
      <c r="C721" s="63" t="s">
        <v>168</v>
      </c>
      <c r="D721" s="63">
        <v>1374</v>
      </c>
      <c r="E721" s="63">
        <v>687</v>
      </c>
    </row>
    <row r="722" spans="1:5" ht="15">
      <c r="A722" s="63" t="s">
        <v>181</v>
      </c>
      <c r="B722" s="63" t="s">
        <v>169</v>
      </c>
      <c r="C722" s="63" t="s">
        <v>170</v>
      </c>
      <c r="D722" s="63">
        <v>1148</v>
      </c>
      <c r="E722" s="63">
        <v>1148</v>
      </c>
    </row>
    <row r="723" spans="1:5" ht="15">
      <c r="A723" s="63" t="s">
        <v>181</v>
      </c>
      <c r="B723" s="63" t="s">
        <v>167</v>
      </c>
      <c r="C723" s="63" t="s">
        <v>168</v>
      </c>
      <c r="D723" s="63">
        <v>82</v>
      </c>
      <c r="E723" s="63">
        <v>41</v>
      </c>
    </row>
    <row r="724" spans="1:5" ht="15">
      <c r="A724" s="63" t="s">
        <v>181</v>
      </c>
      <c r="B724" s="63" t="s">
        <v>167</v>
      </c>
      <c r="C724" s="63" t="s">
        <v>168</v>
      </c>
      <c r="D724" s="63">
        <v>58</v>
      </c>
      <c r="E724" s="63">
        <v>29</v>
      </c>
    </row>
    <row r="725" spans="1:5" ht="15">
      <c r="A725" s="63" t="s">
        <v>181</v>
      </c>
      <c r="B725" s="63" t="s">
        <v>169</v>
      </c>
      <c r="C725" s="63" t="s">
        <v>170</v>
      </c>
      <c r="D725" s="63">
        <v>1</v>
      </c>
      <c r="E725" s="63">
        <v>1</v>
      </c>
    </row>
    <row r="726" spans="1:5" ht="15">
      <c r="A726" s="63" t="s">
        <v>181</v>
      </c>
      <c r="B726" s="63" t="s">
        <v>167</v>
      </c>
      <c r="C726" s="63" t="s">
        <v>168</v>
      </c>
      <c r="D726" s="63">
        <v>6</v>
      </c>
      <c r="E726" s="63">
        <v>3</v>
      </c>
    </row>
    <row r="727" spans="1:5" ht="15">
      <c r="A727" s="63" t="s">
        <v>181</v>
      </c>
      <c r="B727" s="63" t="s">
        <v>167</v>
      </c>
      <c r="C727" s="63" t="s">
        <v>168</v>
      </c>
      <c r="D727" s="63">
        <v>40</v>
      </c>
      <c r="E727" s="63">
        <v>20</v>
      </c>
    </row>
    <row r="728" spans="1:5" ht="15">
      <c r="A728" s="63" t="s">
        <v>181</v>
      </c>
      <c r="B728" s="63" t="s">
        <v>169</v>
      </c>
      <c r="C728" s="63" t="s">
        <v>170</v>
      </c>
      <c r="D728" s="63">
        <v>6</v>
      </c>
      <c r="E728" s="63">
        <v>6</v>
      </c>
    </row>
    <row r="729" spans="1:5" ht="15">
      <c r="A729" s="63" t="s">
        <v>181</v>
      </c>
      <c r="B729" s="63" t="s">
        <v>169</v>
      </c>
      <c r="C729" s="63" t="s">
        <v>170</v>
      </c>
      <c r="D729" s="63">
        <v>1</v>
      </c>
      <c r="E729" s="63">
        <v>1</v>
      </c>
    </row>
    <row r="730" spans="1:5" ht="15">
      <c r="A730" s="63" t="s">
        <v>181</v>
      </c>
      <c r="B730" s="63" t="s">
        <v>167</v>
      </c>
      <c r="C730" s="63" t="s">
        <v>168</v>
      </c>
      <c r="D730" s="63">
        <v>218</v>
      </c>
      <c r="E730" s="63">
        <v>109</v>
      </c>
    </row>
    <row r="731" spans="1:5" ht="15">
      <c r="A731" s="63" t="s">
        <v>181</v>
      </c>
      <c r="B731" s="63" t="s">
        <v>169</v>
      </c>
      <c r="C731" s="63" t="s">
        <v>170</v>
      </c>
      <c r="D731" s="63">
        <v>11</v>
      </c>
      <c r="E731" s="63">
        <v>11</v>
      </c>
    </row>
    <row r="732" spans="1:5" ht="15">
      <c r="A732" s="63" t="s">
        <v>181</v>
      </c>
      <c r="B732" s="63" t="s">
        <v>167</v>
      </c>
      <c r="C732" s="63" t="s">
        <v>168</v>
      </c>
      <c r="D732" s="63">
        <v>78</v>
      </c>
      <c r="E732" s="63">
        <v>39</v>
      </c>
    </row>
    <row r="733" spans="1:5" ht="15">
      <c r="A733" s="63" t="s">
        <v>181</v>
      </c>
      <c r="B733" s="63" t="s">
        <v>169</v>
      </c>
      <c r="C733" s="63" t="s">
        <v>170</v>
      </c>
      <c r="D733" s="63">
        <v>38</v>
      </c>
      <c r="E733" s="63">
        <v>38</v>
      </c>
    </row>
    <row r="734" spans="1:5" ht="15">
      <c r="A734" s="63" t="s">
        <v>181</v>
      </c>
      <c r="B734" s="63" t="s">
        <v>167</v>
      </c>
      <c r="C734" s="63" t="s">
        <v>168</v>
      </c>
      <c r="D734" s="63">
        <v>136</v>
      </c>
      <c r="E734" s="63">
        <v>68</v>
      </c>
    </row>
    <row r="735" spans="1:5" ht="15">
      <c r="A735" s="63" t="s">
        <v>181</v>
      </c>
      <c r="B735" s="63" t="s">
        <v>169</v>
      </c>
      <c r="C735" s="63" t="s">
        <v>170</v>
      </c>
      <c r="D735" s="63">
        <v>2</v>
      </c>
      <c r="E735" s="63">
        <v>2</v>
      </c>
    </row>
    <row r="736" spans="1:5" ht="15">
      <c r="A736" s="63" t="s">
        <v>181</v>
      </c>
      <c r="B736" s="63" t="s">
        <v>167</v>
      </c>
      <c r="C736" s="63" t="s">
        <v>168</v>
      </c>
      <c r="D736" s="63">
        <v>82</v>
      </c>
      <c r="E736" s="63">
        <v>41</v>
      </c>
    </row>
    <row r="737" spans="1:5" ht="15">
      <c r="A737" s="63" t="s">
        <v>181</v>
      </c>
      <c r="B737" s="63" t="s">
        <v>169</v>
      </c>
      <c r="C737" s="63" t="s">
        <v>170</v>
      </c>
      <c r="D737" s="63">
        <v>7</v>
      </c>
      <c r="E737" s="63">
        <v>7</v>
      </c>
    </row>
    <row r="738" spans="1:5" ht="15">
      <c r="A738" s="63" t="s">
        <v>181</v>
      </c>
      <c r="B738" s="63" t="s">
        <v>167</v>
      </c>
      <c r="C738" s="63" t="s">
        <v>168</v>
      </c>
      <c r="D738" s="63">
        <v>28</v>
      </c>
      <c r="E738" s="63">
        <v>14</v>
      </c>
    </row>
    <row r="739" spans="1:5" ht="15">
      <c r="A739" s="63" t="s">
        <v>181</v>
      </c>
      <c r="B739" s="63" t="s">
        <v>169</v>
      </c>
      <c r="C739" s="63" t="s">
        <v>170</v>
      </c>
      <c r="D739" s="63">
        <v>5</v>
      </c>
      <c r="E739" s="63">
        <v>5</v>
      </c>
    </row>
    <row r="740" spans="1:5" ht="15">
      <c r="A740" s="63" t="s">
        <v>181</v>
      </c>
      <c r="B740" s="63" t="s">
        <v>167</v>
      </c>
      <c r="C740" s="63" t="s">
        <v>168</v>
      </c>
      <c r="D740" s="63">
        <v>40</v>
      </c>
      <c r="E740" s="63">
        <v>20</v>
      </c>
    </row>
    <row r="741" spans="1:5" ht="15">
      <c r="A741" s="63" t="s">
        <v>181</v>
      </c>
      <c r="B741" s="63" t="s">
        <v>167</v>
      </c>
      <c r="C741" s="63" t="s">
        <v>168</v>
      </c>
      <c r="D741" s="63">
        <v>184</v>
      </c>
      <c r="E741" s="63">
        <v>92</v>
      </c>
    </row>
    <row r="742" spans="1:5" ht="15">
      <c r="A742" s="63" t="s">
        <v>181</v>
      </c>
      <c r="B742" s="63" t="s">
        <v>169</v>
      </c>
      <c r="C742" s="63" t="s">
        <v>170</v>
      </c>
      <c r="D742" s="63">
        <v>136</v>
      </c>
      <c r="E742" s="63">
        <v>136</v>
      </c>
    </row>
    <row r="743" spans="1:5" ht="15">
      <c r="A743" s="63" t="s">
        <v>181</v>
      </c>
      <c r="B743" s="63" t="s">
        <v>167</v>
      </c>
      <c r="C743" s="63" t="s">
        <v>168</v>
      </c>
      <c r="D743" s="63">
        <v>284</v>
      </c>
      <c r="E743" s="63">
        <v>142</v>
      </c>
    </row>
    <row r="744" spans="1:5" ht="15">
      <c r="A744" s="63" t="s">
        <v>181</v>
      </c>
      <c r="B744" s="63" t="s">
        <v>169</v>
      </c>
      <c r="C744" s="63" t="s">
        <v>170</v>
      </c>
      <c r="D744" s="63">
        <v>61</v>
      </c>
      <c r="E744" s="63">
        <v>61</v>
      </c>
    </row>
    <row r="745" spans="1:5" ht="15">
      <c r="A745" s="63" t="s">
        <v>181</v>
      </c>
      <c r="B745" s="63" t="s">
        <v>167</v>
      </c>
      <c r="C745" s="63" t="s">
        <v>168</v>
      </c>
      <c r="D745" s="63">
        <v>4</v>
      </c>
      <c r="E745" s="63">
        <v>2</v>
      </c>
    </row>
    <row r="746" spans="1:5" ht="15">
      <c r="A746" s="63" t="s">
        <v>181</v>
      </c>
      <c r="B746" s="63" t="s">
        <v>167</v>
      </c>
      <c r="C746" s="63" t="s">
        <v>168</v>
      </c>
      <c r="D746" s="63">
        <v>42</v>
      </c>
      <c r="E746" s="63">
        <v>21</v>
      </c>
    </row>
    <row r="747" spans="1:5" ht="15">
      <c r="A747" s="63" t="s">
        <v>181</v>
      </c>
      <c r="B747" s="63" t="s">
        <v>169</v>
      </c>
      <c r="C747" s="63" t="s">
        <v>170</v>
      </c>
      <c r="D747" s="63">
        <v>1</v>
      </c>
      <c r="E747" s="63">
        <v>1</v>
      </c>
    </row>
    <row r="748" spans="1:5" ht="15">
      <c r="A748" s="63" t="s">
        <v>181</v>
      </c>
      <c r="B748" s="63" t="s">
        <v>167</v>
      </c>
      <c r="C748" s="63" t="s">
        <v>168</v>
      </c>
      <c r="D748" s="63">
        <v>80</v>
      </c>
      <c r="E748" s="63">
        <v>40</v>
      </c>
    </row>
    <row r="749" spans="1:5" ht="15">
      <c r="A749" s="63" t="s">
        <v>181</v>
      </c>
      <c r="B749" s="63" t="s">
        <v>169</v>
      </c>
      <c r="C749" s="63" t="s">
        <v>170</v>
      </c>
      <c r="D749" s="63">
        <v>12</v>
      </c>
      <c r="E749" s="63">
        <v>12</v>
      </c>
    </row>
    <row r="750" spans="1:5" ht="15">
      <c r="A750" s="63" t="s">
        <v>181</v>
      </c>
      <c r="B750" s="63" t="s">
        <v>167</v>
      </c>
      <c r="C750" s="63" t="s">
        <v>168</v>
      </c>
      <c r="D750" s="63">
        <v>8</v>
      </c>
      <c r="E750" s="63">
        <v>4</v>
      </c>
    </row>
    <row r="751" spans="1:5" ht="15">
      <c r="A751" s="63" t="s">
        <v>181</v>
      </c>
      <c r="B751" s="63" t="s">
        <v>169</v>
      </c>
      <c r="C751" s="63" t="s">
        <v>170</v>
      </c>
      <c r="D751" s="63">
        <v>6</v>
      </c>
      <c r="E751" s="63">
        <v>6</v>
      </c>
    </row>
    <row r="752" spans="1:5" ht="15">
      <c r="A752" s="63" t="s">
        <v>181</v>
      </c>
      <c r="B752" s="63" t="s">
        <v>167</v>
      </c>
      <c r="C752" s="63" t="s">
        <v>168</v>
      </c>
      <c r="D752" s="63">
        <v>4</v>
      </c>
      <c r="E752" s="63">
        <v>2</v>
      </c>
    </row>
    <row r="753" spans="1:5" ht="15">
      <c r="A753" s="63" t="s">
        <v>181</v>
      </c>
      <c r="B753" s="63" t="s">
        <v>167</v>
      </c>
      <c r="C753" s="63" t="s">
        <v>168</v>
      </c>
      <c r="D753" s="63">
        <v>28</v>
      </c>
      <c r="E753" s="63">
        <v>14</v>
      </c>
    </row>
    <row r="754" spans="1:5" ht="15">
      <c r="A754" s="63" t="s">
        <v>181</v>
      </c>
      <c r="B754" s="63" t="s">
        <v>167</v>
      </c>
      <c r="C754" s="63" t="s">
        <v>168</v>
      </c>
      <c r="D754" s="63">
        <v>28</v>
      </c>
      <c r="E754" s="63">
        <v>14</v>
      </c>
    </row>
    <row r="755" spans="1:5" ht="15">
      <c r="A755" s="63" t="s">
        <v>181</v>
      </c>
      <c r="B755" s="63" t="s">
        <v>169</v>
      </c>
      <c r="C755" s="63" t="s">
        <v>170</v>
      </c>
      <c r="D755" s="63">
        <v>8</v>
      </c>
      <c r="E755" s="63">
        <v>8</v>
      </c>
    </row>
    <row r="756" spans="1:5" ht="15">
      <c r="A756" s="63" t="s">
        <v>181</v>
      </c>
      <c r="B756" s="63" t="s">
        <v>167</v>
      </c>
      <c r="C756" s="63" t="s">
        <v>168</v>
      </c>
      <c r="D756" s="63">
        <v>164</v>
      </c>
      <c r="E756" s="63">
        <v>82</v>
      </c>
    </row>
    <row r="757" spans="1:5" ht="15">
      <c r="A757" s="63" t="s">
        <v>181</v>
      </c>
      <c r="B757" s="63" t="s">
        <v>169</v>
      </c>
      <c r="C757" s="63" t="s">
        <v>170</v>
      </c>
      <c r="D757" s="63">
        <v>8</v>
      </c>
      <c r="E757" s="63">
        <v>8</v>
      </c>
    </row>
    <row r="758" spans="1:5" ht="15">
      <c r="A758" s="63" t="s">
        <v>181</v>
      </c>
      <c r="B758" s="63" t="s">
        <v>167</v>
      </c>
      <c r="C758" s="63" t="s">
        <v>168</v>
      </c>
      <c r="D758" s="63">
        <v>78</v>
      </c>
      <c r="E758" s="63">
        <v>39</v>
      </c>
    </row>
    <row r="759" spans="1:5" ht="15">
      <c r="A759" s="63" t="s">
        <v>181</v>
      </c>
      <c r="B759" s="63" t="s">
        <v>167</v>
      </c>
      <c r="C759" s="63" t="s">
        <v>168</v>
      </c>
      <c r="D759" s="63">
        <v>136</v>
      </c>
      <c r="E759" s="63">
        <v>68</v>
      </c>
    </row>
    <row r="760" spans="1:5" ht="15">
      <c r="A760" s="63" t="s">
        <v>181</v>
      </c>
      <c r="B760" s="63" t="s">
        <v>169</v>
      </c>
      <c r="C760" s="63" t="s">
        <v>170</v>
      </c>
      <c r="D760" s="63">
        <v>83</v>
      </c>
      <c r="E760" s="63">
        <v>83</v>
      </c>
    </row>
    <row r="761" spans="1:5" ht="15">
      <c r="A761" s="63" t="s">
        <v>181</v>
      </c>
      <c r="B761" s="63" t="s">
        <v>171</v>
      </c>
      <c r="C761" s="63" t="s">
        <v>172</v>
      </c>
      <c r="D761" s="63">
        <v>8</v>
      </c>
      <c r="E761" s="63">
        <v>2</v>
      </c>
    </row>
    <row r="762" spans="1:5" ht="15">
      <c r="A762" s="63" t="s">
        <v>181</v>
      </c>
      <c r="B762" s="63" t="s">
        <v>167</v>
      </c>
      <c r="C762" s="63" t="s">
        <v>168</v>
      </c>
      <c r="D762" s="63">
        <v>10</v>
      </c>
      <c r="E762" s="63">
        <v>5</v>
      </c>
    </row>
    <row r="763" spans="1:5" ht="15">
      <c r="A763" s="63" t="s">
        <v>181</v>
      </c>
      <c r="B763" s="63" t="s">
        <v>167</v>
      </c>
      <c r="C763" s="63" t="s">
        <v>168</v>
      </c>
      <c r="D763" s="63">
        <v>10</v>
      </c>
      <c r="E763" s="63">
        <v>5</v>
      </c>
    </row>
    <row r="764" spans="1:5" ht="15">
      <c r="A764" s="63" t="s">
        <v>181</v>
      </c>
      <c r="B764" s="63" t="s">
        <v>167</v>
      </c>
      <c r="C764" s="63" t="s">
        <v>168</v>
      </c>
      <c r="D764" s="63">
        <v>44</v>
      </c>
      <c r="E764" s="63">
        <v>22</v>
      </c>
    </row>
    <row r="765" spans="1:5" ht="15">
      <c r="A765" s="63" t="s">
        <v>181</v>
      </c>
      <c r="B765" s="63" t="s">
        <v>167</v>
      </c>
      <c r="C765" s="63" t="s">
        <v>168</v>
      </c>
      <c r="D765" s="63">
        <v>22</v>
      </c>
      <c r="E765" s="63">
        <v>11</v>
      </c>
    </row>
    <row r="766" spans="1:5" ht="15">
      <c r="A766" s="63" t="s">
        <v>181</v>
      </c>
      <c r="B766" s="63" t="s">
        <v>167</v>
      </c>
      <c r="C766" s="63" t="s">
        <v>168</v>
      </c>
      <c r="D766" s="63">
        <v>80</v>
      </c>
      <c r="E766" s="63">
        <v>40</v>
      </c>
    </row>
    <row r="767" spans="1:5" ht="15">
      <c r="A767" s="63" t="s">
        <v>181</v>
      </c>
      <c r="B767" s="63" t="s">
        <v>169</v>
      </c>
      <c r="C767" s="63" t="s">
        <v>170</v>
      </c>
      <c r="D767" s="63">
        <v>1</v>
      </c>
      <c r="E767" s="63">
        <v>1</v>
      </c>
    </row>
    <row r="768" spans="1:5" ht="15">
      <c r="A768" s="63" t="s">
        <v>181</v>
      </c>
      <c r="B768" s="63" t="s">
        <v>167</v>
      </c>
      <c r="C768" s="63" t="s">
        <v>168</v>
      </c>
      <c r="D768" s="63">
        <v>192</v>
      </c>
      <c r="E768" s="63">
        <v>96</v>
      </c>
    </row>
    <row r="769" spans="1:5" ht="15">
      <c r="A769" s="63" t="s">
        <v>181</v>
      </c>
      <c r="B769" s="63" t="s">
        <v>169</v>
      </c>
      <c r="C769" s="63" t="s">
        <v>170</v>
      </c>
      <c r="D769" s="63">
        <v>36</v>
      </c>
      <c r="E769" s="63">
        <v>36</v>
      </c>
    </row>
    <row r="770" spans="1:5" ht="15">
      <c r="A770" s="63" t="s">
        <v>181</v>
      </c>
      <c r="B770" s="63" t="s">
        <v>167</v>
      </c>
      <c r="C770" s="63" t="s">
        <v>168</v>
      </c>
      <c r="D770" s="63">
        <v>308</v>
      </c>
      <c r="E770" s="63">
        <v>154</v>
      </c>
    </row>
    <row r="771" spans="1:5" ht="15">
      <c r="A771" s="63" t="s">
        <v>181</v>
      </c>
      <c r="B771" s="63" t="s">
        <v>169</v>
      </c>
      <c r="C771" s="63" t="s">
        <v>170</v>
      </c>
      <c r="D771" s="63">
        <v>21</v>
      </c>
      <c r="E771" s="63">
        <v>21</v>
      </c>
    </row>
    <row r="772" spans="1:5" ht="15">
      <c r="A772" s="63" t="s">
        <v>181</v>
      </c>
      <c r="B772" s="63" t="s">
        <v>167</v>
      </c>
      <c r="C772" s="63" t="s">
        <v>168</v>
      </c>
      <c r="D772" s="63">
        <v>42</v>
      </c>
      <c r="E772" s="63">
        <v>21</v>
      </c>
    </row>
    <row r="773" spans="1:5" ht="15">
      <c r="A773" s="63" t="s">
        <v>181</v>
      </c>
      <c r="B773" s="63" t="s">
        <v>169</v>
      </c>
      <c r="C773" s="63" t="s">
        <v>170</v>
      </c>
      <c r="D773" s="63">
        <v>62</v>
      </c>
      <c r="E773" s="63">
        <v>62</v>
      </c>
    </row>
    <row r="774" spans="1:5" ht="15">
      <c r="A774" s="63" t="s">
        <v>181</v>
      </c>
      <c r="B774" s="63" t="s">
        <v>169</v>
      </c>
      <c r="C774" s="63" t="s">
        <v>170</v>
      </c>
      <c r="D774" s="63">
        <v>5</v>
      </c>
      <c r="E774" s="63">
        <v>5</v>
      </c>
    </row>
    <row r="775" spans="1:5" ht="15">
      <c r="A775" s="63" t="s">
        <v>181</v>
      </c>
      <c r="B775" s="63" t="s">
        <v>167</v>
      </c>
      <c r="C775" s="63" t="s">
        <v>168</v>
      </c>
      <c r="D775" s="63">
        <v>76</v>
      </c>
      <c r="E775" s="63">
        <v>38</v>
      </c>
    </row>
    <row r="776" spans="1:5" ht="15">
      <c r="A776" s="63" t="s">
        <v>181</v>
      </c>
      <c r="B776" s="63" t="s">
        <v>169</v>
      </c>
      <c r="C776" s="63" t="s">
        <v>170</v>
      </c>
      <c r="D776" s="63">
        <v>27</v>
      </c>
      <c r="E776" s="63">
        <v>27</v>
      </c>
    </row>
    <row r="777" spans="1:5" ht="15">
      <c r="A777" s="63" t="s">
        <v>181</v>
      </c>
      <c r="B777" s="63" t="s">
        <v>167</v>
      </c>
      <c r="C777" s="63" t="s">
        <v>168</v>
      </c>
      <c r="D777" s="63">
        <v>32</v>
      </c>
      <c r="E777" s="63">
        <v>16</v>
      </c>
    </row>
    <row r="778" spans="1:5" ht="15">
      <c r="A778" s="63" t="s">
        <v>181</v>
      </c>
      <c r="B778" s="63" t="s">
        <v>169</v>
      </c>
      <c r="C778" s="63" t="s">
        <v>170</v>
      </c>
      <c r="D778" s="63">
        <v>17</v>
      </c>
      <c r="E778" s="63">
        <v>17</v>
      </c>
    </row>
    <row r="779" spans="1:5" ht="15">
      <c r="A779" s="63" t="s">
        <v>181</v>
      </c>
      <c r="B779" s="63" t="s">
        <v>167</v>
      </c>
      <c r="C779" s="63" t="s">
        <v>168</v>
      </c>
      <c r="D779" s="63">
        <v>170</v>
      </c>
      <c r="E779" s="63">
        <v>85</v>
      </c>
    </row>
    <row r="780" spans="1:5" ht="15">
      <c r="A780" s="63" t="s">
        <v>181</v>
      </c>
      <c r="B780" s="63" t="s">
        <v>169</v>
      </c>
      <c r="C780" s="63" t="s">
        <v>170</v>
      </c>
      <c r="D780" s="63">
        <v>74</v>
      </c>
      <c r="E780" s="63">
        <v>74</v>
      </c>
    </row>
    <row r="781" spans="1:5" ht="15">
      <c r="A781" s="63" t="s">
        <v>181</v>
      </c>
      <c r="B781" s="63" t="s">
        <v>167</v>
      </c>
      <c r="C781" s="63" t="s">
        <v>168</v>
      </c>
      <c r="D781" s="63">
        <v>264</v>
      </c>
      <c r="E781" s="63">
        <v>132</v>
      </c>
    </row>
    <row r="782" spans="1:5" ht="15">
      <c r="A782" s="63" t="s">
        <v>181</v>
      </c>
      <c r="B782" s="63" t="s">
        <v>169</v>
      </c>
      <c r="C782" s="63" t="s">
        <v>170</v>
      </c>
      <c r="D782" s="63">
        <v>163</v>
      </c>
      <c r="E782" s="63">
        <v>163</v>
      </c>
    </row>
    <row r="783" spans="1:5" ht="15">
      <c r="A783" s="63" t="s">
        <v>181</v>
      </c>
      <c r="B783" s="63" t="s">
        <v>167</v>
      </c>
      <c r="C783" s="63" t="s">
        <v>168</v>
      </c>
      <c r="D783" s="63">
        <v>18</v>
      </c>
      <c r="E783" s="63">
        <v>9</v>
      </c>
    </row>
    <row r="784" spans="1:5" ht="15">
      <c r="A784" s="63" t="s">
        <v>181</v>
      </c>
      <c r="B784" s="63" t="s">
        <v>167</v>
      </c>
      <c r="C784" s="63" t="s">
        <v>168</v>
      </c>
      <c r="D784" s="63">
        <v>4</v>
      </c>
      <c r="E784" s="63">
        <v>2</v>
      </c>
    </row>
    <row r="785" spans="1:5" ht="15">
      <c r="A785" s="63" t="s">
        <v>181</v>
      </c>
      <c r="B785" s="63" t="s">
        <v>167</v>
      </c>
      <c r="C785" s="63" t="s">
        <v>168</v>
      </c>
      <c r="D785" s="63">
        <v>70</v>
      </c>
      <c r="E785" s="63">
        <v>35</v>
      </c>
    </row>
    <row r="786" spans="1:5" ht="15">
      <c r="A786" s="63" t="s">
        <v>181</v>
      </c>
      <c r="B786" s="63" t="s">
        <v>169</v>
      </c>
      <c r="C786" s="63" t="s">
        <v>170</v>
      </c>
      <c r="D786" s="63">
        <v>26</v>
      </c>
      <c r="E786" s="63">
        <v>26</v>
      </c>
    </row>
    <row r="787" spans="1:5" ht="15">
      <c r="A787" s="63" t="s">
        <v>181</v>
      </c>
      <c r="B787" s="63" t="s">
        <v>169</v>
      </c>
      <c r="C787" s="63" t="s">
        <v>170</v>
      </c>
      <c r="D787" s="63">
        <v>2</v>
      </c>
      <c r="E787" s="63">
        <v>2</v>
      </c>
    </row>
    <row r="788" spans="1:5" ht="15">
      <c r="A788" s="63" t="s">
        <v>181</v>
      </c>
      <c r="B788" s="63" t="s">
        <v>167</v>
      </c>
      <c r="C788" s="63" t="s">
        <v>168</v>
      </c>
      <c r="D788" s="63">
        <v>230</v>
      </c>
      <c r="E788" s="63">
        <v>115</v>
      </c>
    </row>
    <row r="789" spans="1:5" ht="15">
      <c r="A789" s="63" t="s">
        <v>181</v>
      </c>
      <c r="B789" s="63" t="s">
        <v>169</v>
      </c>
      <c r="C789" s="63" t="s">
        <v>170</v>
      </c>
      <c r="D789" s="63">
        <v>100</v>
      </c>
      <c r="E789" s="63">
        <v>100</v>
      </c>
    </row>
    <row r="790" spans="1:5" ht="15">
      <c r="A790" s="63" t="s">
        <v>181</v>
      </c>
      <c r="B790" s="63" t="s">
        <v>167</v>
      </c>
      <c r="C790" s="63" t="s">
        <v>168</v>
      </c>
      <c r="D790" s="63">
        <v>78</v>
      </c>
      <c r="E790" s="63">
        <v>39</v>
      </c>
    </row>
    <row r="791" spans="1:5" ht="15">
      <c r="A791" s="63" t="s">
        <v>181</v>
      </c>
      <c r="B791" s="63" t="s">
        <v>169</v>
      </c>
      <c r="C791" s="63" t="s">
        <v>170</v>
      </c>
      <c r="D791" s="63">
        <v>24</v>
      </c>
      <c r="E791" s="63">
        <v>24</v>
      </c>
    </row>
    <row r="792" spans="1:5" ht="15">
      <c r="A792" s="63" t="s">
        <v>181</v>
      </c>
      <c r="B792" s="63" t="s">
        <v>167</v>
      </c>
      <c r="C792" s="63" t="s">
        <v>168</v>
      </c>
      <c r="D792" s="63">
        <v>20</v>
      </c>
      <c r="E792" s="63">
        <v>10</v>
      </c>
    </row>
    <row r="793" spans="1:5" ht="15">
      <c r="A793" s="63" t="s">
        <v>181</v>
      </c>
      <c r="B793" s="63" t="s">
        <v>167</v>
      </c>
      <c r="C793" s="63" t="s">
        <v>168</v>
      </c>
      <c r="D793" s="63">
        <v>116</v>
      </c>
      <c r="E793" s="63">
        <v>58</v>
      </c>
    </row>
    <row r="794" spans="1:5" ht="15">
      <c r="A794" s="63" t="s">
        <v>181</v>
      </c>
      <c r="B794" s="63" t="s">
        <v>169</v>
      </c>
      <c r="C794" s="63" t="s">
        <v>170</v>
      </c>
      <c r="D794" s="63">
        <v>15</v>
      </c>
      <c r="E794" s="63">
        <v>15</v>
      </c>
    </row>
    <row r="795" spans="1:5" ht="15">
      <c r="A795" s="63" t="s">
        <v>181</v>
      </c>
      <c r="B795" s="63" t="s">
        <v>167</v>
      </c>
      <c r="C795" s="63" t="s">
        <v>168</v>
      </c>
      <c r="D795" s="63">
        <v>72</v>
      </c>
      <c r="E795" s="63">
        <v>36</v>
      </c>
    </row>
    <row r="796" spans="1:5" ht="15">
      <c r="A796" s="63" t="s">
        <v>181</v>
      </c>
      <c r="B796" s="63" t="s">
        <v>169</v>
      </c>
      <c r="C796" s="63" t="s">
        <v>170</v>
      </c>
      <c r="D796" s="63">
        <v>12</v>
      </c>
      <c r="E796" s="63">
        <v>12</v>
      </c>
    </row>
    <row r="797" spans="1:5" ht="15">
      <c r="A797" s="63" t="s">
        <v>181</v>
      </c>
      <c r="B797" s="63" t="s">
        <v>171</v>
      </c>
      <c r="C797" s="63" t="s">
        <v>172</v>
      </c>
      <c r="D797" s="63">
        <v>4</v>
      </c>
      <c r="E797" s="63">
        <v>1</v>
      </c>
    </row>
    <row r="798" spans="1:5" ht="15">
      <c r="A798" s="63" t="s">
        <v>181</v>
      </c>
      <c r="B798" s="63" t="s">
        <v>167</v>
      </c>
      <c r="C798" s="63" t="s">
        <v>168</v>
      </c>
      <c r="D798" s="63">
        <v>126</v>
      </c>
      <c r="E798" s="63">
        <v>63</v>
      </c>
    </row>
    <row r="799" spans="1:5" ht="15">
      <c r="A799" s="63" t="s">
        <v>181</v>
      </c>
      <c r="B799" s="63" t="s">
        <v>169</v>
      </c>
      <c r="C799" s="63" t="s">
        <v>170</v>
      </c>
      <c r="D799" s="63">
        <v>22</v>
      </c>
      <c r="E799" s="63">
        <v>22</v>
      </c>
    </row>
    <row r="800" spans="1:5" ht="15">
      <c r="A800" s="63" t="s">
        <v>181</v>
      </c>
      <c r="B800" s="63" t="s">
        <v>167</v>
      </c>
      <c r="C800" s="63" t="s">
        <v>168</v>
      </c>
      <c r="D800" s="63">
        <v>244</v>
      </c>
      <c r="E800" s="63">
        <v>122</v>
      </c>
    </row>
    <row r="801" spans="1:5" ht="15">
      <c r="A801" s="63" t="s">
        <v>181</v>
      </c>
      <c r="B801" s="63" t="s">
        <v>169</v>
      </c>
      <c r="C801" s="63" t="s">
        <v>170</v>
      </c>
      <c r="D801" s="63">
        <v>15</v>
      </c>
      <c r="E801" s="63">
        <v>15</v>
      </c>
    </row>
    <row r="802" spans="1:5" ht="15">
      <c r="A802" s="63" t="s">
        <v>181</v>
      </c>
      <c r="B802" s="63" t="s">
        <v>167</v>
      </c>
      <c r="C802" s="63" t="s">
        <v>168</v>
      </c>
      <c r="D802" s="63">
        <v>114</v>
      </c>
      <c r="E802" s="63">
        <v>57</v>
      </c>
    </row>
    <row r="803" spans="1:5" ht="15">
      <c r="A803" s="63" t="s">
        <v>181</v>
      </c>
      <c r="B803" s="63" t="s">
        <v>167</v>
      </c>
      <c r="C803" s="63" t="s">
        <v>168</v>
      </c>
      <c r="D803" s="63">
        <v>64</v>
      </c>
      <c r="E803" s="63">
        <v>32</v>
      </c>
    </row>
    <row r="804" spans="1:5" ht="15">
      <c r="A804" s="63" t="s">
        <v>181</v>
      </c>
      <c r="B804" s="63" t="s">
        <v>167</v>
      </c>
      <c r="C804" s="63" t="s">
        <v>168</v>
      </c>
      <c r="D804" s="63">
        <v>24</v>
      </c>
      <c r="E804" s="63">
        <v>12</v>
      </c>
    </row>
    <row r="805" spans="1:5" ht="15">
      <c r="A805" s="63" t="s">
        <v>181</v>
      </c>
      <c r="B805" s="63" t="s">
        <v>167</v>
      </c>
      <c r="C805" s="63" t="s">
        <v>168</v>
      </c>
      <c r="D805" s="63">
        <v>6</v>
      </c>
      <c r="E805" s="63">
        <v>3</v>
      </c>
    </row>
    <row r="806" spans="1:5" ht="15">
      <c r="A806" s="63" t="s">
        <v>181</v>
      </c>
      <c r="B806" s="63" t="s">
        <v>169</v>
      </c>
      <c r="C806" s="63" t="s">
        <v>170</v>
      </c>
      <c r="D806" s="63">
        <v>1</v>
      </c>
      <c r="E806" s="63">
        <v>1</v>
      </c>
    </row>
    <row r="807" spans="1:5" ht="15">
      <c r="A807" s="63" t="s">
        <v>181</v>
      </c>
      <c r="B807" s="63" t="s">
        <v>167</v>
      </c>
      <c r="C807" s="63" t="s">
        <v>168</v>
      </c>
      <c r="D807" s="63">
        <v>2</v>
      </c>
      <c r="E807" s="63">
        <v>1</v>
      </c>
    </row>
    <row r="808" spans="1:5" ht="15">
      <c r="A808" s="63" t="s">
        <v>181</v>
      </c>
      <c r="B808" s="63" t="s">
        <v>169</v>
      </c>
      <c r="C808" s="63" t="s">
        <v>170</v>
      </c>
      <c r="D808" s="63">
        <v>2</v>
      </c>
      <c r="E808" s="63">
        <v>2</v>
      </c>
    </row>
    <row r="809" spans="1:5" ht="15">
      <c r="A809" s="63" t="s">
        <v>181</v>
      </c>
      <c r="B809" s="63" t="s">
        <v>167</v>
      </c>
      <c r="C809" s="63" t="s">
        <v>168</v>
      </c>
      <c r="D809" s="63">
        <v>12</v>
      </c>
      <c r="E809" s="63">
        <v>6</v>
      </c>
    </row>
    <row r="810" spans="1:5" ht="15">
      <c r="A810" s="63" t="s">
        <v>181</v>
      </c>
      <c r="B810" s="63" t="s">
        <v>169</v>
      </c>
      <c r="C810" s="63" t="s">
        <v>170</v>
      </c>
      <c r="D810" s="63">
        <v>4</v>
      </c>
      <c r="E810" s="63">
        <v>4</v>
      </c>
    </row>
    <row r="811" spans="1:5" ht="15">
      <c r="A811" s="63" t="s">
        <v>181</v>
      </c>
      <c r="B811" s="63" t="s">
        <v>167</v>
      </c>
      <c r="C811" s="63" t="s">
        <v>168</v>
      </c>
      <c r="D811" s="63">
        <v>10</v>
      </c>
      <c r="E811" s="63">
        <v>5</v>
      </c>
    </row>
    <row r="812" spans="1:5" ht="15">
      <c r="A812" s="63" t="s">
        <v>181</v>
      </c>
      <c r="B812" s="63" t="s">
        <v>169</v>
      </c>
      <c r="C812" s="63" t="s">
        <v>170</v>
      </c>
      <c r="D812" s="63">
        <v>29</v>
      </c>
      <c r="E812" s="63">
        <v>29</v>
      </c>
    </row>
    <row r="813" spans="1:5" ht="15">
      <c r="A813" s="63" t="s">
        <v>181</v>
      </c>
      <c r="B813" s="63" t="s">
        <v>167</v>
      </c>
      <c r="C813" s="63" t="s">
        <v>168</v>
      </c>
      <c r="D813" s="63">
        <v>226</v>
      </c>
      <c r="E813" s="63">
        <v>113</v>
      </c>
    </row>
    <row r="814" spans="1:5" ht="15">
      <c r="A814" s="63" t="s">
        <v>181</v>
      </c>
      <c r="B814" s="63" t="s">
        <v>169</v>
      </c>
      <c r="C814" s="63" t="s">
        <v>170</v>
      </c>
      <c r="D814" s="63">
        <v>117</v>
      </c>
      <c r="E814" s="63">
        <v>117</v>
      </c>
    </row>
    <row r="815" spans="1:5" ht="15">
      <c r="A815" s="63" t="s">
        <v>181</v>
      </c>
      <c r="B815" s="63" t="s">
        <v>167</v>
      </c>
      <c r="C815" s="63" t="s">
        <v>168</v>
      </c>
      <c r="D815" s="63">
        <v>10</v>
      </c>
      <c r="E815" s="63">
        <v>5</v>
      </c>
    </row>
    <row r="816" spans="1:5" ht="15">
      <c r="A816" s="63" t="s">
        <v>181</v>
      </c>
      <c r="B816" s="63" t="s">
        <v>169</v>
      </c>
      <c r="C816" s="63" t="s">
        <v>170</v>
      </c>
      <c r="D816" s="63">
        <v>8</v>
      </c>
      <c r="E816" s="63">
        <v>8</v>
      </c>
    </row>
    <row r="817" spans="1:5" ht="15">
      <c r="A817" s="63" t="s">
        <v>181</v>
      </c>
      <c r="B817" s="63" t="s">
        <v>167</v>
      </c>
      <c r="C817" s="63" t="s">
        <v>168</v>
      </c>
      <c r="D817" s="63">
        <v>8</v>
      </c>
      <c r="E817" s="63">
        <v>4</v>
      </c>
    </row>
    <row r="818" spans="1:5" ht="15">
      <c r="A818" s="63" t="s">
        <v>181</v>
      </c>
      <c r="B818" s="63" t="s">
        <v>167</v>
      </c>
      <c r="C818" s="63" t="s">
        <v>168</v>
      </c>
      <c r="D818" s="63">
        <v>180</v>
      </c>
      <c r="E818" s="63">
        <v>90</v>
      </c>
    </row>
    <row r="819" spans="1:5" ht="15">
      <c r="A819" s="63" t="s">
        <v>181</v>
      </c>
      <c r="B819" s="63" t="s">
        <v>169</v>
      </c>
      <c r="C819" s="63" t="s">
        <v>170</v>
      </c>
      <c r="D819" s="63">
        <v>4</v>
      </c>
      <c r="E819" s="63">
        <v>4</v>
      </c>
    </row>
    <row r="820" spans="1:5" ht="15">
      <c r="A820" s="63" t="s">
        <v>181</v>
      </c>
      <c r="B820" s="63" t="s">
        <v>167</v>
      </c>
      <c r="C820" s="63" t="s">
        <v>168</v>
      </c>
      <c r="D820" s="63">
        <v>202</v>
      </c>
      <c r="E820" s="63">
        <v>101</v>
      </c>
    </row>
    <row r="821" spans="1:5" ht="15">
      <c r="A821" s="63" t="s">
        <v>181</v>
      </c>
      <c r="B821" s="63" t="s">
        <v>169</v>
      </c>
      <c r="C821" s="63" t="s">
        <v>170</v>
      </c>
      <c r="D821" s="63">
        <v>30</v>
      </c>
      <c r="E821" s="63">
        <v>30</v>
      </c>
    </row>
    <row r="822" spans="1:5" ht="15">
      <c r="A822" s="63" t="s">
        <v>181</v>
      </c>
      <c r="B822" s="63" t="s">
        <v>167</v>
      </c>
      <c r="C822" s="63" t="s">
        <v>168</v>
      </c>
      <c r="D822" s="63">
        <v>68</v>
      </c>
      <c r="E822" s="63">
        <v>34</v>
      </c>
    </row>
    <row r="823" spans="1:5" ht="15">
      <c r="A823" s="63" t="s">
        <v>181</v>
      </c>
      <c r="B823" s="63" t="s">
        <v>167</v>
      </c>
      <c r="C823" s="63" t="s">
        <v>168</v>
      </c>
      <c r="D823" s="63">
        <v>162</v>
      </c>
      <c r="E823" s="63">
        <v>81</v>
      </c>
    </row>
    <row r="824" spans="1:5" ht="15">
      <c r="A824" s="63" t="s">
        <v>181</v>
      </c>
      <c r="B824" s="63" t="s">
        <v>169</v>
      </c>
      <c r="C824" s="63" t="s">
        <v>170</v>
      </c>
      <c r="D824" s="63">
        <v>153</v>
      </c>
      <c r="E824" s="63">
        <v>153</v>
      </c>
    </row>
    <row r="825" spans="1:5" ht="15">
      <c r="A825" s="63" t="s">
        <v>181</v>
      </c>
      <c r="B825" s="63" t="s">
        <v>167</v>
      </c>
      <c r="C825" s="63" t="s">
        <v>168</v>
      </c>
      <c r="D825" s="63">
        <v>54</v>
      </c>
      <c r="E825" s="63">
        <v>27</v>
      </c>
    </row>
    <row r="826" spans="1:5" ht="15">
      <c r="A826" s="63" t="s">
        <v>181</v>
      </c>
      <c r="B826" s="63" t="s">
        <v>169</v>
      </c>
      <c r="C826" s="63" t="s">
        <v>170</v>
      </c>
      <c r="D826" s="63">
        <v>28</v>
      </c>
      <c r="E826" s="63">
        <v>28</v>
      </c>
    </row>
    <row r="827" spans="1:5" ht="15">
      <c r="A827" s="63" t="s">
        <v>181</v>
      </c>
      <c r="B827" s="63" t="s">
        <v>167</v>
      </c>
      <c r="C827" s="63" t="s">
        <v>168</v>
      </c>
      <c r="D827" s="63">
        <v>104</v>
      </c>
      <c r="E827" s="63">
        <v>52</v>
      </c>
    </row>
    <row r="828" spans="1:5" ht="15">
      <c r="A828" s="63" t="s">
        <v>181</v>
      </c>
      <c r="B828" s="63" t="s">
        <v>169</v>
      </c>
      <c r="C828" s="63" t="s">
        <v>170</v>
      </c>
      <c r="D828" s="63">
        <v>3</v>
      </c>
      <c r="E828" s="63">
        <v>3</v>
      </c>
    </row>
    <row r="829" spans="1:5" ht="15">
      <c r="A829" s="63" t="s">
        <v>181</v>
      </c>
      <c r="B829" s="63" t="s">
        <v>167</v>
      </c>
      <c r="C829" s="63" t="s">
        <v>168</v>
      </c>
      <c r="D829" s="63">
        <v>100</v>
      </c>
      <c r="E829" s="63">
        <v>50</v>
      </c>
    </row>
    <row r="830" spans="1:5" ht="15">
      <c r="A830" s="63" t="s">
        <v>181</v>
      </c>
      <c r="B830" s="63" t="s">
        <v>167</v>
      </c>
      <c r="C830" s="63" t="s">
        <v>168</v>
      </c>
      <c r="D830" s="63">
        <v>32</v>
      </c>
      <c r="E830" s="63">
        <v>16</v>
      </c>
    </row>
    <row r="831" spans="1:5" ht="15">
      <c r="A831" s="63" t="s">
        <v>181</v>
      </c>
      <c r="B831" s="63" t="s">
        <v>167</v>
      </c>
      <c r="C831" s="63" t="s">
        <v>168</v>
      </c>
      <c r="D831" s="63">
        <v>66</v>
      </c>
      <c r="E831" s="63">
        <v>33</v>
      </c>
    </row>
    <row r="832" spans="1:5" ht="15">
      <c r="A832" s="63" t="s">
        <v>181</v>
      </c>
      <c r="B832" s="63" t="s">
        <v>167</v>
      </c>
      <c r="C832" s="63" t="s">
        <v>168</v>
      </c>
      <c r="D832" s="63">
        <v>32</v>
      </c>
      <c r="E832" s="63">
        <v>16</v>
      </c>
    </row>
    <row r="833" spans="1:5" ht="15">
      <c r="A833" s="63" t="s">
        <v>181</v>
      </c>
      <c r="B833" s="63" t="s">
        <v>169</v>
      </c>
      <c r="C833" s="63" t="s">
        <v>170</v>
      </c>
      <c r="D833" s="63">
        <v>53</v>
      </c>
      <c r="E833" s="63">
        <v>53</v>
      </c>
    </row>
    <row r="834" spans="1:5" ht="15">
      <c r="A834" s="63" t="s">
        <v>181</v>
      </c>
      <c r="B834" s="63" t="s">
        <v>167</v>
      </c>
      <c r="C834" s="63" t="s">
        <v>168</v>
      </c>
      <c r="D834" s="63">
        <v>52</v>
      </c>
      <c r="E834" s="63">
        <v>26</v>
      </c>
    </row>
    <row r="835" spans="1:5" ht="15">
      <c r="A835" s="63" t="s">
        <v>181</v>
      </c>
      <c r="B835" s="63" t="s">
        <v>167</v>
      </c>
      <c r="C835" s="63" t="s">
        <v>168</v>
      </c>
      <c r="D835" s="63">
        <v>2</v>
      </c>
      <c r="E835" s="63">
        <v>1</v>
      </c>
    </row>
    <row r="836" spans="1:5" ht="15">
      <c r="A836" s="63" t="s">
        <v>181</v>
      </c>
      <c r="B836" s="63" t="s">
        <v>167</v>
      </c>
      <c r="C836" s="63" t="s">
        <v>168</v>
      </c>
      <c r="D836" s="63">
        <v>4</v>
      </c>
      <c r="E836" s="63">
        <v>2</v>
      </c>
    </row>
    <row r="837" spans="1:5" ht="15">
      <c r="A837" s="63" t="s">
        <v>181</v>
      </c>
      <c r="B837" s="63" t="s">
        <v>167</v>
      </c>
      <c r="C837" s="63" t="s">
        <v>168</v>
      </c>
      <c r="D837" s="63">
        <v>24</v>
      </c>
      <c r="E837" s="63">
        <v>12</v>
      </c>
    </row>
    <row r="838" spans="1:5" ht="15">
      <c r="A838" s="63" t="s">
        <v>181</v>
      </c>
      <c r="B838" s="63" t="s">
        <v>167</v>
      </c>
      <c r="C838" s="63" t="s">
        <v>168</v>
      </c>
      <c r="D838" s="63">
        <v>32</v>
      </c>
      <c r="E838" s="63">
        <v>16</v>
      </c>
    </row>
    <row r="839" spans="1:5" ht="15">
      <c r="A839" s="63" t="s">
        <v>181</v>
      </c>
      <c r="B839" s="63" t="s">
        <v>169</v>
      </c>
      <c r="C839" s="63" t="s">
        <v>170</v>
      </c>
      <c r="D839" s="63">
        <v>25</v>
      </c>
      <c r="E839" s="63">
        <v>25</v>
      </c>
    </row>
    <row r="840" spans="1:5" ht="15">
      <c r="A840" s="63" t="s">
        <v>181</v>
      </c>
      <c r="B840" s="63" t="s">
        <v>167</v>
      </c>
      <c r="C840" s="63" t="s">
        <v>168</v>
      </c>
      <c r="D840" s="63">
        <v>40</v>
      </c>
      <c r="E840" s="63">
        <v>20</v>
      </c>
    </row>
    <row r="841" spans="1:5" ht="15">
      <c r="A841" s="63" t="s">
        <v>181</v>
      </c>
      <c r="B841" s="63" t="s">
        <v>169</v>
      </c>
      <c r="C841" s="63" t="s">
        <v>170</v>
      </c>
      <c r="D841" s="63">
        <v>66</v>
      </c>
      <c r="E841" s="63">
        <v>66</v>
      </c>
    </row>
    <row r="842" spans="1:5" ht="15">
      <c r="A842" s="63" t="s">
        <v>181</v>
      </c>
      <c r="B842" s="63" t="s">
        <v>167</v>
      </c>
      <c r="C842" s="63" t="s">
        <v>168</v>
      </c>
      <c r="D842" s="63">
        <v>48</v>
      </c>
      <c r="E842" s="63">
        <v>24</v>
      </c>
    </row>
    <row r="843" spans="1:5" ht="15">
      <c r="A843" s="63" t="s">
        <v>181</v>
      </c>
      <c r="B843" s="63" t="s">
        <v>169</v>
      </c>
      <c r="C843" s="63" t="s">
        <v>170</v>
      </c>
      <c r="D843" s="63">
        <v>66</v>
      </c>
      <c r="E843" s="63">
        <v>66</v>
      </c>
    </row>
    <row r="844" spans="1:5" ht="15">
      <c r="A844" s="63" t="s">
        <v>181</v>
      </c>
      <c r="B844" s="63" t="s">
        <v>167</v>
      </c>
      <c r="C844" s="63" t="s">
        <v>168</v>
      </c>
      <c r="D844" s="63">
        <v>18</v>
      </c>
      <c r="E844" s="63">
        <v>9</v>
      </c>
    </row>
    <row r="845" spans="1:5" ht="15">
      <c r="A845" s="63" t="s">
        <v>181</v>
      </c>
      <c r="B845" s="63" t="s">
        <v>169</v>
      </c>
      <c r="C845" s="63" t="s">
        <v>170</v>
      </c>
      <c r="D845" s="63">
        <v>18</v>
      </c>
      <c r="E845" s="63">
        <v>18</v>
      </c>
    </row>
    <row r="846" spans="1:5" ht="15">
      <c r="A846" s="63" t="s">
        <v>181</v>
      </c>
      <c r="B846" s="63" t="s">
        <v>167</v>
      </c>
      <c r="C846" s="63" t="s">
        <v>168</v>
      </c>
      <c r="D846" s="63">
        <v>96</v>
      </c>
      <c r="E846" s="63">
        <v>48</v>
      </c>
    </row>
    <row r="847" spans="1:5" ht="15">
      <c r="A847" s="63" t="s">
        <v>181</v>
      </c>
      <c r="B847" s="63" t="s">
        <v>169</v>
      </c>
      <c r="C847" s="63" t="s">
        <v>170</v>
      </c>
      <c r="D847" s="63">
        <v>49</v>
      </c>
      <c r="E847" s="63">
        <v>49</v>
      </c>
    </row>
    <row r="848" spans="1:5" ht="15">
      <c r="A848" s="63" t="s">
        <v>181</v>
      </c>
      <c r="B848" s="63" t="s">
        <v>167</v>
      </c>
      <c r="C848" s="63" t="s">
        <v>168</v>
      </c>
      <c r="D848" s="63">
        <v>16</v>
      </c>
      <c r="E848" s="63">
        <v>8</v>
      </c>
    </row>
    <row r="849" spans="1:5" ht="15">
      <c r="A849" s="63" t="s">
        <v>181</v>
      </c>
      <c r="B849" s="63" t="s">
        <v>169</v>
      </c>
      <c r="C849" s="63" t="s">
        <v>170</v>
      </c>
      <c r="D849" s="63">
        <v>30</v>
      </c>
      <c r="E849" s="63">
        <v>30</v>
      </c>
    </row>
    <row r="850" spans="1:5" ht="15">
      <c r="A850" s="63" t="s">
        <v>181</v>
      </c>
      <c r="B850" s="63" t="s">
        <v>167</v>
      </c>
      <c r="C850" s="63" t="s">
        <v>168</v>
      </c>
      <c r="D850" s="63">
        <v>12</v>
      </c>
      <c r="E850" s="63">
        <v>6</v>
      </c>
    </row>
    <row r="851" spans="1:5" ht="15">
      <c r="A851" s="63" t="s">
        <v>181</v>
      </c>
      <c r="B851" s="63" t="s">
        <v>167</v>
      </c>
      <c r="C851" s="63" t="s">
        <v>168</v>
      </c>
      <c r="D851" s="63">
        <v>82</v>
      </c>
      <c r="E851" s="63">
        <v>41</v>
      </c>
    </row>
    <row r="852" spans="1:5" ht="15">
      <c r="A852" s="63" t="s">
        <v>181</v>
      </c>
      <c r="B852" s="63" t="s">
        <v>169</v>
      </c>
      <c r="C852" s="63" t="s">
        <v>170</v>
      </c>
      <c r="D852" s="63">
        <v>22</v>
      </c>
      <c r="E852" s="63">
        <v>22</v>
      </c>
    </row>
    <row r="853" spans="1:5" ht="15">
      <c r="A853" s="63" t="s">
        <v>181</v>
      </c>
      <c r="B853" s="63" t="s">
        <v>167</v>
      </c>
      <c r="C853" s="63" t="s">
        <v>168</v>
      </c>
      <c r="D853" s="63">
        <v>48</v>
      </c>
      <c r="E853" s="63">
        <v>24</v>
      </c>
    </row>
    <row r="854" spans="1:5" ht="15">
      <c r="A854" s="63" t="s">
        <v>181</v>
      </c>
      <c r="B854" s="63" t="s">
        <v>169</v>
      </c>
      <c r="C854" s="63" t="s">
        <v>170</v>
      </c>
      <c r="D854" s="63">
        <v>49</v>
      </c>
      <c r="E854" s="63">
        <v>49</v>
      </c>
    </row>
    <row r="855" spans="1:5" ht="15">
      <c r="A855" s="63" t="s">
        <v>181</v>
      </c>
      <c r="B855" s="63" t="s">
        <v>167</v>
      </c>
      <c r="C855" s="63" t="s">
        <v>168</v>
      </c>
      <c r="D855" s="63">
        <v>54</v>
      </c>
      <c r="E855" s="63">
        <v>27</v>
      </c>
    </row>
    <row r="856" spans="1:5" ht="15">
      <c r="A856" s="63" t="s">
        <v>181</v>
      </c>
      <c r="B856" s="63" t="s">
        <v>169</v>
      </c>
      <c r="C856" s="63" t="s">
        <v>170</v>
      </c>
      <c r="D856" s="63">
        <v>68</v>
      </c>
      <c r="E856" s="63">
        <v>68</v>
      </c>
    </row>
    <row r="857" spans="1:5" ht="15">
      <c r="A857" s="63" t="s">
        <v>181</v>
      </c>
      <c r="B857" s="63" t="s">
        <v>167</v>
      </c>
      <c r="C857" s="63" t="s">
        <v>168</v>
      </c>
      <c r="D857" s="63">
        <v>156</v>
      </c>
      <c r="E857" s="63">
        <v>78</v>
      </c>
    </row>
    <row r="858" spans="1:5" ht="15">
      <c r="A858" s="63" t="s">
        <v>181</v>
      </c>
      <c r="B858" s="63" t="s">
        <v>169</v>
      </c>
      <c r="C858" s="63" t="s">
        <v>170</v>
      </c>
      <c r="D858" s="63">
        <v>93</v>
      </c>
      <c r="E858" s="63">
        <v>93</v>
      </c>
    </row>
    <row r="859" spans="1:5" ht="15">
      <c r="A859" s="63" t="s">
        <v>181</v>
      </c>
      <c r="B859" s="63" t="s">
        <v>167</v>
      </c>
      <c r="C859" s="63" t="s">
        <v>168</v>
      </c>
      <c r="D859" s="63">
        <v>6</v>
      </c>
      <c r="E859" s="63">
        <v>3</v>
      </c>
    </row>
    <row r="860" spans="1:5" ht="15">
      <c r="A860" s="63" t="s">
        <v>181</v>
      </c>
      <c r="B860" s="63" t="s">
        <v>169</v>
      </c>
      <c r="C860" s="63" t="s">
        <v>170</v>
      </c>
      <c r="D860" s="63">
        <v>2</v>
      </c>
      <c r="E860" s="63">
        <v>2</v>
      </c>
    </row>
    <row r="861" spans="1:5" ht="15">
      <c r="A861" s="63" t="s">
        <v>181</v>
      </c>
      <c r="B861" s="63" t="s">
        <v>167</v>
      </c>
      <c r="C861" s="63" t="s">
        <v>168</v>
      </c>
      <c r="D861" s="63">
        <v>52</v>
      </c>
      <c r="E861" s="63">
        <v>26</v>
      </c>
    </row>
    <row r="862" spans="1:5" ht="15">
      <c r="A862" s="63" t="s">
        <v>181</v>
      </c>
      <c r="B862" s="63" t="s">
        <v>169</v>
      </c>
      <c r="C862" s="63" t="s">
        <v>170</v>
      </c>
      <c r="D862" s="63">
        <v>58</v>
      </c>
      <c r="E862" s="63">
        <v>58</v>
      </c>
    </row>
    <row r="863" spans="1:5" ht="15">
      <c r="A863" s="63" t="s">
        <v>181</v>
      </c>
      <c r="B863" s="63" t="s">
        <v>167</v>
      </c>
      <c r="C863" s="63" t="s">
        <v>168</v>
      </c>
      <c r="D863" s="63">
        <v>52</v>
      </c>
      <c r="E863" s="63">
        <v>26</v>
      </c>
    </row>
    <row r="864" spans="1:5" ht="15">
      <c r="A864" s="63" t="s">
        <v>181</v>
      </c>
      <c r="B864" s="63" t="s">
        <v>169</v>
      </c>
      <c r="C864" s="63" t="s">
        <v>170</v>
      </c>
      <c r="D864" s="63">
        <v>30</v>
      </c>
      <c r="E864" s="63">
        <v>30</v>
      </c>
    </row>
    <row r="865" spans="1:5" ht="15">
      <c r="A865" s="63" t="s">
        <v>181</v>
      </c>
      <c r="B865" s="63" t="s">
        <v>167</v>
      </c>
      <c r="C865" s="63" t="s">
        <v>168</v>
      </c>
      <c r="D865" s="63">
        <v>34</v>
      </c>
      <c r="E865" s="63">
        <v>17</v>
      </c>
    </row>
    <row r="866" spans="1:5" ht="15">
      <c r="A866" s="63" t="s">
        <v>181</v>
      </c>
      <c r="B866" s="63" t="s">
        <v>169</v>
      </c>
      <c r="C866" s="63" t="s">
        <v>170</v>
      </c>
      <c r="D866" s="63">
        <v>20</v>
      </c>
      <c r="E866" s="63">
        <v>20</v>
      </c>
    </row>
    <row r="867" spans="1:5" ht="15">
      <c r="A867" s="63" t="s">
        <v>181</v>
      </c>
      <c r="B867" s="63" t="s">
        <v>167</v>
      </c>
      <c r="C867" s="63" t="s">
        <v>168</v>
      </c>
      <c r="D867" s="63">
        <v>94</v>
      </c>
      <c r="E867" s="63">
        <v>47</v>
      </c>
    </row>
    <row r="868" spans="1:5" ht="15">
      <c r="A868" s="63" t="s">
        <v>181</v>
      </c>
      <c r="B868" s="63" t="s">
        <v>167</v>
      </c>
      <c r="C868" s="63" t="s">
        <v>168</v>
      </c>
      <c r="D868" s="63">
        <v>42</v>
      </c>
      <c r="E868" s="63">
        <v>21</v>
      </c>
    </row>
    <row r="869" spans="1:5" ht="15">
      <c r="A869" s="63" t="s">
        <v>181</v>
      </c>
      <c r="B869" s="63" t="s">
        <v>169</v>
      </c>
      <c r="C869" s="63" t="s">
        <v>170</v>
      </c>
      <c r="D869" s="63">
        <v>1</v>
      </c>
      <c r="E869" s="63">
        <v>1</v>
      </c>
    </row>
    <row r="870" spans="1:5" ht="15">
      <c r="A870" s="63" t="s">
        <v>181</v>
      </c>
      <c r="B870" s="63" t="s">
        <v>167</v>
      </c>
      <c r="C870" s="63" t="s">
        <v>168</v>
      </c>
      <c r="D870" s="63">
        <v>6</v>
      </c>
      <c r="E870" s="63">
        <v>3</v>
      </c>
    </row>
    <row r="871" spans="1:5" ht="15">
      <c r="A871" s="63" t="s">
        <v>181</v>
      </c>
      <c r="B871" s="63" t="s">
        <v>167</v>
      </c>
      <c r="C871" s="63" t="s">
        <v>168</v>
      </c>
      <c r="D871" s="63">
        <v>26</v>
      </c>
      <c r="E871" s="63">
        <v>13</v>
      </c>
    </row>
    <row r="872" spans="1:5" ht="15">
      <c r="A872" s="63" t="s">
        <v>181</v>
      </c>
      <c r="B872" s="63" t="s">
        <v>169</v>
      </c>
      <c r="C872" s="63" t="s">
        <v>170</v>
      </c>
      <c r="D872" s="63">
        <v>7</v>
      </c>
      <c r="E872" s="63">
        <v>7</v>
      </c>
    </row>
    <row r="873" spans="1:5" ht="15">
      <c r="A873" s="63" t="s">
        <v>181</v>
      </c>
      <c r="B873" s="63" t="s">
        <v>169</v>
      </c>
      <c r="C873" s="63" t="s">
        <v>170</v>
      </c>
      <c r="D873" s="63">
        <v>4</v>
      </c>
      <c r="E873" s="63">
        <v>4</v>
      </c>
    </row>
    <row r="874" spans="1:5" ht="15">
      <c r="A874" s="63" t="s">
        <v>181</v>
      </c>
      <c r="B874" s="63" t="s">
        <v>167</v>
      </c>
      <c r="C874" s="63" t="s">
        <v>168</v>
      </c>
      <c r="D874" s="63">
        <v>12</v>
      </c>
      <c r="E874" s="63">
        <v>6</v>
      </c>
    </row>
    <row r="875" spans="1:5" ht="15">
      <c r="A875" s="63" t="s">
        <v>181</v>
      </c>
      <c r="B875" s="63" t="s">
        <v>169</v>
      </c>
      <c r="C875" s="63" t="s">
        <v>170</v>
      </c>
      <c r="D875" s="63">
        <v>2</v>
      </c>
      <c r="E875" s="63">
        <v>2</v>
      </c>
    </row>
    <row r="876" spans="1:5" ht="15">
      <c r="A876" s="63" t="s">
        <v>181</v>
      </c>
      <c r="B876" s="63" t="s">
        <v>167</v>
      </c>
      <c r="C876" s="63" t="s">
        <v>168</v>
      </c>
      <c r="D876" s="63">
        <v>22</v>
      </c>
      <c r="E876" s="63">
        <v>11</v>
      </c>
    </row>
    <row r="877" spans="1:5" ht="15">
      <c r="A877" s="63" t="s">
        <v>181</v>
      </c>
      <c r="B877" s="63" t="s">
        <v>167</v>
      </c>
      <c r="C877" s="63" t="s">
        <v>168</v>
      </c>
      <c r="D877" s="63">
        <v>6</v>
      </c>
      <c r="E877" s="63">
        <v>3</v>
      </c>
    </row>
    <row r="878" spans="1:5" ht="15">
      <c r="A878" s="63" t="s">
        <v>181</v>
      </c>
      <c r="B878" s="63" t="s">
        <v>169</v>
      </c>
      <c r="C878" s="63" t="s">
        <v>170</v>
      </c>
      <c r="D878" s="63">
        <v>18</v>
      </c>
      <c r="E878" s="63">
        <v>18</v>
      </c>
    </row>
    <row r="879" spans="1:5" ht="15">
      <c r="A879" s="63" t="s">
        <v>181</v>
      </c>
      <c r="B879" s="63" t="s">
        <v>167</v>
      </c>
      <c r="C879" s="63" t="s">
        <v>168</v>
      </c>
      <c r="D879" s="63">
        <v>2</v>
      </c>
      <c r="E879" s="63">
        <v>1</v>
      </c>
    </row>
    <row r="880" spans="1:5" ht="15">
      <c r="A880" s="63" t="s">
        <v>181</v>
      </c>
      <c r="B880" s="63" t="s">
        <v>167</v>
      </c>
      <c r="C880" s="63" t="s">
        <v>168</v>
      </c>
      <c r="D880" s="63">
        <v>28</v>
      </c>
      <c r="E880" s="63">
        <v>14</v>
      </c>
    </row>
    <row r="881" spans="1:5" ht="15">
      <c r="A881" s="63" t="s">
        <v>181</v>
      </c>
      <c r="B881" s="63" t="s">
        <v>167</v>
      </c>
      <c r="C881" s="63" t="s">
        <v>168</v>
      </c>
      <c r="D881" s="63">
        <v>130</v>
      </c>
      <c r="E881" s="63">
        <v>65</v>
      </c>
    </row>
    <row r="882" spans="1:5" ht="15">
      <c r="A882" s="63" t="s">
        <v>181</v>
      </c>
      <c r="B882" s="63" t="s">
        <v>169</v>
      </c>
      <c r="C882" s="63" t="s">
        <v>170</v>
      </c>
      <c r="D882" s="63">
        <v>13</v>
      </c>
      <c r="E882" s="63">
        <v>13</v>
      </c>
    </row>
    <row r="883" spans="1:5" ht="15">
      <c r="A883" s="63" t="s">
        <v>181</v>
      </c>
      <c r="B883" s="63" t="s">
        <v>167</v>
      </c>
      <c r="C883" s="63" t="s">
        <v>168</v>
      </c>
      <c r="D883" s="63">
        <v>24</v>
      </c>
      <c r="E883" s="63">
        <v>12</v>
      </c>
    </row>
    <row r="884" spans="1:5" ht="15">
      <c r="A884" s="63" t="s">
        <v>181</v>
      </c>
      <c r="B884" s="63" t="s">
        <v>167</v>
      </c>
      <c r="C884" s="63" t="s">
        <v>168</v>
      </c>
      <c r="D884" s="63">
        <v>310</v>
      </c>
      <c r="E884" s="63">
        <v>155</v>
      </c>
    </row>
    <row r="885" spans="1:5" ht="15">
      <c r="A885" s="63" t="s">
        <v>181</v>
      </c>
      <c r="B885" s="63" t="s">
        <v>169</v>
      </c>
      <c r="C885" s="63" t="s">
        <v>170</v>
      </c>
      <c r="D885" s="63">
        <v>13</v>
      </c>
      <c r="E885" s="63">
        <v>13</v>
      </c>
    </row>
    <row r="886" spans="1:5" ht="15">
      <c r="A886" s="63" t="s">
        <v>181</v>
      </c>
      <c r="B886" s="63" t="s">
        <v>167</v>
      </c>
      <c r="C886" s="63" t="s">
        <v>168</v>
      </c>
      <c r="D886" s="63">
        <v>40</v>
      </c>
      <c r="E886" s="63">
        <v>20</v>
      </c>
    </row>
    <row r="887" spans="1:5" ht="15">
      <c r="A887" s="63" t="s">
        <v>181</v>
      </c>
      <c r="B887" s="63" t="s">
        <v>169</v>
      </c>
      <c r="C887" s="63" t="s">
        <v>170</v>
      </c>
      <c r="D887" s="63">
        <v>1</v>
      </c>
      <c r="E887" s="63">
        <v>1</v>
      </c>
    </row>
    <row r="888" spans="1:5" ht="15">
      <c r="A888" s="63" t="s">
        <v>181</v>
      </c>
      <c r="B888" s="63" t="s">
        <v>167</v>
      </c>
      <c r="C888" s="63" t="s">
        <v>168</v>
      </c>
      <c r="D888" s="63">
        <v>100</v>
      </c>
      <c r="E888" s="63">
        <v>50</v>
      </c>
    </row>
    <row r="889" spans="1:5" ht="15">
      <c r="A889" s="63" t="s">
        <v>181</v>
      </c>
      <c r="B889" s="63" t="s">
        <v>169</v>
      </c>
      <c r="C889" s="63" t="s">
        <v>170</v>
      </c>
      <c r="D889" s="63">
        <v>21</v>
      </c>
      <c r="E889" s="63">
        <v>21</v>
      </c>
    </row>
    <row r="890" spans="1:5" ht="15">
      <c r="A890" s="63" t="s">
        <v>181</v>
      </c>
      <c r="B890" s="63" t="s">
        <v>167</v>
      </c>
      <c r="C890" s="63" t="s">
        <v>168</v>
      </c>
      <c r="D890" s="63">
        <v>42</v>
      </c>
      <c r="E890" s="63">
        <v>21</v>
      </c>
    </row>
    <row r="891" spans="1:5" ht="15">
      <c r="A891" s="63" t="s">
        <v>181</v>
      </c>
      <c r="B891" s="63" t="s">
        <v>169</v>
      </c>
      <c r="C891" s="63" t="s">
        <v>170</v>
      </c>
      <c r="D891" s="63">
        <v>51</v>
      </c>
      <c r="E891" s="63">
        <v>51</v>
      </c>
    </row>
    <row r="892" spans="1:5" ht="15">
      <c r="A892" s="63" t="s">
        <v>181</v>
      </c>
      <c r="B892" s="63" t="s">
        <v>173</v>
      </c>
      <c r="C892" s="63" t="s">
        <v>174</v>
      </c>
      <c r="D892" s="63">
        <v>8</v>
      </c>
      <c r="E892" s="63">
        <v>4</v>
      </c>
    </row>
    <row r="893" spans="1:5" ht="15">
      <c r="A893" s="63" t="s">
        <v>181</v>
      </c>
      <c r="B893" s="63" t="s">
        <v>167</v>
      </c>
      <c r="C893" s="63" t="s">
        <v>168</v>
      </c>
      <c r="D893" s="63">
        <v>182</v>
      </c>
      <c r="E893" s="63">
        <v>91</v>
      </c>
    </row>
    <row r="894" spans="1:5" ht="15">
      <c r="A894" s="63" t="s">
        <v>181</v>
      </c>
      <c r="B894" s="63" t="s">
        <v>169</v>
      </c>
      <c r="C894" s="63" t="s">
        <v>170</v>
      </c>
      <c r="D894" s="63">
        <v>70</v>
      </c>
      <c r="E894" s="63">
        <v>70</v>
      </c>
    </row>
    <row r="895" spans="1:5" ht="15">
      <c r="A895" s="63" t="s">
        <v>181</v>
      </c>
      <c r="B895" s="63" t="s">
        <v>167</v>
      </c>
      <c r="C895" s="63" t="s">
        <v>168</v>
      </c>
      <c r="D895" s="63">
        <v>34</v>
      </c>
      <c r="E895" s="63">
        <v>17</v>
      </c>
    </row>
    <row r="896" spans="1:5" ht="15">
      <c r="A896" s="63" t="s">
        <v>181</v>
      </c>
      <c r="B896" s="63" t="s">
        <v>169</v>
      </c>
      <c r="C896" s="63" t="s">
        <v>170</v>
      </c>
      <c r="D896" s="63">
        <v>34</v>
      </c>
      <c r="E896" s="63">
        <v>34</v>
      </c>
    </row>
    <row r="897" spans="1:5" ht="15">
      <c r="A897" s="63" t="s">
        <v>181</v>
      </c>
      <c r="B897" s="63" t="s">
        <v>167</v>
      </c>
      <c r="C897" s="63" t="s">
        <v>168</v>
      </c>
      <c r="D897" s="63">
        <v>16</v>
      </c>
      <c r="E897" s="63">
        <v>8</v>
      </c>
    </row>
    <row r="898" spans="1:5" ht="15">
      <c r="A898" s="63" t="s">
        <v>181</v>
      </c>
      <c r="B898" s="63" t="s">
        <v>169</v>
      </c>
      <c r="C898" s="63" t="s">
        <v>170</v>
      </c>
      <c r="D898" s="63">
        <v>6</v>
      </c>
      <c r="E898" s="63">
        <v>6</v>
      </c>
    </row>
    <row r="899" spans="1:5" ht="15">
      <c r="A899" s="63" t="s">
        <v>181</v>
      </c>
      <c r="B899" s="63" t="s">
        <v>173</v>
      </c>
      <c r="C899" s="63" t="s">
        <v>174</v>
      </c>
      <c r="D899" s="63">
        <v>2</v>
      </c>
      <c r="E899" s="63">
        <v>1</v>
      </c>
    </row>
    <row r="900" spans="1:5" ht="15">
      <c r="A900" s="63" t="s">
        <v>181</v>
      </c>
      <c r="B900" s="63" t="s">
        <v>167</v>
      </c>
      <c r="C900" s="63" t="s">
        <v>168</v>
      </c>
      <c r="D900" s="63">
        <v>8</v>
      </c>
      <c r="E900" s="63">
        <v>4</v>
      </c>
    </row>
    <row r="901" spans="1:5" ht="15">
      <c r="A901" s="63" t="s">
        <v>181</v>
      </c>
      <c r="B901" s="63" t="s">
        <v>169</v>
      </c>
      <c r="C901" s="63" t="s">
        <v>170</v>
      </c>
      <c r="D901" s="63">
        <v>14</v>
      </c>
      <c r="E901" s="63">
        <v>14</v>
      </c>
    </row>
    <row r="902" spans="1:5" ht="15">
      <c r="A902" s="63" t="s">
        <v>181</v>
      </c>
      <c r="B902" s="63" t="s">
        <v>167</v>
      </c>
      <c r="C902" s="63" t="s">
        <v>168</v>
      </c>
      <c r="D902" s="63">
        <v>24</v>
      </c>
      <c r="E902" s="63">
        <v>12</v>
      </c>
    </row>
    <row r="903" spans="1:5" ht="15">
      <c r="A903" s="63" t="s">
        <v>181</v>
      </c>
      <c r="B903" s="63" t="s">
        <v>167</v>
      </c>
      <c r="C903" s="63" t="s">
        <v>168</v>
      </c>
      <c r="D903" s="63">
        <v>4</v>
      </c>
      <c r="E903" s="63">
        <v>2</v>
      </c>
    </row>
    <row r="904" spans="1:5" ht="15">
      <c r="A904" s="63" t="s">
        <v>181</v>
      </c>
      <c r="B904" s="63" t="s">
        <v>169</v>
      </c>
      <c r="C904" s="63" t="s">
        <v>170</v>
      </c>
      <c r="D904" s="63">
        <v>2</v>
      </c>
      <c r="E904" s="63">
        <v>2</v>
      </c>
    </row>
    <row r="905" spans="1:5" ht="15">
      <c r="A905" s="63" t="s">
        <v>181</v>
      </c>
      <c r="B905" s="63" t="s">
        <v>167</v>
      </c>
      <c r="C905" s="63" t="s">
        <v>168</v>
      </c>
      <c r="D905" s="63">
        <v>82</v>
      </c>
      <c r="E905" s="63">
        <v>41</v>
      </c>
    </row>
    <row r="906" spans="1:5" ht="15">
      <c r="A906" s="63" t="s">
        <v>181</v>
      </c>
      <c r="B906" s="63" t="s">
        <v>169</v>
      </c>
      <c r="C906" s="63" t="s">
        <v>170</v>
      </c>
      <c r="D906" s="63">
        <v>81</v>
      </c>
      <c r="E906" s="63">
        <v>81</v>
      </c>
    </row>
    <row r="907" spans="1:5" ht="15">
      <c r="A907" s="63" t="s">
        <v>181</v>
      </c>
      <c r="B907" s="63" t="s">
        <v>167</v>
      </c>
      <c r="C907" s="63" t="s">
        <v>168</v>
      </c>
      <c r="D907" s="63">
        <v>162</v>
      </c>
      <c r="E907" s="63">
        <v>81</v>
      </c>
    </row>
    <row r="908" spans="1:5" ht="15">
      <c r="A908" s="63" t="s">
        <v>181</v>
      </c>
      <c r="B908" s="63" t="s">
        <v>167</v>
      </c>
      <c r="C908" s="63" t="s">
        <v>168</v>
      </c>
      <c r="D908" s="63">
        <v>70</v>
      </c>
      <c r="E908" s="63">
        <v>35</v>
      </c>
    </row>
    <row r="909" spans="1:5" ht="15">
      <c r="A909" s="63" t="s">
        <v>181</v>
      </c>
      <c r="B909" s="63" t="s">
        <v>169</v>
      </c>
      <c r="C909" s="63" t="s">
        <v>170</v>
      </c>
      <c r="D909" s="63">
        <v>18</v>
      </c>
      <c r="E909" s="63">
        <v>18</v>
      </c>
    </row>
    <row r="910" spans="1:5" ht="15">
      <c r="A910" s="63" t="s">
        <v>181</v>
      </c>
      <c r="B910" s="63" t="s">
        <v>167</v>
      </c>
      <c r="C910" s="63" t="s">
        <v>168</v>
      </c>
      <c r="D910" s="63">
        <v>48</v>
      </c>
      <c r="E910" s="63">
        <v>24</v>
      </c>
    </row>
    <row r="911" spans="1:5" ht="15">
      <c r="A911" s="63" t="s">
        <v>181</v>
      </c>
      <c r="B911" s="63" t="s">
        <v>169</v>
      </c>
      <c r="C911" s="63" t="s">
        <v>170</v>
      </c>
      <c r="D911" s="63">
        <v>8</v>
      </c>
      <c r="E911" s="63">
        <v>8</v>
      </c>
    </row>
    <row r="912" spans="1:5" ht="15">
      <c r="A912" s="63" t="s">
        <v>181</v>
      </c>
      <c r="B912" s="63" t="s">
        <v>167</v>
      </c>
      <c r="C912" s="63" t="s">
        <v>168</v>
      </c>
      <c r="D912" s="63">
        <v>226</v>
      </c>
      <c r="E912" s="63">
        <v>113</v>
      </c>
    </row>
    <row r="913" spans="1:5" ht="15">
      <c r="A913" s="63" t="s">
        <v>181</v>
      </c>
      <c r="B913" s="63" t="s">
        <v>169</v>
      </c>
      <c r="C913" s="63" t="s">
        <v>170</v>
      </c>
      <c r="D913" s="63">
        <v>18</v>
      </c>
      <c r="E913" s="63">
        <v>18</v>
      </c>
    </row>
    <row r="914" spans="1:5" ht="15">
      <c r="A914" s="63" t="s">
        <v>181</v>
      </c>
      <c r="B914" s="63" t="s">
        <v>167</v>
      </c>
      <c r="C914" s="63" t="s">
        <v>168</v>
      </c>
      <c r="D914" s="63">
        <v>2</v>
      </c>
      <c r="E914" s="63">
        <v>1</v>
      </c>
    </row>
    <row r="915" spans="1:5" ht="15">
      <c r="A915" s="63" t="s">
        <v>181</v>
      </c>
      <c r="B915" s="63" t="s">
        <v>169</v>
      </c>
      <c r="C915" s="63" t="s">
        <v>170</v>
      </c>
      <c r="D915" s="63">
        <v>1</v>
      </c>
      <c r="E915" s="63">
        <v>1</v>
      </c>
    </row>
    <row r="916" spans="1:5" ht="15">
      <c r="A916" s="63" t="s">
        <v>181</v>
      </c>
      <c r="B916" s="63" t="s">
        <v>167</v>
      </c>
      <c r="C916" s="63" t="s">
        <v>168</v>
      </c>
      <c r="D916" s="63">
        <v>68</v>
      </c>
      <c r="E916" s="63">
        <v>34</v>
      </c>
    </row>
    <row r="917" spans="1:5" ht="15">
      <c r="A917" s="63" t="s">
        <v>181</v>
      </c>
      <c r="B917" s="63" t="s">
        <v>169</v>
      </c>
      <c r="C917" s="63" t="s">
        <v>170</v>
      </c>
      <c r="D917" s="63">
        <v>8</v>
      </c>
      <c r="E917" s="63">
        <v>8</v>
      </c>
    </row>
    <row r="918" spans="1:5" ht="15">
      <c r="A918" s="63" t="s">
        <v>181</v>
      </c>
      <c r="B918" s="63" t="s">
        <v>167</v>
      </c>
      <c r="C918" s="63" t="s">
        <v>168</v>
      </c>
      <c r="D918" s="63">
        <v>26</v>
      </c>
      <c r="E918" s="63">
        <v>13</v>
      </c>
    </row>
    <row r="919" spans="1:5" ht="15">
      <c r="A919" s="63" t="s">
        <v>181</v>
      </c>
      <c r="B919" s="63" t="s">
        <v>169</v>
      </c>
      <c r="C919" s="63" t="s">
        <v>170</v>
      </c>
      <c r="D919" s="63">
        <v>6</v>
      </c>
      <c r="E919" s="63">
        <v>6</v>
      </c>
    </row>
    <row r="920" spans="1:5" ht="15">
      <c r="A920" s="63" t="s">
        <v>181</v>
      </c>
      <c r="B920" s="63" t="s">
        <v>167</v>
      </c>
      <c r="C920" s="63" t="s">
        <v>168</v>
      </c>
      <c r="D920" s="63">
        <v>28</v>
      </c>
      <c r="E920" s="63">
        <v>14</v>
      </c>
    </row>
    <row r="921" spans="1:5" ht="15">
      <c r="A921" s="63" t="s">
        <v>181</v>
      </c>
      <c r="B921" s="63" t="s">
        <v>169</v>
      </c>
      <c r="C921" s="63" t="s">
        <v>170</v>
      </c>
      <c r="D921" s="63">
        <v>12</v>
      </c>
      <c r="E921" s="63">
        <v>12</v>
      </c>
    </row>
    <row r="922" spans="1:5" ht="15">
      <c r="A922" s="63" t="s">
        <v>181</v>
      </c>
      <c r="B922" s="63" t="s">
        <v>167</v>
      </c>
      <c r="C922" s="63" t="s">
        <v>168</v>
      </c>
      <c r="D922" s="63">
        <v>174</v>
      </c>
      <c r="E922" s="63">
        <v>87</v>
      </c>
    </row>
    <row r="923" spans="1:5" ht="15">
      <c r="A923" s="63" t="s">
        <v>181</v>
      </c>
      <c r="B923" s="63" t="s">
        <v>169</v>
      </c>
      <c r="C923" s="63" t="s">
        <v>170</v>
      </c>
      <c r="D923" s="63">
        <v>7</v>
      </c>
      <c r="E923" s="63">
        <v>7</v>
      </c>
    </row>
    <row r="924" spans="1:5" ht="15">
      <c r="A924" s="63" t="s">
        <v>181</v>
      </c>
      <c r="B924" s="63" t="s">
        <v>167</v>
      </c>
      <c r="C924" s="63" t="s">
        <v>168</v>
      </c>
      <c r="D924" s="63">
        <v>66</v>
      </c>
      <c r="E924" s="63">
        <v>33</v>
      </c>
    </row>
    <row r="925" spans="1:5" ht="15">
      <c r="A925" s="63" t="s">
        <v>181</v>
      </c>
      <c r="B925" s="63" t="s">
        <v>169</v>
      </c>
      <c r="C925" s="63" t="s">
        <v>170</v>
      </c>
      <c r="D925" s="63">
        <v>4</v>
      </c>
      <c r="E925" s="63">
        <v>4</v>
      </c>
    </row>
    <row r="926" spans="1:5" ht="15">
      <c r="A926" s="63" t="s">
        <v>181</v>
      </c>
      <c r="B926" s="63" t="s">
        <v>167</v>
      </c>
      <c r="C926" s="63" t="s">
        <v>168</v>
      </c>
      <c r="D926" s="63">
        <v>8</v>
      </c>
      <c r="E926" s="63">
        <v>4</v>
      </c>
    </row>
    <row r="927" spans="1:5" ht="15">
      <c r="A927" s="63" t="s">
        <v>181</v>
      </c>
      <c r="B927" s="63" t="s">
        <v>167</v>
      </c>
      <c r="C927" s="63" t="s">
        <v>168</v>
      </c>
      <c r="D927" s="63">
        <v>8</v>
      </c>
      <c r="E927" s="63">
        <v>4</v>
      </c>
    </row>
    <row r="928" spans="1:5" ht="15">
      <c r="A928" s="63" t="s">
        <v>181</v>
      </c>
      <c r="B928" s="63" t="s">
        <v>169</v>
      </c>
      <c r="C928" s="63" t="s">
        <v>170</v>
      </c>
      <c r="D928" s="63">
        <v>32</v>
      </c>
      <c r="E928" s="63">
        <v>32</v>
      </c>
    </row>
    <row r="929" spans="1:5" ht="15">
      <c r="A929" s="63" t="s">
        <v>181</v>
      </c>
      <c r="B929" s="63" t="s">
        <v>167</v>
      </c>
      <c r="C929" s="63" t="s">
        <v>168</v>
      </c>
      <c r="D929" s="63">
        <v>160</v>
      </c>
      <c r="E929" s="63">
        <v>80</v>
      </c>
    </row>
    <row r="930" spans="1:5" ht="15">
      <c r="A930" s="63" t="s">
        <v>181</v>
      </c>
      <c r="B930" s="63" t="s">
        <v>169</v>
      </c>
      <c r="C930" s="63" t="s">
        <v>170</v>
      </c>
      <c r="D930" s="63">
        <v>173</v>
      </c>
      <c r="E930" s="63">
        <v>173</v>
      </c>
    </row>
    <row r="931" spans="1:5" ht="15">
      <c r="A931" s="63" t="s">
        <v>181</v>
      </c>
      <c r="B931" s="63" t="s">
        <v>167</v>
      </c>
      <c r="C931" s="63" t="s">
        <v>168</v>
      </c>
      <c r="D931" s="63">
        <v>328</v>
      </c>
      <c r="E931" s="63">
        <v>164</v>
      </c>
    </row>
    <row r="932" spans="1:5" ht="15">
      <c r="A932" s="63" t="s">
        <v>181</v>
      </c>
      <c r="B932" s="63" t="s">
        <v>169</v>
      </c>
      <c r="C932" s="63" t="s">
        <v>170</v>
      </c>
      <c r="D932" s="63">
        <v>177</v>
      </c>
      <c r="E932" s="63">
        <v>177</v>
      </c>
    </row>
    <row r="933" spans="1:5" ht="15">
      <c r="A933" s="63" t="s">
        <v>181</v>
      </c>
      <c r="B933" s="63" t="s">
        <v>167</v>
      </c>
      <c r="C933" s="63" t="s">
        <v>168</v>
      </c>
      <c r="D933" s="63">
        <v>12</v>
      </c>
      <c r="E933" s="63">
        <v>6</v>
      </c>
    </row>
    <row r="934" spans="1:5" ht="15">
      <c r="A934" s="63" t="s">
        <v>181</v>
      </c>
      <c r="B934" s="63" t="s">
        <v>169</v>
      </c>
      <c r="C934" s="63" t="s">
        <v>170</v>
      </c>
      <c r="D934" s="63">
        <v>7</v>
      </c>
      <c r="E934" s="63">
        <v>7</v>
      </c>
    </row>
    <row r="935" spans="1:5" ht="15">
      <c r="A935" s="63" t="s">
        <v>181</v>
      </c>
      <c r="B935" s="63" t="s">
        <v>167</v>
      </c>
      <c r="C935" s="63" t="s">
        <v>168</v>
      </c>
      <c r="D935" s="63">
        <v>4</v>
      </c>
      <c r="E935" s="63">
        <v>2</v>
      </c>
    </row>
    <row r="936" spans="1:5" ht="15">
      <c r="A936" s="63" t="s">
        <v>181</v>
      </c>
      <c r="B936" s="63" t="s">
        <v>167</v>
      </c>
      <c r="C936" s="63" t="s">
        <v>168</v>
      </c>
      <c r="D936" s="63">
        <v>56</v>
      </c>
      <c r="E936" s="63">
        <v>28</v>
      </c>
    </row>
    <row r="937" spans="1:5" ht="15">
      <c r="A937" s="63" t="s">
        <v>181</v>
      </c>
      <c r="B937" s="63" t="s">
        <v>167</v>
      </c>
      <c r="C937" s="63" t="s">
        <v>168</v>
      </c>
      <c r="D937" s="63">
        <v>102</v>
      </c>
      <c r="E937" s="63">
        <v>51</v>
      </c>
    </row>
    <row r="938" spans="1:5" ht="15">
      <c r="A938" s="63" t="s">
        <v>181</v>
      </c>
      <c r="B938" s="63" t="s">
        <v>169</v>
      </c>
      <c r="C938" s="63" t="s">
        <v>170</v>
      </c>
      <c r="D938" s="63">
        <v>35</v>
      </c>
      <c r="E938" s="63">
        <v>35</v>
      </c>
    </row>
    <row r="939" spans="1:5" ht="15">
      <c r="A939" s="63" t="s">
        <v>181</v>
      </c>
      <c r="B939" s="63" t="s">
        <v>167</v>
      </c>
      <c r="C939" s="63" t="s">
        <v>168</v>
      </c>
      <c r="D939" s="63">
        <v>24</v>
      </c>
      <c r="E939" s="63">
        <v>12</v>
      </c>
    </row>
    <row r="940" spans="1:5" ht="15">
      <c r="A940" s="63" t="s">
        <v>181</v>
      </c>
      <c r="B940" s="63" t="s">
        <v>169</v>
      </c>
      <c r="C940" s="63" t="s">
        <v>170</v>
      </c>
      <c r="D940" s="63">
        <v>19</v>
      </c>
      <c r="E940" s="63">
        <v>19</v>
      </c>
    </row>
    <row r="941" spans="1:5" ht="15">
      <c r="A941" s="63" t="s">
        <v>181</v>
      </c>
      <c r="B941" s="63" t="s">
        <v>167</v>
      </c>
      <c r="C941" s="63" t="s">
        <v>168</v>
      </c>
      <c r="D941" s="63">
        <v>2</v>
      </c>
      <c r="E941" s="63">
        <v>1</v>
      </c>
    </row>
    <row r="942" spans="1:5" ht="15">
      <c r="A942" s="63" t="s">
        <v>181</v>
      </c>
      <c r="B942" s="63" t="s">
        <v>167</v>
      </c>
      <c r="C942" s="63" t="s">
        <v>168</v>
      </c>
      <c r="D942" s="63">
        <v>86</v>
      </c>
      <c r="E942" s="63">
        <v>43</v>
      </c>
    </row>
    <row r="943" spans="1:5" ht="15">
      <c r="A943" s="63" t="s">
        <v>181</v>
      </c>
      <c r="B943" s="63" t="s">
        <v>169</v>
      </c>
      <c r="C943" s="63" t="s">
        <v>170</v>
      </c>
      <c r="D943" s="63">
        <v>53</v>
      </c>
      <c r="E943" s="63">
        <v>53</v>
      </c>
    </row>
    <row r="944" spans="1:5" ht="15">
      <c r="A944" s="63" t="s">
        <v>181</v>
      </c>
      <c r="B944" s="63" t="s">
        <v>173</v>
      </c>
      <c r="C944" s="63" t="s">
        <v>174</v>
      </c>
      <c r="D944" s="63">
        <v>2</v>
      </c>
      <c r="E944" s="63">
        <v>1</v>
      </c>
    </row>
    <row r="945" spans="1:5" ht="15">
      <c r="A945" s="63" t="s">
        <v>181</v>
      </c>
      <c r="B945" s="63" t="s">
        <v>167</v>
      </c>
      <c r="C945" s="63" t="s">
        <v>168</v>
      </c>
      <c r="D945" s="63">
        <v>56</v>
      </c>
      <c r="E945" s="63">
        <v>28</v>
      </c>
    </row>
    <row r="946" spans="1:5" ht="15">
      <c r="A946" s="63" t="s">
        <v>181</v>
      </c>
      <c r="B946" s="63" t="s">
        <v>169</v>
      </c>
      <c r="C946" s="63" t="s">
        <v>170</v>
      </c>
      <c r="D946" s="63">
        <v>2</v>
      </c>
      <c r="E946" s="63">
        <v>2</v>
      </c>
    </row>
    <row r="947" spans="1:5" ht="15">
      <c r="A947" s="63" t="s">
        <v>181</v>
      </c>
      <c r="B947" s="63" t="s">
        <v>167</v>
      </c>
      <c r="C947" s="63" t="s">
        <v>168</v>
      </c>
      <c r="D947" s="63">
        <v>110</v>
      </c>
      <c r="E947" s="63">
        <v>55</v>
      </c>
    </row>
    <row r="948" spans="1:5" ht="15">
      <c r="A948" s="63" t="s">
        <v>181</v>
      </c>
      <c r="B948" s="63" t="s">
        <v>169</v>
      </c>
      <c r="C948" s="63" t="s">
        <v>170</v>
      </c>
      <c r="D948" s="63">
        <v>2</v>
      </c>
      <c r="E948" s="63">
        <v>2</v>
      </c>
    </row>
    <row r="949" spans="1:5" ht="15">
      <c r="A949" s="63" t="s">
        <v>181</v>
      </c>
      <c r="B949" s="63" t="s">
        <v>167</v>
      </c>
      <c r="C949" s="63" t="s">
        <v>168</v>
      </c>
      <c r="D949" s="63">
        <v>52</v>
      </c>
      <c r="E949" s="63">
        <v>26</v>
      </c>
    </row>
    <row r="950" spans="1:5" ht="15">
      <c r="A950" s="63" t="s">
        <v>181</v>
      </c>
      <c r="B950" s="63" t="s">
        <v>167</v>
      </c>
      <c r="C950" s="63" t="s">
        <v>168</v>
      </c>
      <c r="D950" s="63">
        <v>44</v>
      </c>
      <c r="E950" s="63">
        <v>22</v>
      </c>
    </row>
    <row r="951" spans="1:5" ht="15">
      <c r="A951" s="63" t="s">
        <v>181</v>
      </c>
      <c r="B951" s="63" t="s">
        <v>169</v>
      </c>
      <c r="C951" s="63" t="s">
        <v>170</v>
      </c>
      <c r="D951" s="63">
        <v>4</v>
      </c>
      <c r="E951" s="63">
        <v>4</v>
      </c>
    </row>
    <row r="952" spans="1:5" ht="15">
      <c r="A952" s="63" t="s">
        <v>181</v>
      </c>
      <c r="B952" s="63" t="s">
        <v>167</v>
      </c>
      <c r="C952" s="63" t="s">
        <v>168</v>
      </c>
      <c r="D952" s="63">
        <v>6</v>
      </c>
      <c r="E952" s="63">
        <v>3</v>
      </c>
    </row>
    <row r="953" spans="1:5" ht="15">
      <c r="A953" s="63" t="s">
        <v>181</v>
      </c>
      <c r="B953" s="63" t="s">
        <v>167</v>
      </c>
      <c r="C953" s="63" t="s">
        <v>168</v>
      </c>
      <c r="D953" s="63">
        <v>92</v>
      </c>
      <c r="E953" s="63">
        <v>46</v>
      </c>
    </row>
    <row r="954" spans="1:5" ht="15">
      <c r="A954" s="63" t="s">
        <v>181</v>
      </c>
      <c r="B954" s="63" t="s">
        <v>169</v>
      </c>
      <c r="C954" s="63" t="s">
        <v>170</v>
      </c>
      <c r="D954" s="63">
        <v>116</v>
      </c>
      <c r="E954" s="63">
        <v>116</v>
      </c>
    </row>
    <row r="955" spans="1:5" ht="15">
      <c r="A955" s="63" t="s">
        <v>181</v>
      </c>
      <c r="B955" s="63" t="s">
        <v>167</v>
      </c>
      <c r="C955" s="63" t="s">
        <v>168</v>
      </c>
      <c r="D955" s="63">
        <v>96</v>
      </c>
      <c r="E955" s="63">
        <v>48</v>
      </c>
    </row>
    <row r="956" spans="1:5" ht="15">
      <c r="A956" s="63" t="s">
        <v>181</v>
      </c>
      <c r="B956" s="63" t="s">
        <v>169</v>
      </c>
      <c r="C956" s="63" t="s">
        <v>170</v>
      </c>
      <c r="D956" s="63">
        <v>111</v>
      </c>
      <c r="E956" s="63">
        <v>111</v>
      </c>
    </row>
    <row r="957" spans="1:5" ht="15">
      <c r="A957" s="63" t="s">
        <v>181</v>
      </c>
      <c r="B957" s="63" t="s">
        <v>167</v>
      </c>
      <c r="C957" s="63" t="s">
        <v>168</v>
      </c>
      <c r="D957" s="63">
        <v>18</v>
      </c>
      <c r="E957" s="63">
        <v>9</v>
      </c>
    </row>
    <row r="958" spans="1:5" ht="15">
      <c r="A958" s="63" t="s">
        <v>181</v>
      </c>
      <c r="B958" s="63" t="s">
        <v>167</v>
      </c>
      <c r="C958" s="63" t="s">
        <v>168</v>
      </c>
      <c r="D958" s="63">
        <v>54</v>
      </c>
      <c r="E958" s="63">
        <v>27</v>
      </c>
    </row>
    <row r="959" spans="1:5" ht="15">
      <c r="A959" s="63" t="s">
        <v>181</v>
      </c>
      <c r="B959" s="63" t="s">
        <v>169</v>
      </c>
      <c r="C959" s="63" t="s">
        <v>170</v>
      </c>
      <c r="D959" s="63">
        <v>10</v>
      </c>
      <c r="E959" s="63">
        <v>10</v>
      </c>
    </row>
    <row r="960" spans="1:5" ht="15">
      <c r="A960" s="63" t="s">
        <v>181</v>
      </c>
      <c r="B960" s="63" t="s">
        <v>167</v>
      </c>
      <c r="C960" s="63" t="s">
        <v>168</v>
      </c>
      <c r="D960" s="63">
        <v>14</v>
      </c>
      <c r="E960" s="63">
        <v>7</v>
      </c>
    </row>
    <row r="961" spans="1:5" ht="15">
      <c r="A961" s="63" t="s">
        <v>181</v>
      </c>
      <c r="B961" s="63" t="s">
        <v>169</v>
      </c>
      <c r="C961" s="63" t="s">
        <v>170</v>
      </c>
      <c r="D961" s="63">
        <v>1</v>
      </c>
      <c r="E961" s="63">
        <v>1</v>
      </c>
    </row>
    <row r="962" spans="1:5" ht="15">
      <c r="A962" s="63" t="s">
        <v>181</v>
      </c>
      <c r="B962" s="63" t="s">
        <v>167</v>
      </c>
      <c r="C962" s="63" t="s">
        <v>168</v>
      </c>
      <c r="D962" s="63">
        <v>216</v>
      </c>
      <c r="E962" s="63">
        <v>108</v>
      </c>
    </row>
    <row r="963" spans="1:5" ht="15">
      <c r="A963" s="63" t="s">
        <v>181</v>
      </c>
      <c r="B963" s="63" t="s">
        <v>169</v>
      </c>
      <c r="C963" s="63" t="s">
        <v>170</v>
      </c>
      <c r="D963" s="63">
        <v>18</v>
      </c>
      <c r="E963" s="63">
        <v>18</v>
      </c>
    </row>
    <row r="964" spans="1:5" ht="15">
      <c r="A964" s="63" t="s">
        <v>181</v>
      </c>
      <c r="B964" s="63" t="s">
        <v>167</v>
      </c>
      <c r="C964" s="63" t="s">
        <v>168</v>
      </c>
      <c r="D964" s="63">
        <v>18</v>
      </c>
      <c r="E964" s="63">
        <v>9</v>
      </c>
    </row>
    <row r="965" spans="1:5" ht="15">
      <c r="A965" s="63" t="s">
        <v>181</v>
      </c>
      <c r="B965" s="63" t="s">
        <v>169</v>
      </c>
      <c r="C965" s="63" t="s">
        <v>170</v>
      </c>
      <c r="D965" s="63">
        <v>2</v>
      </c>
      <c r="E965" s="63">
        <v>2</v>
      </c>
    </row>
    <row r="966" spans="1:5" ht="15">
      <c r="A966" s="63" t="s">
        <v>181</v>
      </c>
      <c r="B966" s="63" t="s">
        <v>167</v>
      </c>
      <c r="C966" s="63" t="s">
        <v>168</v>
      </c>
      <c r="D966" s="63">
        <v>190</v>
      </c>
      <c r="E966" s="63">
        <v>95</v>
      </c>
    </row>
    <row r="967" spans="1:5" ht="15">
      <c r="A967" s="63" t="s">
        <v>181</v>
      </c>
      <c r="B967" s="63" t="s">
        <v>169</v>
      </c>
      <c r="C967" s="63" t="s">
        <v>170</v>
      </c>
      <c r="D967" s="63">
        <v>171</v>
      </c>
      <c r="E967" s="63">
        <v>171</v>
      </c>
    </row>
    <row r="968" spans="1:5" ht="15">
      <c r="A968" s="63" t="s">
        <v>181</v>
      </c>
      <c r="B968" s="63" t="s">
        <v>167</v>
      </c>
      <c r="C968" s="63" t="s">
        <v>168</v>
      </c>
      <c r="D968" s="63">
        <v>32</v>
      </c>
      <c r="E968" s="63">
        <v>16</v>
      </c>
    </row>
    <row r="969" spans="1:5" ht="15">
      <c r="A969" s="63" t="s">
        <v>181</v>
      </c>
      <c r="B969" s="63" t="s">
        <v>169</v>
      </c>
      <c r="C969" s="63" t="s">
        <v>170</v>
      </c>
      <c r="D969" s="63">
        <v>66</v>
      </c>
      <c r="E969" s="63">
        <v>66</v>
      </c>
    </row>
    <row r="970" spans="1:5" ht="15">
      <c r="A970" s="63" t="s">
        <v>181</v>
      </c>
      <c r="B970" s="63" t="s">
        <v>167</v>
      </c>
      <c r="C970" s="63" t="s">
        <v>168</v>
      </c>
      <c r="D970" s="63">
        <v>38</v>
      </c>
      <c r="E970" s="63">
        <v>19</v>
      </c>
    </row>
    <row r="971" spans="1:5" ht="15">
      <c r="A971" s="63" t="s">
        <v>181</v>
      </c>
      <c r="B971" s="63" t="s">
        <v>167</v>
      </c>
      <c r="C971" s="63" t="s">
        <v>168</v>
      </c>
      <c r="D971" s="63">
        <v>74</v>
      </c>
      <c r="E971" s="63">
        <v>37</v>
      </c>
    </row>
    <row r="972" spans="1:5" ht="15">
      <c r="A972" s="63" t="s">
        <v>181</v>
      </c>
      <c r="B972" s="63" t="s">
        <v>169</v>
      </c>
      <c r="C972" s="63" t="s">
        <v>170</v>
      </c>
      <c r="D972" s="63">
        <v>32</v>
      </c>
      <c r="E972" s="63">
        <v>32</v>
      </c>
    </row>
    <row r="973" spans="1:5" ht="15">
      <c r="A973" s="63" t="s">
        <v>181</v>
      </c>
      <c r="B973" s="63" t="s">
        <v>167</v>
      </c>
      <c r="C973" s="63" t="s">
        <v>168</v>
      </c>
      <c r="D973" s="63">
        <v>34</v>
      </c>
      <c r="E973" s="63">
        <v>17</v>
      </c>
    </row>
    <row r="974" spans="1:5" ht="15">
      <c r="A974" s="63" t="s">
        <v>181</v>
      </c>
      <c r="B974" s="63" t="s">
        <v>169</v>
      </c>
      <c r="C974" s="63" t="s">
        <v>170</v>
      </c>
      <c r="D974" s="63">
        <v>48</v>
      </c>
      <c r="E974" s="63">
        <v>48</v>
      </c>
    </row>
    <row r="975" spans="1:5" ht="15">
      <c r="A975" s="63" t="s">
        <v>181</v>
      </c>
      <c r="B975" s="63" t="s">
        <v>167</v>
      </c>
      <c r="C975" s="63" t="s">
        <v>168</v>
      </c>
      <c r="D975" s="63">
        <v>14</v>
      </c>
      <c r="E975" s="63">
        <v>7</v>
      </c>
    </row>
    <row r="976" spans="1:5" ht="15">
      <c r="A976" s="63" t="s">
        <v>181</v>
      </c>
      <c r="B976" s="63" t="s">
        <v>167</v>
      </c>
      <c r="C976" s="63" t="s">
        <v>168</v>
      </c>
      <c r="D976" s="63">
        <v>68</v>
      </c>
      <c r="E976" s="63">
        <v>34</v>
      </c>
    </row>
    <row r="977" spans="1:5" ht="15">
      <c r="A977" s="63" t="s">
        <v>181</v>
      </c>
      <c r="B977" s="63" t="s">
        <v>167</v>
      </c>
      <c r="C977" s="63" t="s">
        <v>168</v>
      </c>
      <c r="D977" s="63">
        <v>188</v>
      </c>
      <c r="E977" s="63">
        <v>94</v>
      </c>
    </row>
    <row r="978" spans="1:5" ht="15">
      <c r="A978" s="63" t="s">
        <v>181</v>
      </c>
      <c r="B978" s="63" t="s">
        <v>167</v>
      </c>
      <c r="C978" s="63" t="s">
        <v>168</v>
      </c>
      <c r="D978" s="63">
        <v>6</v>
      </c>
      <c r="E978" s="63">
        <v>3</v>
      </c>
    </row>
    <row r="979" spans="1:5" ht="15">
      <c r="A979" s="63" t="s">
        <v>181</v>
      </c>
      <c r="B979" s="63" t="s">
        <v>167</v>
      </c>
      <c r="C979" s="63" t="s">
        <v>168</v>
      </c>
      <c r="D979" s="63">
        <v>76</v>
      </c>
      <c r="E979" s="63">
        <v>38</v>
      </c>
    </row>
    <row r="980" spans="1:5" ht="15">
      <c r="A980" s="63" t="s">
        <v>181</v>
      </c>
      <c r="B980" s="63" t="s">
        <v>169</v>
      </c>
      <c r="C980" s="63" t="s">
        <v>170</v>
      </c>
      <c r="D980" s="63">
        <v>2</v>
      </c>
      <c r="E980" s="63">
        <v>2</v>
      </c>
    </row>
    <row r="981" spans="1:5" ht="15">
      <c r="A981" s="63" t="s">
        <v>181</v>
      </c>
      <c r="B981" s="63" t="s">
        <v>167</v>
      </c>
      <c r="C981" s="63" t="s">
        <v>168</v>
      </c>
      <c r="D981" s="63">
        <v>120</v>
      </c>
      <c r="E981" s="63">
        <v>60</v>
      </c>
    </row>
    <row r="982" spans="1:5" ht="15">
      <c r="A982" s="63" t="s">
        <v>181</v>
      </c>
      <c r="B982" s="63" t="s">
        <v>169</v>
      </c>
      <c r="C982" s="63" t="s">
        <v>170</v>
      </c>
      <c r="D982" s="63">
        <v>3</v>
      </c>
      <c r="E982" s="63">
        <v>3</v>
      </c>
    </row>
    <row r="983" spans="1:5" ht="15">
      <c r="A983" s="63" t="s">
        <v>181</v>
      </c>
      <c r="B983" s="63" t="s">
        <v>167</v>
      </c>
      <c r="C983" s="63" t="s">
        <v>168</v>
      </c>
      <c r="D983" s="63">
        <v>8</v>
      </c>
      <c r="E983" s="63">
        <v>4</v>
      </c>
    </row>
    <row r="984" spans="1:5" ht="15">
      <c r="A984" s="63" t="s">
        <v>181</v>
      </c>
      <c r="B984" s="63" t="s">
        <v>167</v>
      </c>
      <c r="C984" s="63" t="s">
        <v>168</v>
      </c>
      <c r="D984" s="63">
        <v>46</v>
      </c>
      <c r="E984" s="63">
        <v>23</v>
      </c>
    </row>
    <row r="985" spans="1:5" ht="15">
      <c r="A985" s="63" t="s">
        <v>181</v>
      </c>
      <c r="B985" s="63" t="s">
        <v>169</v>
      </c>
      <c r="C985" s="63" t="s">
        <v>170</v>
      </c>
      <c r="D985" s="63">
        <v>2</v>
      </c>
      <c r="E985" s="63">
        <v>2</v>
      </c>
    </row>
    <row r="986" spans="1:5" ht="15">
      <c r="A986" s="63" t="s">
        <v>181</v>
      </c>
      <c r="B986" s="63" t="s">
        <v>167</v>
      </c>
      <c r="C986" s="63" t="s">
        <v>168</v>
      </c>
      <c r="D986" s="63">
        <v>164</v>
      </c>
      <c r="E986" s="63">
        <v>82</v>
      </c>
    </row>
    <row r="987" spans="1:5" ht="15">
      <c r="A987" s="63" t="s">
        <v>181</v>
      </c>
      <c r="B987" s="63" t="s">
        <v>169</v>
      </c>
      <c r="C987" s="63" t="s">
        <v>170</v>
      </c>
      <c r="D987" s="63">
        <v>84</v>
      </c>
      <c r="E987" s="63">
        <v>84</v>
      </c>
    </row>
    <row r="988" spans="1:5" ht="15">
      <c r="A988" s="63" t="s">
        <v>181</v>
      </c>
      <c r="B988" s="63" t="s">
        <v>171</v>
      </c>
      <c r="C988" s="63" t="s">
        <v>172</v>
      </c>
      <c r="D988" s="63">
        <v>4</v>
      </c>
      <c r="E988" s="63">
        <v>1</v>
      </c>
    </row>
    <row r="989" spans="1:5" ht="15">
      <c r="A989" s="63" t="s">
        <v>181</v>
      </c>
      <c r="B989" s="63" t="s">
        <v>167</v>
      </c>
      <c r="C989" s="63" t="s">
        <v>168</v>
      </c>
      <c r="D989" s="63">
        <v>54</v>
      </c>
      <c r="E989" s="63">
        <v>27</v>
      </c>
    </row>
    <row r="990" spans="1:5" ht="15">
      <c r="A990" s="63" t="s">
        <v>181</v>
      </c>
      <c r="B990" s="63" t="s">
        <v>169</v>
      </c>
      <c r="C990" s="63" t="s">
        <v>170</v>
      </c>
      <c r="D990" s="63">
        <v>10</v>
      </c>
      <c r="E990" s="63">
        <v>10</v>
      </c>
    </row>
    <row r="991" spans="1:5" ht="15">
      <c r="A991" s="63" t="s">
        <v>181</v>
      </c>
      <c r="B991" s="63" t="s">
        <v>167</v>
      </c>
      <c r="C991" s="63" t="s">
        <v>168</v>
      </c>
      <c r="D991" s="63">
        <v>86</v>
      </c>
      <c r="E991" s="63">
        <v>43</v>
      </c>
    </row>
    <row r="992" spans="1:5" ht="15">
      <c r="A992" s="63" t="s">
        <v>181</v>
      </c>
      <c r="B992" s="63" t="s">
        <v>169</v>
      </c>
      <c r="C992" s="63" t="s">
        <v>170</v>
      </c>
      <c r="D992" s="63">
        <v>39</v>
      </c>
      <c r="E992" s="63">
        <v>39</v>
      </c>
    </row>
    <row r="993" spans="1:5" ht="15">
      <c r="A993" s="63" t="s">
        <v>181</v>
      </c>
      <c r="B993" s="63" t="s">
        <v>167</v>
      </c>
      <c r="C993" s="63" t="s">
        <v>168</v>
      </c>
      <c r="D993" s="63">
        <v>4</v>
      </c>
      <c r="E993" s="63">
        <v>2</v>
      </c>
    </row>
    <row r="994" spans="1:5" ht="15">
      <c r="A994" s="63" t="s">
        <v>181</v>
      </c>
      <c r="B994" s="63" t="s">
        <v>167</v>
      </c>
      <c r="C994" s="63" t="s">
        <v>168</v>
      </c>
      <c r="D994" s="63">
        <v>14</v>
      </c>
      <c r="E994" s="63">
        <v>7</v>
      </c>
    </row>
    <row r="995" spans="1:5" ht="15">
      <c r="A995" s="63" t="s">
        <v>181</v>
      </c>
      <c r="B995" s="63" t="s">
        <v>167</v>
      </c>
      <c r="C995" s="63" t="s">
        <v>168</v>
      </c>
      <c r="D995" s="63">
        <v>46</v>
      </c>
      <c r="E995" s="63">
        <v>23</v>
      </c>
    </row>
    <row r="996" spans="1:5" ht="15">
      <c r="A996" s="63" t="s">
        <v>181</v>
      </c>
      <c r="B996" s="63" t="s">
        <v>169</v>
      </c>
      <c r="C996" s="63" t="s">
        <v>170</v>
      </c>
      <c r="D996" s="63">
        <v>1</v>
      </c>
      <c r="E996" s="63">
        <v>1</v>
      </c>
    </row>
    <row r="997" spans="1:5" ht="15">
      <c r="A997" s="63" t="s">
        <v>181</v>
      </c>
      <c r="B997" s="63" t="s">
        <v>167</v>
      </c>
      <c r="C997" s="63" t="s">
        <v>168</v>
      </c>
      <c r="D997" s="63">
        <v>162</v>
      </c>
      <c r="E997" s="63">
        <v>81</v>
      </c>
    </row>
    <row r="998" spans="1:5" ht="15">
      <c r="A998" s="63" t="s">
        <v>181</v>
      </c>
      <c r="B998" s="63" t="s">
        <v>169</v>
      </c>
      <c r="C998" s="63" t="s">
        <v>170</v>
      </c>
      <c r="D998" s="63">
        <v>48</v>
      </c>
      <c r="E998" s="63">
        <v>48</v>
      </c>
    </row>
    <row r="999" spans="1:5" ht="15">
      <c r="A999" s="63" t="s">
        <v>181</v>
      </c>
      <c r="B999" s="63" t="s">
        <v>167</v>
      </c>
      <c r="C999" s="63" t="s">
        <v>168</v>
      </c>
      <c r="D999" s="63">
        <v>132</v>
      </c>
      <c r="E999" s="63">
        <v>66</v>
      </c>
    </row>
    <row r="1000" spans="1:5" ht="15">
      <c r="A1000" s="63" t="s">
        <v>181</v>
      </c>
      <c r="B1000" s="63" t="s">
        <v>169</v>
      </c>
      <c r="C1000" s="63" t="s">
        <v>170</v>
      </c>
      <c r="D1000" s="63">
        <v>1</v>
      </c>
      <c r="E1000" s="63">
        <v>1</v>
      </c>
    </row>
    <row r="1001" spans="1:5" ht="15">
      <c r="A1001" s="63" t="s">
        <v>181</v>
      </c>
      <c r="B1001" s="63" t="s">
        <v>167</v>
      </c>
      <c r="C1001" s="63" t="s">
        <v>168</v>
      </c>
      <c r="D1001" s="63">
        <v>122</v>
      </c>
      <c r="E1001" s="63">
        <v>61</v>
      </c>
    </row>
    <row r="1002" spans="1:5" ht="15">
      <c r="A1002" s="63" t="s">
        <v>181</v>
      </c>
      <c r="B1002" s="63" t="s">
        <v>169</v>
      </c>
      <c r="C1002" s="63" t="s">
        <v>170</v>
      </c>
      <c r="D1002" s="63">
        <v>74</v>
      </c>
      <c r="E1002" s="63">
        <v>74</v>
      </c>
    </row>
    <row r="1003" spans="1:5" ht="15">
      <c r="A1003" s="63" t="s">
        <v>181</v>
      </c>
      <c r="B1003" s="63" t="s">
        <v>167</v>
      </c>
      <c r="C1003" s="63" t="s">
        <v>168</v>
      </c>
      <c r="D1003" s="63">
        <v>32</v>
      </c>
      <c r="E1003" s="63">
        <v>16</v>
      </c>
    </row>
    <row r="1004" spans="1:5" ht="15">
      <c r="A1004" s="63" t="s">
        <v>181</v>
      </c>
      <c r="B1004" s="63" t="s">
        <v>169</v>
      </c>
      <c r="C1004" s="63" t="s">
        <v>170</v>
      </c>
      <c r="D1004" s="63">
        <v>1</v>
      </c>
      <c r="E1004" s="63">
        <v>1</v>
      </c>
    </row>
    <row r="1005" spans="1:5" ht="15">
      <c r="A1005" s="63" t="s">
        <v>181</v>
      </c>
      <c r="B1005" s="63" t="s">
        <v>167</v>
      </c>
      <c r="C1005" s="63" t="s">
        <v>168</v>
      </c>
      <c r="D1005" s="63">
        <v>4</v>
      </c>
      <c r="E1005" s="63">
        <v>2</v>
      </c>
    </row>
    <row r="1006" spans="1:5" ht="15">
      <c r="A1006" s="63" t="s">
        <v>181</v>
      </c>
      <c r="B1006" s="63" t="s">
        <v>169</v>
      </c>
      <c r="C1006" s="63" t="s">
        <v>170</v>
      </c>
      <c r="D1006" s="63">
        <v>3</v>
      </c>
      <c r="E1006" s="63">
        <v>3</v>
      </c>
    </row>
    <row r="1007" spans="1:5" ht="15">
      <c r="A1007" s="63" t="s">
        <v>181</v>
      </c>
      <c r="B1007" s="63" t="s">
        <v>167</v>
      </c>
      <c r="C1007" s="63" t="s">
        <v>168</v>
      </c>
      <c r="D1007" s="63">
        <v>44</v>
      </c>
      <c r="E1007" s="63">
        <v>22</v>
      </c>
    </row>
    <row r="1008" spans="1:5" ht="15">
      <c r="A1008" s="63" t="s">
        <v>181</v>
      </c>
      <c r="B1008" s="63" t="s">
        <v>169</v>
      </c>
      <c r="C1008" s="63" t="s">
        <v>170</v>
      </c>
      <c r="D1008" s="63">
        <v>6</v>
      </c>
      <c r="E1008" s="63">
        <v>6</v>
      </c>
    </row>
    <row r="1009" spans="1:5" ht="15">
      <c r="A1009" s="63" t="s">
        <v>181</v>
      </c>
      <c r="B1009" s="63" t="s">
        <v>167</v>
      </c>
      <c r="C1009" s="63" t="s">
        <v>168</v>
      </c>
      <c r="D1009" s="63">
        <v>108</v>
      </c>
      <c r="E1009" s="63">
        <v>54</v>
      </c>
    </row>
    <row r="1010" spans="1:5" ht="15">
      <c r="A1010" s="63" t="s">
        <v>181</v>
      </c>
      <c r="B1010" s="63" t="s">
        <v>169</v>
      </c>
      <c r="C1010" s="63" t="s">
        <v>170</v>
      </c>
      <c r="D1010" s="63">
        <v>5</v>
      </c>
      <c r="E1010" s="63">
        <v>5</v>
      </c>
    </row>
    <row r="1011" spans="1:5" ht="15">
      <c r="A1011" s="63" t="s">
        <v>181</v>
      </c>
      <c r="B1011" s="63" t="s">
        <v>167</v>
      </c>
      <c r="C1011" s="63" t="s">
        <v>168</v>
      </c>
      <c r="D1011" s="63">
        <v>144</v>
      </c>
      <c r="E1011" s="63">
        <v>72</v>
      </c>
    </row>
    <row r="1012" spans="1:5" ht="15">
      <c r="A1012" s="63" t="s">
        <v>181</v>
      </c>
      <c r="B1012" s="63" t="s">
        <v>169</v>
      </c>
      <c r="C1012" s="63" t="s">
        <v>170</v>
      </c>
      <c r="D1012" s="63">
        <v>100</v>
      </c>
      <c r="E1012" s="63">
        <v>100</v>
      </c>
    </row>
    <row r="1013" spans="1:5" ht="15">
      <c r="A1013" s="63" t="s">
        <v>181</v>
      </c>
      <c r="B1013" s="63" t="s">
        <v>167</v>
      </c>
      <c r="C1013" s="63" t="s">
        <v>168</v>
      </c>
      <c r="D1013" s="63">
        <v>8</v>
      </c>
      <c r="E1013" s="63">
        <v>4</v>
      </c>
    </row>
    <row r="1014" spans="1:5" ht="15">
      <c r="A1014" s="63" t="s">
        <v>181</v>
      </c>
      <c r="B1014" s="63" t="s">
        <v>169</v>
      </c>
      <c r="C1014" s="63" t="s">
        <v>170</v>
      </c>
      <c r="D1014" s="63">
        <v>2</v>
      </c>
      <c r="E1014" s="63">
        <v>2</v>
      </c>
    </row>
    <row r="1015" spans="1:5" ht="15">
      <c r="A1015" s="63" t="s">
        <v>181</v>
      </c>
      <c r="B1015" s="63" t="s">
        <v>167</v>
      </c>
      <c r="C1015" s="63" t="s">
        <v>168</v>
      </c>
      <c r="D1015" s="63">
        <v>182</v>
      </c>
      <c r="E1015" s="63">
        <v>91</v>
      </c>
    </row>
    <row r="1016" spans="1:5" ht="15">
      <c r="A1016" s="63" t="s">
        <v>181</v>
      </c>
      <c r="B1016" s="63" t="s">
        <v>169</v>
      </c>
      <c r="C1016" s="63" t="s">
        <v>170</v>
      </c>
      <c r="D1016" s="63">
        <v>41</v>
      </c>
      <c r="E1016" s="63">
        <v>41</v>
      </c>
    </row>
    <row r="1017" spans="1:5" ht="15">
      <c r="A1017" s="63" t="s">
        <v>181</v>
      </c>
      <c r="B1017" s="63" t="s">
        <v>167</v>
      </c>
      <c r="C1017" s="63" t="s">
        <v>168</v>
      </c>
      <c r="D1017" s="63">
        <v>38</v>
      </c>
      <c r="E1017" s="63">
        <v>19</v>
      </c>
    </row>
    <row r="1018" spans="1:5" ht="15">
      <c r="A1018" s="63" t="s">
        <v>181</v>
      </c>
      <c r="B1018" s="63" t="s">
        <v>169</v>
      </c>
      <c r="C1018" s="63" t="s">
        <v>170</v>
      </c>
      <c r="D1018" s="63">
        <v>3</v>
      </c>
      <c r="E1018" s="63">
        <v>3</v>
      </c>
    </row>
    <row r="1019" spans="1:5" ht="15">
      <c r="A1019" s="63" t="s">
        <v>181</v>
      </c>
      <c r="B1019" s="63" t="s">
        <v>167</v>
      </c>
      <c r="C1019" s="63" t="s">
        <v>168</v>
      </c>
      <c r="D1019" s="63">
        <v>2</v>
      </c>
      <c r="E1019" s="63">
        <v>1</v>
      </c>
    </row>
    <row r="1020" spans="1:5" ht="15">
      <c r="A1020" s="63" t="s">
        <v>181</v>
      </c>
      <c r="B1020" s="63" t="s">
        <v>167</v>
      </c>
      <c r="C1020" s="63" t="s">
        <v>168</v>
      </c>
      <c r="D1020" s="63">
        <v>12</v>
      </c>
      <c r="E1020" s="63">
        <v>6</v>
      </c>
    </row>
    <row r="1021" spans="1:5" ht="15">
      <c r="A1021" s="63" t="s">
        <v>181</v>
      </c>
      <c r="B1021" s="63" t="s">
        <v>169</v>
      </c>
      <c r="C1021" s="63" t="s">
        <v>170</v>
      </c>
      <c r="D1021" s="63">
        <v>3</v>
      </c>
      <c r="E1021" s="63">
        <v>3</v>
      </c>
    </row>
    <row r="1022" spans="1:5" ht="15">
      <c r="A1022" s="63" t="s">
        <v>181</v>
      </c>
      <c r="B1022" s="63" t="s">
        <v>167</v>
      </c>
      <c r="C1022" s="63" t="s">
        <v>168</v>
      </c>
      <c r="D1022" s="63">
        <v>34</v>
      </c>
      <c r="E1022" s="63">
        <v>17</v>
      </c>
    </row>
    <row r="1023" spans="1:5" ht="15">
      <c r="A1023" s="63" t="s">
        <v>181</v>
      </c>
      <c r="B1023" s="63" t="s">
        <v>169</v>
      </c>
      <c r="C1023" s="63" t="s">
        <v>170</v>
      </c>
      <c r="D1023" s="63">
        <v>1</v>
      </c>
      <c r="E1023" s="63">
        <v>1</v>
      </c>
    </row>
    <row r="1024" spans="1:5" ht="15">
      <c r="A1024" s="63" t="s">
        <v>181</v>
      </c>
      <c r="B1024" s="63" t="s">
        <v>167</v>
      </c>
      <c r="C1024" s="63" t="s">
        <v>168</v>
      </c>
      <c r="D1024" s="63">
        <v>8</v>
      </c>
      <c r="E1024" s="63">
        <v>4</v>
      </c>
    </row>
    <row r="1025" spans="1:5" ht="15">
      <c r="A1025" s="63" t="s">
        <v>181</v>
      </c>
      <c r="B1025" s="63" t="s">
        <v>169</v>
      </c>
      <c r="C1025" s="63" t="s">
        <v>170</v>
      </c>
      <c r="D1025" s="63">
        <v>2</v>
      </c>
      <c r="E1025" s="63">
        <v>2</v>
      </c>
    </row>
    <row r="1026" spans="1:5" ht="15">
      <c r="A1026" s="63" t="s">
        <v>181</v>
      </c>
      <c r="B1026" s="63" t="s">
        <v>167</v>
      </c>
      <c r="C1026" s="63" t="s">
        <v>168</v>
      </c>
      <c r="D1026" s="63">
        <v>82</v>
      </c>
      <c r="E1026" s="63">
        <v>41</v>
      </c>
    </row>
    <row r="1027" spans="1:5" ht="15">
      <c r="A1027" s="63" t="s">
        <v>181</v>
      </c>
      <c r="B1027" s="63" t="s">
        <v>169</v>
      </c>
      <c r="C1027" s="63" t="s">
        <v>170</v>
      </c>
      <c r="D1027" s="63">
        <v>25</v>
      </c>
      <c r="E1027" s="63">
        <v>25</v>
      </c>
    </row>
    <row r="1028" spans="1:5" ht="15">
      <c r="A1028" s="63" t="s">
        <v>181</v>
      </c>
      <c r="B1028" s="63" t="s">
        <v>167</v>
      </c>
      <c r="C1028" s="63" t="s">
        <v>168</v>
      </c>
      <c r="D1028" s="63">
        <v>2</v>
      </c>
      <c r="E1028" s="63">
        <v>1</v>
      </c>
    </row>
    <row r="1029" spans="1:5" ht="15">
      <c r="A1029" s="63" t="s">
        <v>181</v>
      </c>
      <c r="B1029" s="63" t="s">
        <v>167</v>
      </c>
      <c r="C1029" s="63" t="s">
        <v>168</v>
      </c>
      <c r="D1029" s="63">
        <v>46</v>
      </c>
      <c r="E1029" s="63">
        <v>23</v>
      </c>
    </row>
    <row r="1030" spans="1:5" ht="15">
      <c r="A1030" s="63" t="s">
        <v>181</v>
      </c>
      <c r="B1030" s="63" t="s">
        <v>167</v>
      </c>
      <c r="C1030" s="63" t="s">
        <v>168</v>
      </c>
      <c r="D1030" s="63">
        <v>48</v>
      </c>
      <c r="E1030" s="63">
        <v>24</v>
      </c>
    </row>
    <row r="1031" spans="1:5" ht="15">
      <c r="A1031" s="63" t="s">
        <v>181</v>
      </c>
      <c r="B1031" s="63" t="s">
        <v>169</v>
      </c>
      <c r="C1031" s="63" t="s">
        <v>170</v>
      </c>
      <c r="D1031" s="63">
        <v>39</v>
      </c>
      <c r="E1031" s="63">
        <v>39</v>
      </c>
    </row>
    <row r="1032" spans="1:5" ht="15">
      <c r="A1032" s="63" t="s">
        <v>181</v>
      </c>
      <c r="B1032" s="63" t="s">
        <v>167</v>
      </c>
      <c r="C1032" s="63" t="s">
        <v>168</v>
      </c>
      <c r="D1032" s="63">
        <v>140</v>
      </c>
      <c r="E1032" s="63">
        <v>70</v>
      </c>
    </row>
    <row r="1033" spans="1:5" ht="15">
      <c r="A1033" s="63" t="s">
        <v>181</v>
      </c>
      <c r="B1033" s="63" t="s">
        <v>169</v>
      </c>
      <c r="C1033" s="63" t="s">
        <v>170</v>
      </c>
      <c r="D1033" s="63">
        <v>10</v>
      </c>
      <c r="E1033" s="63">
        <v>10</v>
      </c>
    </row>
    <row r="1034" spans="1:5" ht="15">
      <c r="A1034" s="63" t="s">
        <v>181</v>
      </c>
      <c r="B1034" s="63" t="s">
        <v>167</v>
      </c>
      <c r="C1034" s="63" t="s">
        <v>168</v>
      </c>
      <c r="D1034" s="63">
        <v>6</v>
      </c>
      <c r="E1034" s="63">
        <v>3</v>
      </c>
    </row>
    <row r="1035" spans="1:5" ht="15">
      <c r="A1035" s="63" t="s">
        <v>181</v>
      </c>
      <c r="B1035" s="63" t="s">
        <v>167</v>
      </c>
      <c r="C1035" s="63" t="s">
        <v>168</v>
      </c>
      <c r="D1035" s="63">
        <v>20</v>
      </c>
      <c r="E1035" s="63">
        <v>10</v>
      </c>
    </row>
    <row r="1036" spans="1:5" ht="15">
      <c r="A1036" s="63" t="s">
        <v>181</v>
      </c>
      <c r="B1036" s="63" t="s">
        <v>167</v>
      </c>
      <c r="C1036" s="63" t="s">
        <v>168</v>
      </c>
      <c r="D1036" s="63">
        <v>118</v>
      </c>
      <c r="E1036" s="63">
        <v>59</v>
      </c>
    </row>
    <row r="1037" spans="1:5" ht="15">
      <c r="A1037" s="63" t="s">
        <v>181</v>
      </c>
      <c r="B1037" s="63" t="s">
        <v>169</v>
      </c>
      <c r="C1037" s="63" t="s">
        <v>170</v>
      </c>
      <c r="D1037" s="63">
        <v>56</v>
      </c>
      <c r="E1037" s="63">
        <v>56</v>
      </c>
    </row>
    <row r="1038" spans="1:5" ht="15">
      <c r="A1038" s="63" t="s">
        <v>181</v>
      </c>
      <c r="B1038" s="63" t="s">
        <v>167</v>
      </c>
      <c r="C1038" s="63" t="s">
        <v>168</v>
      </c>
      <c r="D1038" s="63">
        <v>70</v>
      </c>
      <c r="E1038" s="63">
        <v>35</v>
      </c>
    </row>
    <row r="1039" spans="1:5" ht="15">
      <c r="A1039" s="63" t="s">
        <v>181</v>
      </c>
      <c r="B1039" s="63" t="s">
        <v>169</v>
      </c>
      <c r="C1039" s="63" t="s">
        <v>170</v>
      </c>
      <c r="D1039" s="63">
        <v>49</v>
      </c>
      <c r="E1039" s="63">
        <v>49</v>
      </c>
    </row>
    <row r="1040" spans="1:5" ht="15">
      <c r="A1040" s="63" t="s">
        <v>181</v>
      </c>
      <c r="B1040" s="63" t="s">
        <v>167</v>
      </c>
      <c r="C1040" s="63" t="s">
        <v>168</v>
      </c>
      <c r="D1040" s="63">
        <v>74</v>
      </c>
      <c r="E1040" s="63">
        <v>37</v>
      </c>
    </row>
    <row r="1041" spans="1:5" ht="15">
      <c r="A1041" s="63" t="s">
        <v>181</v>
      </c>
      <c r="B1041" s="63" t="s">
        <v>169</v>
      </c>
      <c r="C1041" s="63" t="s">
        <v>170</v>
      </c>
      <c r="D1041" s="63">
        <v>3</v>
      </c>
      <c r="E1041" s="63">
        <v>3</v>
      </c>
    </row>
    <row r="1042" spans="1:5" ht="15">
      <c r="A1042" s="63" t="s">
        <v>181</v>
      </c>
      <c r="B1042" s="63" t="s">
        <v>167</v>
      </c>
      <c r="C1042" s="63" t="s">
        <v>168</v>
      </c>
      <c r="D1042" s="63">
        <v>82</v>
      </c>
      <c r="E1042" s="63">
        <v>41</v>
      </c>
    </row>
    <row r="1043" spans="1:5" ht="15">
      <c r="A1043" s="63" t="s">
        <v>181</v>
      </c>
      <c r="B1043" s="63" t="s">
        <v>167</v>
      </c>
      <c r="C1043" s="63" t="s">
        <v>168</v>
      </c>
      <c r="D1043" s="63">
        <v>6</v>
      </c>
      <c r="E1043" s="63">
        <v>3</v>
      </c>
    </row>
    <row r="1044" spans="1:5" ht="15">
      <c r="A1044" s="63" t="s">
        <v>181</v>
      </c>
      <c r="B1044" s="63" t="s">
        <v>169</v>
      </c>
      <c r="C1044" s="63" t="s">
        <v>170</v>
      </c>
      <c r="D1044" s="63">
        <v>7</v>
      </c>
      <c r="E1044" s="63">
        <v>7</v>
      </c>
    </row>
    <row r="1045" spans="1:5" ht="15">
      <c r="A1045" s="63" t="s">
        <v>181</v>
      </c>
      <c r="B1045" s="63" t="s">
        <v>167</v>
      </c>
      <c r="C1045" s="63" t="s">
        <v>168</v>
      </c>
      <c r="D1045" s="63">
        <v>446</v>
      </c>
      <c r="E1045" s="63">
        <v>223</v>
      </c>
    </row>
    <row r="1046" spans="1:5" ht="15">
      <c r="A1046" s="63" t="s">
        <v>181</v>
      </c>
      <c r="B1046" s="63" t="s">
        <v>169</v>
      </c>
      <c r="C1046" s="63" t="s">
        <v>170</v>
      </c>
      <c r="D1046" s="63">
        <v>237</v>
      </c>
      <c r="E1046" s="63">
        <v>237</v>
      </c>
    </row>
    <row r="1047" spans="1:5" ht="15">
      <c r="A1047" s="63" t="s">
        <v>181</v>
      </c>
      <c r="B1047" s="63" t="s">
        <v>167</v>
      </c>
      <c r="C1047" s="63" t="s">
        <v>168</v>
      </c>
      <c r="D1047" s="63">
        <v>40</v>
      </c>
      <c r="E1047" s="63">
        <v>20</v>
      </c>
    </row>
    <row r="1048" spans="1:5" ht="15">
      <c r="A1048" s="63" t="s">
        <v>181</v>
      </c>
      <c r="B1048" s="63" t="s">
        <v>169</v>
      </c>
      <c r="C1048" s="63" t="s">
        <v>170</v>
      </c>
      <c r="D1048" s="63">
        <v>34</v>
      </c>
      <c r="E1048" s="63">
        <v>34</v>
      </c>
    </row>
    <row r="1049" spans="1:5" ht="15">
      <c r="A1049" s="63" t="s">
        <v>181</v>
      </c>
      <c r="B1049" s="63" t="s">
        <v>167</v>
      </c>
      <c r="C1049" s="63" t="s">
        <v>168</v>
      </c>
      <c r="D1049" s="63">
        <v>84</v>
      </c>
      <c r="E1049" s="63">
        <v>42</v>
      </c>
    </row>
    <row r="1050" spans="1:5" ht="15">
      <c r="A1050" s="63" t="s">
        <v>181</v>
      </c>
      <c r="B1050" s="63" t="s">
        <v>167</v>
      </c>
      <c r="C1050" s="63" t="s">
        <v>168</v>
      </c>
      <c r="D1050" s="63">
        <v>254</v>
      </c>
      <c r="E1050" s="63">
        <v>127</v>
      </c>
    </row>
    <row r="1051" spans="1:5" ht="15">
      <c r="A1051" s="63" t="s">
        <v>181</v>
      </c>
      <c r="B1051" s="63" t="s">
        <v>169</v>
      </c>
      <c r="C1051" s="63" t="s">
        <v>170</v>
      </c>
      <c r="D1051" s="63">
        <v>178</v>
      </c>
      <c r="E1051" s="63">
        <v>178</v>
      </c>
    </row>
    <row r="1052" spans="1:5" ht="15">
      <c r="A1052" s="63" t="s">
        <v>181</v>
      </c>
      <c r="B1052" s="63" t="s">
        <v>167</v>
      </c>
      <c r="C1052" s="63" t="s">
        <v>168</v>
      </c>
      <c r="D1052" s="63">
        <v>68</v>
      </c>
      <c r="E1052" s="63">
        <v>34</v>
      </c>
    </row>
    <row r="1053" spans="1:5" ht="15">
      <c r="A1053" s="63" t="s">
        <v>181</v>
      </c>
      <c r="B1053" s="63" t="s">
        <v>169</v>
      </c>
      <c r="C1053" s="63" t="s">
        <v>170</v>
      </c>
      <c r="D1053" s="63">
        <v>61</v>
      </c>
      <c r="E1053" s="63">
        <v>61</v>
      </c>
    </row>
    <row r="1054" spans="1:5" ht="15">
      <c r="A1054" s="63" t="s">
        <v>181</v>
      </c>
      <c r="B1054" s="63" t="s">
        <v>167</v>
      </c>
      <c r="C1054" s="63" t="s">
        <v>168</v>
      </c>
      <c r="D1054" s="63">
        <v>100</v>
      </c>
      <c r="E1054" s="63">
        <v>50</v>
      </c>
    </row>
    <row r="1055" spans="1:5" ht="15">
      <c r="A1055" s="63" t="s">
        <v>181</v>
      </c>
      <c r="B1055" s="63" t="s">
        <v>169</v>
      </c>
      <c r="C1055" s="63" t="s">
        <v>170</v>
      </c>
      <c r="D1055" s="63">
        <v>75</v>
      </c>
      <c r="E1055" s="63">
        <v>75</v>
      </c>
    </row>
    <row r="1056" spans="1:5" ht="15">
      <c r="A1056" s="63" t="s">
        <v>181</v>
      </c>
      <c r="B1056" s="63" t="s">
        <v>167</v>
      </c>
      <c r="C1056" s="63" t="s">
        <v>168</v>
      </c>
      <c r="D1056" s="63">
        <v>2</v>
      </c>
      <c r="E1056" s="63">
        <v>1</v>
      </c>
    </row>
    <row r="1057" spans="1:5" ht="15">
      <c r="A1057" s="63" t="s">
        <v>181</v>
      </c>
      <c r="B1057" s="63" t="s">
        <v>169</v>
      </c>
      <c r="C1057" s="63" t="s">
        <v>170</v>
      </c>
      <c r="D1057" s="63">
        <v>1</v>
      </c>
      <c r="E1057" s="63">
        <v>1</v>
      </c>
    </row>
    <row r="1058" spans="1:5" ht="15">
      <c r="A1058" s="63" t="s">
        <v>181</v>
      </c>
      <c r="B1058" s="63" t="s">
        <v>167</v>
      </c>
      <c r="C1058" s="63" t="s">
        <v>168</v>
      </c>
      <c r="D1058" s="63">
        <v>236</v>
      </c>
      <c r="E1058" s="63">
        <v>118</v>
      </c>
    </row>
    <row r="1059" spans="1:5" ht="15">
      <c r="A1059" s="63" t="s">
        <v>181</v>
      </c>
      <c r="B1059" s="63" t="s">
        <v>169</v>
      </c>
      <c r="C1059" s="63" t="s">
        <v>170</v>
      </c>
      <c r="D1059" s="63">
        <v>108</v>
      </c>
      <c r="E1059" s="63">
        <v>108</v>
      </c>
    </row>
    <row r="1060" spans="1:5" ht="15">
      <c r="A1060" s="63" t="s">
        <v>181</v>
      </c>
      <c r="B1060" s="63" t="s">
        <v>167</v>
      </c>
      <c r="C1060" s="63" t="s">
        <v>168</v>
      </c>
      <c r="D1060" s="63">
        <v>14</v>
      </c>
      <c r="E1060" s="63">
        <v>7</v>
      </c>
    </row>
    <row r="1061" spans="1:5" ht="15">
      <c r="A1061" s="63" t="s">
        <v>181</v>
      </c>
      <c r="B1061" s="63" t="s">
        <v>167</v>
      </c>
      <c r="C1061" s="63" t="s">
        <v>168</v>
      </c>
      <c r="D1061" s="63">
        <v>128</v>
      </c>
      <c r="E1061" s="63">
        <v>64</v>
      </c>
    </row>
    <row r="1062" spans="1:5" ht="15">
      <c r="A1062" s="63" t="s">
        <v>181</v>
      </c>
      <c r="B1062" s="63" t="s">
        <v>169</v>
      </c>
      <c r="C1062" s="63" t="s">
        <v>170</v>
      </c>
      <c r="D1062" s="63">
        <v>65</v>
      </c>
      <c r="E1062" s="63">
        <v>65</v>
      </c>
    </row>
    <row r="1063" spans="1:5" ht="15">
      <c r="A1063" s="63" t="s">
        <v>181</v>
      </c>
      <c r="B1063" s="63" t="s">
        <v>167</v>
      </c>
      <c r="C1063" s="63" t="s">
        <v>168</v>
      </c>
      <c r="D1063" s="63">
        <v>14</v>
      </c>
      <c r="E1063" s="63">
        <v>7</v>
      </c>
    </row>
    <row r="1064" spans="1:5" ht="15">
      <c r="A1064" s="63" t="s">
        <v>181</v>
      </c>
      <c r="B1064" s="63" t="s">
        <v>169</v>
      </c>
      <c r="C1064" s="63" t="s">
        <v>170</v>
      </c>
      <c r="D1064" s="63">
        <v>12</v>
      </c>
      <c r="E1064" s="63">
        <v>12</v>
      </c>
    </row>
    <row r="1065" spans="1:5" ht="15">
      <c r="A1065" s="63" t="s">
        <v>181</v>
      </c>
      <c r="B1065" s="63" t="s">
        <v>167</v>
      </c>
      <c r="C1065" s="63" t="s">
        <v>168</v>
      </c>
      <c r="D1065" s="63">
        <v>10</v>
      </c>
      <c r="E1065" s="63">
        <v>5</v>
      </c>
    </row>
    <row r="1066" spans="1:5" ht="15">
      <c r="A1066" s="63" t="s">
        <v>181</v>
      </c>
      <c r="B1066" s="63" t="s">
        <v>167</v>
      </c>
      <c r="C1066" s="63" t="s">
        <v>168</v>
      </c>
      <c r="D1066" s="63">
        <v>44</v>
      </c>
      <c r="E1066" s="63">
        <v>22</v>
      </c>
    </row>
    <row r="1067" spans="1:5" ht="15">
      <c r="A1067" s="63" t="s">
        <v>181</v>
      </c>
      <c r="B1067" s="63" t="s">
        <v>167</v>
      </c>
      <c r="C1067" s="63" t="s">
        <v>168</v>
      </c>
      <c r="D1067" s="63">
        <v>16</v>
      </c>
      <c r="E1067" s="63">
        <v>8</v>
      </c>
    </row>
    <row r="1068" spans="1:5" ht="15">
      <c r="A1068" s="63" t="s">
        <v>181</v>
      </c>
      <c r="B1068" s="63" t="s">
        <v>167</v>
      </c>
      <c r="C1068" s="63" t="s">
        <v>168</v>
      </c>
      <c r="D1068" s="63">
        <v>18</v>
      </c>
      <c r="E1068" s="63">
        <v>9</v>
      </c>
    </row>
    <row r="1069" spans="1:5" ht="15">
      <c r="A1069" s="63" t="s">
        <v>181</v>
      </c>
      <c r="B1069" s="63" t="s">
        <v>169</v>
      </c>
      <c r="C1069" s="63" t="s">
        <v>170</v>
      </c>
      <c r="D1069" s="63">
        <v>1</v>
      </c>
      <c r="E1069" s="63">
        <v>1</v>
      </c>
    </row>
    <row r="1070" spans="1:5" ht="15">
      <c r="A1070" s="63" t="s">
        <v>181</v>
      </c>
      <c r="B1070" s="63" t="s">
        <v>167</v>
      </c>
      <c r="C1070" s="63" t="s">
        <v>168</v>
      </c>
      <c r="D1070" s="63">
        <v>18</v>
      </c>
      <c r="E1070" s="63">
        <v>9</v>
      </c>
    </row>
    <row r="1071" spans="1:5" ht="15">
      <c r="A1071" s="63" t="s">
        <v>181</v>
      </c>
      <c r="B1071" s="63" t="s">
        <v>169</v>
      </c>
      <c r="C1071" s="63" t="s">
        <v>170</v>
      </c>
      <c r="D1071" s="63">
        <v>7</v>
      </c>
      <c r="E1071" s="63">
        <v>7</v>
      </c>
    </row>
    <row r="1072" spans="1:5" ht="15">
      <c r="A1072" s="63" t="s">
        <v>181</v>
      </c>
      <c r="B1072" s="63" t="s">
        <v>167</v>
      </c>
      <c r="C1072" s="63" t="s">
        <v>168</v>
      </c>
      <c r="D1072" s="63">
        <v>30</v>
      </c>
      <c r="E1072" s="63">
        <v>15</v>
      </c>
    </row>
    <row r="1073" spans="1:5" ht="15">
      <c r="A1073" s="63" t="s">
        <v>181</v>
      </c>
      <c r="B1073" s="63" t="s">
        <v>167</v>
      </c>
      <c r="C1073" s="63" t="s">
        <v>168</v>
      </c>
      <c r="D1073" s="63">
        <v>130</v>
      </c>
      <c r="E1073" s="63">
        <v>65</v>
      </c>
    </row>
    <row r="1074" spans="1:5" ht="15">
      <c r="A1074" s="63" t="s">
        <v>181</v>
      </c>
      <c r="B1074" s="63" t="s">
        <v>169</v>
      </c>
      <c r="C1074" s="63" t="s">
        <v>170</v>
      </c>
      <c r="D1074" s="63">
        <v>3</v>
      </c>
      <c r="E1074" s="63">
        <v>3</v>
      </c>
    </row>
    <row r="1075" spans="1:5" ht="15">
      <c r="A1075" s="63" t="s">
        <v>181</v>
      </c>
      <c r="B1075" s="63" t="s">
        <v>167</v>
      </c>
      <c r="C1075" s="63" t="s">
        <v>168</v>
      </c>
      <c r="D1075" s="63">
        <v>20</v>
      </c>
      <c r="E1075" s="63">
        <v>10</v>
      </c>
    </row>
    <row r="1076" spans="1:5" ht="15">
      <c r="A1076" s="63" t="s">
        <v>181</v>
      </c>
      <c r="B1076" s="63" t="s">
        <v>169</v>
      </c>
      <c r="C1076" s="63" t="s">
        <v>170</v>
      </c>
      <c r="D1076" s="63">
        <v>5</v>
      </c>
      <c r="E1076" s="63">
        <v>5</v>
      </c>
    </row>
    <row r="1077" spans="1:5" ht="15">
      <c r="A1077" s="63" t="s">
        <v>181</v>
      </c>
      <c r="B1077" s="63" t="s">
        <v>167</v>
      </c>
      <c r="C1077" s="63" t="s">
        <v>168</v>
      </c>
      <c r="D1077" s="63">
        <v>6</v>
      </c>
      <c r="E1077" s="63">
        <v>3</v>
      </c>
    </row>
    <row r="1078" spans="1:5" ht="15">
      <c r="A1078" s="63" t="s">
        <v>181</v>
      </c>
      <c r="B1078" s="63" t="s">
        <v>167</v>
      </c>
      <c r="C1078" s="63" t="s">
        <v>168</v>
      </c>
      <c r="D1078" s="63">
        <v>46</v>
      </c>
      <c r="E1078" s="63">
        <v>23</v>
      </c>
    </row>
    <row r="1079" spans="1:5" ht="15">
      <c r="A1079" s="63" t="s">
        <v>181</v>
      </c>
      <c r="B1079" s="63" t="s">
        <v>169</v>
      </c>
      <c r="C1079" s="63" t="s">
        <v>170</v>
      </c>
      <c r="D1079" s="63">
        <v>9</v>
      </c>
      <c r="E1079" s="63">
        <v>9</v>
      </c>
    </row>
    <row r="1080" spans="1:5" ht="15">
      <c r="A1080" s="63" t="s">
        <v>181</v>
      </c>
      <c r="B1080" s="63" t="s">
        <v>167</v>
      </c>
      <c r="C1080" s="63" t="s">
        <v>168</v>
      </c>
      <c r="D1080" s="63">
        <v>110</v>
      </c>
      <c r="E1080" s="63">
        <v>55</v>
      </c>
    </row>
    <row r="1081" spans="1:5" ht="15">
      <c r="A1081" s="63" t="s">
        <v>181</v>
      </c>
      <c r="B1081" s="63" t="s">
        <v>169</v>
      </c>
      <c r="C1081" s="63" t="s">
        <v>170</v>
      </c>
      <c r="D1081" s="63">
        <v>2</v>
      </c>
      <c r="E1081" s="63">
        <v>2</v>
      </c>
    </row>
    <row r="1082" spans="1:5" ht="15">
      <c r="A1082" s="63" t="s">
        <v>181</v>
      </c>
      <c r="B1082" s="63" t="s">
        <v>167</v>
      </c>
      <c r="C1082" s="63" t="s">
        <v>168</v>
      </c>
      <c r="D1082" s="63">
        <v>252</v>
      </c>
      <c r="E1082" s="63">
        <v>126</v>
      </c>
    </row>
    <row r="1083" spans="1:5" ht="15">
      <c r="A1083" s="63" t="s">
        <v>181</v>
      </c>
      <c r="B1083" s="63" t="s">
        <v>169</v>
      </c>
      <c r="C1083" s="63" t="s">
        <v>170</v>
      </c>
      <c r="D1083" s="63">
        <v>16</v>
      </c>
      <c r="E1083" s="63">
        <v>16</v>
      </c>
    </row>
    <row r="1084" spans="1:5" ht="15">
      <c r="A1084" s="63" t="s">
        <v>181</v>
      </c>
      <c r="B1084" s="63" t="s">
        <v>167</v>
      </c>
      <c r="C1084" s="63" t="s">
        <v>168</v>
      </c>
      <c r="D1084" s="63">
        <v>70</v>
      </c>
      <c r="E1084" s="63">
        <v>35</v>
      </c>
    </row>
    <row r="1085" spans="1:5" ht="15">
      <c r="A1085" s="63" t="s">
        <v>181</v>
      </c>
      <c r="B1085" s="63" t="s">
        <v>169</v>
      </c>
      <c r="C1085" s="63" t="s">
        <v>170</v>
      </c>
      <c r="D1085" s="63">
        <v>5</v>
      </c>
      <c r="E1085" s="63">
        <v>5</v>
      </c>
    </row>
    <row r="1086" spans="1:5" ht="15">
      <c r="A1086" s="63" t="s">
        <v>181</v>
      </c>
      <c r="B1086" s="63" t="s">
        <v>167</v>
      </c>
      <c r="C1086" s="63" t="s">
        <v>168</v>
      </c>
      <c r="D1086" s="63">
        <v>110</v>
      </c>
      <c r="E1086" s="63">
        <v>55</v>
      </c>
    </row>
    <row r="1087" spans="1:5" ht="15">
      <c r="A1087" s="63" t="s">
        <v>181</v>
      </c>
      <c r="B1087" s="63" t="s">
        <v>169</v>
      </c>
      <c r="C1087" s="63" t="s">
        <v>170</v>
      </c>
      <c r="D1087" s="63">
        <v>7</v>
      </c>
      <c r="E1087" s="63">
        <v>7</v>
      </c>
    </row>
    <row r="1088" spans="1:5" ht="15">
      <c r="A1088" s="63" t="s">
        <v>181</v>
      </c>
      <c r="B1088" s="63" t="s">
        <v>167</v>
      </c>
      <c r="C1088" s="63" t="s">
        <v>168</v>
      </c>
      <c r="D1088" s="63">
        <v>246</v>
      </c>
      <c r="E1088" s="63">
        <v>123</v>
      </c>
    </row>
    <row r="1089" spans="1:5" ht="15">
      <c r="A1089" s="63" t="s">
        <v>181</v>
      </c>
      <c r="B1089" s="63" t="s">
        <v>169</v>
      </c>
      <c r="C1089" s="63" t="s">
        <v>170</v>
      </c>
      <c r="D1089" s="63">
        <v>79</v>
      </c>
      <c r="E1089" s="63">
        <v>79</v>
      </c>
    </row>
    <row r="1090" spans="1:5" ht="15">
      <c r="A1090" s="63" t="s">
        <v>181</v>
      </c>
      <c r="B1090" s="63" t="s">
        <v>167</v>
      </c>
      <c r="C1090" s="63" t="s">
        <v>168</v>
      </c>
      <c r="D1090" s="63">
        <v>136</v>
      </c>
      <c r="E1090" s="63">
        <v>68</v>
      </c>
    </row>
    <row r="1091" spans="1:5" ht="15">
      <c r="A1091" s="63" t="s">
        <v>181</v>
      </c>
      <c r="B1091" s="63" t="s">
        <v>167</v>
      </c>
      <c r="C1091" s="63" t="s">
        <v>168</v>
      </c>
      <c r="D1091" s="63">
        <v>170</v>
      </c>
      <c r="E1091" s="63">
        <v>85</v>
      </c>
    </row>
    <row r="1092" spans="1:5" ht="15">
      <c r="A1092" s="63" t="s">
        <v>181</v>
      </c>
      <c r="B1092" s="63" t="s">
        <v>169</v>
      </c>
      <c r="C1092" s="63" t="s">
        <v>170</v>
      </c>
      <c r="D1092" s="63">
        <v>91</v>
      </c>
      <c r="E1092" s="63">
        <v>91</v>
      </c>
    </row>
    <row r="1093" spans="1:5" ht="15">
      <c r="A1093" s="63" t="s">
        <v>181</v>
      </c>
      <c r="B1093" s="63" t="s">
        <v>167</v>
      </c>
      <c r="C1093" s="63" t="s">
        <v>168</v>
      </c>
      <c r="D1093" s="63">
        <v>156</v>
      </c>
      <c r="E1093" s="63">
        <v>78</v>
      </c>
    </row>
    <row r="1094" spans="1:5" ht="15">
      <c r="A1094" s="63" t="s">
        <v>181</v>
      </c>
      <c r="B1094" s="63" t="s">
        <v>169</v>
      </c>
      <c r="C1094" s="63" t="s">
        <v>170</v>
      </c>
      <c r="D1094" s="63">
        <v>93</v>
      </c>
      <c r="E1094" s="63">
        <v>93</v>
      </c>
    </row>
    <row r="1095" spans="1:5" ht="15">
      <c r="A1095" s="63" t="s">
        <v>181</v>
      </c>
      <c r="B1095" s="63" t="s">
        <v>167</v>
      </c>
      <c r="C1095" s="63" t="s">
        <v>168</v>
      </c>
      <c r="D1095" s="63">
        <v>154</v>
      </c>
      <c r="E1095" s="63">
        <v>77</v>
      </c>
    </row>
    <row r="1096" spans="1:5" ht="15">
      <c r="A1096" s="63" t="s">
        <v>181</v>
      </c>
      <c r="B1096" s="63" t="s">
        <v>169</v>
      </c>
      <c r="C1096" s="63" t="s">
        <v>170</v>
      </c>
      <c r="D1096" s="63">
        <v>103</v>
      </c>
      <c r="E1096" s="63">
        <v>103</v>
      </c>
    </row>
    <row r="1097" spans="1:5" ht="15">
      <c r="A1097" s="63" t="s">
        <v>181</v>
      </c>
      <c r="B1097" s="63" t="s">
        <v>167</v>
      </c>
      <c r="C1097" s="63" t="s">
        <v>168</v>
      </c>
      <c r="D1097" s="63">
        <v>148</v>
      </c>
      <c r="E1097" s="63">
        <v>74</v>
      </c>
    </row>
    <row r="1098" spans="1:5" ht="15">
      <c r="A1098" s="63" t="s">
        <v>181</v>
      </c>
      <c r="B1098" s="63" t="s">
        <v>169</v>
      </c>
      <c r="C1098" s="63" t="s">
        <v>170</v>
      </c>
      <c r="D1098" s="63">
        <v>60</v>
      </c>
      <c r="E1098" s="63">
        <v>60</v>
      </c>
    </row>
    <row r="1099" spans="1:5" ht="15">
      <c r="A1099" s="63" t="s">
        <v>181</v>
      </c>
      <c r="B1099" s="63" t="s">
        <v>167</v>
      </c>
      <c r="C1099" s="63" t="s">
        <v>168</v>
      </c>
      <c r="D1099" s="63">
        <v>220</v>
      </c>
      <c r="E1099" s="63">
        <v>110</v>
      </c>
    </row>
    <row r="1100" spans="1:5" ht="15">
      <c r="A1100" s="63" t="s">
        <v>181</v>
      </c>
      <c r="B1100" s="63" t="s">
        <v>169</v>
      </c>
      <c r="C1100" s="63" t="s">
        <v>170</v>
      </c>
      <c r="D1100" s="63">
        <v>5</v>
      </c>
      <c r="E1100" s="63">
        <v>5</v>
      </c>
    </row>
    <row r="1101" spans="1:5" ht="15">
      <c r="A1101" s="63" t="s">
        <v>181</v>
      </c>
      <c r="B1101" s="63" t="s">
        <v>167</v>
      </c>
      <c r="C1101" s="63" t="s">
        <v>168</v>
      </c>
      <c r="D1101" s="63">
        <v>110</v>
      </c>
      <c r="E1101" s="63">
        <v>55</v>
      </c>
    </row>
    <row r="1102" spans="1:5" ht="15">
      <c r="A1102" s="63" t="s">
        <v>181</v>
      </c>
      <c r="B1102" s="63" t="s">
        <v>169</v>
      </c>
      <c r="C1102" s="63" t="s">
        <v>170</v>
      </c>
      <c r="D1102" s="63">
        <v>10</v>
      </c>
      <c r="E1102" s="63">
        <v>10</v>
      </c>
    </row>
    <row r="1103" spans="1:5" ht="15">
      <c r="A1103" s="63" t="s">
        <v>181</v>
      </c>
      <c r="B1103" s="63" t="s">
        <v>167</v>
      </c>
      <c r="C1103" s="63" t="s">
        <v>168</v>
      </c>
      <c r="D1103" s="63">
        <v>10</v>
      </c>
      <c r="E1103" s="63">
        <v>5</v>
      </c>
    </row>
    <row r="1104" spans="1:5" ht="15">
      <c r="A1104" s="63" t="s">
        <v>181</v>
      </c>
      <c r="B1104" s="63" t="s">
        <v>169</v>
      </c>
      <c r="C1104" s="63" t="s">
        <v>170</v>
      </c>
      <c r="D1104" s="63">
        <v>1</v>
      </c>
      <c r="E1104" s="63">
        <v>1</v>
      </c>
    </row>
    <row r="1105" spans="1:5" ht="15">
      <c r="A1105" s="63" t="s">
        <v>181</v>
      </c>
      <c r="B1105" s="63" t="s">
        <v>167</v>
      </c>
      <c r="C1105" s="63" t="s">
        <v>168</v>
      </c>
      <c r="D1105" s="63">
        <v>90</v>
      </c>
      <c r="E1105" s="63">
        <v>45</v>
      </c>
    </row>
    <row r="1106" spans="1:5" ht="15">
      <c r="A1106" s="63" t="s">
        <v>181</v>
      </c>
      <c r="B1106" s="63" t="s">
        <v>169</v>
      </c>
      <c r="C1106" s="63" t="s">
        <v>170</v>
      </c>
      <c r="D1106" s="63">
        <v>118</v>
      </c>
      <c r="E1106" s="63">
        <v>118</v>
      </c>
    </row>
    <row r="1107" spans="1:5" ht="15">
      <c r="A1107" s="63" t="s">
        <v>181</v>
      </c>
      <c r="B1107" s="63" t="s">
        <v>167</v>
      </c>
      <c r="C1107" s="63" t="s">
        <v>168</v>
      </c>
      <c r="D1107" s="63">
        <v>40</v>
      </c>
      <c r="E1107" s="63">
        <v>20</v>
      </c>
    </row>
    <row r="1108" spans="1:5" ht="15">
      <c r="A1108" s="63" t="s">
        <v>181</v>
      </c>
      <c r="B1108" s="63" t="s">
        <v>169</v>
      </c>
      <c r="C1108" s="63" t="s">
        <v>170</v>
      </c>
      <c r="D1108" s="63">
        <v>53</v>
      </c>
      <c r="E1108" s="63">
        <v>53</v>
      </c>
    </row>
    <row r="1109" spans="1:5" ht="15">
      <c r="A1109" s="63" t="s">
        <v>181</v>
      </c>
      <c r="B1109" s="63" t="s">
        <v>167</v>
      </c>
      <c r="C1109" s="63" t="s">
        <v>168</v>
      </c>
      <c r="D1109" s="63">
        <v>18</v>
      </c>
      <c r="E1109" s="63">
        <v>9</v>
      </c>
    </row>
    <row r="1110" spans="1:5" ht="15">
      <c r="A1110" s="63" t="s">
        <v>181</v>
      </c>
      <c r="B1110" s="63" t="s">
        <v>167</v>
      </c>
      <c r="C1110" s="63" t="s">
        <v>168</v>
      </c>
      <c r="D1110" s="63">
        <v>2</v>
      </c>
      <c r="E1110" s="63">
        <v>1</v>
      </c>
    </row>
    <row r="1111" spans="1:5" ht="15">
      <c r="A1111" s="63" t="s">
        <v>181</v>
      </c>
      <c r="B1111" s="63" t="s">
        <v>167</v>
      </c>
      <c r="C1111" s="63" t="s">
        <v>168</v>
      </c>
      <c r="D1111" s="63">
        <v>18</v>
      </c>
      <c r="E1111" s="63">
        <v>9</v>
      </c>
    </row>
    <row r="1112" spans="1:5" ht="15">
      <c r="A1112" s="63" t="s">
        <v>181</v>
      </c>
      <c r="B1112" s="63" t="s">
        <v>167</v>
      </c>
      <c r="C1112" s="63" t="s">
        <v>168</v>
      </c>
      <c r="D1112" s="63">
        <v>186</v>
      </c>
      <c r="E1112" s="63">
        <v>93</v>
      </c>
    </row>
    <row r="1113" spans="1:5" ht="15">
      <c r="A1113" s="63" t="s">
        <v>181</v>
      </c>
      <c r="B1113" s="63" t="s">
        <v>169</v>
      </c>
      <c r="C1113" s="63" t="s">
        <v>170</v>
      </c>
      <c r="D1113" s="63">
        <v>18</v>
      </c>
      <c r="E1113" s="63">
        <v>18</v>
      </c>
    </row>
    <row r="1114" spans="1:5" ht="15">
      <c r="A1114" s="63" t="s">
        <v>181</v>
      </c>
      <c r="B1114" s="63" t="s">
        <v>167</v>
      </c>
      <c r="C1114" s="63" t="s">
        <v>168</v>
      </c>
      <c r="D1114" s="63">
        <v>98</v>
      </c>
      <c r="E1114" s="63">
        <v>49</v>
      </c>
    </row>
    <row r="1115" spans="1:5" ht="15">
      <c r="A1115" s="63" t="s">
        <v>181</v>
      </c>
      <c r="B1115" s="63" t="s">
        <v>169</v>
      </c>
      <c r="C1115" s="63" t="s">
        <v>170</v>
      </c>
      <c r="D1115" s="63">
        <v>2</v>
      </c>
      <c r="E1115" s="63">
        <v>2</v>
      </c>
    </row>
    <row r="1116" spans="1:5" ht="15">
      <c r="A1116" s="63" t="s">
        <v>181</v>
      </c>
      <c r="B1116" s="63" t="s">
        <v>167</v>
      </c>
      <c r="C1116" s="63" t="s">
        <v>168</v>
      </c>
      <c r="D1116" s="63">
        <v>168</v>
      </c>
      <c r="E1116" s="63">
        <v>84</v>
      </c>
    </row>
    <row r="1117" spans="1:5" ht="15">
      <c r="A1117" s="63" t="s">
        <v>181</v>
      </c>
      <c r="B1117" s="63" t="s">
        <v>169</v>
      </c>
      <c r="C1117" s="63" t="s">
        <v>170</v>
      </c>
      <c r="D1117" s="63">
        <v>9</v>
      </c>
      <c r="E1117" s="63">
        <v>9</v>
      </c>
    </row>
    <row r="1118" spans="1:5" ht="15">
      <c r="A1118" s="63" t="s">
        <v>181</v>
      </c>
      <c r="B1118" s="63" t="s">
        <v>167</v>
      </c>
      <c r="C1118" s="63" t="s">
        <v>168</v>
      </c>
      <c r="D1118" s="63">
        <v>36</v>
      </c>
      <c r="E1118" s="63">
        <v>18</v>
      </c>
    </row>
    <row r="1119" spans="1:5" ht="15">
      <c r="A1119" s="63" t="s">
        <v>181</v>
      </c>
      <c r="B1119" s="63" t="s">
        <v>169</v>
      </c>
      <c r="C1119" s="63" t="s">
        <v>170</v>
      </c>
      <c r="D1119" s="63">
        <v>10</v>
      </c>
      <c r="E1119" s="63">
        <v>10</v>
      </c>
    </row>
    <row r="1120" spans="1:5" ht="15">
      <c r="A1120" s="63" t="s">
        <v>181</v>
      </c>
      <c r="B1120" s="63" t="s">
        <v>167</v>
      </c>
      <c r="C1120" s="63" t="s">
        <v>168</v>
      </c>
      <c r="D1120" s="63">
        <v>216</v>
      </c>
      <c r="E1120" s="63">
        <v>108</v>
      </c>
    </row>
    <row r="1121" spans="1:5" ht="15">
      <c r="A1121" s="63" t="s">
        <v>181</v>
      </c>
      <c r="B1121" s="63" t="s">
        <v>169</v>
      </c>
      <c r="C1121" s="63" t="s">
        <v>170</v>
      </c>
      <c r="D1121" s="63">
        <v>96</v>
      </c>
      <c r="E1121" s="63">
        <v>96</v>
      </c>
    </row>
    <row r="1122" spans="1:5" ht="15">
      <c r="A1122" s="63" t="s">
        <v>181</v>
      </c>
      <c r="B1122" s="63" t="s">
        <v>173</v>
      </c>
      <c r="C1122" s="63" t="s">
        <v>174</v>
      </c>
      <c r="D1122" s="63">
        <v>2</v>
      </c>
      <c r="E1122" s="63">
        <v>1</v>
      </c>
    </row>
    <row r="1123" spans="1:5" ht="15">
      <c r="A1123" s="63" t="s">
        <v>181</v>
      </c>
      <c r="B1123" s="63" t="s">
        <v>167</v>
      </c>
      <c r="C1123" s="63" t="s">
        <v>168</v>
      </c>
      <c r="D1123" s="63">
        <v>12</v>
      </c>
      <c r="E1123" s="63">
        <v>6</v>
      </c>
    </row>
    <row r="1124" spans="1:5" ht="15">
      <c r="A1124" s="63" t="s">
        <v>181</v>
      </c>
      <c r="B1124" s="63" t="s">
        <v>169</v>
      </c>
      <c r="C1124" s="63" t="s">
        <v>170</v>
      </c>
      <c r="D1124" s="63">
        <v>8</v>
      </c>
      <c r="E1124" s="63">
        <v>8</v>
      </c>
    </row>
    <row r="1125" spans="1:5" ht="15">
      <c r="A1125" s="63" t="s">
        <v>181</v>
      </c>
      <c r="B1125" s="63" t="s">
        <v>167</v>
      </c>
      <c r="C1125" s="63" t="s">
        <v>168</v>
      </c>
      <c r="D1125" s="63">
        <v>8</v>
      </c>
      <c r="E1125" s="63">
        <v>4</v>
      </c>
    </row>
    <row r="1126" spans="1:5" ht="15">
      <c r="A1126" s="63" t="s">
        <v>181</v>
      </c>
      <c r="B1126" s="63" t="s">
        <v>167</v>
      </c>
      <c r="C1126" s="63" t="s">
        <v>168</v>
      </c>
      <c r="D1126" s="63">
        <v>2</v>
      </c>
      <c r="E1126" s="63">
        <v>1</v>
      </c>
    </row>
    <row r="1127" spans="1:5" ht="15">
      <c r="A1127" s="63" t="s">
        <v>181</v>
      </c>
      <c r="B1127" s="63" t="s">
        <v>167</v>
      </c>
      <c r="C1127" s="63" t="s">
        <v>168</v>
      </c>
      <c r="D1127" s="63">
        <v>18</v>
      </c>
      <c r="E1127" s="63">
        <v>9</v>
      </c>
    </row>
    <row r="1128" spans="1:5" ht="15">
      <c r="A1128" s="63" t="s">
        <v>181</v>
      </c>
      <c r="B1128" s="63" t="s">
        <v>167</v>
      </c>
      <c r="C1128" s="63" t="s">
        <v>168</v>
      </c>
      <c r="D1128" s="63">
        <v>296</v>
      </c>
      <c r="E1128" s="63">
        <v>148</v>
      </c>
    </row>
    <row r="1129" spans="1:5" ht="15">
      <c r="A1129" s="63" t="s">
        <v>181</v>
      </c>
      <c r="B1129" s="63" t="s">
        <v>169</v>
      </c>
      <c r="C1129" s="63" t="s">
        <v>170</v>
      </c>
      <c r="D1129" s="63">
        <v>19</v>
      </c>
      <c r="E1129" s="63">
        <v>19</v>
      </c>
    </row>
    <row r="1130" spans="1:5" ht="15">
      <c r="A1130" s="63" t="s">
        <v>181</v>
      </c>
      <c r="B1130" s="63" t="s">
        <v>167</v>
      </c>
      <c r="C1130" s="63" t="s">
        <v>168</v>
      </c>
      <c r="D1130" s="63">
        <v>108</v>
      </c>
      <c r="E1130" s="63">
        <v>54</v>
      </c>
    </row>
    <row r="1131" spans="1:5" ht="15">
      <c r="A1131" s="63" t="s">
        <v>181</v>
      </c>
      <c r="B1131" s="63" t="s">
        <v>169</v>
      </c>
      <c r="C1131" s="63" t="s">
        <v>170</v>
      </c>
      <c r="D1131" s="63">
        <v>30</v>
      </c>
      <c r="E1131" s="63">
        <v>30</v>
      </c>
    </row>
    <row r="1132" spans="1:5" ht="15">
      <c r="A1132" s="63" t="s">
        <v>181</v>
      </c>
      <c r="B1132" s="63" t="s">
        <v>167</v>
      </c>
      <c r="C1132" s="63" t="s">
        <v>168</v>
      </c>
      <c r="D1132" s="63">
        <v>2</v>
      </c>
      <c r="E1132" s="63">
        <v>1</v>
      </c>
    </row>
    <row r="1133" spans="1:5" ht="15">
      <c r="A1133" s="63" t="s">
        <v>181</v>
      </c>
      <c r="B1133" s="63" t="s">
        <v>167</v>
      </c>
      <c r="C1133" s="63" t="s">
        <v>168</v>
      </c>
      <c r="D1133" s="63">
        <v>470</v>
      </c>
      <c r="E1133" s="63">
        <v>235</v>
      </c>
    </row>
    <row r="1134" spans="1:5" ht="15">
      <c r="A1134" s="63" t="s">
        <v>181</v>
      </c>
      <c r="B1134" s="63" t="s">
        <v>169</v>
      </c>
      <c r="C1134" s="63" t="s">
        <v>170</v>
      </c>
      <c r="D1134" s="63">
        <v>140</v>
      </c>
      <c r="E1134" s="63">
        <v>140</v>
      </c>
    </row>
    <row r="1135" spans="1:5" ht="15">
      <c r="A1135" s="63" t="s">
        <v>181</v>
      </c>
      <c r="B1135" s="63" t="s">
        <v>167</v>
      </c>
      <c r="C1135" s="63" t="s">
        <v>168</v>
      </c>
      <c r="D1135" s="63">
        <v>66</v>
      </c>
      <c r="E1135" s="63">
        <v>33</v>
      </c>
    </row>
    <row r="1136" spans="1:5" ht="15">
      <c r="A1136" s="63" t="s">
        <v>181</v>
      </c>
      <c r="B1136" s="63" t="s">
        <v>169</v>
      </c>
      <c r="C1136" s="63" t="s">
        <v>170</v>
      </c>
      <c r="D1136" s="63">
        <v>6</v>
      </c>
      <c r="E1136" s="63">
        <v>6</v>
      </c>
    </row>
    <row r="1137" spans="1:5" ht="15">
      <c r="A1137" s="63" t="s">
        <v>181</v>
      </c>
      <c r="B1137" s="63" t="s">
        <v>167</v>
      </c>
      <c r="C1137" s="63" t="s">
        <v>168</v>
      </c>
      <c r="D1137" s="63">
        <v>356</v>
      </c>
      <c r="E1137" s="63">
        <v>178</v>
      </c>
    </row>
    <row r="1138" spans="1:5" ht="15">
      <c r="A1138" s="63" t="s">
        <v>181</v>
      </c>
      <c r="B1138" s="63" t="s">
        <v>169</v>
      </c>
      <c r="C1138" s="63" t="s">
        <v>170</v>
      </c>
      <c r="D1138" s="63">
        <v>29</v>
      </c>
      <c r="E1138" s="63">
        <v>29</v>
      </c>
    </row>
    <row r="1139" spans="1:5" ht="15">
      <c r="A1139" s="63" t="s">
        <v>181</v>
      </c>
      <c r="B1139" s="63" t="s">
        <v>167</v>
      </c>
      <c r="C1139" s="63" t="s">
        <v>168</v>
      </c>
      <c r="D1139" s="63">
        <v>230</v>
      </c>
      <c r="E1139" s="63">
        <v>115</v>
      </c>
    </row>
    <row r="1140" spans="1:5" ht="15">
      <c r="A1140" s="63" t="s">
        <v>181</v>
      </c>
      <c r="B1140" s="63" t="s">
        <v>169</v>
      </c>
      <c r="C1140" s="63" t="s">
        <v>170</v>
      </c>
      <c r="D1140" s="63">
        <v>178</v>
      </c>
      <c r="E1140" s="63">
        <v>178</v>
      </c>
    </row>
    <row r="1141" spans="1:5" ht="15">
      <c r="A1141" s="63" t="s">
        <v>181</v>
      </c>
      <c r="B1141" s="63" t="s">
        <v>167</v>
      </c>
      <c r="C1141" s="63" t="s">
        <v>168</v>
      </c>
      <c r="D1141" s="63">
        <v>36</v>
      </c>
      <c r="E1141" s="63">
        <v>18</v>
      </c>
    </row>
    <row r="1142" spans="1:5" ht="15">
      <c r="A1142" s="63" t="s">
        <v>181</v>
      </c>
      <c r="B1142" s="63" t="s">
        <v>169</v>
      </c>
      <c r="C1142" s="63" t="s">
        <v>170</v>
      </c>
      <c r="D1142" s="63">
        <v>5</v>
      </c>
      <c r="E1142" s="63">
        <v>5</v>
      </c>
    </row>
    <row r="1143" spans="1:5" ht="15">
      <c r="A1143" s="63" t="s">
        <v>181</v>
      </c>
      <c r="B1143" s="63" t="s">
        <v>167</v>
      </c>
      <c r="C1143" s="63" t="s">
        <v>168</v>
      </c>
      <c r="D1143" s="63">
        <v>2</v>
      </c>
      <c r="E1143" s="63">
        <v>1</v>
      </c>
    </row>
    <row r="1144" spans="1:5" ht="15">
      <c r="A1144" s="63" t="s">
        <v>181</v>
      </c>
      <c r="B1144" s="63" t="s">
        <v>167</v>
      </c>
      <c r="C1144" s="63" t="s">
        <v>168</v>
      </c>
      <c r="D1144" s="63">
        <v>264</v>
      </c>
      <c r="E1144" s="63">
        <v>132</v>
      </c>
    </row>
    <row r="1145" spans="1:5" ht="15">
      <c r="A1145" s="63" t="s">
        <v>181</v>
      </c>
      <c r="B1145" s="63" t="s">
        <v>169</v>
      </c>
      <c r="C1145" s="63" t="s">
        <v>170</v>
      </c>
      <c r="D1145" s="63">
        <v>169</v>
      </c>
      <c r="E1145" s="63">
        <v>169</v>
      </c>
    </row>
    <row r="1146" spans="1:5" ht="15">
      <c r="A1146" s="63" t="s">
        <v>181</v>
      </c>
      <c r="B1146" s="63" t="s">
        <v>167</v>
      </c>
      <c r="C1146" s="63" t="s">
        <v>168</v>
      </c>
      <c r="D1146" s="63">
        <v>8</v>
      </c>
      <c r="E1146" s="63">
        <v>4</v>
      </c>
    </row>
    <row r="1147" spans="1:5" ht="15">
      <c r="A1147" s="63" t="s">
        <v>181</v>
      </c>
      <c r="B1147" s="63" t="s">
        <v>167</v>
      </c>
      <c r="C1147" s="63" t="s">
        <v>168</v>
      </c>
      <c r="D1147" s="63">
        <v>30</v>
      </c>
      <c r="E1147" s="63">
        <v>15</v>
      </c>
    </row>
    <row r="1148" spans="1:5" ht="15">
      <c r="A1148" s="63" t="s">
        <v>181</v>
      </c>
      <c r="B1148" s="63" t="s">
        <v>167</v>
      </c>
      <c r="C1148" s="63" t="s">
        <v>168</v>
      </c>
      <c r="D1148" s="63">
        <v>88</v>
      </c>
      <c r="E1148" s="63">
        <v>44</v>
      </c>
    </row>
    <row r="1149" spans="1:5" ht="15">
      <c r="A1149" s="63" t="s">
        <v>181</v>
      </c>
      <c r="B1149" s="63" t="s">
        <v>167</v>
      </c>
      <c r="C1149" s="63" t="s">
        <v>168</v>
      </c>
      <c r="D1149" s="63">
        <v>16</v>
      </c>
      <c r="E1149" s="63">
        <v>8</v>
      </c>
    </row>
    <row r="1150" spans="1:5" ht="15">
      <c r="A1150" s="63" t="s">
        <v>181</v>
      </c>
      <c r="B1150" s="63" t="s">
        <v>167</v>
      </c>
      <c r="C1150" s="63" t="s">
        <v>168</v>
      </c>
      <c r="D1150" s="63">
        <v>90</v>
      </c>
      <c r="E1150" s="63">
        <v>45</v>
      </c>
    </row>
    <row r="1151" spans="1:5" ht="15">
      <c r="A1151" s="63" t="s">
        <v>181</v>
      </c>
      <c r="B1151" s="63" t="s">
        <v>169</v>
      </c>
      <c r="C1151" s="63" t="s">
        <v>170</v>
      </c>
      <c r="D1151" s="63">
        <v>67</v>
      </c>
      <c r="E1151" s="63">
        <v>67</v>
      </c>
    </row>
    <row r="1152" spans="1:5" ht="15">
      <c r="A1152" s="63" t="s">
        <v>181</v>
      </c>
      <c r="B1152" s="63" t="s">
        <v>167</v>
      </c>
      <c r="C1152" s="63" t="s">
        <v>168</v>
      </c>
      <c r="D1152" s="63">
        <v>166</v>
      </c>
      <c r="E1152" s="63">
        <v>83</v>
      </c>
    </row>
    <row r="1153" spans="1:5" ht="15">
      <c r="A1153" s="63" t="s">
        <v>181</v>
      </c>
      <c r="B1153" s="63" t="s">
        <v>169</v>
      </c>
      <c r="C1153" s="63" t="s">
        <v>170</v>
      </c>
      <c r="D1153" s="63">
        <v>22</v>
      </c>
      <c r="E1153" s="63">
        <v>22</v>
      </c>
    </row>
    <row r="1154" spans="1:5" ht="15">
      <c r="A1154" s="63" t="s">
        <v>181</v>
      </c>
      <c r="B1154" s="63" t="s">
        <v>167</v>
      </c>
      <c r="C1154" s="63" t="s">
        <v>168</v>
      </c>
      <c r="D1154" s="63">
        <v>120</v>
      </c>
      <c r="E1154" s="63">
        <v>60</v>
      </c>
    </row>
    <row r="1155" spans="1:5" ht="15">
      <c r="A1155" s="63" t="s">
        <v>181</v>
      </c>
      <c r="B1155" s="63" t="s">
        <v>169</v>
      </c>
      <c r="C1155" s="63" t="s">
        <v>170</v>
      </c>
      <c r="D1155" s="63">
        <v>25</v>
      </c>
      <c r="E1155" s="63">
        <v>25</v>
      </c>
    </row>
    <row r="1156" spans="1:5" ht="15">
      <c r="A1156" s="63" t="s">
        <v>181</v>
      </c>
      <c r="B1156" s="63" t="s">
        <v>167</v>
      </c>
      <c r="C1156" s="63" t="s">
        <v>168</v>
      </c>
      <c r="D1156" s="63">
        <v>158</v>
      </c>
      <c r="E1156" s="63">
        <v>79</v>
      </c>
    </row>
    <row r="1157" spans="1:5" ht="15">
      <c r="A1157" s="63" t="s">
        <v>181</v>
      </c>
      <c r="B1157" s="63" t="s">
        <v>169</v>
      </c>
      <c r="C1157" s="63" t="s">
        <v>170</v>
      </c>
      <c r="D1157" s="63">
        <v>96</v>
      </c>
      <c r="E1157" s="63">
        <v>96</v>
      </c>
    </row>
    <row r="1158" spans="1:5" ht="15">
      <c r="A1158" s="63" t="s">
        <v>181</v>
      </c>
      <c r="B1158" s="63" t="s">
        <v>167</v>
      </c>
      <c r="C1158" s="63" t="s">
        <v>168</v>
      </c>
      <c r="D1158" s="63">
        <v>646</v>
      </c>
      <c r="E1158" s="63">
        <v>323</v>
      </c>
    </row>
    <row r="1159" spans="1:5" ht="15">
      <c r="A1159" s="63" t="s">
        <v>181</v>
      </c>
      <c r="B1159" s="63" t="s">
        <v>169</v>
      </c>
      <c r="C1159" s="63" t="s">
        <v>170</v>
      </c>
      <c r="D1159" s="63">
        <v>197</v>
      </c>
      <c r="E1159" s="63">
        <v>197</v>
      </c>
    </row>
    <row r="1160" spans="1:5" ht="15">
      <c r="A1160" s="63" t="s">
        <v>181</v>
      </c>
      <c r="B1160" s="63" t="s">
        <v>167</v>
      </c>
      <c r="C1160" s="63" t="s">
        <v>168</v>
      </c>
      <c r="D1160" s="63">
        <v>30</v>
      </c>
      <c r="E1160" s="63">
        <v>15</v>
      </c>
    </row>
    <row r="1161" spans="1:5" ht="15">
      <c r="A1161" s="63" t="s">
        <v>181</v>
      </c>
      <c r="B1161" s="63" t="s">
        <v>169</v>
      </c>
      <c r="C1161" s="63" t="s">
        <v>170</v>
      </c>
      <c r="D1161" s="63">
        <v>2</v>
      </c>
      <c r="E1161" s="63">
        <v>2</v>
      </c>
    </row>
    <row r="1162" spans="1:5" ht="15">
      <c r="A1162" s="63" t="s">
        <v>181</v>
      </c>
      <c r="B1162" s="63" t="s">
        <v>167</v>
      </c>
      <c r="C1162" s="63" t="s">
        <v>168</v>
      </c>
      <c r="D1162" s="63">
        <v>26</v>
      </c>
      <c r="E1162" s="63">
        <v>13</v>
      </c>
    </row>
    <row r="1163" spans="1:5" ht="15">
      <c r="A1163" s="63" t="s">
        <v>181</v>
      </c>
      <c r="B1163" s="63" t="s">
        <v>169</v>
      </c>
      <c r="C1163" s="63" t="s">
        <v>170</v>
      </c>
      <c r="D1163" s="63">
        <v>26</v>
      </c>
      <c r="E1163" s="63">
        <v>26</v>
      </c>
    </row>
    <row r="1164" spans="1:5" ht="15">
      <c r="A1164" s="63" t="s">
        <v>181</v>
      </c>
      <c r="B1164" s="63" t="s">
        <v>167</v>
      </c>
      <c r="C1164" s="63" t="s">
        <v>168</v>
      </c>
      <c r="D1164" s="63">
        <v>24</v>
      </c>
      <c r="E1164" s="63">
        <v>12</v>
      </c>
    </row>
    <row r="1165" spans="1:5" ht="15">
      <c r="A1165" s="63" t="s">
        <v>181</v>
      </c>
      <c r="B1165" s="63" t="s">
        <v>169</v>
      </c>
      <c r="C1165" s="63" t="s">
        <v>170</v>
      </c>
      <c r="D1165" s="63">
        <v>3</v>
      </c>
      <c r="E1165" s="63">
        <v>3</v>
      </c>
    </row>
    <row r="1166" spans="1:5" ht="15">
      <c r="A1166" s="63" t="s">
        <v>181</v>
      </c>
      <c r="B1166" s="63" t="s">
        <v>167</v>
      </c>
      <c r="C1166" s="63" t="s">
        <v>168</v>
      </c>
      <c r="D1166" s="63">
        <v>42</v>
      </c>
      <c r="E1166" s="63">
        <v>21</v>
      </c>
    </row>
    <row r="1167" spans="1:5" ht="15">
      <c r="A1167" s="63" t="s">
        <v>181</v>
      </c>
      <c r="B1167" s="63" t="s">
        <v>169</v>
      </c>
      <c r="C1167" s="63" t="s">
        <v>170</v>
      </c>
      <c r="D1167" s="63">
        <v>1</v>
      </c>
      <c r="E1167" s="63">
        <v>1</v>
      </c>
    </row>
    <row r="1168" spans="1:5" ht="15">
      <c r="A1168" s="63" t="s">
        <v>181</v>
      </c>
      <c r="B1168" s="63" t="s">
        <v>167</v>
      </c>
      <c r="C1168" s="63" t="s">
        <v>168</v>
      </c>
      <c r="D1168" s="63">
        <v>144</v>
      </c>
      <c r="E1168" s="63">
        <v>72</v>
      </c>
    </row>
    <row r="1169" spans="1:5" ht="15">
      <c r="A1169" s="63" t="s">
        <v>181</v>
      </c>
      <c r="B1169" s="63" t="s">
        <v>169</v>
      </c>
      <c r="C1169" s="63" t="s">
        <v>170</v>
      </c>
      <c r="D1169" s="63">
        <v>11</v>
      </c>
      <c r="E1169" s="63">
        <v>11</v>
      </c>
    </row>
    <row r="1170" spans="1:5" ht="15">
      <c r="A1170" s="63" t="s">
        <v>181</v>
      </c>
      <c r="B1170" s="63" t="s">
        <v>167</v>
      </c>
      <c r="C1170" s="63" t="s">
        <v>168</v>
      </c>
      <c r="D1170" s="63">
        <v>24</v>
      </c>
      <c r="E1170" s="63">
        <v>12</v>
      </c>
    </row>
    <row r="1171" spans="1:5" ht="15">
      <c r="A1171" s="63" t="s">
        <v>181</v>
      </c>
      <c r="B1171" s="63" t="s">
        <v>169</v>
      </c>
      <c r="C1171" s="63" t="s">
        <v>170</v>
      </c>
      <c r="D1171" s="63">
        <v>38</v>
      </c>
      <c r="E1171" s="63">
        <v>38</v>
      </c>
    </row>
    <row r="1172" spans="1:5" ht="15">
      <c r="A1172" s="63" t="s">
        <v>181</v>
      </c>
      <c r="B1172" s="63" t="s">
        <v>167</v>
      </c>
      <c r="C1172" s="63" t="s">
        <v>168</v>
      </c>
      <c r="D1172" s="63">
        <v>56</v>
      </c>
      <c r="E1172" s="63">
        <v>28</v>
      </c>
    </row>
    <row r="1173" spans="1:5" ht="15">
      <c r="A1173" s="63" t="s">
        <v>181</v>
      </c>
      <c r="B1173" s="63" t="s">
        <v>169</v>
      </c>
      <c r="C1173" s="63" t="s">
        <v>170</v>
      </c>
      <c r="D1173" s="63">
        <v>21</v>
      </c>
      <c r="E1173" s="63">
        <v>21</v>
      </c>
    </row>
    <row r="1174" spans="1:5" ht="15">
      <c r="A1174" s="63" t="s">
        <v>181</v>
      </c>
      <c r="B1174" s="63" t="s">
        <v>167</v>
      </c>
      <c r="C1174" s="63" t="s">
        <v>168</v>
      </c>
      <c r="D1174" s="63">
        <v>98</v>
      </c>
      <c r="E1174" s="63">
        <v>49</v>
      </c>
    </row>
    <row r="1175" spans="1:5" ht="15">
      <c r="A1175" s="63" t="s">
        <v>181</v>
      </c>
      <c r="B1175" s="63" t="s">
        <v>169</v>
      </c>
      <c r="C1175" s="63" t="s">
        <v>170</v>
      </c>
      <c r="D1175" s="63">
        <v>40</v>
      </c>
      <c r="E1175" s="63">
        <v>40</v>
      </c>
    </row>
    <row r="1176" spans="1:5" ht="15">
      <c r="A1176" s="63" t="s">
        <v>181</v>
      </c>
      <c r="B1176" s="63" t="s">
        <v>167</v>
      </c>
      <c r="C1176" s="63" t="s">
        <v>168</v>
      </c>
      <c r="D1176" s="63">
        <v>24</v>
      </c>
      <c r="E1176" s="63">
        <v>12</v>
      </c>
    </row>
    <row r="1177" spans="1:5" ht="15">
      <c r="A1177" s="63" t="s">
        <v>181</v>
      </c>
      <c r="B1177" s="63" t="s">
        <v>169</v>
      </c>
      <c r="C1177" s="63" t="s">
        <v>170</v>
      </c>
      <c r="D1177" s="63">
        <v>1</v>
      </c>
      <c r="E1177" s="63">
        <v>1</v>
      </c>
    </row>
    <row r="1178" spans="1:5" ht="15">
      <c r="A1178" s="63" t="s">
        <v>181</v>
      </c>
      <c r="B1178" s="63" t="s">
        <v>167</v>
      </c>
      <c r="C1178" s="63" t="s">
        <v>168</v>
      </c>
      <c r="D1178" s="63">
        <v>28</v>
      </c>
      <c r="E1178" s="63">
        <v>14</v>
      </c>
    </row>
    <row r="1179" spans="1:5" ht="15">
      <c r="A1179" s="63" t="s">
        <v>181</v>
      </c>
      <c r="B1179" s="63" t="s">
        <v>169</v>
      </c>
      <c r="C1179" s="63" t="s">
        <v>170</v>
      </c>
      <c r="D1179" s="63">
        <v>4</v>
      </c>
      <c r="E1179" s="63">
        <v>4</v>
      </c>
    </row>
    <row r="1180" spans="1:5" ht="15">
      <c r="A1180" s="63" t="s">
        <v>181</v>
      </c>
      <c r="B1180" s="63" t="s">
        <v>167</v>
      </c>
      <c r="C1180" s="63" t="s">
        <v>168</v>
      </c>
      <c r="D1180" s="63">
        <v>280</v>
      </c>
      <c r="E1180" s="63">
        <v>140</v>
      </c>
    </row>
    <row r="1181" spans="1:5" ht="15">
      <c r="A1181" s="63" t="s">
        <v>181</v>
      </c>
      <c r="B1181" s="63" t="s">
        <v>169</v>
      </c>
      <c r="C1181" s="63" t="s">
        <v>170</v>
      </c>
      <c r="D1181" s="63">
        <v>3</v>
      </c>
      <c r="E1181" s="63">
        <v>3</v>
      </c>
    </row>
    <row r="1182" spans="1:5" ht="15">
      <c r="A1182" s="63" t="s">
        <v>181</v>
      </c>
      <c r="B1182" s="63" t="s">
        <v>167</v>
      </c>
      <c r="C1182" s="63" t="s">
        <v>168</v>
      </c>
      <c r="D1182" s="63">
        <v>30</v>
      </c>
      <c r="E1182" s="63">
        <v>15</v>
      </c>
    </row>
    <row r="1183" spans="1:5" ht="15">
      <c r="A1183" s="63" t="s">
        <v>181</v>
      </c>
      <c r="B1183" s="63" t="s">
        <v>167</v>
      </c>
      <c r="C1183" s="63" t="s">
        <v>168</v>
      </c>
      <c r="D1183" s="63">
        <v>2</v>
      </c>
      <c r="E1183" s="63">
        <v>1</v>
      </c>
    </row>
    <row r="1184" spans="1:5" ht="15">
      <c r="A1184" s="63" t="s">
        <v>181</v>
      </c>
      <c r="B1184" s="63" t="s">
        <v>167</v>
      </c>
      <c r="C1184" s="63" t="s">
        <v>168</v>
      </c>
      <c r="D1184" s="63">
        <v>24</v>
      </c>
      <c r="E1184" s="63">
        <v>12</v>
      </c>
    </row>
    <row r="1185" spans="1:5" ht="15">
      <c r="A1185" s="63" t="s">
        <v>181</v>
      </c>
      <c r="B1185" s="63" t="s">
        <v>167</v>
      </c>
      <c r="C1185" s="63" t="s">
        <v>168</v>
      </c>
      <c r="D1185" s="63">
        <v>24</v>
      </c>
      <c r="E1185" s="63">
        <v>12</v>
      </c>
    </row>
    <row r="1186" spans="1:5" ht="15">
      <c r="A1186" s="63" t="s">
        <v>181</v>
      </c>
      <c r="B1186" s="63" t="s">
        <v>167</v>
      </c>
      <c r="C1186" s="63" t="s">
        <v>168</v>
      </c>
      <c r="D1186" s="63">
        <v>2</v>
      </c>
      <c r="E1186" s="63">
        <v>1</v>
      </c>
    </row>
    <row r="1187" spans="1:5" ht="15">
      <c r="A1187" s="63" t="s">
        <v>181</v>
      </c>
      <c r="B1187" s="63" t="s">
        <v>167</v>
      </c>
      <c r="C1187" s="63" t="s">
        <v>168</v>
      </c>
      <c r="D1187" s="63">
        <v>8</v>
      </c>
      <c r="E1187" s="63">
        <v>4</v>
      </c>
    </row>
    <row r="1188" spans="1:5" ht="15">
      <c r="A1188" s="63" t="s">
        <v>181</v>
      </c>
      <c r="B1188" s="63" t="s">
        <v>167</v>
      </c>
      <c r="C1188" s="63" t="s">
        <v>168</v>
      </c>
      <c r="D1188" s="63">
        <v>12</v>
      </c>
      <c r="E1188" s="63">
        <v>6</v>
      </c>
    </row>
    <row r="1189" spans="1:5" ht="15">
      <c r="A1189" s="63" t="s">
        <v>181</v>
      </c>
      <c r="B1189" s="63" t="s">
        <v>169</v>
      </c>
      <c r="C1189" s="63" t="s">
        <v>170</v>
      </c>
      <c r="D1189" s="63">
        <v>1</v>
      </c>
      <c r="E1189" s="63">
        <v>1</v>
      </c>
    </row>
    <row r="1190" spans="1:5" ht="15">
      <c r="A1190" s="63" t="s">
        <v>181</v>
      </c>
      <c r="B1190" s="63" t="s">
        <v>167</v>
      </c>
      <c r="C1190" s="63" t="s">
        <v>168</v>
      </c>
      <c r="D1190" s="63">
        <v>86</v>
      </c>
      <c r="E1190" s="63">
        <v>43</v>
      </c>
    </row>
    <row r="1191" spans="1:5" ht="15">
      <c r="A1191" s="63" t="s">
        <v>181</v>
      </c>
      <c r="B1191" s="63" t="s">
        <v>169</v>
      </c>
      <c r="C1191" s="63" t="s">
        <v>170</v>
      </c>
      <c r="D1191" s="63">
        <v>31</v>
      </c>
      <c r="E1191" s="63">
        <v>31</v>
      </c>
    </row>
    <row r="1192" spans="1:5" ht="15">
      <c r="A1192" s="63" t="s">
        <v>182</v>
      </c>
      <c r="B1192" s="63" t="s">
        <v>167</v>
      </c>
      <c r="C1192" s="63" t="s">
        <v>168</v>
      </c>
      <c r="D1192" s="63">
        <v>12</v>
      </c>
      <c r="E1192" s="63">
        <v>6</v>
      </c>
    </row>
    <row r="1193" spans="1:5" ht="15">
      <c r="A1193" s="63" t="s">
        <v>182</v>
      </c>
      <c r="B1193" s="63" t="s">
        <v>167</v>
      </c>
      <c r="C1193" s="63" t="s">
        <v>168</v>
      </c>
      <c r="D1193" s="63">
        <v>16</v>
      </c>
      <c r="E1193" s="63">
        <v>8</v>
      </c>
    </row>
    <row r="1194" spans="1:5" ht="15">
      <c r="A1194" s="63" t="s">
        <v>182</v>
      </c>
      <c r="B1194" s="63" t="s">
        <v>169</v>
      </c>
      <c r="C1194" s="63" t="s">
        <v>170</v>
      </c>
      <c r="D1194" s="63">
        <v>12</v>
      </c>
      <c r="E1194" s="63">
        <v>12</v>
      </c>
    </row>
    <row r="1195" spans="1:5" ht="15">
      <c r="A1195" s="63" t="s">
        <v>182</v>
      </c>
      <c r="B1195" s="63" t="s">
        <v>167</v>
      </c>
      <c r="C1195" s="63" t="s">
        <v>168</v>
      </c>
      <c r="D1195" s="63">
        <v>200</v>
      </c>
      <c r="E1195" s="63">
        <v>100</v>
      </c>
    </row>
    <row r="1196" spans="1:5" ht="15">
      <c r="A1196" s="63" t="s">
        <v>182</v>
      </c>
      <c r="B1196" s="63" t="s">
        <v>169</v>
      </c>
      <c r="C1196" s="63" t="s">
        <v>170</v>
      </c>
      <c r="D1196" s="63">
        <v>103</v>
      </c>
      <c r="E1196" s="63">
        <v>103</v>
      </c>
    </row>
    <row r="1197" spans="1:5" ht="15">
      <c r="A1197" s="63" t="s">
        <v>182</v>
      </c>
      <c r="B1197" s="63" t="s">
        <v>167</v>
      </c>
      <c r="C1197" s="63" t="s">
        <v>168</v>
      </c>
      <c r="D1197" s="63">
        <v>344</v>
      </c>
      <c r="E1197" s="63">
        <v>172</v>
      </c>
    </row>
    <row r="1198" spans="1:5" ht="15">
      <c r="A1198" s="63" t="s">
        <v>182</v>
      </c>
      <c r="B1198" s="63" t="s">
        <v>169</v>
      </c>
      <c r="C1198" s="63" t="s">
        <v>170</v>
      </c>
      <c r="D1198" s="63">
        <v>32</v>
      </c>
      <c r="E1198" s="63">
        <v>32</v>
      </c>
    </row>
    <row r="1199" spans="1:5" ht="15">
      <c r="A1199" s="63" t="s">
        <v>182</v>
      </c>
      <c r="B1199" s="63" t="s">
        <v>167</v>
      </c>
      <c r="C1199" s="63" t="s">
        <v>168</v>
      </c>
      <c r="D1199" s="63">
        <v>10</v>
      </c>
      <c r="E1199" s="63">
        <v>5</v>
      </c>
    </row>
    <row r="1200" spans="1:5" ht="15">
      <c r="A1200" s="63" t="s">
        <v>182</v>
      </c>
      <c r="B1200" s="63" t="s">
        <v>169</v>
      </c>
      <c r="C1200" s="63" t="s">
        <v>170</v>
      </c>
      <c r="D1200" s="63">
        <v>9</v>
      </c>
      <c r="E1200" s="63">
        <v>9</v>
      </c>
    </row>
    <row r="1201" spans="1:5" ht="15">
      <c r="A1201" s="63" t="s">
        <v>182</v>
      </c>
      <c r="B1201" s="63" t="s">
        <v>167</v>
      </c>
      <c r="C1201" s="63" t="s">
        <v>168</v>
      </c>
      <c r="D1201" s="63">
        <v>176</v>
      </c>
      <c r="E1201" s="63">
        <v>88</v>
      </c>
    </row>
    <row r="1202" spans="1:5" ht="15">
      <c r="A1202" s="63" t="s">
        <v>182</v>
      </c>
      <c r="B1202" s="63" t="s">
        <v>169</v>
      </c>
      <c r="C1202" s="63" t="s">
        <v>170</v>
      </c>
      <c r="D1202" s="63">
        <v>100</v>
      </c>
      <c r="E1202" s="63">
        <v>100</v>
      </c>
    </row>
    <row r="1203" spans="1:5" ht="15">
      <c r="A1203" s="63" t="s">
        <v>182</v>
      </c>
      <c r="B1203" s="63" t="s">
        <v>167</v>
      </c>
      <c r="C1203" s="63" t="s">
        <v>168</v>
      </c>
      <c r="D1203" s="63">
        <v>46</v>
      </c>
      <c r="E1203" s="63">
        <v>23</v>
      </c>
    </row>
    <row r="1204" spans="1:5" ht="15">
      <c r="A1204" s="63" t="s">
        <v>182</v>
      </c>
      <c r="B1204" s="63" t="s">
        <v>169</v>
      </c>
      <c r="C1204" s="63" t="s">
        <v>170</v>
      </c>
      <c r="D1204" s="63">
        <v>5</v>
      </c>
      <c r="E1204" s="63">
        <v>5</v>
      </c>
    </row>
    <row r="1205" spans="1:5" ht="15">
      <c r="A1205" s="63" t="s">
        <v>182</v>
      </c>
      <c r="B1205" s="63" t="s">
        <v>167</v>
      </c>
      <c r="C1205" s="63" t="s">
        <v>168</v>
      </c>
      <c r="D1205" s="63">
        <v>44</v>
      </c>
      <c r="E1205" s="63">
        <v>22</v>
      </c>
    </row>
    <row r="1206" spans="1:5" ht="15">
      <c r="A1206" s="63" t="s">
        <v>182</v>
      </c>
      <c r="B1206" s="63" t="s">
        <v>169</v>
      </c>
      <c r="C1206" s="63" t="s">
        <v>170</v>
      </c>
      <c r="D1206" s="63">
        <v>34</v>
      </c>
      <c r="E1206" s="63">
        <v>34</v>
      </c>
    </row>
    <row r="1207" spans="1:5" ht="15">
      <c r="A1207" s="63" t="s">
        <v>182</v>
      </c>
      <c r="B1207" s="63" t="s">
        <v>167</v>
      </c>
      <c r="C1207" s="63" t="s">
        <v>168</v>
      </c>
      <c r="D1207" s="63">
        <v>38</v>
      </c>
      <c r="E1207" s="63">
        <v>19</v>
      </c>
    </row>
    <row r="1208" spans="1:5" ht="15">
      <c r="A1208" s="63" t="s">
        <v>182</v>
      </c>
      <c r="B1208" s="63" t="s">
        <v>167</v>
      </c>
      <c r="C1208" s="63" t="s">
        <v>168</v>
      </c>
      <c r="D1208" s="63">
        <v>6</v>
      </c>
      <c r="E1208" s="63">
        <v>3</v>
      </c>
    </row>
    <row r="1209" spans="1:5" ht="15">
      <c r="A1209" s="63" t="s">
        <v>182</v>
      </c>
      <c r="B1209" s="63" t="s">
        <v>167</v>
      </c>
      <c r="C1209" s="63" t="s">
        <v>168</v>
      </c>
      <c r="D1209" s="63">
        <v>36</v>
      </c>
      <c r="E1209" s="63">
        <v>18</v>
      </c>
    </row>
    <row r="1210" spans="1:5" ht="15">
      <c r="A1210" s="63" t="s">
        <v>182</v>
      </c>
      <c r="B1210" s="63" t="s">
        <v>167</v>
      </c>
      <c r="C1210" s="63" t="s">
        <v>168</v>
      </c>
      <c r="D1210" s="63">
        <v>48</v>
      </c>
      <c r="E1210" s="63">
        <v>24</v>
      </c>
    </row>
    <row r="1211" spans="1:5" ht="15">
      <c r="A1211" s="63" t="s">
        <v>182</v>
      </c>
      <c r="B1211" s="63" t="s">
        <v>169</v>
      </c>
      <c r="C1211" s="63" t="s">
        <v>170</v>
      </c>
      <c r="D1211" s="63">
        <v>15</v>
      </c>
      <c r="E1211" s="63">
        <v>15</v>
      </c>
    </row>
    <row r="1212" spans="1:5" ht="15">
      <c r="A1212" s="63" t="s">
        <v>182</v>
      </c>
      <c r="B1212" s="63" t="s">
        <v>167</v>
      </c>
      <c r="C1212" s="63" t="s">
        <v>168</v>
      </c>
      <c r="D1212" s="63">
        <v>42</v>
      </c>
      <c r="E1212" s="63">
        <v>21</v>
      </c>
    </row>
    <row r="1213" spans="1:5" ht="15">
      <c r="A1213" s="63" t="s">
        <v>182</v>
      </c>
      <c r="B1213" s="63" t="s">
        <v>167</v>
      </c>
      <c r="C1213" s="63" t="s">
        <v>168</v>
      </c>
      <c r="D1213" s="63">
        <v>24</v>
      </c>
      <c r="E1213" s="63">
        <v>12</v>
      </c>
    </row>
    <row r="1214" spans="1:5" ht="15">
      <c r="A1214" s="63" t="s">
        <v>182</v>
      </c>
      <c r="B1214" s="63" t="s">
        <v>169</v>
      </c>
      <c r="C1214" s="63" t="s">
        <v>170</v>
      </c>
      <c r="D1214" s="63">
        <v>7</v>
      </c>
      <c r="E1214" s="63">
        <v>7</v>
      </c>
    </row>
    <row r="1215" spans="1:5" ht="15">
      <c r="A1215" s="63" t="s">
        <v>182</v>
      </c>
      <c r="B1215" s="63" t="s">
        <v>167</v>
      </c>
      <c r="C1215" s="63" t="s">
        <v>168</v>
      </c>
      <c r="D1215" s="63">
        <v>8</v>
      </c>
      <c r="E1215" s="63">
        <v>4</v>
      </c>
    </row>
    <row r="1216" spans="1:5" ht="15">
      <c r="A1216" s="63" t="s">
        <v>182</v>
      </c>
      <c r="B1216" s="63" t="s">
        <v>169</v>
      </c>
      <c r="C1216" s="63" t="s">
        <v>170</v>
      </c>
      <c r="D1216" s="63">
        <v>1</v>
      </c>
      <c r="E1216" s="63">
        <v>1</v>
      </c>
    </row>
    <row r="1217" spans="1:5" ht="15">
      <c r="A1217" s="63" t="s">
        <v>182</v>
      </c>
      <c r="B1217" s="63" t="s">
        <v>167</v>
      </c>
      <c r="C1217" s="63" t="s">
        <v>168</v>
      </c>
      <c r="D1217" s="63">
        <v>60</v>
      </c>
      <c r="E1217" s="63">
        <v>30</v>
      </c>
    </row>
    <row r="1218" spans="1:5" ht="15">
      <c r="A1218" s="63" t="s">
        <v>182</v>
      </c>
      <c r="B1218" s="63" t="s">
        <v>169</v>
      </c>
      <c r="C1218" s="63" t="s">
        <v>170</v>
      </c>
      <c r="D1218" s="63">
        <v>4</v>
      </c>
      <c r="E1218" s="63">
        <v>4</v>
      </c>
    </row>
    <row r="1219" spans="1:5" ht="15">
      <c r="A1219" s="63" t="s">
        <v>182</v>
      </c>
      <c r="B1219" s="63" t="s">
        <v>167</v>
      </c>
      <c r="C1219" s="63" t="s">
        <v>168</v>
      </c>
      <c r="D1219" s="63">
        <v>12</v>
      </c>
      <c r="E1219" s="63">
        <v>6</v>
      </c>
    </row>
    <row r="1220" spans="1:5" ht="15">
      <c r="A1220" s="63" t="s">
        <v>182</v>
      </c>
      <c r="B1220" s="63" t="s">
        <v>169</v>
      </c>
      <c r="C1220" s="63" t="s">
        <v>170</v>
      </c>
      <c r="D1220" s="63">
        <v>10</v>
      </c>
      <c r="E1220" s="63">
        <v>10</v>
      </c>
    </row>
    <row r="1221" spans="1:5" ht="15">
      <c r="A1221" s="63" t="s">
        <v>182</v>
      </c>
      <c r="B1221" s="63" t="s">
        <v>167</v>
      </c>
      <c r="C1221" s="63" t="s">
        <v>168</v>
      </c>
      <c r="D1221" s="63">
        <v>16</v>
      </c>
      <c r="E1221" s="63">
        <v>8</v>
      </c>
    </row>
    <row r="1222" spans="1:5" ht="15">
      <c r="A1222" s="63" t="s">
        <v>182</v>
      </c>
      <c r="B1222" s="63" t="s">
        <v>167</v>
      </c>
      <c r="C1222" s="63" t="s">
        <v>168</v>
      </c>
      <c r="D1222" s="63">
        <v>8</v>
      </c>
      <c r="E1222" s="63">
        <v>4</v>
      </c>
    </row>
    <row r="1223" spans="1:5" ht="15">
      <c r="A1223" s="63" t="s">
        <v>182</v>
      </c>
      <c r="B1223" s="63" t="s">
        <v>167</v>
      </c>
      <c r="C1223" s="63" t="s">
        <v>168</v>
      </c>
      <c r="D1223" s="63">
        <v>10</v>
      </c>
      <c r="E1223" s="63">
        <v>5</v>
      </c>
    </row>
    <row r="1224" spans="1:5" ht="15">
      <c r="A1224" s="63" t="s">
        <v>182</v>
      </c>
      <c r="B1224" s="63" t="s">
        <v>169</v>
      </c>
      <c r="C1224" s="63" t="s">
        <v>170</v>
      </c>
      <c r="D1224" s="63">
        <v>1</v>
      </c>
      <c r="E1224" s="63">
        <v>1</v>
      </c>
    </row>
    <row r="1225" spans="1:5" ht="15">
      <c r="A1225" s="63" t="s">
        <v>182</v>
      </c>
      <c r="B1225" s="63" t="s">
        <v>167</v>
      </c>
      <c r="C1225" s="63" t="s">
        <v>168</v>
      </c>
      <c r="D1225" s="63">
        <v>28</v>
      </c>
      <c r="E1225" s="63">
        <v>14</v>
      </c>
    </row>
    <row r="1226" spans="1:5" ht="15">
      <c r="A1226" s="63" t="s">
        <v>182</v>
      </c>
      <c r="B1226" s="63" t="s">
        <v>169</v>
      </c>
      <c r="C1226" s="63" t="s">
        <v>170</v>
      </c>
      <c r="D1226" s="63">
        <v>1</v>
      </c>
      <c r="E1226" s="63">
        <v>1</v>
      </c>
    </row>
    <row r="1227" spans="1:5" ht="15">
      <c r="A1227" s="63" t="s">
        <v>182</v>
      </c>
      <c r="B1227" s="63" t="s">
        <v>167</v>
      </c>
      <c r="C1227" s="63" t="s">
        <v>168</v>
      </c>
      <c r="D1227" s="63">
        <v>482</v>
      </c>
      <c r="E1227" s="63">
        <v>241</v>
      </c>
    </row>
    <row r="1228" spans="1:5" ht="15">
      <c r="A1228" s="63" t="s">
        <v>182</v>
      </c>
      <c r="B1228" s="63" t="s">
        <v>169</v>
      </c>
      <c r="C1228" s="63" t="s">
        <v>170</v>
      </c>
      <c r="D1228" s="63">
        <v>159</v>
      </c>
      <c r="E1228" s="63">
        <v>159</v>
      </c>
    </row>
    <row r="1229" spans="1:5" ht="15">
      <c r="A1229" s="63" t="s">
        <v>182</v>
      </c>
      <c r="B1229" s="63" t="s">
        <v>167</v>
      </c>
      <c r="C1229" s="63" t="s">
        <v>168</v>
      </c>
      <c r="D1229" s="63">
        <v>220</v>
      </c>
      <c r="E1229" s="63">
        <v>110</v>
      </c>
    </row>
    <row r="1230" spans="1:5" ht="15">
      <c r="A1230" s="63" t="s">
        <v>182</v>
      </c>
      <c r="B1230" s="63" t="s">
        <v>169</v>
      </c>
      <c r="C1230" s="63" t="s">
        <v>170</v>
      </c>
      <c r="D1230" s="63">
        <v>73</v>
      </c>
      <c r="E1230" s="63">
        <v>73</v>
      </c>
    </row>
    <row r="1231" spans="1:5" ht="15">
      <c r="A1231" s="63" t="s">
        <v>182</v>
      </c>
      <c r="B1231" s="63" t="s">
        <v>167</v>
      </c>
      <c r="C1231" s="63" t="s">
        <v>168</v>
      </c>
      <c r="D1231" s="63">
        <v>96</v>
      </c>
      <c r="E1231" s="63">
        <v>48</v>
      </c>
    </row>
    <row r="1232" spans="1:5" ht="15">
      <c r="A1232" s="63" t="s">
        <v>182</v>
      </c>
      <c r="B1232" s="63" t="s">
        <v>169</v>
      </c>
      <c r="C1232" s="63" t="s">
        <v>170</v>
      </c>
      <c r="D1232" s="63">
        <v>92</v>
      </c>
      <c r="E1232" s="63">
        <v>92</v>
      </c>
    </row>
    <row r="1233" spans="1:5" ht="15">
      <c r="A1233" s="63" t="s">
        <v>182</v>
      </c>
      <c r="B1233" s="63" t="s">
        <v>167</v>
      </c>
      <c r="C1233" s="63" t="s">
        <v>168</v>
      </c>
      <c r="D1233" s="63">
        <v>2</v>
      </c>
      <c r="E1233" s="63">
        <v>1</v>
      </c>
    </row>
    <row r="1234" spans="1:5" ht="15">
      <c r="A1234" s="63" t="s">
        <v>182</v>
      </c>
      <c r="B1234" s="63" t="s">
        <v>167</v>
      </c>
      <c r="C1234" s="63" t="s">
        <v>168</v>
      </c>
      <c r="D1234" s="63">
        <v>84</v>
      </c>
      <c r="E1234" s="63">
        <v>42</v>
      </c>
    </row>
    <row r="1235" spans="1:5" ht="15">
      <c r="A1235" s="63" t="s">
        <v>182</v>
      </c>
      <c r="B1235" s="63" t="s">
        <v>169</v>
      </c>
      <c r="C1235" s="63" t="s">
        <v>170</v>
      </c>
      <c r="D1235" s="63">
        <v>11</v>
      </c>
      <c r="E1235" s="63">
        <v>11</v>
      </c>
    </row>
    <row r="1236" spans="1:5" ht="15">
      <c r="A1236" s="63" t="s">
        <v>182</v>
      </c>
      <c r="B1236" s="63" t="s">
        <v>167</v>
      </c>
      <c r="C1236" s="63" t="s">
        <v>168</v>
      </c>
      <c r="D1236" s="63">
        <v>112</v>
      </c>
      <c r="E1236" s="63">
        <v>56</v>
      </c>
    </row>
    <row r="1237" spans="1:5" ht="15">
      <c r="A1237" s="63" t="s">
        <v>182</v>
      </c>
      <c r="B1237" s="63" t="s">
        <v>169</v>
      </c>
      <c r="C1237" s="63" t="s">
        <v>170</v>
      </c>
      <c r="D1237" s="63">
        <v>106</v>
      </c>
      <c r="E1237" s="63">
        <v>106</v>
      </c>
    </row>
    <row r="1238" spans="1:5" ht="15">
      <c r="A1238" s="63" t="s">
        <v>182</v>
      </c>
      <c r="B1238" s="63" t="s">
        <v>167</v>
      </c>
      <c r="C1238" s="63" t="s">
        <v>168</v>
      </c>
      <c r="D1238" s="63">
        <v>44</v>
      </c>
      <c r="E1238" s="63">
        <v>22</v>
      </c>
    </row>
    <row r="1239" spans="1:5" ht="15">
      <c r="A1239" s="63" t="s">
        <v>182</v>
      </c>
      <c r="B1239" s="63" t="s">
        <v>169</v>
      </c>
      <c r="C1239" s="63" t="s">
        <v>170</v>
      </c>
      <c r="D1239" s="63">
        <v>12</v>
      </c>
      <c r="E1239" s="63">
        <v>12</v>
      </c>
    </row>
    <row r="1240" spans="1:5" ht="15">
      <c r="A1240" s="63" t="s">
        <v>182</v>
      </c>
      <c r="B1240" s="63" t="s">
        <v>167</v>
      </c>
      <c r="C1240" s="63" t="s">
        <v>168</v>
      </c>
      <c r="D1240" s="63">
        <v>106</v>
      </c>
      <c r="E1240" s="63">
        <v>53</v>
      </c>
    </row>
    <row r="1241" spans="1:5" ht="15">
      <c r="A1241" s="63" t="s">
        <v>182</v>
      </c>
      <c r="B1241" s="63" t="s">
        <v>169</v>
      </c>
      <c r="C1241" s="63" t="s">
        <v>170</v>
      </c>
      <c r="D1241" s="63">
        <v>110</v>
      </c>
      <c r="E1241" s="63">
        <v>110</v>
      </c>
    </row>
    <row r="1242" spans="1:5" ht="15">
      <c r="A1242" s="63" t="s">
        <v>182</v>
      </c>
      <c r="B1242" s="63" t="s">
        <v>167</v>
      </c>
      <c r="C1242" s="63" t="s">
        <v>168</v>
      </c>
      <c r="D1242" s="63">
        <v>86</v>
      </c>
      <c r="E1242" s="63">
        <v>43</v>
      </c>
    </row>
    <row r="1243" spans="1:5" ht="15">
      <c r="A1243" s="63" t="s">
        <v>182</v>
      </c>
      <c r="B1243" s="63" t="s">
        <v>169</v>
      </c>
      <c r="C1243" s="63" t="s">
        <v>170</v>
      </c>
      <c r="D1243" s="63">
        <v>62</v>
      </c>
      <c r="E1243" s="63">
        <v>62</v>
      </c>
    </row>
    <row r="1244" spans="1:5" ht="15">
      <c r="A1244" s="63" t="s">
        <v>182</v>
      </c>
      <c r="B1244" s="63" t="s">
        <v>167</v>
      </c>
      <c r="C1244" s="63" t="s">
        <v>168</v>
      </c>
      <c r="D1244" s="63">
        <v>4</v>
      </c>
      <c r="E1244" s="63">
        <v>2</v>
      </c>
    </row>
    <row r="1245" spans="1:5" ht="15">
      <c r="A1245" s="63" t="s">
        <v>182</v>
      </c>
      <c r="B1245" s="63" t="s">
        <v>169</v>
      </c>
      <c r="C1245" s="63" t="s">
        <v>170</v>
      </c>
      <c r="D1245" s="63">
        <v>1</v>
      </c>
      <c r="E1245" s="63">
        <v>1</v>
      </c>
    </row>
    <row r="1246" spans="1:5" ht="15">
      <c r="A1246" s="63" t="s">
        <v>182</v>
      </c>
      <c r="B1246" s="63" t="s">
        <v>167</v>
      </c>
      <c r="C1246" s="63" t="s">
        <v>168</v>
      </c>
      <c r="D1246" s="63">
        <v>92</v>
      </c>
      <c r="E1246" s="63">
        <v>46</v>
      </c>
    </row>
    <row r="1247" spans="1:5" ht="15">
      <c r="A1247" s="63" t="s">
        <v>182</v>
      </c>
      <c r="B1247" s="63" t="s">
        <v>169</v>
      </c>
      <c r="C1247" s="63" t="s">
        <v>170</v>
      </c>
      <c r="D1247" s="63">
        <v>84</v>
      </c>
      <c r="E1247" s="63">
        <v>84</v>
      </c>
    </row>
    <row r="1248" spans="1:5" ht="15">
      <c r="A1248" s="63" t="s">
        <v>182</v>
      </c>
      <c r="B1248" s="63" t="s">
        <v>167</v>
      </c>
      <c r="C1248" s="63" t="s">
        <v>168</v>
      </c>
      <c r="D1248" s="63">
        <v>32</v>
      </c>
      <c r="E1248" s="63">
        <v>16</v>
      </c>
    </row>
    <row r="1249" spans="1:5" ht="15">
      <c r="A1249" s="63" t="s">
        <v>182</v>
      </c>
      <c r="B1249" s="63" t="s">
        <v>169</v>
      </c>
      <c r="C1249" s="63" t="s">
        <v>170</v>
      </c>
      <c r="D1249" s="63">
        <v>10</v>
      </c>
      <c r="E1249" s="63">
        <v>10</v>
      </c>
    </row>
    <row r="1250" spans="1:5" ht="15">
      <c r="A1250" s="63" t="s">
        <v>182</v>
      </c>
      <c r="B1250" s="63" t="s">
        <v>167</v>
      </c>
      <c r="C1250" s="63" t="s">
        <v>168</v>
      </c>
      <c r="D1250" s="63">
        <v>2</v>
      </c>
      <c r="E1250" s="63">
        <v>1</v>
      </c>
    </row>
    <row r="1251" spans="1:5" ht="15">
      <c r="A1251" s="63" t="s">
        <v>182</v>
      </c>
      <c r="B1251" s="63" t="s">
        <v>167</v>
      </c>
      <c r="C1251" s="63" t="s">
        <v>168</v>
      </c>
      <c r="D1251" s="63">
        <v>84</v>
      </c>
      <c r="E1251" s="63">
        <v>42</v>
      </c>
    </row>
    <row r="1252" spans="1:5" ht="15">
      <c r="A1252" s="63" t="s">
        <v>182</v>
      </c>
      <c r="B1252" s="63" t="s">
        <v>169</v>
      </c>
      <c r="C1252" s="63" t="s">
        <v>170</v>
      </c>
      <c r="D1252" s="63">
        <v>54</v>
      </c>
      <c r="E1252" s="63">
        <v>54</v>
      </c>
    </row>
    <row r="1253" spans="1:5" ht="15">
      <c r="A1253" s="63" t="s">
        <v>182</v>
      </c>
      <c r="B1253" s="63" t="s">
        <v>167</v>
      </c>
      <c r="C1253" s="63" t="s">
        <v>168</v>
      </c>
      <c r="D1253" s="63">
        <v>6</v>
      </c>
      <c r="E1253" s="63">
        <v>3</v>
      </c>
    </row>
    <row r="1254" spans="1:5" ht="15">
      <c r="A1254" s="63" t="s">
        <v>182</v>
      </c>
      <c r="B1254" s="63" t="s">
        <v>169</v>
      </c>
      <c r="C1254" s="63" t="s">
        <v>170</v>
      </c>
      <c r="D1254" s="63">
        <v>23</v>
      </c>
      <c r="E1254" s="63">
        <v>23</v>
      </c>
    </row>
    <row r="1255" spans="1:5" ht="15">
      <c r="A1255" s="63" t="s">
        <v>182</v>
      </c>
      <c r="B1255" s="63" t="s">
        <v>167</v>
      </c>
      <c r="C1255" s="63" t="s">
        <v>168</v>
      </c>
      <c r="D1255" s="63">
        <v>172</v>
      </c>
      <c r="E1255" s="63">
        <v>86</v>
      </c>
    </row>
    <row r="1256" spans="1:5" ht="15">
      <c r="A1256" s="63" t="s">
        <v>182</v>
      </c>
      <c r="B1256" s="63" t="s">
        <v>169</v>
      </c>
      <c r="C1256" s="63" t="s">
        <v>170</v>
      </c>
      <c r="D1256" s="63">
        <v>68</v>
      </c>
      <c r="E1256" s="63">
        <v>68</v>
      </c>
    </row>
    <row r="1257" spans="1:5" ht="15">
      <c r="A1257" s="63" t="s">
        <v>182</v>
      </c>
      <c r="B1257" s="63" t="s">
        <v>167</v>
      </c>
      <c r="C1257" s="63" t="s">
        <v>168</v>
      </c>
      <c r="D1257" s="63">
        <v>148</v>
      </c>
      <c r="E1257" s="63">
        <v>74</v>
      </c>
    </row>
    <row r="1258" spans="1:5" ht="15">
      <c r="A1258" s="63" t="s">
        <v>182</v>
      </c>
      <c r="B1258" s="63" t="s">
        <v>169</v>
      </c>
      <c r="C1258" s="63" t="s">
        <v>170</v>
      </c>
      <c r="D1258" s="63">
        <v>37</v>
      </c>
      <c r="E1258" s="63">
        <v>37</v>
      </c>
    </row>
    <row r="1259" spans="1:5" ht="15">
      <c r="A1259" s="63" t="s">
        <v>182</v>
      </c>
      <c r="B1259" s="63" t="s">
        <v>167</v>
      </c>
      <c r="C1259" s="63" t="s">
        <v>168</v>
      </c>
      <c r="D1259" s="63">
        <v>10</v>
      </c>
      <c r="E1259" s="63">
        <v>5</v>
      </c>
    </row>
    <row r="1260" spans="1:5" ht="15">
      <c r="A1260" s="63" t="s">
        <v>182</v>
      </c>
      <c r="B1260" s="63" t="s">
        <v>167</v>
      </c>
      <c r="C1260" s="63" t="s">
        <v>168</v>
      </c>
      <c r="D1260" s="63">
        <v>8</v>
      </c>
      <c r="E1260" s="63">
        <v>4</v>
      </c>
    </row>
    <row r="1261" spans="1:5" ht="15">
      <c r="A1261" s="63" t="s">
        <v>182</v>
      </c>
      <c r="B1261" s="63" t="s">
        <v>169</v>
      </c>
      <c r="C1261" s="63" t="s">
        <v>170</v>
      </c>
      <c r="D1261" s="63">
        <v>5</v>
      </c>
      <c r="E1261" s="63">
        <v>5</v>
      </c>
    </row>
    <row r="1262" spans="1:5" ht="15">
      <c r="A1262" s="63" t="s">
        <v>182</v>
      </c>
      <c r="B1262" s="63" t="s">
        <v>167</v>
      </c>
      <c r="C1262" s="63" t="s">
        <v>168</v>
      </c>
      <c r="D1262" s="63">
        <v>102</v>
      </c>
      <c r="E1262" s="63">
        <v>51</v>
      </c>
    </row>
    <row r="1263" spans="1:5" ht="15">
      <c r="A1263" s="63" t="s">
        <v>182</v>
      </c>
      <c r="B1263" s="63" t="s">
        <v>169</v>
      </c>
      <c r="C1263" s="63" t="s">
        <v>170</v>
      </c>
      <c r="D1263" s="63">
        <v>67</v>
      </c>
      <c r="E1263" s="63">
        <v>67</v>
      </c>
    </row>
    <row r="1264" spans="1:5" ht="15">
      <c r="A1264" s="63" t="s">
        <v>182</v>
      </c>
      <c r="B1264" s="63" t="s">
        <v>171</v>
      </c>
      <c r="C1264" s="63" t="s">
        <v>172</v>
      </c>
      <c r="D1264" s="63">
        <v>4</v>
      </c>
      <c r="E1264" s="63">
        <v>1</v>
      </c>
    </row>
    <row r="1265" spans="1:5" ht="15">
      <c r="A1265" s="63" t="s">
        <v>182</v>
      </c>
      <c r="B1265" s="63" t="s">
        <v>167</v>
      </c>
      <c r="C1265" s="63" t="s">
        <v>168</v>
      </c>
      <c r="D1265" s="63">
        <v>10</v>
      </c>
      <c r="E1265" s="63">
        <v>5</v>
      </c>
    </row>
    <row r="1266" spans="1:5" ht="15">
      <c r="A1266" s="63" t="s">
        <v>182</v>
      </c>
      <c r="B1266" s="63" t="s">
        <v>169</v>
      </c>
      <c r="C1266" s="63" t="s">
        <v>170</v>
      </c>
      <c r="D1266" s="63">
        <v>9</v>
      </c>
      <c r="E1266" s="63">
        <v>9</v>
      </c>
    </row>
    <row r="1267" spans="1:5" ht="15">
      <c r="A1267" s="63" t="s">
        <v>182</v>
      </c>
      <c r="B1267" s="63" t="s">
        <v>167</v>
      </c>
      <c r="C1267" s="63" t="s">
        <v>168</v>
      </c>
      <c r="D1267" s="63">
        <v>38</v>
      </c>
      <c r="E1267" s="63">
        <v>19</v>
      </c>
    </row>
    <row r="1268" spans="1:5" ht="15">
      <c r="A1268" s="63" t="s">
        <v>182</v>
      </c>
      <c r="B1268" s="63" t="s">
        <v>169</v>
      </c>
      <c r="C1268" s="63" t="s">
        <v>170</v>
      </c>
      <c r="D1268" s="63">
        <v>21</v>
      </c>
      <c r="E1268" s="63">
        <v>21</v>
      </c>
    </row>
    <row r="1269" spans="1:5" ht="15">
      <c r="A1269" s="63" t="s">
        <v>182</v>
      </c>
      <c r="B1269" s="63" t="s">
        <v>167</v>
      </c>
      <c r="C1269" s="63" t="s">
        <v>168</v>
      </c>
      <c r="D1269" s="63">
        <v>4</v>
      </c>
      <c r="E1269" s="63">
        <v>2</v>
      </c>
    </row>
    <row r="1270" spans="1:5" ht="15">
      <c r="A1270" s="63" t="s">
        <v>182</v>
      </c>
      <c r="B1270" s="63" t="s">
        <v>167</v>
      </c>
      <c r="C1270" s="63" t="s">
        <v>168</v>
      </c>
      <c r="D1270" s="63">
        <v>4</v>
      </c>
      <c r="E1270" s="63">
        <v>2</v>
      </c>
    </row>
    <row r="1271" spans="1:5" ht="15">
      <c r="A1271" s="63" t="s">
        <v>182</v>
      </c>
      <c r="B1271" s="63" t="s">
        <v>167</v>
      </c>
      <c r="C1271" s="63" t="s">
        <v>168</v>
      </c>
      <c r="D1271" s="63">
        <v>10</v>
      </c>
      <c r="E1271" s="63">
        <v>5</v>
      </c>
    </row>
    <row r="1272" spans="1:5" ht="15">
      <c r="A1272" s="63" t="s">
        <v>182</v>
      </c>
      <c r="B1272" s="63" t="s">
        <v>167</v>
      </c>
      <c r="C1272" s="63" t="s">
        <v>168</v>
      </c>
      <c r="D1272" s="63">
        <v>88</v>
      </c>
      <c r="E1272" s="63">
        <v>44</v>
      </c>
    </row>
    <row r="1273" spans="1:5" ht="15">
      <c r="A1273" s="63" t="s">
        <v>182</v>
      </c>
      <c r="B1273" s="63" t="s">
        <v>169</v>
      </c>
      <c r="C1273" s="63" t="s">
        <v>170</v>
      </c>
      <c r="D1273" s="63">
        <v>16</v>
      </c>
      <c r="E1273" s="63">
        <v>16</v>
      </c>
    </row>
    <row r="1274" spans="1:5" ht="15">
      <c r="A1274" s="63" t="s">
        <v>182</v>
      </c>
      <c r="B1274" s="63" t="s">
        <v>167</v>
      </c>
      <c r="C1274" s="63" t="s">
        <v>168</v>
      </c>
      <c r="D1274" s="63">
        <v>8</v>
      </c>
      <c r="E1274" s="63">
        <v>4</v>
      </c>
    </row>
    <row r="1275" spans="1:5" ht="15">
      <c r="A1275" s="63" t="s">
        <v>182</v>
      </c>
      <c r="B1275" s="63" t="s">
        <v>167</v>
      </c>
      <c r="C1275" s="63" t="s">
        <v>168</v>
      </c>
      <c r="D1275" s="63">
        <v>116</v>
      </c>
      <c r="E1275" s="63">
        <v>58</v>
      </c>
    </row>
    <row r="1276" spans="1:5" ht="15">
      <c r="A1276" s="63" t="s">
        <v>182</v>
      </c>
      <c r="B1276" s="63" t="s">
        <v>169</v>
      </c>
      <c r="C1276" s="63" t="s">
        <v>170</v>
      </c>
      <c r="D1276" s="63">
        <v>67</v>
      </c>
      <c r="E1276" s="63">
        <v>67</v>
      </c>
    </row>
    <row r="1277" spans="1:5" ht="15">
      <c r="A1277" s="63" t="s">
        <v>182</v>
      </c>
      <c r="B1277" s="63" t="s">
        <v>167</v>
      </c>
      <c r="C1277" s="63" t="s">
        <v>168</v>
      </c>
      <c r="D1277" s="63">
        <v>174</v>
      </c>
      <c r="E1277" s="63">
        <v>87</v>
      </c>
    </row>
    <row r="1278" spans="1:5" ht="15">
      <c r="A1278" s="63" t="s">
        <v>182</v>
      </c>
      <c r="B1278" s="63" t="s">
        <v>169</v>
      </c>
      <c r="C1278" s="63" t="s">
        <v>170</v>
      </c>
      <c r="D1278" s="63">
        <v>100</v>
      </c>
      <c r="E1278" s="63">
        <v>100</v>
      </c>
    </row>
    <row r="1279" spans="1:5" ht="15">
      <c r="A1279" s="63" t="s">
        <v>182</v>
      </c>
      <c r="B1279" s="63" t="s">
        <v>167</v>
      </c>
      <c r="C1279" s="63" t="s">
        <v>168</v>
      </c>
      <c r="D1279" s="63">
        <v>220</v>
      </c>
      <c r="E1279" s="63">
        <v>110</v>
      </c>
    </row>
    <row r="1280" spans="1:5" ht="15">
      <c r="A1280" s="63" t="s">
        <v>182</v>
      </c>
      <c r="B1280" s="63" t="s">
        <v>169</v>
      </c>
      <c r="C1280" s="63" t="s">
        <v>170</v>
      </c>
      <c r="D1280" s="63">
        <v>162</v>
      </c>
      <c r="E1280" s="63">
        <v>162</v>
      </c>
    </row>
    <row r="1281" spans="1:5" ht="15">
      <c r="A1281" s="63" t="s">
        <v>182</v>
      </c>
      <c r="B1281" s="63" t="s">
        <v>167</v>
      </c>
      <c r="C1281" s="63" t="s">
        <v>168</v>
      </c>
      <c r="D1281" s="63">
        <v>10</v>
      </c>
      <c r="E1281" s="63">
        <v>5</v>
      </c>
    </row>
    <row r="1282" spans="1:5" ht="15">
      <c r="A1282" s="63" t="s">
        <v>182</v>
      </c>
      <c r="B1282" s="63" t="s">
        <v>167</v>
      </c>
      <c r="C1282" s="63" t="s">
        <v>168</v>
      </c>
      <c r="D1282" s="63">
        <v>112</v>
      </c>
      <c r="E1282" s="63">
        <v>56</v>
      </c>
    </row>
    <row r="1283" spans="1:5" ht="15">
      <c r="A1283" s="63" t="s">
        <v>182</v>
      </c>
      <c r="B1283" s="63" t="s">
        <v>169</v>
      </c>
      <c r="C1283" s="63" t="s">
        <v>170</v>
      </c>
      <c r="D1283" s="63">
        <v>55</v>
      </c>
      <c r="E1283" s="63">
        <v>55</v>
      </c>
    </row>
    <row r="1284" spans="1:5" ht="15">
      <c r="A1284" s="63" t="s">
        <v>182</v>
      </c>
      <c r="B1284" s="63" t="s">
        <v>167</v>
      </c>
      <c r="C1284" s="63" t="s">
        <v>168</v>
      </c>
      <c r="D1284" s="63">
        <v>82</v>
      </c>
      <c r="E1284" s="63">
        <v>41</v>
      </c>
    </row>
    <row r="1285" spans="1:5" ht="15">
      <c r="A1285" s="63" t="s">
        <v>182</v>
      </c>
      <c r="B1285" s="63" t="s">
        <v>169</v>
      </c>
      <c r="C1285" s="63" t="s">
        <v>170</v>
      </c>
      <c r="D1285" s="63">
        <v>6</v>
      </c>
      <c r="E1285" s="63">
        <v>6</v>
      </c>
    </row>
    <row r="1286" spans="1:5" ht="15">
      <c r="A1286" s="63" t="s">
        <v>182</v>
      </c>
      <c r="B1286" s="63" t="s">
        <v>167</v>
      </c>
      <c r="C1286" s="63" t="s">
        <v>168</v>
      </c>
      <c r="D1286" s="63">
        <v>76</v>
      </c>
      <c r="E1286" s="63">
        <v>38</v>
      </c>
    </row>
    <row r="1287" spans="1:5" ht="15">
      <c r="A1287" s="63" t="s">
        <v>182</v>
      </c>
      <c r="B1287" s="63" t="s">
        <v>169</v>
      </c>
      <c r="C1287" s="63" t="s">
        <v>170</v>
      </c>
      <c r="D1287" s="63">
        <v>7</v>
      </c>
      <c r="E1287" s="63">
        <v>7</v>
      </c>
    </row>
    <row r="1288" spans="1:5" ht="15">
      <c r="A1288" s="63" t="s">
        <v>182</v>
      </c>
      <c r="B1288" s="63" t="s">
        <v>167</v>
      </c>
      <c r="C1288" s="63" t="s">
        <v>168</v>
      </c>
      <c r="D1288" s="63">
        <v>20</v>
      </c>
      <c r="E1288" s="63">
        <v>10</v>
      </c>
    </row>
    <row r="1289" spans="1:5" ht="15">
      <c r="A1289" s="63" t="s">
        <v>182</v>
      </c>
      <c r="B1289" s="63" t="s">
        <v>169</v>
      </c>
      <c r="C1289" s="63" t="s">
        <v>170</v>
      </c>
      <c r="D1289" s="63">
        <v>2</v>
      </c>
      <c r="E1289" s="63">
        <v>2</v>
      </c>
    </row>
    <row r="1290" spans="1:5" ht="15">
      <c r="A1290" s="63" t="s">
        <v>182</v>
      </c>
      <c r="B1290" s="63" t="s">
        <v>167</v>
      </c>
      <c r="C1290" s="63" t="s">
        <v>168</v>
      </c>
      <c r="D1290" s="63">
        <v>2</v>
      </c>
      <c r="E1290" s="63">
        <v>1</v>
      </c>
    </row>
    <row r="1291" spans="1:5" ht="15">
      <c r="A1291" s="63" t="s">
        <v>182</v>
      </c>
      <c r="B1291" s="63" t="s">
        <v>169</v>
      </c>
      <c r="C1291" s="63" t="s">
        <v>170</v>
      </c>
      <c r="D1291" s="63">
        <v>1</v>
      </c>
      <c r="E1291" s="63">
        <v>1</v>
      </c>
    </row>
    <row r="1292" spans="1:5" ht="15">
      <c r="A1292" s="63" t="s">
        <v>182</v>
      </c>
      <c r="B1292" s="63" t="s">
        <v>169</v>
      </c>
      <c r="C1292" s="63" t="s">
        <v>170</v>
      </c>
      <c r="D1292" s="63">
        <v>2</v>
      </c>
      <c r="E1292" s="63">
        <v>2</v>
      </c>
    </row>
    <row r="1293" spans="1:5" ht="15">
      <c r="A1293" s="63" t="s">
        <v>182</v>
      </c>
      <c r="B1293" s="63" t="s">
        <v>167</v>
      </c>
      <c r="C1293" s="63" t="s">
        <v>168</v>
      </c>
      <c r="D1293" s="63">
        <v>6</v>
      </c>
      <c r="E1293" s="63">
        <v>3</v>
      </c>
    </row>
    <row r="1294" spans="1:5" ht="15">
      <c r="A1294" s="63" t="s">
        <v>182</v>
      </c>
      <c r="B1294" s="63" t="s">
        <v>167</v>
      </c>
      <c r="C1294" s="63" t="s">
        <v>168</v>
      </c>
      <c r="D1294" s="63">
        <v>4</v>
      </c>
      <c r="E1294" s="63">
        <v>2</v>
      </c>
    </row>
    <row r="1295" spans="1:5" ht="15">
      <c r="A1295" s="63" t="s">
        <v>182</v>
      </c>
      <c r="B1295" s="63" t="s">
        <v>167</v>
      </c>
      <c r="C1295" s="63" t="s">
        <v>168</v>
      </c>
      <c r="D1295" s="63">
        <v>14</v>
      </c>
      <c r="E1295" s="63">
        <v>7</v>
      </c>
    </row>
    <row r="1296" spans="1:5" ht="15">
      <c r="A1296" s="63" t="s">
        <v>182</v>
      </c>
      <c r="B1296" s="63" t="s">
        <v>167</v>
      </c>
      <c r="C1296" s="63" t="s">
        <v>168</v>
      </c>
      <c r="D1296" s="63">
        <v>62</v>
      </c>
      <c r="E1296" s="63">
        <v>31</v>
      </c>
    </row>
    <row r="1297" spans="1:5" ht="15">
      <c r="A1297" s="63" t="s">
        <v>182</v>
      </c>
      <c r="B1297" s="63" t="s">
        <v>169</v>
      </c>
      <c r="C1297" s="63" t="s">
        <v>170</v>
      </c>
      <c r="D1297" s="63">
        <v>8</v>
      </c>
      <c r="E1297" s="63">
        <v>8</v>
      </c>
    </row>
    <row r="1298" spans="1:5" ht="15">
      <c r="A1298" s="63" t="s">
        <v>182</v>
      </c>
      <c r="B1298" s="63" t="s">
        <v>167</v>
      </c>
      <c r="C1298" s="63" t="s">
        <v>168</v>
      </c>
      <c r="D1298" s="63">
        <v>40</v>
      </c>
      <c r="E1298" s="63">
        <v>20</v>
      </c>
    </row>
    <row r="1299" spans="1:5" ht="15">
      <c r="A1299" s="63" t="s">
        <v>182</v>
      </c>
      <c r="B1299" s="63" t="s">
        <v>167</v>
      </c>
      <c r="C1299" s="63" t="s">
        <v>168</v>
      </c>
      <c r="D1299" s="63">
        <v>136</v>
      </c>
      <c r="E1299" s="63">
        <v>68</v>
      </c>
    </row>
    <row r="1300" spans="1:5" ht="15">
      <c r="A1300" s="63" t="s">
        <v>182</v>
      </c>
      <c r="B1300" s="63" t="s">
        <v>169</v>
      </c>
      <c r="C1300" s="63" t="s">
        <v>170</v>
      </c>
      <c r="D1300" s="63">
        <v>9</v>
      </c>
      <c r="E1300" s="63">
        <v>9</v>
      </c>
    </row>
    <row r="1301" spans="1:5" ht="15">
      <c r="A1301" s="63" t="s">
        <v>182</v>
      </c>
      <c r="B1301" s="63" t="s">
        <v>167</v>
      </c>
      <c r="C1301" s="63" t="s">
        <v>168</v>
      </c>
      <c r="D1301" s="63">
        <v>6</v>
      </c>
      <c r="E1301" s="63">
        <v>3</v>
      </c>
    </row>
    <row r="1302" spans="1:5" ht="15">
      <c r="A1302" s="63" t="s">
        <v>182</v>
      </c>
      <c r="B1302" s="63" t="s">
        <v>169</v>
      </c>
      <c r="C1302" s="63" t="s">
        <v>170</v>
      </c>
      <c r="D1302" s="63">
        <v>6</v>
      </c>
      <c r="E1302" s="63">
        <v>6</v>
      </c>
    </row>
    <row r="1303" spans="1:5" ht="15">
      <c r="A1303" s="63" t="s">
        <v>182</v>
      </c>
      <c r="B1303" s="63" t="s">
        <v>167</v>
      </c>
      <c r="C1303" s="63" t="s">
        <v>168</v>
      </c>
      <c r="D1303" s="63">
        <v>8</v>
      </c>
      <c r="E1303" s="63">
        <v>4</v>
      </c>
    </row>
    <row r="1304" spans="1:5" ht="15">
      <c r="A1304" s="63" t="s">
        <v>182</v>
      </c>
      <c r="B1304" s="63" t="s">
        <v>169</v>
      </c>
      <c r="C1304" s="63" t="s">
        <v>170</v>
      </c>
      <c r="D1304" s="63">
        <v>12</v>
      </c>
      <c r="E1304" s="63">
        <v>12</v>
      </c>
    </row>
    <row r="1305" spans="1:5" ht="15">
      <c r="A1305" s="63" t="s">
        <v>182</v>
      </c>
      <c r="B1305" s="63" t="s">
        <v>167</v>
      </c>
      <c r="C1305" s="63" t="s">
        <v>168</v>
      </c>
      <c r="D1305" s="63">
        <v>12</v>
      </c>
      <c r="E1305" s="63">
        <v>6</v>
      </c>
    </row>
    <row r="1306" spans="1:5" ht="15">
      <c r="A1306" s="63" t="s">
        <v>182</v>
      </c>
      <c r="B1306" s="63" t="s">
        <v>167</v>
      </c>
      <c r="C1306" s="63" t="s">
        <v>168</v>
      </c>
      <c r="D1306" s="63">
        <v>10</v>
      </c>
      <c r="E1306" s="63">
        <v>5</v>
      </c>
    </row>
    <row r="1307" spans="1:5" ht="15">
      <c r="A1307" s="63" t="s">
        <v>182</v>
      </c>
      <c r="B1307" s="63" t="s">
        <v>167</v>
      </c>
      <c r="C1307" s="63" t="s">
        <v>168</v>
      </c>
      <c r="D1307" s="63">
        <v>136</v>
      </c>
      <c r="E1307" s="63">
        <v>68</v>
      </c>
    </row>
    <row r="1308" spans="1:5" ht="15">
      <c r="A1308" s="63" t="s">
        <v>182</v>
      </c>
      <c r="B1308" s="63" t="s">
        <v>169</v>
      </c>
      <c r="C1308" s="63" t="s">
        <v>170</v>
      </c>
      <c r="D1308" s="63">
        <v>14</v>
      </c>
      <c r="E1308" s="63">
        <v>14</v>
      </c>
    </row>
    <row r="1309" spans="1:5" ht="15">
      <c r="A1309" s="63" t="s">
        <v>182</v>
      </c>
      <c r="B1309" s="63" t="s">
        <v>167</v>
      </c>
      <c r="C1309" s="63" t="s">
        <v>168</v>
      </c>
      <c r="D1309" s="63">
        <v>310</v>
      </c>
      <c r="E1309" s="63">
        <v>155</v>
      </c>
    </row>
    <row r="1310" spans="1:5" ht="15">
      <c r="A1310" s="63" t="s">
        <v>182</v>
      </c>
      <c r="B1310" s="63" t="s">
        <v>169</v>
      </c>
      <c r="C1310" s="63" t="s">
        <v>170</v>
      </c>
      <c r="D1310" s="63">
        <v>247</v>
      </c>
      <c r="E1310" s="63">
        <v>247</v>
      </c>
    </row>
    <row r="1311" spans="1:5" ht="15">
      <c r="A1311" s="63" t="s">
        <v>182</v>
      </c>
      <c r="B1311" s="63" t="s">
        <v>167</v>
      </c>
      <c r="C1311" s="63" t="s">
        <v>168</v>
      </c>
      <c r="D1311" s="63">
        <v>30</v>
      </c>
      <c r="E1311" s="63">
        <v>15</v>
      </c>
    </row>
    <row r="1312" spans="1:5" ht="15">
      <c r="A1312" s="63" t="s">
        <v>182</v>
      </c>
      <c r="B1312" s="63" t="s">
        <v>167</v>
      </c>
      <c r="C1312" s="63" t="s">
        <v>168</v>
      </c>
      <c r="D1312" s="63">
        <v>40</v>
      </c>
      <c r="E1312" s="63">
        <v>20</v>
      </c>
    </row>
    <row r="1313" spans="1:5" ht="15">
      <c r="A1313" s="63" t="s">
        <v>182</v>
      </c>
      <c r="B1313" s="63" t="s">
        <v>167</v>
      </c>
      <c r="C1313" s="63" t="s">
        <v>168</v>
      </c>
      <c r="D1313" s="63">
        <v>26</v>
      </c>
      <c r="E1313" s="63">
        <v>13</v>
      </c>
    </row>
    <row r="1314" spans="1:5" ht="15">
      <c r="A1314" s="63" t="s">
        <v>182</v>
      </c>
      <c r="B1314" s="63" t="s">
        <v>169</v>
      </c>
      <c r="C1314" s="63" t="s">
        <v>170</v>
      </c>
      <c r="D1314" s="63">
        <v>9</v>
      </c>
      <c r="E1314" s="63">
        <v>9</v>
      </c>
    </row>
    <row r="1315" spans="1:5" ht="15">
      <c r="A1315" s="63" t="s">
        <v>182</v>
      </c>
      <c r="B1315" s="63" t="s">
        <v>171</v>
      </c>
      <c r="C1315" s="63" t="s">
        <v>172</v>
      </c>
      <c r="D1315" s="63">
        <v>4</v>
      </c>
      <c r="E1315" s="63">
        <v>1</v>
      </c>
    </row>
    <row r="1316" spans="1:5" ht="15">
      <c r="A1316" s="63" t="s">
        <v>182</v>
      </c>
      <c r="B1316" s="63" t="s">
        <v>167</v>
      </c>
      <c r="C1316" s="63" t="s">
        <v>168</v>
      </c>
      <c r="D1316" s="63">
        <v>186</v>
      </c>
      <c r="E1316" s="63">
        <v>93</v>
      </c>
    </row>
    <row r="1317" spans="1:5" ht="15">
      <c r="A1317" s="63" t="s">
        <v>182</v>
      </c>
      <c r="B1317" s="63" t="s">
        <v>169</v>
      </c>
      <c r="C1317" s="63" t="s">
        <v>170</v>
      </c>
      <c r="D1317" s="63">
        <v>74</v>
      </c>
      <c r="E1317" s="63">
        <v>74</v>
      </c>
    </row>
    <row r="1318" spans="1:5" ht="15">
      <c r="A1318" s="63" t="s">
        <v>182</v>
      </c>
      <c r="B1318" s="63" t="s">
        <v>167</v>
      </c>
      <c r="C1318" s="63" t="s">
        <v>168</v>
      </c>
      <c r="D1318" s="63">
        <v>168</v>
      </c>
      <c r="E1318" s="63">
        <v>84</v>
      </c>
    </row>
    <row r="1319" spans="1:5" ht="15">
      <c r="A1319" s="63" t="s">
        <v>182</v>
      </c>
      <c r="B1319" s="63" t="s">
        <v>169</v>
      </c>
      <c r="C1319" s="63" t="s">
        <v>170</v>
      </c>
      <c r="D1319" s="63">
        <v>130</v>
      </c>
      <c r="E1319" s="63">
        <v>130</v>
      </c>
    </row>
    <row r="1320" spans="1:5" ht="15">
      <c r="A1320" s="63" t="s">
        <v>182</v>
      </c>
      <c r="B1320" s="63" t="s">
        <v>167</v>
      </c>
      <c r="C1320" s="63" t="s">
        <v>168</v>
      </c>
      <c r="D1320" s="63">
        <v>24</v>
      </c>
      <c r="E1320" s="63">
        <v>12</v>
      </c>
    </row>
    <row r="1321" spans="1:5" ht="15">
      <c r="A1321" s="63" t="s">
        <v>182</v>
      </c>
      <c r="B1321" s="63" t="s">
        <v>169</v>
      </c>
      <c r="C1321" s="63" t="s">
        <v>170</v>
      </c>
      <c r="D1321" s="63">
        <v>4</v>
      </c>
      <c r="E1321" s="63">
        <v>4</v>
      </c>
    </row>
    <row r="1322" spans="1:5" ht="15">
      <c r="A1322" s="63" t="s">
        <v>182</v>
      </c>
      <c r="B1322" s="63" t="s">
        <v>167</v>
      </c>
      <c r="C1322" s="63" t="s">
        <v>168</v>
      </c>
      <c r="D1322" s="63">
        <v>2</v>
      </c>
      <c r="E1322" s="63">
        <v>1</v>
      </c>
    </row>
    <row r="1323" spans="1:5" ht="15">
      <c r="A1323" s="63" t="s">
        <v>182</v>
      </c>
      <c r="B1323" s="63" t="s">
        <v>167</v>
      </c>
      <c r="C1323" s="63" t="s">
        <v>168</v>
      </c>
      <c r="D1323" s="63">
        <v>32</v>
      </c>
      <c r="E1323" s="63">
        <v>16</v>
      </c>
    </row>
    <row r="1324" spans="1:5" ht="15">
      <c r="A1324" s="63" t="s">
        <v>182</v>
      </c>
      <c r="B1324" s="63" t="s">
        <v>167</v>
      </c>
      <c r="C1324" s="63" t="s">
        <v>168</v>
      </c>
      <c r="D1324" s="63">
        <v>82</v>
      </c>
      <c r="E1324" s="63">
        <v>41</v>
      </c>
    </row>
    <row r="1325" spans="1:5" ht="15">
      <c r="A1325" s="63" t="s">
        <v>182</v>
      </c>
      <c r="B1325" s="63" t="s">
        <v>169</v>
      </c>
      <c r="C1325" s="63" t="s">
        <v>170</v>
      </c>
      <c r="D1325" s="63">
        <v>19</v>
      </c>
      <c r="E1325" s="63">
        <v>19</v>
      </c>
    </row>
    <row r="1326" spans="1:5" ht="15">
      <c r="A1326" s="63" t="s">
        <v>182</v>
      </c>
      <c r="B1326" s="63" t="s">
        <v>167</v>
      </c>
      <c r="C1326" s="63" t="s">
        <v>168</v>
      </c>
      <c r="D1326" s="63">
        <v>20</v>
      </c>
      <c r="E1326" s="63">
        <v>10</v>
      </c>
    </row>
    <row r="1327" spans="1:5" ht="15">
      <c r="A1327" s="63" t="s">
        <v>182</v>
      </c>
      <c r="B1327" s="63" t="s">
        <v>167</v>
      </c>
      <c r="C1327" s="63" t="s">
        <v>168</v>
      </c>
      <c r="D1327" s="63">
        <v>28</v>
      </c>
      <c r="E1327" s="63">
        <v>14</v>
      </c>
    </row>
    <row r="1328" spans="1:5" ht="15">
      <c r="A1328" s="63" t="s">
        <v>182</v>
      </c>
      <c r="B1328" s="63" t="s">
        <v>167</v>
      </c>
      <c r="C1328" s="63" t="s">
        <v>168</v>
      </c>
      <c r="D1328" s="63">
        <v>74</v>
      </c>
      <c r="E1328" s="63">
        <v>37</v>
      </c>
    </row>
    <row r="1329" spans="1:5" ht="15">
      <c r="A1329" s="63" t="s">
        <v>182</v>
      </c>
      <c r="B1329" s="63" t="s">
        <v>169</v>
      </c>
      <c r="C1329" s="63" t="s">
        <v>170</v>
      </c>
      <c r="D1329" s="63">
        <v>3</v>
      </c>
      <c r="E1329" s="63">
        <v>3</v>
      </c>
    </row>
    <row r="1330" spans="1:5" ht="15">
      <c r="A1330" s="63" t="s">
        <v>182</v>
      </c>
      <c r="B1330" s="63" t="s">
        <v>167</v>
      </c>
      <c r="C1330" s="63" t="s">
        <v>168</v>
      </c>
      <c r="D1330" s="63">
        <v>36</v>
      </c>
      <c r="E1330" s="63">
        <v>18</v>
      </c>
    </row>
    <row r="1331" spans="1:5" ht="15">
      <c r="A1331" s="63" t="s">
        <v>182</v>
      </c>
      <c r="B1331" s="63" t="s">
        <v>169</v>
      </c>
      <c r="C1331" s="63" t="s">
        <v>170</v>
      </c>
      <c r="D1331" s="63">
        <v>1</v>
      </c>
      <c r="E1331" s="63">
        <v>1</v>
      </c>
    </row>
    <row r="1332" spans="1:5" ht="15">
      <c r="A1332" s="63" t="s">
        <v>182</v>
      </c>
      <c r="B1332" s="63" t="s">
        <v>167</v>
      </c>
      <c r="C1332" s="63" t="s">
        <v>168</v>
      </c>
      <c r="D1332" s="63">
        <v>18</v>
      </c>
      <c r="E1332" s="63">
        <v>9</v>
      </c>
    </row>
    <row r="1333" spans="1:5" ht="15">
      <c r="A1333" s="63" t="s">
        <v>182</v>
      </c>
      <c r="B1333" s="63" t="s">
        <v>167</v>
      </c>
      <c r="C1333" s="63" t="s">
        <v>168</v>
      </c>
      <c r="D1333" s="63">
        <v>34</v>
      </c>
      <c r="E1333" s="63">
        <v>17</v>
      </c>
    </row>
    <row r="1334" spans="1:5" ht="15">
      <c r="A1334" s="63" t="s">
        <v>182</v>
      </c>
      <c r="B1334" s="63" t="s">
        <v>169</v>
      </c>
      <c r="C1334" s="63" t="s">
        <v>170</v>
      </c>
      <c r="D1334" s="63">
        <v>12</v>
      </c>
      <c r="E1334" s="63">
        <v>12</v>
      </c>
    </row>
    <row r="1335" spans="1:5" ht="15">
      <c r="A1335" s="63" t="s">
        <v>182</v>
      </c>
      <c r="B1335" s="63" t="s">
        <v>167</v>
      </c>
      <c r="C1335" s="63" t="s">
        <v>168</v>
      </c>
      <c r="D1335" s="63">
        <v>4</v>
      </c>
      <c r="E1335" s="63">
        <v>2</v>
      </c>
    </row>
    <row r="1336" spans="1:5" ht="15">
      <c r="A1336" s="63" t="s">
        <v>182</v>
      </c>
      <c r="B1336" s="63" t="s">
        <v>169</v>
      </c>
      <c r="C1336" s="63" t="s">
        <v>170</v>
      </c>
      <c r="D1336" s="63">
        <v>2</v>
      </c>
      <c r="E1336" s="63">
        <v>2</v>
      </c>
    </row>
    <row r="1337" spans="1:5" ht="15">
      <c r="A1337" s="63" t="s">
        <v>182</v>
      </c>
      <c r="B1337" s="63" t="s">
        <v>167</v>
      </c>
      <c r="C1337" s="63" t="s">
        <v>168</v>
      </c>
      <c r="D1337" s="63">
        <v>8</v>
      </c>
      <c r="E1337" s="63">
        <v>4</v>
      </c>
    </row>
    <row r="1338" spans="1:5" ht="15">
      <c r="A1338" s="63" t="s">
        <v>182</v>
      </c>
      <c r="B1338" s="63" t="s">
        <v>169</v>
      </c>
      <c r="C1338" s="63" t="s">
        <v>170</v>
      </c>
      <c r="D1338" s="63">
        <v>1</v>
      </c>
      <c r="E1338" s="63">
        <v>1</v>
      </c>
    </row>
    <row r="1339" spans="1:5" ht="15">
      <c r="A1339" s="63" t="s">
        <v>182</v>
      </c>
      <c r="B1339" s="63" t="s">
        <v>167</v>
      </c>
      <c r="C1339" s="63" t="s">
        <v>168</v>
      </c>
      <c r="D1339" s="63">
        <v>6</v>
      </c>
      <c r="E1339" s="63">
        <v>3</v>
      </c>
    </row>
    <row r="1340" spans="1:5" ht="15">
      <c r="A1340" s="63" t="s">
        <v>182</v>
      </c>
      <c r="B1340" s="63" t="s">
        <v>169</v>
      </c>
      <c r="C1340" s="63" t="s">
        <v>170</v>
      </c>
      <c r="D1340" s="63">
        <v>1</v>
      </c>
      <c r="E1340" s="63">
        <v>1</v>
      </c>
    </row>
    <row r="1341" spans="1:5" ht="15">
      <c r="A1341" s="63" t="s">
        <v>182</v>
      </c>
      <c r="B1341" s="63" t="s">
        <v>167</v>
      </c>
      <c r="C1341" s="63" t="s">
        <v>168</v>
      </c>
      <c r="D1341" s="63">
        <v>182</v>
      </c>
      <c r="E1341" s="63">
        <v>91</v>
      </c>
    </row>
    <row r="1342" spans="1:5" ht="15">
      <c r="A1342" s="63" t="s">
        <v>182</v>
      </c>
      <c r="B1342" s="63" t="s">
        <v>169</v>
      </c>
      <c r="C1342" s="63" t="s">
        <v>170</v>
      </c>
      <c r="D1342" s="63">
        <v>104</v>
      </c>
      <c r="E1342" s="63">
        <v>104</v>
      </c>
    </row>
    <row r="1343" spans="1:5" ht="15">
      <c r="A1343" s="63" t="s">
        <v>182</v>
      </c>
      <c r="B1343" s="63" t="s">
        <v>167</v>
      </c>
      <c r="C1343" s="63" t="s">
        <v>168</v>
      </c>
      <c r="D1343" s="63">
        <v>2</v>
      </c>
      <c r="E1343" s="63">
        <v>1</v>
      </c>
    </row>
    <row r="1344" spans="1:5" ht="15">
      <c r="A1344" s="63" t="s">
        <v>182</v>
      </c>
      <c r="B1344" s="63" t="s">
        <v>167</v>
      </c>
      <c r="C1344" s="63" t="s">
        <v>168</v>
      </c>
      <c r="D1344" s="63">
        <v>44</v>
      </c>
      <c r="E1344" s="63">
        <v>22</v>
      </c>
    </row>
    <row r="1345" spans="1:5" ht="15">
      <c r="A1345" s="63" t="s">
        <v>182</v>
      </c>
      <c r="B1345" s="63" t="s">
        <v>169</v>
      </c>
      <c r="C1345" s="63" t="s">
        <v>170</v>
      </c>
      <c r="D1345" s="63">
        <v>13</v>
      </c>
      <c r="E1345" s="63">
        <v>13</v>
      </c>
    </row>
    <row r="1346" spans="1:5" ht="15">
      <c r="A1346" s="63" t="s">
        <v>182</v>
      </c>
      <c r="B1346" s="63" t="s">
        <v>167</v>
      </c>
      <c r="C1346" s="63" t="s">
        <v>168</v>
      </c>
      <c r="D1346" s="63">
        <v>6</v>
      </c>
      <c r="E1346" s="63">
        <v>3</v>
      </c>
    </row>
    <row r="1347" spans="1:5" ht="15">
      <c r="A1347" s="63" t="s">
        <v>182</v>
      </c>
      <c r="B1347" s="63" t="s">
        <v>167</v>
      </c>
      <c r="C1347" s="63" t="s">
        <v>168</v>
      </c>
      <c r="D1347" s="63">
        <v>12</v>
      </c>
      <c r="E1347" s="63">
        <v>6</v>
      </c>
    </row>
    <row r="1348" spans="1:5" ht="15">
      <c r="A1348" s="63" t="s">
        <v>182</v>
      </c>
      <c r="B1348" s="63" t="s">
        <v>167</v>
      </c>
      <c r="C1348" s="63" t="s">
        <v>168</v>
      </c>
      <c r="D1348" s="63">
        <v>38</v>
      </c>
      <c r="E1348" s="63">
        <v>19</v>
      </c>
    </row>
    <row r="1349" spans="1:5" ht="15">
      <c r="A1349" s="63" t="s">
        <v>182</v>
      </c>
      <c r="B1349" s="63" t="s">
        <v>169</v>
      </c>
      <c r="C1349" s="63" t="s">
        <v>170</v>
      </c>
      <c r="D1349" s="63">
        <v>9</v>
      </c>
      <c r="E1349" s="63">
        <v>9</v>
      </c>
    </row>
    <row r="1350" spans="1:5" ht="15">
      <c r="A1350" s="63" t="s">
        <v>182</v>
      </c>
      <c r="B1350" s="63" t="s">
        <v>167</v>
      </c>
      <c r="C1350" s="63" t="s">
        <v>168</v>
      </c>
      <c r="D1350" s="63">
        <v>56</v>
      </c>
      <c r="E1350" s="63">
        <v>28</v>
      </c>
    </row>
    <row r="1351" spans="1:5" ht="15">
      <c r="A1351" s="63" t="s">
        <v>182</v>
      </c>
      <c r="B1351" s="63" t="s">
        <v>169</v>
      </c>
      <c r="C1351" s="63" t="s">
        <v>170</v>
      </c>
      <c r="D1351" s="63">
        <v>1</v>
      </c>
      <c r="E1351" s="63">
        <v>1</v>
      </c>
    </row>
    <row r="1352" spans="1:5" ht="15">
      <c r="A1352" s="63" t="s">
        <v>182</v>
      </c>
      <c r="B1352" s="63" t="s">
        <v>167</v>
      </c>
      <c r="C1352" s="63" t="s">
        <v>168</v>
      </c>
      <c r="D1352" s="63">
        <v>18</v>
      </c>
      <c r="E1352" s="63">
        <v>9</v>
      </c>
    </row>
    <row r="1353" spans="1:5" ht="15">
      <c r="A1353" s="63" t="s">
        <v>182</v>
      </c>
      <c r="B1353" s="63" t="s">
        <v>167</v>
      </c>
      <c r="C1353" s="63" t="s">
        <v>168</v>
      </c>
      <c r="D1353" s="63">
        <v>52</v>
      </c>
      <c r="E1353" s="63">
        <v>26</v>
      </c>
    </row>
    <row r="1354" spans="1:5" ht="15">
      <c r="A1354" s="63" t="s">
        <v>182</v>
      </c>
      <c r="B1354" s="63" t="s">
        <v>169</v>
      </c>
      <c r="C1354" s="63" t="s">
        <v>170</v>
      </c>
      <c r="D1354" s="63">
        <v>23</v>
      </c>
      <c r="E1354" s="63">
        <v>23</v>
      </c>
    </row>
    <row r="1355" spans="1:5" ht="15">
      <c r="A1355" s="63" t="s">
        <v>182</v>
      </c>
      <c r="B1355" s="63" t="s">
        <v>167</v>
      </c>
      <c r="C1355" s="63" t="s">
        <v>168</v>
      </c>
      <c r="D1355" s="63">
        <v>20</v>
      </c>
      <c r="E1355" s="63">
        <v>10</v>
      </c>
    </row>
    <row r="1356" spans="1:5" ht="15">
      <c r="A1356" s="63" t="s">
        <v>182</v>
      </c>
      <c r="B1356" s="63" t="s">
        <v>167</v>
      </c>
      <c r="C1356" s="63" t="s">
        <v>168</v>
      </c>
      <c r="D1356" s="63">
        <v>70</v>
      </c>
      <c r="E1356" s="63">
        <v>35</v>
      </c>
    </row>
    <row r="1357" spans="1:5" ht="15">
      <c r="A1357" s="63" t="s">
        <v>182</v>
      </c>
      <c r="B1357" s="63" t="s">
        <v>169</v>
      </c>
      <c r="C1357" s="63" t="s">
        <v>170</v>
      </c>
      <c r="D1357" s="63">
        <v>61</v>
      </c>
      <c r="E1357" s="63">
        <v>61</v>
      </c>
    </row>
    <row r="1358" spans="1:5" ht="15">
      <c r="A1358" s="63" t="s">
        <v>182</v>
      </c>
      <c r="B1358" s="63" t="s">
        <v>167</v>
      </c>
      <c r="C1358" s="63" t="s">
        <v>168</v>
      </c>
      <c r="D1358" s="63">
        <v>108</v>
      </c>
      <c r="E1358" s="63">
        <v>54</v>
      </c>
    </row>
    <row r="1359" spans="1:5" ht="15">
      <c r="A1359" s="63" t="s">
        <v>182</v>
      </c>
      <c r="B1359" s="63" t="s">
        <v>169</v>
      </c>
      <c r="C1359" s="63" t="s">
        <v>170</v>
      </c>
      <c r="D1359" s="63">
        <v>33</v>
      </c>
      <c r="E1359" s="63">
        <v>33</v>
      </c>
    </row>
    <row r="1360" spans="1:5" ht="15">
      <c r="A1360" s="63" t="s">
        <v>182</v>
      </c>
      <c r="B1360" s="63" t="s">
        <v>167</v>
      </c>
      <c r="C1360" s="63" t="s">
        <v>168</v>
      </c>
      <c r="D1360" s="63">
        <v>6</v>
      </c>
      <c r="E1360" s="63">
        <v>3</v>
      </c>
    </row>
    <row r="1361" spans="1:5" ht="15">
      <c r="A1361" s="63" t="s">
        <v>182</v>
      </c>
      <c r="B1361" s="63" t="s">
        <v>167</v>
      </c>
      <c r="C1361" s="63" t="s">
        <v>168</v>
      </c>
      <c r="D1361" s="63">
        <v>8</v>
      </c>
      <c r="E1361" s="63">
        <v>4</v>
      </c>
    </row>
    <row r="1362" spans="1:5" ht="15">
      <c r="A1362" s="63" t="s">
        <v>182</v>
      </c>
      <c r="B1362" s="63" t="s">
        <v>167</v>
      </c>
      <c r="C1362" s="63" t="s">
        <v>168</v>
      </c>
      <c r="D1362" s="63">
        <v>54</v>
      </c>
      <c r="E1362" s="63">
        <v>27</v>
      </c>
    </row>
    <row r="1363" spans="1:5" ht="15">
      <c r="A1363" s="63" t="s">
        <v>182</v>
      </c>
      <c r="B1363" s="63" t="s">
        <v>167</v>
      </c>
      <c r="C1363" s="63" t="s">
        <v>168</v>
      </c>
      <c r="D1363" s="63">
        <v>4</v>
      </c>
      <c r="E1363" s="63">
        <v>2</v>
      </c>
    </row>
    <row r="1364" spans="1:5" ht="15">
      <c r="A1364" s="63" t="s">
        <v>182</v>
      </c>
      <c r="B1364" s="63" t="s">
        <v>167</v>
      </c>
      <c r="C1364" s="63" t="s">
        <v>168</v>
      </c>
      <c r="D1364" s="63">
        <v>10</v>
      </c>
      <c r="E1364" s="63">
        <v>5</v>
      </c>
    </row>
    <row r="1365" spans="1:5" ht="15">
      <c r="A1365" s="63" t="s">
        <v>182</v>
      </c>
      <c r="B1365" s="63" t="s">
        <v>169</v>
      </c>
      <c r="C1365" s="63" t="s">
        <v>170</v>
      </c>
      <c r="D1365" s="63">
        <v>5</v>
      </c>
      <c r="E1365" s="63">
        <v>5</v>
      </c>
    </row>
    <row r="1366" spans="1:5" ht="15">
      <c r="A1366" s="63" t="s">
        <v>182</v>
      </c>
      <c r="B1366" s="63" t="s">
        <v>167</v>
      </c>
      <c r="C1366" s="63" t="s">
        <v>168</v>
      </c>
      <c r="D1366" s="63">
        <v>220</v>
      </c>
      <c r="E1366" s="63">
        <v>110</v>
      </c>
    </row>
    <row r="1367" spans="1:5" ht="15">
      <c r="A1367" s="63" t="s">
        <v>182</v>
      </c>
      <c r="B1367" s="63" t="s">
        <v>169</v>
      </c>
      <c r="C1367" s="63" t="s">
        <v>170</v>
      </c>
      <c r="D1367" s="63">
        <v>199</v>
      </c>
      <c r="E1367" s="63">
        <v>199</v>
      </c>
    </row>
    <row r="1368" spans="1:5" ht="15">
      <c r="A1368" s="63" t="s">
        <v>182</v>
      </c>
      <c r="B1368" s="63" t="s">
        <v>167</v>
      </c>
      <c r="C1368" s="63" t="s">
        <v>168</v>
      </c>
      <c r="D1368" s="63">
        <v>162</v>
      </c>
      <c r="E1368" s="63">
        <v>81</v>
      </c>
    </row>
    <row r="1369" spans="1:5" ht="15">
      <c r="A1369" s="63" t="s">
        <v>182</v>
      </c>
      <c r="B1369" s="63" t="s">
        <v>169</v>
      </c>
      <c r="C1369" s="63" t="s">
        <v>170</v>
      </c>
      <c r="D1369" s="63">
        <v>80</v>
      </c>
      <c r="E1369" s="63">
        <v>80</v>
      </c>
    </row>
    <row r="1370" spans="1:5" ht="15">
      <c r="A1370" s="63" t="s">
        <v>182</v>
      </c>
      <c r="B1370" s="63" t="s">
        <v>167</v>
      </c>
      <c r="C1370" s="63" t="s">
        <v>168</v>
      </c>
      <c r="D1370" s="63">
        <v>130</v>
      </c>
      <c r="E1370" s="63">
        <v>65</v>
      </c>
    </row>
    <row r="1371" spans="1:5" ht="15">
      <c r="A1371" s="63" t="s">
        <v>182</v>
      </c>
      <c r="B1371" s="63" t="s">
        <v>169</v>
      </c>
      <c r="C1371" s="63" t="s">
        <v>170</v>
      </c>
      <c r="D1371" s="63">
        <v>127</v>
      </c>
      <c r="E1371" s="63">
        <v>127</v>
      </c>
    </row>
    <row r="1372" spans="1:5" ht="15">
      <c r="A1372" s="63" t="s">
        <v>182</v>
      </c>
      <c r="B1372" s="63" t="s">
        <v>167</v>
      </c>
      <c r="C1372" s="63" t="s">
        <v>168</v>
      </c>
      <c r="D1372" s="63">
        <v>100</v>
      </c>
      <c r="E1372" s="63">
        <v>50</v>
      </c>
    </row>
    <row r="1373" spans="1:5" ht="15">
      <c r="A1373" s="63" t="s">
        <v>182</v>
      </c>
      <c r="B1373" s="63" t="s">
        <v>169</v>
      </c>
      <c r="C1373" s="63" t="s">
        <v>170</v>
      </c>
      <c r="D1373" s="63">
        <v>114</v>
      </c>
      <c r="E1373" s="63">
        <v>114</v>
      </c>
    </row>
    <row r="1374" spans="1:5" ht="15">
      <c r="A1374" s="63" t="s">
        <v>182</v>
      </c>
      <c r="B1374" s="63" t="s">
        <v>167</v>
      </c>
      <c r="C1374" s="63" t="s">
        <v>168</v>
      </c>
      <c r="D1374" s="63">
        <v>10</v>
      </c>
      <c r="E1374" s="63">
        <v>5</v>
      </c>
    </row>
    <row r="1375" spans="1:5" ht="15">
      <c r="A1375" s="63" t="s">
        <v>182</v>
      </c>
      <c r="B1375" s="63" t="s">
        <v>167</v>
      </c>
      <c r="C1375" s="63" t="s">
        <v>168</v>
      </c>
      <c r="D1375" s="63">
        <v>18</v>
      </c>
      <c r="E1375" s="63">
        <v>9</v>
      </c>
    </row>
    <row r="1376" spans="1:5" ht="15">
      <c r="A1376" s="63" t="s">
        <v>182</v>
      </c>
      <c r="B1376" s="63" t="s">
        <v>169</v>
      </c>
      <c r="C1376" s="63" t="s">
        <v>170</v>
      </c>
      <c r="D1376" s="63">
        <v>11</v>
      </c>
      <c r="E1376" s="63">
        <v>11</v>
      </c>
    </row>
    <row r="1377" spans="1:5" ht="15">
      <c r="A1377" s="63" t="s">
        <v>182</v>
      </c>
      <c r="B1377" s="63" t="s">
        <v>167</v>
      </c>
      <c r="C1377" s="63" t="s">
        <v>168</v>
      </c>
      <c r="D1377" s="63">
        <v>26</v>
      </c>
      <c r="E1377" s="63">
        <v>13</v>
      </c>
    </row>
    <row r="1378" spans="1:5" ht="15">
      <c r="A1378" s="63" t="s">
        <v>182</v>
      </c>
      <c r="B1378" s="63" t="s">
        <v>169</v>
      </c>
      <c r="C1378" s="63" t="s">
        <v>170</v>
      </c>
      <c r="D1378" s="63">
        <v>21</v>
      </c>
      <c r="E1378" s="63">
        <v>21</v>
      </c>
    </row>
    <row r="1379" spans="1:5" ht="15">
      <c r="A1379" s="63" t="s">
        <v>182</v>
      </c>
      <c r="B1379" s="63" t="s">
        <v>167</v>
      </c>
      <c r="C1379" s="63" t="s">
        <v>168</v>
      </c>
      <c r="D1379" s="63">
        <v>90</v>
      </c>
      <c r="E1379" s="63">
        <v>45</v>
      </c>
    </row>
    <row r="1380" spans="1:5" ht="15">
      <c r="A1380" s="63" t="s">
        <v>182</v>
      </c>
      <c r="B1380" s="63" t="s">
        <v>169</v>
      </c>
      <c r="C1380" s="63" t="s">
        <v>170</v>
      </c>
      <c r="D1380" s="63">
        <v>47</v>
      </c>
      <c r="E1380" s="63">
        <v>47</v>
      </c>
    </row>
    <row r="1381" spans="1:5" ht="15">
      <c r="A1381" s="63" t="s">
        <v>182</v>
      </c>
      <c r="B1381" s="63" t="s">
        <v>167</v>
      </c>
      <c r="C1381" s="63" t="s">
        <v>168</v>
      </c>
      <c r="D1381" s="63">
        <v>96</v>
      </c>
      <c r="E1381" s="63">
        <v>48</v>
      </c>
    </row>
    <row r="1382" spans="1:5" ht="15">
      <c r="A1382" s="63" t="s">
        <v>182</v>
      </c>
      <c r="B1382" s="63" t="s">
        <v>167</v>
      </c>
      <c r="C1382" s="63" t="s">
        <v>168</v>
      </c>
      <c r="D1382" s="63">
        <v>58</v>
      </c>
      <c r="E1382" s="63">
        <v>29</v>
      </c>
    </row>
    <row r="1383" spans="1:5" ht="15">
      <c r="A1383" s="63" t="s">
        <v>182</v>
      </c>
      <c r="B1383" s="63" t="s">
        <v>169</v>
      </c>
      <c r="C1383" s="63" t="s">
        <v>170</v>
      </c>
      <c r="D1383" s="63">
        <v>53</v>
      </c>
      <c r="E1383" s="63">
        <v>53</v>
      </c>
    </row>
    <row r="1384" spans="1:5" ht="15">
      <c r="A1384" s="63" t="s">
        <v>182</v>
      </c>
      <c r="B1384" s="63" t="s">
        <v>167</v>
      </c>
      <c r="C1384" s="63" t="s">
        <v>168</v>
      </c>
      <c r="D1384" s="63">
        <v>24</v>
      </c>
      <c r="E1384" s="63">
        <v>12</v>
      </c>
    </row>
    <row r="1385" spans="1:5" ht="15">
      <c r="A1385" s="63" t="s">
        <v>182</v>
      </c>
      <c r="B1385" s="63" t="s">
        <v>169</v>
      </c>
      <c r="C1385" s="63" t="s">
        <v>170</v>
      </c>
      <c r="D1385" s="63">
        <v>3</v>
      </c>
      <c r="E1385" s="63">
        <v>3</v>
      </c>
    </row>
    <row r="1386" spans="1:5" ht="15">
      <c r="A1386" s="63" t="s">
        <v>183</v>
      </c>
      <c r="B1386" s="63" t="s">
        <v>167</v>
      </c>
      <c r="C1386" s="63" t="s">
        <v>168</v>
      </c>
      <c r="D1386" s="63">
        <v>8</v>
      </c>
      <c r="E1386" s="63">
        <v>4</v>
      </c>
    </row>
    <row r="1387" spans="1:5" ht="15">
      <c r="A1387" s="63" t="s">
        <v>183</v>
      </c>
      <c r="B1387" s="63" t="s">
        <v>167</v>
      </c>
      <c r="C1387" s="63" t="s">
        <v>168</v>
      </c>
      <c r="D1387" s="63">
        <v>26</v>
      </c>
      <c r="E1387" s="63">
        <v>13</v>
      </c>
    </row>
    <row r="1388" spans="1:5" ht="15">
      <c r="A1388" s="63" t="s">
        <v>183</v>
      </c>
      <c r="B1388" s="63" t="s">
        <v>167</v>
      </c>
      <c r="C1388" s="63" t="s">
        <v>168</v>
      </c>
      <c r="D1388" s="63">
        <v>160</v>
      </c>
      <c r="E1388" s="63">
        <v>80</v>
      </c>
    </row>
    <row r="1389" spans="1:5" ht="15">
      <c r="A1389" s="63" t="s">
        <v>183</v>
      </c>
      <c r="B1389" s="63" t="s">
        <v>169</v>
      </c>
      <c r="C1389" s="63" t="s">
        <v>170</v>
      </c>
      <c r="D1389" s="63">
        <v>1</v>
      </c>
      <c r="E1389" s="63">
        <v>1</v>
      </c>
    </row>
    <row r="1390" spans="1:5" ht="15">
      <c r="A1390" s="63" t="s">
        <v>183</v>
      </c>
      <c r="B1390" s="63" t="s">
        <v>167</v>
      </c>
      <c r="C1390" s="63" t="s">
        <v>168</v>
      </c>
      <c r="D1390" s="63">
        <v>16</v>
      </c>
      <c r="E1390" s="63">
        <v>8</v>
      </c>
    </row>
    <row r="1391" spans="1:5" ht="15">
      <c r="A1391" s="63" t="s">
        <v>183</v>
      </c>
      <c r="B1391" s="63" t="s">
        <v>167</v>
      </c>
      <c r="C1391" s="63" t="s">
        <v>168</v>
      </c>
      <c r="D1391" s="63">
        <v>120</v>
      </c>
      <c r="E1391" s="63">
        <v>60</v>
      </c>
    </row>
    <row r="1392" spans="1:5" ht="15">
      <c r="A1392" s="63" t="s">
        <v>183</v>
      </c>
      <c r="B1392" s="63" t="s">
        <v>167</v>
      </c>
      <c r="C1392" s="63" t="s">
        <v>168</v>
      </c>
      <c r="D1392" s="63">
        <v>2</v>
      </c>
      <c r="E1392" s="63">
        <v>1</v>
      </c>
    </row>
    <row r="1393" spans="1:5" ht="15">
      <c r="A1393" s="63" t="s">
        <v>183</v>
      </c>
      <c r="B1393" s="63" t="s">
        <v>167</v>
      </c>
      <c r="C1393" s="63" t="s">
        <v>168</v>
      </c>
      <c r="D1393" s="63">
        <v>32</v>
      </c>
      <c r="E1393" s="63">
        <v>16</v>
      </c>
    </row>
    <row r="1394" spans="1:5" ht="15">
      <c r="A1394" s="63" t="s">
        <v>183</v>
      </c>
      <c r="B1394" s="63" t="s">
        <v>169</v>
      </c>
      <c r="C1394" s="63" t="s">
        <v>170</v>
      </c>
      <c r="D1394" s="63">
        <v>1</v>
      </c>
      <c r="E1394" s="63">
        <v>1</v>
      </c>
    </row>
    <row r="1395" spans="1:5" ht="15">
      <c r="A1395" s="63" t="s">
        <v>183</v>
      </c>
      <c r="B1395" s="63" t="s">
        <v>167</v>
      </c>
      <c r="C1395" s="63" t="s">
        <v>168</v>
      </c>
      <c r="D1395" s="63">
        <v>84</v>
      </c>
      <c r="E1395" s="63">
        <v>42</v>
      </c>
    </row>
    <row r="1396" spans="1:5" ht="15">
      <c r="A1396" s="63" t="s">
        <v>183</v>
      </c>
      <c r="B1396" s="63" t="s">
        <v>169</v>
      </c>
      <c r="C1396" s="63" t="s">
        <v>170</v>
      </c>
      <c r="D1396" s="63">
        <v>22</v>
      </c>
      <c r="E1396" s="63">
        <v>22</v>
      </c>
    </row>
    <row r="1397" spans="1:5" ht="15">
      <c r="A1397" s="63" t="s">
        <v>183</v>
      </c>
      <c r="B1397" s="63" t="s">
        <v>167</v>
      </c>
      <c r="C1397" s="63" t="s">
        <v>168</v>
      </c>
      <c r="D1397" s="63">
        <v>138</v>
      </c>
      <c r="E1397" s="63">
        <v>69</v>
      </c>
    </row>
    <row r="1398" spans="1:5" ht="15">
      <c r="A1398" s="63" t="s">
        <v>183</v>
      </c>
      <c r="B1398" s="63" t="s">
        <v>169</v>
      </c>
      <c r="C1398" s="63" t="s">
        <v>170</v>
      </c>
      <c r="D1398" s="63">
        <v>24</v>
      </c>
      <c r="E1398" s="63">
        <v>24</v>
      </c>
    </row>
    <row r="1399" spans="1:5" ht="15">
      <c r="A1399" s="63" t="s">
        <v>183</v>
      </c>
      <c r="B1399" s="63" t="s">
        <v>167</v>
      </c>
      <c r="C1399" s="63" t="s">
        <v>168</v>
      </c>
      <c r="D1399" s="63">
        <v>400</v>
      </c>
      <c r="E1399" s="63">
        <v>200</v>
      </c>
    </row>
    <row r="1400" spans="1:5" ht="15">
      <c r="A1400" s="63" t="s">
        <v>183</v>
      </c>
      <c r="B1400" s="63" t="s">
        <v>169</v>
      </c>
      <c r="C1400" s="63" t="s">
        <v>170</v>
      </c>
      <c r="D1400" s="63">
        <v>40</v>
      </c>
      <c r="E1400" s="63">
        <v>40</v>
      </c>
    </row>
    <row r="1401" spans="1:5" ht="15">
      <c r="A1401" s="63" t="s">
        <v>183</v>
      </c>
      <c r="B1401" s="63" t="s">
        <v>167</v>
      </c>
      <c r="C1401" s="63" t="s">
        <v>168</v>
      </c>
      <c r="D1401" s="63">
        <v>462</v>
      </c>
      <c r="E1401" s="63">
        <v>231</v>
      </c>
    </row>
    <row r="1402" spans="1:5" ht="15">
      <c r="A1402" s="63" t="s">
        <v>183</v>
      </c>
      <c r="B1402" s="63" t="s">
        <v>169</v>
      </c>
      <c r="C1402" s="63" t="s">
        <v>170</v>
      </c>
      <c r="D1402" s="63">
        <v>169</v>
      </c>
      <c r="E1402" s="63">
        <v>169</v>
      </c>
    </row>
    <row r="1403" spans="1:5" ht="15">
      <c r="A1403" s="63" t="s">
        <v>183</v>
      </c>
      <c r="B1403" s="63" t="s">
        <v>167</v>
      </c>
      <c r="C1403" s="63" t="s">
        <v>168</v>
      </c>
      <c r="D1403" s="63">
        <v>24</v>
      </c>
      <c r="E1403" s="63">
        <v>12</v>
      </c>
    </row>
    <row r="1404" spans="1:5" ht="15">
      <c r="A1404" s="63" t="s">
        <v>183</v>
      </c>
      <c r="B1404" s="63" t="s">
        <v>169</v>
      </c>
      <c r="C1404" s="63" t="s">
        <v>170</v>
      </c>
      <c r="D1404" s="63">
        <v>4</v>
      </c>
      <c r="E1404" s="63">
        <v>4</v>
      </c>
    </row>
    <row r="1405" spans="1:5" ht="15">
      <c r="A1405" s="63" t="s">
        <v>183</v>
      </c>
      <c r="B1405" s="63" t="s">
        <v>167</v>
      </c>
      <c r="C1405" s="63" t="s">
        <v>168</v>
      </c>
      <c r="D1405" s="63">
        <v>96</v>
      </c>
      <c r="E1405" s="63">
        <v>48</v>
      </c>
    </row>
    <row r="1406" spans="1:5" ht="15">
      <c r="A1406" s="63" t="s">
        <v>183</v>
      </c>
      <c r="B1406" s="63" t="s">
        <v>169</v>
      </c>
      <c r="C1406" s="63" t="s">
        <v>170</v>
      </c>
      <c r="D1406" s="63">
        <v>2</v>
      </c>
      <c r="E1406" s="63">
        <v>2</v>
      </c>
    </row>
    <row r="1407" spans="1:5" ht="15">
      <c r="A1407" s="63" t="s">
        <v>183</v>
      </c>
      <c r="B1407" s="63" t="s">
        <v>167</v>
      </c>
      <c r="C1407" s="63" t="s">
        <v>168</v>
      </c>
      <c r="D1407" s="63">
        <v>46</v>
      </c>
      <c r="E1407" s="63">
        <v>23</v>
      </c>
    </row>
    <row r="1408" spans="1:5" ht="15">
      <c r="A1408" s="63" t="s">
        <v>183</v>
      </c>
      <c r="B1408" s="63" t="s">
        <v>169</v>
      </c>
      <c r="C1408" s="63" t="s">
        <v>170</v>
      </c>
      <c r="D1408" s="63">
        <v>3</v>
      </c>
      <c r="E1408" s="63">
        <v>3</v>
      </c>
    </row>
    <row r="1409" spans="1:5" ht="15">
      <c r="A1409" s="63" t="s">
        <v>183</v>
      </c>
      <c r="B1409" s="63" t="s">
        <v>167</v>
      </c>
      <c r="C1409" s="63" t="s">
        <v>168</v>
      </c>
      <c r="D1409" s="63">
        <v>4</v>
      </c>
      <c r="E1409" s="63">
        <v>2</v>
      </c>
    </row>
    <row r="1410" spans="1:5" ht="15">
      <c r="A1410" s="63" t="s">
        <v>183</v>
      </c>
      <c r="B1410" s="63" t="s">
        <v>167</v>
      </c>
      <c r="C1410" s="63" t="s">
        <v>168</v>
      </c>
      <c r="D1410" s="63">
        <v>68</v>
      </c>
      <c r="E1410" s="63">
        <v>34</v>
      </c>
    </row>
    <row r="1411" spans="1:5" ht="15">
      <c r="A1411" s="63" t="s">
        <v>183</v>
      </c>
      <c r="B1411" s="63" t="s">
        <v>169</v>
      </c>
      <c r="C1411" s="63" t="s">
        <v>170</v>
      </c>
      <c r="D1411" s="63">
        <v>18</v>
      </c>
      <c r="E1411" s="63">
        <v>18</v>
      </c>
    </row>
    <row r="1412" spans="1:5" ht="15">
      <c r="A1412" s="63" t="s">
        <v>183</v>
      </c>
      <c r="B1412" s="63" t="s">
        <v>167</v>
      </c>
      <c r="C1412" s="63" t="s">
        <v>168</v>
      </c>
      <c r="D1412" s="63">
        <v>194</v>
      </c>
      <c r="E1412" s="63">
        <v>97</v>
      </c>
    </row>
    <row r="1413" spans="1:5" ht="15">
      <c r="A1413" s="63" t="s">
        <v>183</v>
      </c>
      <c r="B1413" s="63" t="s">
        <v>169</v>
      </c>
      <c r="C1413" s="63" t="s">
        <v>170</v>
      </c>
      <c r="D1413" s="63">
        <v>31</v>
      </c>
      <c r="E1413" s="63">
        <v>31</v>
      </c>
    </row>
    <row r="1414" spans="1:5" ht="15">
      <c r="A1414" s="63" t="s">
        <v>183</v>
      </c>
      <c r="B1414" s="63" t="s">
        <v>167</v>
      </c>
      <c r="C1414" s="63" t="s">
        <v>168</v>
      </c>
      <c r="D1414" s="63">
        <v>2</v>
      </c>
      <c r="E1414" s="63">
        <v>1</v>
      </c>
    </row>
    <row r="1415" spans="1:5" ht="15">
      <c r="A1415" s="63" t="s">
        <v>183</v>
      </c>
      <c r="B1415" s="63" t="s">
        <v>167</v>
      </c>
      <c r="C1415" s="63" t="s">
        <v>168</v>
      </c>
      <c r="D1415" s="63">
        <v>830</v>
      </c>
      <c r="E1415" s="63">
        <v>415</v>
      </c>
    </row>
    <row r="1416" spans="1:5" ht="15">
      <c r="A1416" s="63" t="s">
        <v>183</v>
      </c>
      <c r="B1416" s="63" t="s">
        <v>169</v>
      </c>
      <c r="C1416" s="63" t="s">
        <v>170</v>
      </c>
      <c r="D1416" s="63">
        <v>620</v>
      </c>
      <c r="E1416" s="63">
        <v>620</v>
      </c>
    </row>
    <row r="1417" spans="1:5" ht="15">
      <c r="A1417" s="63" t="s">
        <v>183</v>
      </c>
      <c r="B1417" s="63" t="s">
        <v>167</v>
      </c>
      <c r="C1417" s="63" t="s">
        <v>168</v>
      </c>
      <c r="D1417" s="63">
        <v>12</v>
      </c>
      <c r="E1417" s="63">
        <v>6</v>
      </c>
    </row>
    <row r="1418" spans="1:5" ht="15">
      <c r="A1418" s="63" t="s">
        <v>183</v>
      </c>
      <c r="B1418" s="63" t="s">
        <v>167</v>
      </c>
      <c r="C1418" s="63" t="s">
        <v>168</v>
      </c>
      <c r="D1418" s="63">
        <v>12</v>
      </c>
      <c r="E1418" s="63">
        <v>6</v>
      </c>
    </row>
    <row r="1419" spans="1:5" ht="15">
      <c r="A1419" s="63" t="s">
        <v>183</v>
      </c>
      <c r="B1419" s="63" t="s">
        <v>167</v>
      </c>
      <c r="C1419" s="63" t="s">
        <v>168</v>
      </c>
      <c r="D1419" s="63">
        <v>92</v>
      </c>
      <c r="E1419" s="63">
        <v>46</v>
      </c>
    </row>
    <row r="1420" spans="1:5" ht="15">
      <c r="A1420" s="63" t="s">
        <v>183</v>
      </c>
      <c r="B1420" s="63" t="s">
        <v>169</v>
      </c>
      <c r="C1420" s="63" t="s">
        <v>170</v>
      </c>
      <c r="D1420" s="63">
        <v>41</v>
      </c>
      <c r="E1420" s="63">
        <v>41</v>
      </c>
    </row>
    <row r="1421" spans="1:5" ht="15">
      <c r="A1421" s="63" t="s">
        <v>183</v>
      </c>
      <c r="B1421" s="63" t="s">
        <v>167</v>
      </c>
      <c r="C1421" s="63" t="s">
        <v>168</v>
      </c>
      <c r="D1421" s="63">
        <v>46</v>
      </c>
      <c r="E1421" s="63">
        <v>23</v>
      </c>
    </row>
    <row r="1422" spans="1:5" ht="15">
      <c r="A1422" s="63" t="s">
        <v>183</v>
      </c>
      <c r="B1422" s="63" t="s">
        <v>169</v>
      </c>
      <c r="C1422" s="63" t="s">
        <v>170</v>
      </c>
      <c r="D1422" s="63">
        <v>9</v>
      </c>
      <c r="E1422" s="63">
        <v>9</v>
      </c>
    </row>
    <row r="1423" spans="1:5" ht="15">
      <c r="A1423" s="63" t="s">
        <v>183</v>
      </c>
      <c r="B1423" s="63" t="s">
        <v>167</v>
      </c>
      <c r="C1423" s="63" t="s">
        <v>168</v>
      </c>
      <c r="D1423" s="63">
        <v>2</v>
      </c>
      <c r="E1423" s="63">
        <v>1</v>
      </c>
    </row>
    <row r="1424" spans="1:5" ht="15">
      <c r="A1424" s="63" t="s">
        <v>183</v>
      </c>
      <c r="B1424" s="63" t="s">
        <v>167</v>
      </c>
      <c r="C1424" s="63" t="s">
        <v>168</v>
      </c>
      <c r="D1424" s="63">
        <v>100</v>
      </c>
      <c r="E1424" s="63">
        <v>50</v>
      </c>
    </row>
    <row r="1425" spans="1:5" ht="15">
      <c r="A1425" s="63" t="s">
        <v>183</v>
      </c>
      <c r="B1425" s="63" t="s">
        <v>167</v>
      </c>
      <c r="C1425" s="63" t="s">
        <v>168</v>
      </c>
      <c r="D1425" s="63">
        <v>18</v>
      </c>
      <c r="E1425" s="63">
        <v>9</v>
      </c>
    </row>
    <row r="1426" spans="1:5" ht="15">
      <c r="A1426" s="63" t="s">
        <v>183</v>
      </c>
      <c r="B1426" s="63" t="s">
        <v>167</v>
      </c>
      <c r="C1426" s="63" t="s">
        <v>168</v>
      </c>
      <c r="D1426" s="63">
        <v>2</v>
      </c>
      <c r="E1426" s="63">
        <v>1</v>
      </c>
    </row>
    <row r="1427" spans="1:5" ht="15">
      <c r="A1427" s="63" t="s">
        <v>183</v>
      </c>
      <c r="B1427" s="63" t="s">
        <v>167</v>
      </c>
      <c r="C1427" s="63" t="s">
        <v>168</v>
      </c>
      <c r="D1427" s="63">
        <v>192</v>
      </c>
      <c r="E1427" s="63">
        <v>96</v>
      </c>
    </row>
    <row r="1428" spans="1:5" ht="15">
      <c r="A1428" s="63" t="s">
        <v>183</v>
      </c>
      <c r="B1428" s="63" t="s">
        <v>167</v>
      </c>
      <c r="C1428" s="63" t="s">
        <v>168</v>
      </c>
      <c r="D1428" s="63">
        <v>32</v>
      </c>
      <c r="E1428" s="63">
        <v>16</v>
      </c>
    </row>
    <row r="1429" spans="1:5" ht="15">
      <c r="A1429" s="63" t="s">
        <v>183</v>
      </c>
      <c r="B1429" s="63" t="s">
        <v>169</v>
      </c>
      <c r="C1429" s="63" t="s">
        <v>170</v>
      </c>
      <c r="D1429" s="63">
        <v>1</v>
      </c>
      <c r="E1429" s="63">
        <v>1</v>
      </c>
    </row>
    <row r="1430" spans="1:5" ht="15">
      <c r="A1430" s="63" t="s">
        <v>183</v>
      </c>
      <c r="B1430" s="63" t="s">
        <v>167</v>
      </c>
      <c r="C1430" s="63" t="s">
        <v>168</v>
      </c>
      <c r="D1430" s="63">
        <v>18</v>
      </c>
      <c r="E1430" s="63">
        <v>9</v>
      </c>
    </row>
    <row r="1431" spans="1:5" ht="15">
      <c r="A1431" s="63" t="s">
        <v>183</v>
      </c>
      <c r="B1431" s="63" t="s">
        <v>169</v>
      </c>
      <c r="C1431" s="63" t="s">
        <v>170</v>
      </c>
      <c r="D1431" s="63">
        <v>1</v>
      </c>
      <c r="E1431" s="63">
        <v>1</v>
      </c>
    </row>
    <row r="1432" spans="1:5" ht="15">
      <c r="A1432" s="63" t="s">
        <v>183</v>
      </c>
      <c r="B1432" s="63" t="s">
        <v>167</v>
      </c>
      <c r="C1432" s="63" t="s">
        <v>168</v>
      </c>
      <c r="D1432" s="63">
        <v>18</v>
      </c>
      <c r="E1432" s="63">
        <v>9</v>
      </c>
    </row>
    <row r="1433" spans="1:5" ht="15">
      <c r="A1433" s="63" t="s">
        <v>183</v>
      </c>
      <c r="B1433" s="63" t="s">
        <v>169</v>
      </c>
      <c r="C1433" s="63" t="s">
        <v>170</v>
      </c>
      <c r="D1433" s="63">
        <v>1</v>
      </c>
      <c r="E1433" s="63">
        <v>1</v>
      </c>
    </row>
    <row r="1434" spans="1:5" ht="15">
      <c r="A1434" s="63" t="s">
        <v>183</v>
      </c>
      <c r="B1434" s="63" t="s">
        <v>167</v>
      </c>
      <c r="C1434" s="63" t="s">
        <v>168</v>
      </c>
      <c r="D1434" s="63">
        <v>178</v>
      </c>
      <c r="E1434" s="63">
        <v>89</v>
      </c>
    </row>
    <row r="1435" spans="1:5" ht="15">
      <c r="A1435" s="63" t="s">
        <v>183</v>
      </c>
      <c r="B1435" s="63" t="s">
        <v>169</v>
      </c>
      <c r="C1435" s="63" t="s">
        <v>170</v>
      </c>
      <c r="D1435" s="63">
        <v>123</v>
      </c>
      <c r="E1435" s="63">
        <v>123</v>
      </c>
    </row>
    <row r="1436" spans="1:5" ht="15">
      <c r="A1436" s="63" t="s">
        <v>183</v>
      </c>
      <c r="B1436" s="63" t="s">
        <v>167</v>
      </c>
      <c r="C1436" s="63" t="s">
        <v>168</v>
      </c>
      <c r="D1436" s="63">
        <v>24</v>
      </c>
      <c r="E1436" s="63">
        <v>12</v>
      </c>
    </row>
    <row r="1437" spans="1:5" ht="15">
      <c r="A1437" s="63" t="s">
        <v>183</v>
      </c>
      <c r="B1437" s="63" t="s">
        <v>169</v>
      </c>
      <c r="C1437" s="63" t="s">
        <v>170</v>
      </c>
      <c r="D1437" s="63">
        <v>2</v>
      </c>
      <c r="E1437" s="63">
        <v>2</v>
      </c>
    </row>
    <row r="1438" spans="1:5" ht="15">
      <c r="A1438" s="63" t="s">
        <v>183</v>
      </c>
      <c r="B1438" s="63" t="s">
        <v>167</v>
      </c>
      <c r="C1438" s="63" t="s">
        <v>168</v>
      </c>
      <c r="D1438" s="63">
        <v>90</v>
      </c>
      <c r="E1438" s="63">
        <v>45</v>
      </c>
    </row>
    <row r="1439" spans="1:5" ht="15">
      <c r="A1439" s="63" t="s">
        <v>183</v>
      </c>
      <c r="B1439" s="63" t="s">
        <v>169</v>
      </c>
      <c r="C1439" s="63" t="s">
        <v>170</v>
      </c>
      <c r="D1439" s="63">
        <v>58</v>
      </c>
      <c r="E1439" s="63">
        <v>58</v>
      </c>
    </row>
    <row r="1440" spans="1:5" ht="15">
      <c r="A1440" s="63" t="s">
        <v>183</v>
      </c>
      <c r="B1440" s="63" t="s">
        <v>167</v>
      </c>
      <c r="C1440" s="63" t="s">
        <v>168</v>
      </c>
      <c r="D1440" s="63">
        <v>6</v>
      </c>
      <c r="E1440" s="63">
        <v>3</v>
      </c>
    </row>
    <row r="1441" spans="1:5" ht="15">
      <c r="A1441" s="63" t="s">
        <v>183</v>
      </c>
      <c r="B1441" s="63" t="s">
        <v>169</v>
      </c>
      <c r="C1441" s="63" t="s">
        <v>170</v>
      </c>
      <c r="D1441" s="63">
        <v>2</v>
      </c>
      <c r="E1441" s="63">
        <v>2</v>
      </c>
    </row>
    <row r="1442" spans="1:5" ht="15">
      <c r="A1442" s="63" t="s">
        <v>183</v>
      </c>
      <c r="B1442" s="63" t="s">
        <v>167</v>
      </c>
      <c r="C1442" s="63" t="s">
        <v>168</v>
      </c>
      <c r="D1442" s="63">
        <v>250</v>
      </c>
      <c r="E1442" s="63">
        <v>125</v>
      </c>
    </row>
    <row r="1443" spans="1:5" ht="15">
      <c r="A1443" s="63" t="s">
        <v>183</v>
      </c>
      <c r="B1443" s="63" t="s">
        <v>169</v>
      </c>
      <c r="C1443" s="63" t="s">
        <v>170</v>
      </c>
      <c r="D1443" s="63">
        <v>139</v>
      </c>
      <c r="E1443" s="63">
        <v>139</v>
      </c>
    </row>
    <row r="1444" spans="1:5" ht="15">
      <c r="A1444" s="63" t="s">
        <v>183</v>
      </c>
      <c r="B1444" s="63" t="s">
        <v>167</v>
      </c>
      <c r="C1444" s="63" t="s">
        <v>168</v>
      </c>
      <c r="D1444" s="63">
        <v>12</v>
      </c>
      <c r="E1444" s="63">
        <v>6</v>
      </c>
    </row>
    <row r="1445" spans="1:5" ht="15">
      <c r="A1445" s="63" t="s">
        <v>183</v>
      </c>
      <c r="B1445" s="63" t="s">
        <v>167</v>
      </c>
      <c r="C1445" s="63" t="s">
        <v>168</v>
      </c>
      <c r="D1445" s="63">
        <v>14</v>
      </c>
      <c r="E1445" s="63">
        <v>7</v>
      </c>
    </row>
    <row r="1446" spans="1:5" ht="15">
      <c r="A1446" s="63" t="s">
        <v>183</v>
      </c>
      <c r="B1446" s="63" t="s">
        <v>167</v>
      </c>
      <c r="C1446" s="63" t="s">
        <v>168</v>
      </c>
      <c r="D1446" s="63">
        <v>18</v>
      </c>
      <c r="E1446" s="63">
        <v>9</v>
      </c>
    </row>
    <row r="1447" spans="1:5" ht="15">
      <c r="A1447" s="63" t="s">
        <v>183</v>
      </c>
      <c r="B1447" s="63" t="s">
        <v>167</v>
      </c>
      <c r="C1447" s="63" t="s">
        <v>168</v>
      </c>
      <c r="D1447" s="63">
        <v>10</v>
      </c>
      <c r="E1447" s="63">
        <v>5</v>
      </c>
    </row>
    <row r="1448" spans="1:5" ht="15">
      <c r="A1448" s="63" t="s">
        <v>183</v>
      </c>
      <c r="B1448" s="63" t="s">
        <v>167</v>
      </c>
      <c r="C1448" s="63" t="s">
        <v>168</v>
      </c>
      <c r="D1448" s="63">
        <v>14</v>
      </c>
      <c r="E1448" s="63">
        <v>7</v>
      </c>
    </row>
    <row r="1449" spans="1:5" ht="15">
      <c r="A1449" s="63" t="s">
        <v>183</v>
      </c>
      <c r="B1449" s="63" t="s">
        <v>169</v>
      </c>
      <c r="C1449" s="63" t="s">
        <v>170</v>
      </c>
      <c r="D1449" s="63">
        <v>1</v>
      </c>
      <c r="E1449" s="63">
        <v>1</v>
      </c>
    </row>
    <row r="1450" spans="1:5" ht="15">
      <c r="A1450" s="63" t="s">
        <v>183</v>
      </c>
      <c r="B1450" s="63" t="s">
        <v>167</v>
      </c>
      <c r="C1450" s="63" t="s">
        <v>168</v>
      </c>
      <c r="D1450" s="63">
        <v>4</v>
      </c>
      <c r="E1450" s="63">
        <v>2</v>
      </c>
    </row>
    <row r="1451" spans="1:5" ht="15">
      <c r="A1451" s="63" t="s">
        <v>183</v>
      </c>
      <c r="B1451" s="63" t="s">
        <v>167</v>
      </c>
      <c r="C1451" s="63" t="s">
        <v>168</v>
      </c>
      <c r="D1451" s="63">
        <v>14</v>
      </c>
      <c r="E1451" s="63">
        <v>7</v>
      </c>
    </row>
    <row r="1452" spans="1:5" ht="15">
      <c r="A1452" s="63" t="s">
        <v>183</v>
      </c>
      <c r="B1452" s="63" t="s">
        <v>169</v>
      </c>
      <c r="C1452" s="63" t="s">
        <v>170</v>
      </c>
      <c r="D1452" s="63">
        <v>3</v>
      </c>
      <c r="E1452" s="63">
        <v>3</v>
      </c>
    </row>
    <row r="1453" spans="1:5" ht="15">
      <c r="A1453" s="63" t="s">
        <v>183</v>
      </c>
      <c r="B1453" s="63" t="s">
        <v>167</v>
      </c>
      <c r="C1453" s="63" t="s">
        <v>168</v>
      </c>
      <c r="D1453" s="63">
        <v>32</v>
      </c>
      <c r="E1453" s="63">
        <v>16</v>
      </c>
    </row>
    <row r="1454" spans="1:5" ht="15">
      <c r="A1454" s="63" t="s">
        <v>183</v>
      </c>
      <c r="B1454" s="63" t="s">
        <v>169</v>
      </c>
      <c r="C1454" s="63" t="s">
        <v>170</v>
      </c>
      <c r="D1454" s="63">
        <v>7</v>
      </c>
      <c r="E1454" s="63">
        <v>7</v>
      </c>
    </row>
    <row r="1455" spans="1:5" ht="15">
      <c r="A1455" s="63" t="s">
        <v>183</v>
      </c>
      <c r="B1455" s="63" t="s">
        <v>167</v>
      </c>
      <c r="C1455" s="63" t="s">
        <v>168</v>
      </c>
      <c r="D1455" s="63">
        <v>24</v>
      </c>
      <c r="E1455" s="63">
        <v>12</v>
      </c>
    </row>
    <row r="1456" spans="1:5" ht="15">
      <c r="A1456" s="63" t="s">
        <v>183</v>
      </c>
      <c r="B1456" s="63" t="s">
        <v>169</v>
      </c>
      <c r="C1456" s="63" t="s">
        <v>170</v>
      </c>
      <c r="D1456" s="63">
        <v>14</v>
      </c>
      <c r="E1456" s="63">
        <v>14</v>
      </c>
    </row>
    <row r="1457" spans="1:5" ht="15">
      <c r="A1457" s="63" t="s">
        <v>183</v>
      </c>
      <c r="B1457" s="63" t="s">
        <v>167</v>
      </c>
      <c r="C1457" s="63" t="s">
        <v>168</v>
      </c>
      <c r="D1457" s="63">
        <v>6</v>
      </c>
      <c r="E1457" s="63">
        <v>3</v>
      </c>
    </row>
    <row r="1458" spans="1:5" ht="15">
      <c r="A1458" s="63" t="s">
        <v>183</v>
      </c>
      <c r="B1458" s="63" t="s">
        <v>169</v>
      </c>
      <c r="C1458" s="63" t="s">
        <v>170</v>
      </c>
      <c r="D1458" s="63">
        <v>1</v>
      </c>
      <c r="E1458" s="63">
        <v>1</v>
      </c>
    </row>
    <row r="1459" spans="1:5" ht="15">
      <c r="A1459" s="63" t="s">
        <v>183</v>
      </c>
      <c r="B1459" s="63" t="s">
        <v>167</v>
      </c>
      <c r="C1459" s="63" t="s">
        <v>168</v>
      </c>
      <c r="D1459" s="63">
        <v>126</v>
      </c>
      <c r="E1459" s="63">
        <v>63</v>
      </c>
    </row>
    <row r="1460" spans="1:5" ht="15">
      <c r="A1460" s="63" t="s">
        <v>183</v>
      </c>
      <c r="B1460" s="63" t="s">
        <v>169</v>
      </c>
      <c r="C1460" s="63" t="s">
        <v>170</v>
      </c>
      <c r="D1460" s="63">
        <v>58</v>
      </c>
      <c r="E1460" s="63">
        <v>58</v>
      </c>
    </row>
    <row r="1461" spans="1:5" ht="15">
      <c r="A1461" s="63" t="s">
        <v>183</v>
      </c>
      <c r="B1461" s="63" t="s">
        <v>167</v>
      </c>
      <c r="C1461" s="63" t="s">
        <v>168</v>
      </c>
      <c r="D1461" s="63">
        <v>2</v>
      </c>
      <c r="E1461" s="63">
        <v>1</v>
      </c>
    </row>
    <row r="1462" spans="1:5" ht="15">
      <c r="A1462" s="63" t="s">
        <v>183</v>
      </c>
      <c r="B1462" s="63" t="s">
        <v>167</v>
      </c>
      <c r="C1462" s="63" t="s">
        <v>168</v>
      </c>
      <c r="D1462" s="63">
        <v>36</v>
      </c>
      <c r="E1462" s="63">
        <v>18</v>
      </c>
    </row>
    <row r="1463" spans="1:5" ht="15">
      <c r="A1463" s="63" t="s">
        <v>183</v>
      </c>
      <c r="B1463" s="63" t="s">
        <v>169</v>
      </c>
      <c r="C1463" s="63" t="s">
        <v>170</v>
      </c>
      <c r="D1463" s="63">
        <v>50</v>
      </c>
      <c r="E1463" s="63">
        <v>50</v>
      </c>
    </row>
    <row r="1464" spans="1:5" ht="15">
      <c r="A1464" s="63" t="s">
        <v>183</v>
      </c>
      <c r="B1464" s="63" t="s">
        <v>167</v>
      </c>
      <c r="C1464" s="63" t="s">
        <v>168</v>
      </c>
      <c r="D1464" s="63">
        <v>12</v>
      </c>
      <c r="E1464" s="63">
        <v>6</v>
      </c>
    </row>
    <row r="1465" spans="1:5" ht="15">
      <c r="A1465" s="63" t="s">
        <v>183</v>
      </c>
      <c r="B1465" s="63" t="s">
        <v>167</v>
      </c>
      <c r="C1465" s="63" t="s">
        <v>168</v>
      </c>
      <c r="D1465" s="63">
        <v>106</v>
      </c>
      <c r="E1465" s="63">
        <v>53</v>
      </c>
    </row>
    <row r="1466" spans="1:5" ht="15">
      <c r="A1466" s="63" t="s">
        <v>183</v>
      </c>
      <c r="B1466" s="63" t="s">
        <v>169</v>
      </c>
      <c r="C1466" s="63" t="s">
        <v>170</v>
      </c>
      <c r="D1466" s="63">
        <v>9</v>
      </c>
      <c r="E1466" s="63">
        <v>9</v>
      </c>
    </row>
    <row r="1467" spans="1:5" ht="15">
      <c r="A1467" s="63" t="s">
        <v>183</v>
      </c>
      <c r="B1467" s="63" t="s">
        <v>167</v>
      </c>
      <c r="C1467" s="63" t="s">
        <v>168</v>
      </c>
      <c r="D1467" s="63">
        <v>4</v>
      </c>
      <c r="E1467" s="63">
        <v>2</v>
      </c>
    </row>
    <row r="1468" spans="1:5" ht="15">
      <c r="A1468" s="63" t="s">
        <v>183</v>
      </c>
      <c r="B1468" s="63" t="s">
        <v>167</v>
      </c>
      <c r="C1468" s="63" t="s">
        <v>168</v>
      </c>
      <c r="D1468" s="63">
        <v>20</v>
      </c>
      <c r="E1468" s="63">
        <v>10</v>
      </c>
    </row>
    <row r="1469" spans="1:5" ht="15">
      <c r="A1469" s="63" t="s">
        <v>183</v>
      </c>
      <c r="B1469" s="63" t="s">
        <v>169</v>
      </c>
      <c r="C1469" s="63" t="s">
        <v>170</v>
      </c>
      <c r="D1469" s="63">
        <v>25</v>
      </c>
      <c r="E1469" s="63">
        <v>25</v>
      </c>
    </row>
    <row r="1470" spans="1:5" ht="15">
      <c r="A1470" s="63" t="s">
        <v>183</v>
      </c>
      <c r="B1470" s="63" t="s">
        <v>167</v>
      </c>
      <c r="C1470" s="63" t="s">
        <v>168</v>
      </c>
      <c r="D1470" s="63">
        <v>6</v>
      </c>
      <c r="E1470" s="63">
        <v>3</v>
      </c>
    </row>
    <row r="1471" spans="1:5" ht="15">
      <c r="A1471" s="63" t="s">
        <v>183</v>
      </c>
      <c r="B1471" s="63" t="s">
        <v>167</v>
      </c>
      <c r="C1471" s="63" t="s">
        <v>168</v>
      </c>
      <c r="D1471" s="63">
        <v>58</v>
      </c>
      <c r="E1471" s="63">
        <v>29</v>
      </c>
    </row>
    <row r="1472" spans="1:5" ht="15">
      <c r="A1472" s="63" t="s">
        <v>183</v>
      </c>
      <c r="B1472" s="63" t="s">
        <v>169</v>
      </c>
      <c r="C1472" s="63" t="s">
        <v>170</v>
      </c>
      <c r="D1472" s="63">
        <v>34</v>
      </c>
      <c r="E1472" s="63">
        <v>34</v>
      </c>
    </row>
    <row r="1473" spans="1:5" ht="15">
      <c r="A1473" s="63" t="s">
        <v>183</v>
      </c>
      <c r="B1473" s="63" t="s">
        <v>167</v>
      </c>
      <c r="C1473" s="63" t="s">
        <v>168</v>
      </c>
      <c r="D1473" s="63">
        <v>10</v>
      </c>
      <c r="E1473" s="63">
        <v>5</v>
      </c>
    </row>
    <row r="1474" spans="1:5" ht="15">
      <c r="A1474" s="63" t="s">
        <v>183</v>
      </c>
      <c r="B1474" s="63" t="s">
        <v>169</v>
      </c>
      <c r="C1474" s="63" t="s">
        <v>170</v>
      </c>
      <c r="D1474" s="63">
        <v>24</v>
      </c>
      <c r="E1474" s="63">
        <v>24</v>
      </c>
    </row>
    <row r="1475" spans="1:5" ht="15">
      <c r="A1475" s="63" t="s">
        <v>183</v>
      </c>
      <c r="B1475" s="63" t="s">
        <v>167</v>
      </c>
      <c r="C1475" s="63" t="s">
        <v>168</v>
      </c>
      <c r="D1475" s="63">
        <v>18</v>
      </c>
      <c r="E1475" s="63">
        <v>9</v>
      </c>
    </row>
    <row r="1476" spans="1:5" ht="15">
      <c r="A1476" s="63" t="s">
        <v>183</v>
      </c>
      <c r="B1476" s="63" t="s">
        <v>167</v>
      </c>
      <c r="C1476" s="63" t="s">
        <v>168</v>
      </c>
      <c r="D1476" s="63">
        <v>54</v>
      </c>
      <c r="E1476" s="63">
        <v>27</v>
      </c>
    </row>
    <row r="1477" spans="1:5" ht="15">
      <c r="A1477" s="63" t="s">
        <v>183</v>
      </c>
      <c r="B1477" s="63" t="s">
        <v>169</v>
      </c>
      <c r="C1477" s="63" t="s">
        <v>170</v>
      </c>
      <c r="D1477" s="63">
        <v>5</v>
      </c>
      <c r="E1477" s="63">
        <v>5</v>
      </c>
    </row>
    <row r="1478" spans="1:5" ht="15">
      <c r="A1478" s="63" t="s">
        <v>183</v>
      </c>
      <c r="B1478" s="63" t="s">
        <v>167</v>
      </c>
      <c r="C1478" s="63" t="s">
        <v>168</v>
      </c>
      <c r="D1478" s="63">
        <v>72</v>
      </c>
      <c r="E1478" s="63">
        <v>36</v>
      </c>
    </row>
    <row r="1479" spans="1:5" ht="15">
      <c r="A1479" s="63" t="s">
        <v>183</v>
      </c>
      <c r="B1479" s="63" t="s">
        <v>167</v>
      </c>
      <c r="C1479" s="63" t="s">
        <v>168</v>
      </c>
      <c r="D1479" s="63">
        <v>8</v>
      </c>
      <c r="E1479" s="63">
        <v>4</v>
      </c>
    </row>
    <row r="1480" spans="1:5" ht="15">
      <c r="A1480" s="63" t="s">
        <v>183</v>
      </c>
      <c r="B1480" s="63" t="s">
        <v>167</v>
      </c>
      <c r="C1480" s="63" t="s">
        <v>168</v>
      </c>
      <c r="D1480" s="63">
        <v>4</v>
      </c>
      <c r="E1480" s="63">
        <v>2</v>
      </c>
    </row>
    <row r="1481" spans="1:5" ht="15">
      <c r="A1481" s="63" t="s">
        <v>183</v>
      </c>
      <c r="B1481" s="63" t="s">
        <v>167</v>
      </c>
      <c r="C1481" s="63" t="s">
        <v>168</v>
      </c>
      <c r="D1481" s="63">
        <v>130</v>
      </c>
      <c r="E1481" s="63">
        <v>65</v>
      </c>
    </row>
    <row r="1482" spans="1:5" ht="15">
      <c r="A1482" s="63" t="s">
        <v>183</v>
      </c>
      <c r="B1482" s="63" t="s">
        <v>169</v>
      </c>
      <c r="C1482" s="63" t="s">
        <v>170</v>
      </c>
      <c r="D1482" s="63">
        <v>83</v>
      </c>
      <c r="E1482" s="63">
        <v>83</v>
      </c>
    </row>
    <row r="1483" spans="1:5" ht="15">
      <c r="A1483" s="63" t="s">
        <v>183</v>
      </c>
      <c r="B1483" s="63" t="s">
        <v>167</v>
      </c>
      <c r="C1483" s="63" t="s">
        <v>168</v>
      </c>
      <c r="D1483" s="63">
        <v>50</v>
      </c>
      <c r="E1483" s="63">
        <v>25</v>
      </c>
    </row>
    <row r="1484" spans="1:5" ht="15">
      <c r="A1484" s="63" t="s">
        <v>183</v>
      </c>
      <c r="B1484" s="63" t="s">
        <v>169</v>
      </c>
      <c r="C1484" s="63" t="s">
        <v>170</v>
      </c>
      <c r="D1484" s="63">
        <v>18</v>
      </c>
      <c r="E1484" s="63">
        <v>18</v>
      </c>
    </row>
    <row r="1485" spans="1:5" ht="15">
      <c r="A1485" s="63" t="s">
        <v>183</v>
      </c>
      <c r="B1485" s="63" t="s">
        <v>173</v>
      </c>
      <c r="C1485" s="63" t="s">
        <v>174</v>
      </c>
      <c r="D1485" s="63">
        <v>2</v>
      </c>
      <c r="E1485" s="63">
        <v>1</v>
      </c>
    </row>
    <row r="1486" spans="1:5" ht="15">
      <c r="A1486" s="63" t="s">
        <v>183</v>
      </c>
      <c r="B1486" s="63" t="s">
        <v>167</v>
      </c>
      <c r="C1486" s="63" t="s">
        <v>168</v>
      </c>
      <c r="D1486" s="63">
        <v>48</v>
      </c>
      <c r="E1486" s="63">
        <v>24</v>
      </c>
    </row>
    <row r="1487" spans="1:5" ht="15">
      <c r="A1487" s="63" t="s">
        <v>183</v>
      </c>
      <c r="B1487" s="63" t="s">
        <v>169</v>
      </c>
      <c r="C1487" s="63" t="s">
        <v>170</v>
      </c>
      <c r="D1487" s="63">
        <v>24</v>
      </c>
      <c r="E1487" s="63">
        <v>24</v>
      </c>
    </row>
    <row r="1488" spans="1:5" ht="15">
      <c r="A1488" s="63" t="s">
        <v>183</v>
      </c>
      <c r="B1488" s="63" t="s">
        <v>167</v>
      </c>
      <c r="C1488" s="63" t="s">
        <v>168</v>
      </c>
      <c r="D1488" s="63">
        <v>68</v>
      </c>
      <c r="E1488" s="63">
        <v>34</v>
      </c>
    </row>
    <row r="1489" spans="1:5" ht="15">
      <c r="A1489" s="63" t="s">
        <v>183</v>
      </c>
      <c r="B1489" s="63" t="s">
        <v>169</v>
      </c>
      <c r="C1489" s="63" t="s">
        <v>170</v>
      </c>
      <c r="D1489" s="63">
        <v>64</v>
      </c>
      <c r="E1489" s="63">
        <v>64</v>
      </c>
    </row>
    <row r="1490" spans="1:5" ht="15">
      <c r="A1490" s="63" t="s">
        <v>183</v>
      </c>
      <c r="B1490" s="63" t="s">
        <v>167</v>
      </c>
      <c r="C1490" s="63" t="s">
        <v>168</v>
      </c>
      <c r="D1490" s="63">
        <v>2</v>
      </c>
      <c r="E1490" s="63">
        <v>1</v>
      </c>
    </row>
    <row r="1491" spans="1:5" ht="15">
      <c r="A1491" s="63" t="s">
        <v>183</v>
      </c>
      <c r="B1491" s="63" t="s">
        <v>169</v>
      </c>
      <c r="C1491" s="63" t="s">
        <v>170</v>
      </c>
      <c r="D1491" s="63">
        <v>1</v>
      </c>
      <c r="E1491" s="63">
        <v>1</v>
      </c>
    </row>
    <row r="1492" spans="1:5" ht="15">
      <c r="A1492" s="63" t="s">
        <v>183</v>
      </c>
      <c r="B1492" s="63" t="s">
        <v>167</v>
      </c>
      <c r="C1492" s="63" t="s">
        <v>168</v>
      </c>
      <c r="D1492" s="63">
        <v>40</v>
      </c>
      <c r="E1492" s="63">
        <v>20</v>
      </c>
    </row>
    <row r="1493" spans="1:5" ht="15">
      <c r="A1493" s="63" t="s">
        <v>183</v>
      </c>
      <c r="B1493" s="63" t="s">
        <v>169</v>
      </c>
      <c r="C1493" s="63" t="s">
        <v>170</v>
      </c>
      <c r="D1493" s="63">
        <v>3</v>
      </c>
      <c r="E1493" s="63">
        <v>3</v>
      </c>
    </row>
    <row r="1494" spans="1:5" ht="15">
      <c r="A1494" s="63" t="s">
        <v>183</v>
      </c>
      <c r="B1494" s="63" t="s">
        <v>167</v>
      </c>
      <c r="C1494" s="63" t="s">
        <v>168</v>
      </c>
      <c r="D1494" s="63">
        <v>40</v>
      </c>
      <c r="E1494" s="63">
        <v>20</v>
      </c>
    </row>
    <row r="1495" spans="1:5" ht="15">
      <c r="A1495" s="63" t="s">
        <v>183</v>
      </c>
      <c r="B1495" s="63" t="s">
        <v>167</v>
      </c>
      <c r="C1495" s="63" t="s">
        <v>168</v>
      </c>
      <c r="D1495" s="63">
        <v>194</v>
      </c>
      <c r="E1495" s="63">
        <v>97</v>
      </c>
    </row>
    <row r="1496" spans="1:5" ht="15">
      <c r="A1496" s="63" t="s">
        <v>183</v>
      </c>
      <c r="B1496" s="63" t="s">
        <v>169</v>
      </c>
      <c r="C1496" s="63" t="s">
        <v>170</v>
      </c>
      <c r="D1496" s="63">
        <v>104</v>
      </c>
      <c r="E1496" s="63">
        <v>104</v>
      </c>
    </row>
    <row r="1497" spans="1:5" ht="15">
      <c r="A1497" s="63" t="s">
        <v>183</v>
      </c>
      <c r="B1497" s="63" t="s">
        <v>167</v>
      </c>
      <c r="C1497" s="63" t="s">
        <v>168</v>
      </c>
      <c r="D1497" s="63">
        <v>14</v>
      </c>
      <c r="E1497" s="63">
        <v>7</v>
      </c>
    </row>
    <row r="1498" spans="1:5" ht="15">
      <c r="A1498" s="63" t="s">
        <v>183</v>
      </c>
      <c r="B1498" s="63" t="s">
        <v>167</v>
      </c>
      <c r="C1498" s="63" t="s">
        <v>168</v>
      </c>
      <c r="D1498" s="63">
        <v>6</v>
      </c>
      <c r="E1498" s="63">
        <v>3</v>
      </c>
    </row>
    <row r="1499" spans="1:5" ht="15">
      <c r="A1499" s="63" t="s">
        <v>183</v>
      </c>
      <c r="B1499" s="63" t="s">
        <v>167</v>
      </c>
      <c r="C1499" s="63" t="s">
        <v>168</v>
      </c>
      <c r="D1499" s="63">
        <v>94</v>
      </c>
      <c r="E1499" s="63">
        <v>47</v>
      </c>
    </row>
    <row r="1500" spans="1:5" ht="15">
      <c r="A1500" s="63" t="s">
        <v>183</v>
      </c>
      <c r="B1500" s="63" t="s">
        <v>167</v>
      </c>
      <c r="C1500" s="63" t="s">
        <v>168</v>
      </c>
      <c r="D1500" s="63">
        <v>22</v>
      </c>
      <c r="E1500" s="63">
        <v>11</v>
      </c>
    </row>
    <row r="1501" spans="1:5" ht="15">
      <c r="A1501" s="63" t="s">
        <v>183</v>
      </c>
      <c r="B1501" s="63" t="s">
        <v>167</v>
      </c>
      <c r="C1501" s="63" t="s">
        <v>168</v>
      </c>
      <c r="D1501" s="63">
        <v>10</v>
      </c>
      <c r="E1501" s="63">
        <v>5</v>
      </c>
    </row>
    <row r="1502" spans="1:5" ht="15">
      <c r="A1502" s="63" t="s">
        <v>183</v>
      </c>
      <c r="B1502" s="63" t="s">
        <v>167</v>
      </c>
      <c r="C1502" s="63" t="s">
        <v>168</v>
      </c>
      <c r="D1502" s="63">
        <v>4</v>
      </c>
      <c r="E1502" s="63">
        <v>2</v>
      </c>
    </row>
    <row r="1503" spans="1:5" ht="15">
      <c r="A1503" s="63" t="s">
        <v>183</v>
      </c>
      <c r="B1503" s="63" t="s">
        <v>167</v>
      </c>
      <c r="C1503" s="63" t="s">
        <v>168</v>
      </c>
      <c r="D1503" s="63">
        <v>12</v>
      </c>
      <c r="E1503" s="63">
        <v>6</v>
      </c>
    </row>
    <row r="1504" spans="1:5" ht="15">
      <c r="A1504" s="63" t="s">
        <v>183</v>
      </c>
      <c r="B1504" s="63" t="s">
        <v>167</v>
      </c>
      <c r="C1504" s="63" t="s">
        <v>168</v>
      </c>
      <c r="D1504" s="63">
        <v>82</v>
      </c>
      <c r="E1504" s="63">
        <v>41</v>
      </c>
    </row>
    <row r="1505" spans="1:5" ht="15">
      <c r="A1505" s="63" t="s">
        <v>183</v>
      </c>
      <c r="B1505" s="63" t="s">
        <v>169</v>
      </c>
      <c r="C1505" s="63" t="s">
        <v>170</v>
      </c>
      <c r="D1505" s="63">
        <v>1</v>
      </c>
      <c r="E1505" s="63">
        <v>1</v>
      </c>
    </row>
    <row r="1506" spans="1:5" ht="15">
      <c r="A1506" s="63" t="s">
        <v>183</v>
      </c>
      <c r="B1506" s="63" t="s">
        <v>167</v>
      </c>
      <c r="C1506" s="63" t="s">
        <v>168</v>
      </c>
      <c r="D1506" s="63">
        <v>2</v>
      </c>
      <c r="E1506" s="63">
        <v>1</v>
      </c>
    </row>
    <row r="1507" spans="1:5" ht="15">
      <c r="A1507" s="63" t="s">
        <v>183</v>
      </c>
      <c r="B1507" s="63" t="s">
        <v>167</v>
      </c>
      <c r="C1507" s="63" t="s">
        <v>168</v>
      </c>
      <c r="D1507" s="63">
        <v>82</v>
      </c>
      <c r="E1507" s="63">
        <v>41</v>
      </c>
    </row>
    <row r="1508" spans="1:5" ht="15">
      <c r="A1508" s="63" t="s">
        <v>183</v>
      </c>
      <c r="B1508" s="63" t="s">
        <v>169</v>
      </c>
      <c r="C1508" s="63" t="s">
        <v>170</v>
      </c>
      <c r="D1508" s="63">
        <v>8</v>
      </c>
      <c r="E1508" s="63">
        <v>8</v>
      </c>
    </row>
    <row r="1509" spans="1:5" ht="15">
      <c r="A1509" s="63" t="s">
        <v>183</v>
      </c>
      <c r="B1509" s="63" t="s">
        <v>167</v>
      </c>
      <c r="C1509" s="63" t="s">
        <v>168</v>
      </c>
      <c r="D1509" s="63">
        <v>12</v>
      </c>
      <c r="E1509" s="63">
        <v>6</v>
      </c>
    </row>
    <row r="1510" spans="1:5" ht="15">
      <c r="A1510" s="63" t="s">
        <v>183</v>
      </c>
      <c r="B1510" s="63" t="s">
        <v>169</v>
      </c>
      <c r="C1510" s="63" t="s">
        <v>170</v>
      </c>
      <c r="D1510" s="63">
        <v>1</v>
      </c>
      <c r="E1510" s="63">
        <v>1</v>
      </c>
    </row>
    <row r="1511" spans="1:5" ht="15">
      <c r="A1511" s="63" t="s">
        <v>183</v>
      </c>
      <c r="B1511" s="63" t="s">
        <v>167</v>
      </c>
      <c r="C1511" s="63" t="s">
        <v>168</v>
      </c>
      <c r="D1511" s="63">
        <v>126</v>
      </c>
      <c r="E1511" s="63">
        <v>63</v>
      </c>
    </row>
    <row r="1512" spans="1:5" ht="15">
      <c r="A1512" s="63" t="s">
        <v>183</v>
      </c>
      <c r="B1512" s="63" t="s">
        <v>169</v>
      </c>
      <c r="C1512" s="63" t="s">
        <v>170</v>
      </c>
      <c r="D1512" s="63">
        <v>132</v>
      </c>
      <c r="E1512" s="63">
        <v>132</v>
      </c>
    </row>
    <row r="1513" spans="1:5" ht="15">
      <c r="A1513" s="63" t="s">
        <v>183</v>
      </c>
      <c r="B1513" s="63" t="s">
        <v>169</v>
      </c>
      <c r="C1513" s="63" t="s">
        <v>170</v>
      </c>
      <c r="D1513" s="63">
        <v>3</v>
      </c>
      <c r="E1513" s="63">
        <v>3</v>
      </c>
    </row>
    <row r="1514" spans="1:5" ht="15">
      <c r="A1514" s="63" t="s">
        <v>183</v>
      </c>
      <c r="B1514" s="63" t="s">
        <v>167</v>
      </c>
      <c r="C1514" s="63" t="s">
        <v>168</v>
      </c>
      <c r="D1514" s="63">
        <v>14</v>
      </c>
      <c r="E1514" s="63">
        <v>7</v>
      </c>
    </row>
    <row r="1515" spans="1:5" ht="15">
      <c r="A1515" s="63" t="s">
        <v>183</v>
      </c>
      <c r="B1515" s="63" t="s">
        <v>167</v>
      </c>
      <c r="C1515" s="63" t="s">
        <v>168</v>
      </c>
      <c r="D1515" s="63">
        <v>22</v>
      </c>
      <c r="E1515" s="63">
        <v>11</v>
      </c>
    </row>
    <row r="1516" spans="1:5" ht="15">
      <c r="A1516" s="63" t="s">
        <v>183</v>
      </c>
      <c r="B1516" s="63" t="s">
        <v>167</v>
      </c>
      <c r="C1516" s="63" t="s">
        <v>168</v>
      </c>
      <c r="D1516" s="63">
        <v>70</v>
      </c>
      <c r="E1516" s="63">
        <v>35</v>
      </c>
    </row>
    <row r="1517" spans="1:5" ht="15">
      <c r="A1517" s="63" t="s">
        <v>183</v>
      </c>
      <c r="B1517" s="63" t="s">
        <v>169</v>
      </c>
      <c r="C1517" s="63" t="s">
        <v>170</v>
      </c>
      <c r="D1517" s="63">
        <v>56</v>
      </c>
      <c r="E1517" s="63">
        <v>56</v>
      </c>
    </row>
    <row r="1518" spans="1:5" ht="15">
      <c r="A1518" s="63" t="s">
        <v>183</v>
      </c>
      <c r="B1518" s="63" t="s">
        <v>167</v>
      </c>
      <c r="C1518" s="63" t="s">
        <v>168</v>
      </c>
      <c r="D1518" s="63">
        <v>52</v>
      </c>
      <c r="E1518" s="63">
        <v>26</v>
      </c>
    </row>
    <row r="1519" spans="1:5" ht="15">
      <c r="A1519" s="63" t="s">
        <v>183</v>
      </c>
      <c r="B1519" s="63" t="s">
        <v>167</v>
      </c>
      <c r="C1519" s="63" t="s">
        <v>168</v>
      </c>
      <c r="D1519" s="63">
        <v>66</v>
      </c>
      <c r="E1519" s="63">
        <v>33</v>
      </c>
    </row>
    <row r="1520" spans="1:5" ht="15">
      <c r="A1520" s="63" t="s">
        <v>183</v>
      </c>
      <c r="B1520" s="63" t="s">
        <v>169</v>
      </c>
      <c r="C1520" s="63" t="s">
        <v>170</v>
      </c>
      <c r="D1520" s="63">
        <v>29</v>
      </c>
      <c r="E1520" s="63">
        <v>29</v>
      </c>
    </row>
    <row r="1521" spans="1:5" ht="15">
      <c r="A1521" s="63" t="s">
        <v>183</v>
      </c>
      <c r="B1521" s="63" t="s">
        <v>167</v>
      </c>
      <c r="C1521" s="63" t="s">
        <v>168</v>
      </c>
      <c r="D1521" s="63">
        <v>38</v>
      </c>
      <c r="E1521" s="63">
        <v>19</v>
      </c>
    </row>
    <row r="1522" spans="1:5" ht="15">
      <c r="A1522" s="63" t="s">
        <v>183</v>
      </c>
      <c r="B1522" s="63" t="s">
        <v>169</v>
      </c>
      <c r="C1522" s="63" t="s">
        <v>170</v>
      </c>
      <c r="D1522" s="63">
        <v>3</v>
      </c>
      <c r="E1522" s="63">
        <v>3</v>
      </c>
    </row>
    <row r="1523" spans="1:5" ht="15">
      <c r="A1523" s="63" t="s">
        <v>183</v>
      </c>
      <c r="B1523" s="63" t="s">
        <v>167</v>
      </c>
      <c r="C1523" s="63" t="s">
        <v>168</v>
      </c>
      <c r="D1523" s="63">
        <v>12</v>
      </c>
      <c r="E1523" s="63">
        <v>6</v>
      </c>
    </row>
    <row r="1524" spans="1:5" ht="15">
      <c r="A1524" s="63" t="s">
        <v>183</v>
      </c>
      <c r="B1524" s="63" t="s">
        <v>169</v>
      </c>
      <c r="C1524" s="63" t="s">
        <v>170</v>
      </c>
      <c r="D1524" s="63">
        <v>5</v>
      </c>
      <c r="E1524" s="63">
        <v>5</v>
      </c>
    </row>
    <row r="1525" spans="1:5" ht="15">
      <c r="A1525" s="63" t="s">
        <v>183</v>
      </c>
      <c r="B1525" s="63" t="s">
        <v>167</v>
      </c>
      <c r="C1525" s="63" t="s">
        <v>168</v>
      </c>
      <c r="D1525" s="63">
        <v>26</v>
      </c>
      <c r="E1525" s="63">
        <v>13</v>
      </c>
    </row>
    <row r="1526" spans="1:5" ht="15">
      <c r="A1526" s="63" t="s">
        <v>183</v>
      </c>
      <c r="B1526" s="63" t="s">
        <v>169</v>
      </c>
      <c r="C1526" s="63" t="s">
        <v>170</v>
      </c>
      <c r="D1526" s="63">
        <v>1</v>
      </c>
      <c r="E1526" s="63">
        <v>1</v>
      </c>
    </row>
    <row r="1527" spans="1:5" ht="15">
      <c r="A1527" s="63" t="s">
        <v>183</v>
      </c>
      <c r="B1527" s="63" t="s">
        <v>167</v>
      </c>
      <c r="C1527" s="63" t="s">
        <v>168</v>
      </c>
      <c r="D1527" s="63">
        <v>580</v>
      </c>
      <c r="E1527" s="63">
        <v>290</v>
      </c>
    </row>
    <row r="1528" spans="1:5" ht="15">
      <c r="A1528" s="63" t="s">
        <v>183</v>
      </c>
      <c r="B1528" s="63" t="s">
        <v>169</v>
      </c>
      <c r="C1528" s="63" t="s">
        <v>170</v>
      </c>
      <c r="D1528" s="63">
        <v>177</v>
      </c>
      <c r="E1528" s="63">
        <v>177</v>
      </c>
    </row>
    <row r="1529" spans="1:5" ht="15">
      <c r="A1529" s="63" t="s">
        <v>183</v>
      </c>
      <c r="B1529" s="63" t="s">
        <v>167</v>
      </c>
      <c r="C1529" s="63" t="s">
        <v>168</v>
      </c>
      <c r="D1529" s="63">
        <v>76</v>
      </c>
      <c r="E1529" s="63">
        <v>38</v>
      </c>
    </row>
    <row r="1530" spans="1:5" ht="15">
      <c r="A1530" s="63" t="s">
        <v>183</v>
      </c>
      <c r="B1530" s="63" t="s">
        <v>169</v>
      </c>
      <c r="C1530" s="63" t="s">
        <v>170</v>
      </c>
      <c r="D1530" s="63">
        <v>5</v>
      </c>
      <c r="E1530" s="63">
        <v>5</v>
      </c>
    </row>
    <row r="1531" spans="1:5" ht="15">
      <c r="A1531" s="63" t="s">
        <v>183</v>
      </c>
      <c r="B1531" s="63" t="s">
        <v>167</v>
      </c>
      <c r="C1531" s="63" t="s">
        <v>168</v>
      </c>
      <c r="D1531" s="63">
        <v>32</v>
      </c>
      <c r="E1531" s="63">
        <v>16</v>
      </c>
    </row>
    <row r="1532" spans="1:5" ht="15">
      <c r="A1532" s="63" t="s">
        <v>183</v>
      </c>
      <c r="B1532" s="63" t="s">
        <v>167</v>
      </c>
      <c r="C1532" s="63" t="s">
        <v>168</v>
      </c>
      <c r="D1532" s="63">
        <v>32</v>
      </c>
      <c r="E1532" s="63">
        <v>16</v>
      </c>
    </row>
    <row r="1533" spans="1:5" ht="15">
      <c r="A1533" s="63" t="s">
        <v>183</v>
      </c>
      <c r="B1533" s="63" t="s">
        <v>169</v>
      </c>
      <c r="C1533" s="63" t="s">
        <v>170</v>
      </c>
      <c r="D1533" s="63">
        <v>4</v>
      </c>
      <c r="E1533" s="63">
        <v>4</v>
      </c>
    </row>
    <row r="1534" spans="1:5" ht="15">
      <c r="A1534" s="63" t="s">
        <v>183</v>
      </c>
      <c r="B1534" s="63" t="s">
        <v>167</v>
      </c>
      <c r="C1534" s="63" t="s">
        <v>168</v>
      </c>
      <c r="D1534" s="63">
        <v>36</v>
      </c>
      <c r="E1534" s="63">
        <v>18</v>
      </c>
    </row>
    <row r="1535" spans="1:5" ht="15">
      <c r="A1535" s="63" t="s">
        <v>183</v>
      </c>
      <c r="B1535" s="63" t="s">
        <v>169</v>
      </c>
      <c r="C1535" s="63" t="s">
        <v>170</v>
      </c>
      <c r="D1535" s="63">
        <v>9</v>
      </c>
      <c r="E1535" s="63">
        <v>9</v>
      </c>
    </row>
    <row r="1536" spans="1:5" ht="15">
      <c r="A1536" s="63" t="s">
        <v>183</v>
      </c>
      <c r="B1536" s="63" t="s">
        <v>171</v>
      </c>
      <c r="C1536" s="63" t="s">
        <v>172</v>
      </c>
      <c r="D1536" s="63">
        <v>24</v>
      </c>
      <c r="E1536" s="63">
        <v>6</v>
      </c>
    </row>
    <row r="1537" spans="1:5" ht="15">
      <c r="A1537" s="63" t="s">
        <v>183</v>
      </c>
      <c r="B1537" s="63" t="s">
        <v>173</v>
      </c>
      <c r="C1537" s="63" t="s">
        <v>174</v>
      </c>
      <c r="D1537" s="63">
        <v>2</v>
      </c>
      <c r="E1537" s="63">
        <v>1</v>
      </c>
    </row>
    <row r="1538" spans="1:5" ht="15">
      <c r="A1538" s="63" t="s">
        <v>183</v>
      </c>
      <c r="B1538" s="63" t="s">
        <v>167</v>
      </c>
      <c r="C1538" s="63" t="s">
        <v>168</v>
      </c>
      <c r="D1538" s="63">
        <v>18</v>
      </c>
      <c r="E1538" s="63">
        <v>9</v>
      </c>
    </row>
    <row r="1539" spans="1:5" ht="15">
      <c r="A1539" s="63" t="s">
        <v>183</v>
      </c>
      <c r="B1539" s="63" t="s">
        <v>169</v>
      </c>
      <c r="C1539" s="63" t="s">
        <v>170</v>
      </c>
      <c r="D1539" s="63">
        <v>4</v>
      </c>
      <c r="E1539" s="63">
        <v>4</v>
      </c>
    </row>
    <row r="1540" spans="1:5" ht="15">
      <c r="A1540" s="63" t="s">
        <v>183</v>
      </c>
      <c r="B1540" s="63" t="s">
        <v>167</v>
      </c>
      <c r="C1540" s="63" t="s">
        <v>168</v>
      </c>
      <c r="D1540" s="63">
        <v>90</v>
      </c>
      <c r="E1540" s="63">
        <v>45</v>
      </c>
    </row>
    <row r="1541" spans="1:5" ht="15">
      <c r="A1541" s="63" t="s">
        <v>183</v>
      </c>
      <c r="B1541" s="63" t="s">
        <v>167</v>
      </c>
      <c r="C1541" s="63" t="s">
        <v>168</v>
      </c>
      <c r="D1541" s="63">
        <v>30</v>
      </c>
      <c r="E1541" s="63">
        <v>15</v>
      </c>
    </row>
    <row r="1542" spans="1:5" ht="15">
      <c r="A1542" s="63" t="s">
        <v>183</v>
      </c>
      <c r="B1542" s="63" t="s">
        <v>169</v>
      </c>
      <c r="C1542" s="63" t="s">
        <v>170</v>
      </c>
      <c r="D1542" s="63">
        <v>23</v>
      </c>
      <c r="E1542" s="63">
        <v>23</v>
      </c>
    </row>
    <row r="1543" spans="1:5" ht="15">
      <c r="A1543" s="63" t="s">
        <v>183</v>
      </c>
      <c r="B1543" s="63" t="s">
        <v>167</v>
      </c>
      <c r="C1543" s="63" t="s">
        <v>168</v>
      </c>
      <c r="D1543" s="63">
        <v>6</v>
      </c>
      <c r="E1543" s="63">
        <v>3</v>
      </c>
    </row>
    <row r="1544" spans="1:5" ht="15">
      <c r="A1544" s="63" t="s">
        <v>183</v>
      </c>
      <c r="B1544" s="63" t="s">
        <v>167</v>
      </c>
      <c r="C1544" s="63" t="s">
        <v>168</v>
      </c>
      <c r="D1544" s="63">
        <v>2</v>
      </c>
      <c r="E1544" s="63">
        <v>1</v>
      </c>
    </row>
    <row r="1545" spans="1:5" ht="15">
      <c r="A1545" s="63" t="s">
        <v>183</v>
      </c>
      <c r="B1545" s="63" t="s">
        <v>167</v>
      </c>
      <c r="C1545" s="63" t="s">
        <v>168</v>
      </c>
      <c r="D1545" s="63">
        <v>2</v>
      </c>
      <c r="E1545" s="63">
        <v>1</v>
      </c>
    </row>
    <row r="1546" spans="1:5" ht="15">
      <c r="A1546" s="63" t="s">
        <v>183</v>
      </c>
      <c r="B1546" s="63" t="s">
        <v>167</v>
      </c>
      <c r="C1546" s="63" t="s">
        <v>168</v>
      </c>
      <c r="D1546" s="63">
        <v>4</v>
      </c>
      <c r="E1546" s="63">
        <v>2</v>
      </c>
    </row>
    <row r="1547" spans="1:5" ht="15">
      <c r="A1547" s="63" t="s">
        <v>183</v>
      </c>
      <c r="B1547" s="63" t="s">
        <v>167</v>
      </c>
      <c r="C1547" s="63" t="s">
        <v>168</v>
      </c>
      <c r="D1547" s="63">
        <v>312</v>
      </c>
      <c r="E1547" s="63">
        <v>156</v>
      </c>
    </row>
    <row r="1548" spans="1:5" ht="15">
      <c r="A1548" s="63" t="s">
        <v>183</v>
      </c>
      <c r="B1548" s="63" t="s">
        <v>169</v>
      </c>
      <c r="C1548" s="63" t="s">
        <v>170</v>
      </c>
      <c r="D1548" s="63">
        <v>155</v>
      </c>
      <c r="E1548" s="63">
        <v>155</v>
      </c>
    </row>
    <row r="1549" spans="1:5" ht="15">
      <c r="A1549" s="63" t="s">
        <v>183</v>
      </c>
      <c r="B1549" s="63" t="s">
        <v>167</v>
      </c>
      <c r="C1549" s="63" t="s">
        <v>168</v>
      </c>
      <c r="D1549" s="63">
        <v>12</v>
      </c>
      <c r="E1549" s="63">
        <v>6</v>
      </c>
    </row>
    <row r="1550" spans="1:5" ht="15">
      <c r="A1550" s="63" t="s">
        <v>183</v>
      </c>
      <c r="B1550" s="63" t="s">
        <v>169</v>
      </c>
      <c r="C1550" s="63" t="s">
        <v>170</v>
      </c>
      <c r="D1550" s="63">
        <v>1</v>
      </c>
      <c r="E1550" s="63">
        <v>1</v>
      </c>
    </row>
    <row r="1551" spans="1:5" ht="15">
      <c r="A1551" s="63" t="s">
        <v>183</v>
      </c>
      <c r="B1551" s="63" t="s">
        <v>167</v>
      </c>
      <c r="C1551" s="63" t="s">
        <v>168</v>
      </c>
      <c r="D1551" s="63">
        <v>84</v>
      </c>
      <c r="E1551" s="63">
        <v>42</v>
      </c>
    </row>
    <row r="1552" spans="1:5" ht="15">
      <c r="A1552" s="63" t="s">
        <v>183</v>
      </c>
      <c r="B1552" s="63" t="s">
        <v>169</v>
      </c>
      <c r="C1552" s="63" t="s">
        <v>170</v>
      </c>
      <c r="D1552" s="63">
        <v>5</v>
      </c>
      <c r="E1552" s="63">
        <v>5</v>
      </c>
    </row>
    <row r="1553" spans="1:5" ht="15">
      <c r="A1553" s="63" t="s">
        <v>183</v>
      </c>
      <c r="B1553" s="63" t="s">
        <v>167</v>
      </c>
      <c r="C1553" s="63" t="s">
        <v>168</v>
      </c>
      <c r="D1553" s="63">
        <v>92</v>
      </c>
      <c r="E1553" s="63">
        <v>46</v>
      </c>
    </row>
    <row r="1554" spans="1:5" ht="15">
      <c r="A1554" s="63" t="s">
        <v>183</v>
      </c>
      <c r="B1554" s="63" t="s">
        <v>169</v>
      </c>
      <c r="C1554" s="63" t="s">
        <v>170</v>
      </c>
      <c r="D1554" s="63">
        <v>68</v>
      </c>
      <c r="E1554" s="63">
        <v>68</v>
      </c>
    </row>
    <row r="1555" spans="1:5" ht="15">
      <c r="A1555" s="63" t="s">
        <v>183</v>
      </c>
      <c r="B1555" s="63" t="s">
        <v>167</v>
      </c>
      <c r="C1555" s="63" t="s">
        <v>168</v>
      </c>
      <c r="D1555" s="63">
        <v>4</v>
      </c>
      <c r="E1555" s="63">
        <v>2</v>
      </c>
    </row>
    <row r="1556" spans="1:5" ht="15">
      <c r="A1556" s="63" t="s">
        <v>183</v>
      </c>
      <c r="B1556" s="63" t="s">
        <v>167</v>
      </c>
      <c r="C1556" s="63" t="s">
        <v>168</v>
      </c>
      <c r="D1556" s="63">
        <v>30</v>
      </c>
      <c r="E1556" s="63">
        <v>15</v>
      </c>
    </row>
    <row r="1557" spans="1:5" ht="15">
      <c r="A1557" s="63" t="s">
        <v>183</v>
      </c>
      <c r="B1557" s="63" t="s">
        <v>167</v>
      </c>
      <c r="C1557" s="63" t="s">
        <v>168</v>
      </c>
      <c r="D1557" s="63">
        <v>44</v>
      </c>
      <c r="E1557" s="63">
        <v>22</v>
      </c>
    </row>
    <row r="1558" spans="1:5" ht="15">
      <c r="A1558" s="63" t="s">
        <v>183</v>
      </c>
      <c r="B1558" s="63" t="s">
        <v>167</v>
      </c>
      <c r="C1558" s="63" t="s">
        <v>168</v>
      </c>
      <c r="D1558" s="63">
        <v>46</v>
      </c>
      <c r="E1558" s="63">
        <v>23</v>
      </c>
    </row>
    <row r="1559" spans="1:5" ht="15">
      <c r="A1559" s="63" t="s">
        <v>183</v>
      </c>
      <c r="B1559" s="63" t="s">
        <v>169</v>
      </c>
      <c r="C1559" s="63" t="s">
        <v>170</v>
      </c>
      <c r="D1559" s="63">
        <v>18</v>
      </c>
      <c r="E1559" s="63">
        <v>18</v>
      </c>
    </row>
    <row r="1560" spans="1:5" ht="15">
      <c r="A1560" s="63" t="s">
        <v>183</v>
      </c>
      <c r="B1560" s="63" t="s">
        <v>167</v>
      </c>
      <c r="C1560" s="63" t="s">
        <v>168</v>
      </c>
      <c r="D1560" s="63">
        <v>2</v>
      </c>
      <c r="E1560" s="63">
        <v>1</v>
      </c>
    </row>
    <row r="1561" spans="1:5" ht="15">
      <c r="A1561" s="63" t="s">
        <v>183</v>
      </c>
      <c r="B1561" s="63" t="s">
        <v>167</v>
      </c>
      <c r="C1561" s="63" t="s">
        <v>168</v>
      </c>
      <c r="D1561" s="63">
        <v>28</v>
      </c>
      <c r="E1561" s="63">
        <v>14</v>
      </c>
    </row>
    <row r="1562" spans="1:5" ht="15">
      <c r="A1562" s="63" t="s">
        <v>183</v>
      </c>
      <c r="B1562" s="63" t="s">
        <v>169</v>
      </c>
      <c r="C1562" s="63" t="s">
        <v>170</v>
      </c>
      <c r="D1562" s="63">
        <v>27</v>
      </c>
      <c r="E1562" s="63">
        <v>27</v>
      </c>
    </row>
    <row r="1563" spans="1:5" ht="15">
      <c r="A1563" s="63" t="s">
        <v>183</v>
      </c>
      <c r="B1563" s="63" t="s">
        <v>167</v>
      </c>
      <c r="C1563" s="63" t="s">
        <v>168</v>
      </c>
      <c r="D1563" s="63">
        <v>12</v>
      </c>
      <c r="E1563" s="63">
        <v>6</v>
      </c>
    </row>
    <row r="1564" spans="1:5" ht="15">
      <c r="A1564" s="63" t="s">
        <v>183</v>
      </c>
      <c r="B1564" s="63" t="s">
        <v>169</v>
      </c>
      <c r="C1564" s="63" t="s">
        <v>170</v>
      </c>
      <c r="D1564" s="63">
        <v>12</v>
      </c>
      <c r="E1564" s="63">
        <v>12</v>
      </c>
    </row>
    <row r="1565" spans="1:5" ht="15">
      <c r="A1565" s="63" t="s">
        <v>183</v>
      </c>
      <c r="B1565" s="63" t="s">
        <v>167</v>
      </c>
      <c r="C1565" s="63" t="s">
        <v>168</v>
      </c>
      <c r="D1565" s="63">
        <v>56</v>
      </c>
      <c r="E1565" s="63">
        <v>28</v>
      </c>
    </row>
    <row r="1566" spans="1:5" ht="15">
      <c r="A1566" s="63" t="s">
        <v>183</v>
      </c>
      <c r="B1566" s="63" t="s">
        <v>169</v>
      </c>
      <c r="C1566" s="63" t="s">
        <v>170</v>
      </c>
      <c r="D1566" s="63">
        <v>7</v>
      </c>
      <c r="E1566" s="63">
        <v>7</v>
      </c>
    </row>
    <row r="1567" spans="1:5" ht="15">
      <c r="A1567" s="63" t="s">
        <v>183</v>
      </c>
      <c r="B1567" s="63" t="s">
        <v>167</v>
      </c>
      <c r="C1567" s="63" t="s">
        <v>168</v>
      </c>
      <c r="D1567" s="63">
        <v>16</v>
      </c>
      <c r="E1567" s="63">
        <v>8</v>
      </c>
    </row>
    <row r="1568" spans="1:5" ht="15">
      <c r="A1568" s="63" t="s">
        <v>183</v>
      </c>
      <c r="B1568" s="63" t="s">
        <v>167</v>
      </c>
      <c r="C1568" s="63" t="s">
        <v>168</v>
      </c>
      <c r="D1568" s="63">
        <v>154</v>
      </c>
      <c r="E1568" s="63">
        <v>77</v>
      </c>
    </row>
    <row r="1569" spans="1:5" ht="15">
      <c r="A1569" s="63" t="s">
        <v>183</v>
      </c>
      <c r="B1569" s="63" t="s">
        <v>169</v>
      </c>
      <c r="C1569" s="63" t="s">
        <v>170</v>
      </c>
      <c r="D1569" s="63">
        <v>100</v>
      </c>
      <c r="E1569" s="63">
        <v>100</v>
      </c>
    </row>
    <row r="1570" spans="1:5" ht="15">
      <c r="A1570" s="63" t="s">
        <v>183</v>
      </c>
      <c r="B1570" s="63" t="s">
        <v>167</v>
      </c>
      <c r="C1570" s="63" t="s">
        <v>168</v>
      </c>
      <c r="D1570" s="63">
        <v>32</v>
      </c>
      <c r="E1570" s="63">
        <v>16</v>
      </c>
    </row>
    <row r="1571" spans="1:5" ht="15">
      <c r="A1571" s="63" t="s">
        <v>183</v>
      </c>
      <c r="B1571" s="63" t="s">
        <v>167</v>
      </c>
      <c r="C1571" s="63" t="s">
        <v>168</v>
      </c>
      <c r="D1571" s="63">
        <v>10</v>
      </c>
      <c r="E1571" s="63">
        <v>5</v>
      </c>
    </row>
    <row r="1572" spans="1:5" ht="15">
      <c r="A1572" s="63" t="s">
        <v>183</v>
      </c>
      <c r="B1572" s="63" t="s">
        <v>167</v>
      </c>
      <c r="C1572" s="63" t="s">
        <v>168</v>
      </c>
      <c r="D1572" s="63">
        <v>34</v>
      </c>
      <c r="E1572" s="63">
        <v>17</v>
      </c>
    </row>
    <row r="1573" spans="1:5" ht="15">
      <c r="A1573" s="63" t="s">
        <v>183</v>
      </c>
      <c r="B1573" s="63" t="s">
        <v>169</v>
      </c>
      <c r="C1573" s="63" t="s">
        <v>170</v>
      </c>
      <c r="D1573" s="63">
        <v>20</v>
      </c>
      <c r="E1573" s="63">
        <v>20</v>
      </c>
    </row>
    <row r="1574" spans="1:5" ht="15">
      <c r="A1574" s="63" t="s">
        <v>183</v>
      </c>
      <c r="B1574" s="63" t="s">
        <v>171</v>
      </c>
      <c r="C1574" s="63" t="s">
        <v>172</v>
      </c>
      <c r="D1574" s="63">
        <v>4</v>
      </c>
      <c r="E1574" s="63">
        <v>1</v>
      </c>
    </row>
    <row r="1575" spans="1:5" ht="15">
      <c r="A1575" s="63" t="s">
        <v>183</v>
      </c>
      <c r="B1575" s="63" t="s">
        <v>167</v>
      </c>
      <c r="C1575" s="63" t="s">
        <v>168</v>
      </c>
      <c r="D1575" s="63">
        <v>98</v>
      </c>
      <c r="E1575" s="63">
        <v>49</v>
      </c>
    </row>
    <row r="1576" spans="1:5" ht="15">
      <c r="A1576" s="63" t="s">
        <v>183</v>
      </c>
      <c r="B1576" s="63" t="s">
        <v>169</v>
      </c>
      <c r="C1576" s="63" t="s">
        <v>170</v>
      </c>
      <c r="D1576" s="63">
        <v>130</v>
      </c>
      <c r="E1576" s="63">
        <v>130</v>
      </c>
    </row>
    <row r="1577" spans="1:5" ht="15">
      <c r="A1577" s="63" t="s">
        <v>183</v>
      </c>
      <c r="B1577" s="63" t="s">
        <v>167</v>
      </c>
      <c r="C1577" s="63" t="s">
        <v>168</v>
      </c>
      <c r="D1577" s="63">
        <v>20</v>
      </c>
      <c r="E1577" s="63">
        <v>10</v>
      </c>
    </row>
    <row r="1578" spans="1:5" ht="15">
      <c r="A1578" s="63" t="s">
        <v>183</v>
      </c>
      <c r="B1578" s="63" t="s">
        <v>167</v>
      </c>
      <c r="C1578" s="63" t="s">
        <v>168</v>
      </c>
      <c r="D1578" s="63">
        <v>82</v>
      </c>
      <c r="E1578" s="63">
        <v>41</v>
      </c>
    </row>
    <row r="1579" spans="1:5" ht="15">
      <c r="A1579" s="63" t="s">
        <v>183</v>
      </c>
      <c r="B1579" s="63" t="s">
        <v>169</v>
      </c>
      <c r="C1579" s="63" t="s">
        <v>170</v>
      </c>
      <c r="D1579" s="63">
        <v>52</v>
      </c>
      <c r="E1579" s="63">
        <v>52</v>
      </c>
    </row>
    <row r="1580" spans="1:5" ht="15">
      <c r="A1580" s="63" t="s">
        <v>183</v>
      </c>
      <c r="B1580" s="63" t="s">
        <v>167</v>
      </c>
      <c r="C1580" s="63" t="s">
        <v>168</v>
      </c>
      <c r="D1580" s="63">
        <v>46</v>
      </c>
      <c r="E1580" s="63">
        <v>23</v>
      </c>
    </row>
    <row r="1581" spans="1:5" ht="15">
      <c r="A1581" s="63" t="s">
        <v>183</v>
      </c>
      <c r="B1581" s="63" t="s">
        <v>169</v>
      </c>
      <c r="C1581" s="63" t="s">
        <v>170</v>
      </c>
      <c r="D1581" s="63">
        <v>2</v>
      </c>
      <c r="E1581" s="63">
        <v>2</v>
      </c>
    </row>
    <row r="1582" spans="1:5" ht="15">
      <c r="A1582" s="63" t="s">
        <v>183</v>
      </c>
      <c r="B1582" s="63" t="s">
        <v>167</v>
      </c>
      <c r="C1582" s="63" t="s">
        <v>168</v>
      </c>
      <c r="D1582" s="63">
        <v>64</v>
      </c>
      <c r="E1582" s="63">
        <v>32</v>
      </c>
    </row>
    <row r="1583" spans="1:5" ht="15">
      <c r="A1583" s="63" t="s">
        <v>183</v>
      </c>
      <c r="B1583" s="63" t="s">
        <v>167</v>
      </c>
      <c r="C1583" s="63" t="s">
        <v>168</v>
      </c>
      <c r="D1583" s="63">
        <v>4</v>
      </c>
      <c r="E1583" s="63">
        <v>2</v>
      </c>
    </row>
    <row r="1584" spans="1:5" ht="15">
      <c r="A1584" s="63" t="s">
        <v>183</v>
      </c>
      <c r="B1584" s="63" t="s">
        <v>169</v>
      </c>
      <c r="C1584" s="63" t="s">
        <v>170</v>
      </c>
      <c r="D1584" s="63">
        <v>2</v>
      </c>
      <c r="E1584" s="63">
        <v>2</v>
      </c>
    </row>
    <row r="1585" spans="1:5" ht="15">
      <c r="A1585" s="63" t="s">
        <v>183</v>
      </c>
      <c r="B1585" s="63" t="s">
        <v>167</v>
      </c>
      <c r="C1585" s="63" t="s">
        <v>168</v>
      </c>
      <c r="D1585" s="63">
        <v>154</v>
      </c>
      <c r="E1585" s="63">
        <v>77</v>
      </c>
    </row>
    <row r="1586" spans="1:5" ht="15">
      <c r="A1586" s="63" t="s">
        <v>183</v>
      </c>
      <c r="B1586" s="63" t="s">
        <v>169</v>
      </c>
      <c r="C1586" s="63" t="s">
        <v>170</v>
      </c>
      <c r="D1586" s="63">
        <v>50</v>
      </c>
      <c r="E1586" s="63">
        <v>50</v>
      </c>
    </row>
    <row r="1587" spans="1:5" ht="15">
      <c r="A1587" s="63" t="s">
        <v>183</v>
      </c>
      <c r="B1587" s="63" t="s">
        <v>167</v>
      </c>
      <c r="C1587" s="63" t="s">
        <v>168</v>
      </c>
      <c r="D1587" s="63">
        <v>42</v>
      </c>
      <c r="E1587" s="63">
        <v>21</v>
      </c>
    </row>
    <row r="1588" spans="1:5" ht="15">
      <c r="A1588" s="63" t="s">
        <v>183</v>
      </c>
      <c r="B1588" s="63" t="s">
        <v>167</v>
      </c>
      <c r="C1588" s="63" t="s">
        <v>168</v>
      </c>
      <c r="D1588" s="63">
        <v>40</v>
      </c>
      <c r="E1588" s="63">
        <v>20</v>
      </c>
    </row>
    <row r="1589" spans="1:5" ht="15">
      <c r="A1589" s="63" t="s">
        <v>183</v>
      </c>
      <c r="B1589" s="63" t="s">
        <v>169</v>
      </c>
      <c r="C1589" s="63" t="s">
        <v>170</v>
      </c>
      <c r="D1589" s="63">
        <v>2</v>
      </c>
      <c r="E1589" s="63">
        <v>2</v>
      </c>
    </row>
    <row r="1590" spans="1:5" ht="15">
      <c r="A1590" s="63" t="s">
        <v>183</v>
      </c>
      <c r="B1590" s="63" t="s">
        <v>167</v>
      </c>
      <c r="C1590" s="63" t="s">
        <v>168</v>
      </c>
      <c r="D1590" s="63">
        <v>36</v>
      </c>
      <c r="E1590" s="63">
        <v>18</v>
      </c>
    </row>
    <row r="1591" spans="1:5" ht="15">
      <c r="A1591" s="63" t="s">
        <v>183</v>
      </c>
      <c r="B1591" s="63" t="s">
        <v>167</v>
      </c>
      <c r="C1591" s="63" t="s">
        <v>168</v>
      </c>
      <c r="D1591" s="63">
        <v>98</v>
      </c>
      <c r="E1591" s="63">
        <v>49</v>
      </c>
    </row>
    <row r="1592" spans="1:5" ht="15">
      <c r="A1592" s="63" t="s">
        <v>183</v>
      </c>
      <c r="B1592" s="63" t="s">
        <v>169</v>
      </c>
      <c r="C1592" s="63" t="s">
        <v>170</v>
      </c>
      <c r="D1592" s="63">
        <v>109</v>
      </c>
      <c r="E1592" s="63">
        <v>109</v>
      </c>
    </row>
    <row r="1593" spans="1:5" ht="15">
      <c r="A1593" s="63" t="s">
        <v>183</v>
      </c>
      <c r="B1593" s="63" t="s">
        <v>167</v>
      </c>
      <c r="C1593" s="63" t="s">
        <v>168</v>
      </c>
      <c r="D1593" s="63">
        <v>88</v>
      </c>
      <c r="E1593" s="63">
        <v>44</v>
      </c>
    </row>
    <row r="1594" spans="1:5" ht="15">
      <c r="A1594" s="63" t="s">
        <v>183</v>
      </c>
      <c r="B1594" s="63" t="s">
        <v>169</v>
      </c>
      <c r="C1594" s="63" t="s">
        <v>170</v>
      </c>
      <c r="D1594" s="63">
        <v>16</v>
      </c>
      <c r="E1594" s="63">
        <v>16</v>
      </c>
    </row>
    <row r="1595" spans="1:5" ht="15">
      <c r="A1595" s="63" t="s">
        <v>183</v>
      </c>
      <c r="B1595" s="63" t="s">
        <v>167</v>
      </c>
      <c r="C1595" s="63" t="s">
        <v>168</v>
      </c>
      <c r="D1595" s="63">
        <v>26</v>
      </c>
      <c r="E1595" s="63">
        <v>13</v>
      </c>
    </row>
    <row r="1596" spans="1:5" ht="15">
      <c r="A1596" s="63" t="s">
        <v>183</v>
      </c>
      <c r="B1596" s="63" t="s">
        <v>169</v>
      </c>
      <c r="C1596" s="63" t="s">
        <v>170</v>
      </c>
      <c r="D1596" s="63">
        <v>10</v>
      </c>
      <c r="E1596" s="63">
        <v>10</v>
      </c>
    </row>
    <row r="1597" spans="1:5" ht="15">
      <c r="A1597" s="63" t="s">
        <v>183</v>
      </c>
      <c r="B1597" s="63" t="s">
        <v>167</v>
      </c>
      <c r="C1597" s="63" t="s">
        <v>168</v>
      </c>
      <c r="D1597" s="63">
        <v>78</v>
      </c>
      <c r="E1597" s="63">
        <v>39</v>
      </c>
    </row>
    <row r="1598" spans="1:5" ht="15">
      <c r="A1598" s="63" t="s">
        <v>183</v>
      </c>
      <c r="B1598" s="63" t="s">
        <v>169</v>
      </c>
      <c r="C1598" s="63" t="s">
        <v>170</v>
      </c>
      <c r="D1598" s="63">
        <v>3</v>
      </c>
      <c r="E1598" s="63">
        <v>3</v>
      </c>
    </row>
    <row r="1599" spans="1:5">
      <c r="A1599" s="339" t="s">
        <v>186</v>
      </c>
      <c r="B1599" s="339"/>
      <c r="C1599" s="339"/>
    </row>
  </sheetData>
  <mergeCells count="6">
    <mergeCell ref="A2:F2"/>
    <mergeCell ref="I1:K1"/>
    <mergeCell ref="A1599:C1599"/>
    <mergeCell ref="G8:J8"/>
    <mergeCell ref="G9:J9"/>
    <mergeCell ref="G10:J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3042-BA48-45B5-BB4E-0BC155114CAA}">
  <dimension ref="A1:E38"/>
  <sheetViews>
    <sheetView zoomScale="66" zoomScaleNormal="66" workbookViewId="0">
      <selection activeCell="J33" sqref="J33"/>
    </sheetView>
  </sheetViews>
  <sheetFormatPr defaultRowHeight="12.75"/>
  <cols>
    <col min="1" max="1" width="24.5703125" style="208" customWidth="1"/>
    <col min="2" max="2" width="62.85546875" style="208" customWidth="1"/>
    <col min="3" max="3" width="20.140625" style="208" customWidth="1"/>
    <col min="4" max="4" width="19.140625" style="208" customWidth="1"/>
    <col min="5" max="5" width="18.28515625" style="208" customWidth="1"/>
    <col min="6" max="16384" width="9.140625" style="208"/>
  </cols>
  <sheetData>
    <row r="1" spans="1:5" ht="39.75" customHeight="1">
      <c r="C1" s="327" t="s">
        <v>109</v>
      </c>
      <c r="D1" s="327"/>
      <c r="E1" s="327"/>
    </row>
    <row r="2" spans="1:5">
      <c r="A2" s="340" t="s">
        <v>213</v>
      </c>
      <c r="B2" s="340"/>
      <c r="C2" s="340"/>
      <c r="D2" s="340"/>
      <c r="E2" s="340"/>
    </row>
    <row r="3" spans="1:5" ht="25.5">
      <c r="A3" s="214" t="s">
        <v>31</v>
      </c>
      <c r="B3" s="214" t="s">
        <v>2</v>
      </c>
      <c r="C3" s="215" t="s">
        <v>711</v>
      </c>
      <c r="D3" s="215" t="s">
        <v>712</v>
      </c>
      <c r="E3" s="216" t="s">
        <v>117</v>
      </c>
    </row>
    <row r="4" spans="1:5">
      <c r="A4" s="342" t="s">
        <v>187</v>
      </c>
      <c r="B4" s="343"/>
      <c r="C4" s="218"/>
      <c r="D4" s="219"/>
      <c r="E4" s="219"/>
    </row>
    <row r="5" spans="1:5" ht="38.25">
      <c r="A5" s="210">
        <v>70033</v>
      </c>
      <c r="B5" s="211" t="s">
        <v>188</v>
      </c>
      <c r="C5" s="67">
        <v>4026</v>
      </c>
      <c r="D5" s="68">
        <v>0.93</v>
      </c>
      <c r="E5" s="212">
        <f t="shared" ref="E5:E6" si="0">C5*D5</f>
        <v>3744.1800000000003</v>
      </c>
    </row>
    <row r="6" spans="1:5" ht="38.25">
      <c r="A6" s="210">
        <v>70034</v>
      </c>
      <c r="B6" s="211" t="s">
        <v>189</v>
      </c>
      <c r="C6" s="67">
        <v>2802</v>
      </c>
      <c r="D6" s="68">
        <v>0.56000000000000005</v>
      </c>
      <c r="E6" s="212">
        <f t="shared" si="0"/>
        <v>1569.1200000000001</v>
      </c>
    </row>
    <row r="7" spans="1:5" ht="38.25">
      <c r="A7" s="210">
        <v>70035</v>
      </c>
      <c r="B7" s="209" t="s">
        <v>189</v>
      </c>
      <c r="C7" s="67">
        <v>21826</v>
      </c>
      <c r="D7" s="68">
        <v>0.3</v>
      </c>
      <c r="E7" s="212">
        <f>C7*D7</f>
        <v>6547.8</v>
      </c>
    </row>
    <row r="8" spans="1:5" ht="57.75" customHeight="1">
      <c r="A8" s="210">
        <v>70036</v>
      </c>
      <c r="B8" s="209" t="s">
        <v>190</v>
      </c>
      <c r="C8" s="67">
        <v>10477</v>
      </c>
      <c r="D8" s="68">
        <v>0.2</v>
      </c>
      <c r="E8" s="212">
        <f>C8*D8</f>
        <v>2095.4</v>
      </c>
    </row>
    <row r="9" spans="1:5">
      <c r="A9" s="210"/>
      <c r="B9" s="210"/>
      <c r="C9" s="67"/>
      <c r="D9" s="68"/>
      <c r="E9" s="223">
        <f>SUM(E5:E8)</f>
        <v>13956.5</v>
      </c>
    </row>
    <row r="10" spans="1:5">
      <c r="A10" s="341" t="s">
        <v>191</v>
      </c>
      <c r="B10" s="341"/>
      <c r="C10" s="220"/>
      <c r="D10" s="221"/>
      <c r="E10" s="222"/>
    </row>
    <row r="11" spans="1:5">
      <c r="A11" s="210">
        <v>60160</v>
      </c>
      <c r="B11" s="209" t="s">
        <v>192</v>
      </c>
      <c r="C11" s="67">
        <v>10</v>
      </c>
      <c r="D11" s="68">
        <v>8.67</v>
      </c>
      <c r="E11" s="212">
        <f>C11*D11</f>
        <v>86.7</v>
      </c>
    </row>
    <row r="12" spans="1:5" ht="25.5">
      <c r="A12" s="210">
        <v>60161</v>
      </c>
      <c r="B12" s="209" t="s">
        <v>193</v>
      </c>
      <c r="C12" s="67">
        <v>36</v>
      </c>
      <c r="D12" s="68">
        <v>0.36</v>
      </c>
      <c r="E12" s="212">
        <f t="shared" ref="E12:E15" si="1">C12*D12</f>
        <v>12.959999999999999</v>
      </c>
    </row>
    <row r="13" spans="1:5" ht="38.25">
      <c r="A13" s="210">
        <v>60166</v>
      </c>
      <c r="B13" s="209" t="s">
        <v>194</v>
      </c>
      <c r="C13" s="67">
        <v>146931</v>
      </c>
      <c r="D13" s="68">
        <v>0.3</v>
      </c>
      <c r="E13" s="212">
        <f t="shared" si="1"/>
        <v>44079.299999999996</v>
      </c>
    </row>
    <row r="14" spans="1:5" ht="38.25">
      <c r="A14" s="210">
        <v>60167</v>
      </c>
      <c r="B14" s="209" t="s">
        <v>195</v>
      </c>
      <c r="C14" s="67">
        <v>6734</v>
      </c>
      <c r="D14" s="68">
        <v>0.54</v>
      </c>
      <c r="E14" s="212">
        <f t="shared" si="1"/>
        <v>3636.36</v>
      </c>
    </row>
    <row r="15" spans="1:5" ht="51">
      <c r="A15" s="210">
        <v>60168</v>
      </c>
      <c r="B15" s="209" t="s">
        <v>196</v>
      </c>
      <c r="C15" s="67">
        <v>38157</v>
      </c>
      <c r="D15" s="68">
        <v>0.2</v>
      </c>
      <c r="E15" s="212">
        <f t="shared" si="1"/>
        <v>7631.4000000000005</v>
      </c>
    </row>
    <row r="16" spans="1:5">
      <c r="A16" s="341" t="s">
        <v>197</v>
      </c>
      <c r="B16" s="341"/>
      <c r="C16" s="67"/>
      <c r="D16" s="68"/>
      <c r="E16" s="217">
        <f>SUM(E11:E15)</f>
        <v>55446.720000000001</v>
      </c>
    </row>
    <row r="17" spans="1:5">
      <c r="A17" s="210">
        <v>60160</v>
      </c>
      <c r="B17" s="209" t="s">
        <v>192</v>
      </c>
      <c r="C17" s="67">
        <v>1</v>
      </c>
      <c r="D17" s="68">
        <v>8.67</v>
      </c>
      <c r="E17" s="212">
        <f>C17*D17</f>
        <v>8.67</v>
      </c>
    </row>
    <row r="18" spans="1:5" ht="25.5">
      <c r="A18" s="210">
        <v>60169</v>
      </c>
      <c r="B18" s="69" t="s">
        <v>198</v>
      </c>
      <c r="C18" s="67">
        <v>2728</v>
      </c>
      <c r="D18" s="68">
        <v>0.9</v>
      </c>
      <c r="E18" s="212">
        <f>C18*D18</f>
        <v>2455.2000000000003</v>
      </c>
    </row>
    <row r="19" spans="1:5">
      <c r="A19" s="341" t="s">
        <v>199</v>
      </c>
      <c r="B19" s="341"/>
      <c r="C19" s="67"/>
      <c r="D19" s="68"/>
      <c r="E19" s="217">
        <f>SUM(E17:E18)</f>
        <v>2463.8700000000003</v>
      </c>
    </row>
    <row r="20" spans="1:5">
      <c r="A20" s="210" t="s">
        <v>200</v>
      </c>
      <c r="B20" s="70" t="s">
        <v>201</v>
      </c>
      <c r="C20" s="71">
        <v>31171.744608618399</v>
      </c>
      <c r="D20" s="68"/>
      <c r="E20" s="212">
        <v>0</v>
      </c>
    </row>
    <row r="21" spans="1:5">
      <c r="A21" s="210" t="s">
        <v>200</v>
      </c>
      <c r="B21" s="70" t="s">
        <v>202</v>
      </c>
      <c r="C21" s="71">
        <v>2750</v>
      </c>
      <c r="D21" s="68"/>
      <c r="E21" s="212">
        <v>0</v>
      </c>
    </row>
    <row r="22" spans="1:5">
      <c r="A22" s="210" t="s">
        <v>200</v>
      </c>
      <c r="B22" s="70" t="s">
        <v>203</v>
      </c>
      <c r="C22" s="72">
        <v>9111.6576975645712</v>
      </c>
      <c r="D22" s="68"/>
      <c r="E22" s="212">
        <v>0</v>
      </c>
    </row>
    <row r="23" spans="1:5">
      <c r="A23" s="210" t="s">
        <v>200</v>
      </c>
      <c r="B23" s="70" t="s">
        <v>204</v>
      </c>
      <c r="C23" s="71">
        <v>50739.333762329741</v>
      </c>
      <c r="D23" s="68"/>
      <c r="E23" s="212">
        <v>0</v>
      </c>
    </row>
    <row r="24" spans="1:5">
      <c r="A24" s="210" t="s">
        <v>200</v>
      </c>
      <c r="B24" s="70" t="s">
        <v>205</v>
      </c>
      <c r="C24" s="71">
        <v>2718.7334951642674</v>
      </c>
      <c r="D24" s="68"/>
      <c r="E24" s="212">
        <v>0</v>
      </c>
    </row>
    <row r="25" spans="1:5">
      <c r="A25" s="210" t="s">
        <v>200</v>
      </c>
      <c r="B25" s="70" t="s">
        <v>206</v>
      </c>
      <c r="C25" s="71">
        <v>399.68370869565211</v>
      </c>
      <c r="D25" s="68"/>
      <c r="E25" s="212">
        <v>0</v>
      </c>
    </row>
    <row r="26" spans="1:5">
      <c r="A26" s="341" t="s">
        <v>207</v>
      </c>
      <c r="B26" s="341"/>
      <c r="C26" s="67"/>
      <c r="D26" s="68"/>
      <c r="E26" s="217">
        <f>SUM(E20:E25)</f>
        <v>0</v>
      </c>
    </row>
    <row r="27" spans="1:5" ht="38.25">
      <c r="A27" s="224">
        <v>60516</v>
      </c>
      <c r="B27" s="225" t="s">
        <v>208</v>
      </c>
      <c r="C27" s="220">
        <f>1536*9</f>
        <v>13824</v>
      </c>
      <c r="D27" s="221">
        <v>3.54</v>
      </c>
      <c r="E27" s="222">
        <f>C27*D27</f>
        <v>48936.959999999999</v>
      </c>
    </row>
    <row r="28" spans="1:5" ht="38.25">
      <c r="A28" s="210">
        <v>60517</v>
      </c>
      <c r="B28" s="73" t="s">
        <v>209</v>
      </c>
      <c r="C28" s="67">
        <v>156099</v>
      </c>
      <c r="D28" s="68">
        <v>0.91</v>
      </c>
      <c r="E28" s="212">
        <f>C28*D28</f>
        <v>142050.09</v>
      </c>
    </row>
    <row r="29" spans="1:5">
      <c r="A29" s="341" t="s">
        <v>713</v>
      </c>
      <c r="B29" s="341"/>
      <c r="C29" s="67"/>
      <c r="D29" s="68"/>
      <c r="E29" s="212"/>
    </row>
    <row r="30" spans="1:5">
      <c r="A30" s="224" t="s">
        <v>200</v>
      </c>
      <c r="B30" s="225" t="s">
        <v>714</v>
      </c>
      <c r="C30" s="221">
        <v>16888</v>
      </c>
      <c r="D30" s="221"/>
      <c r="E30" s="217">
        <v>16888</v>
      </c>
    </row>
    <row r="31" spans="1:5">
      <c r="A31" s="341" t="s">
        <v>210</v>
      </c>
      <c r="B31" s="341"/>
      <c r="C31" s="67"/>
      <c r="D31" s="68"/>
      <c r="E31" s="217">
        <f>SUM(E27:E28)</f>
        <v>190987.05</v>
      </c>
    </row>
    <row r="32" spans="1:5">
      <c r="A32" s="224" t="s">
        <v>200</v>
      </c>
      <c r="B32" s="226" t="s">
        <v>211</v>
      </c>
      <c r="C32" s="221">
        <v>568524.24999999988</v>
      </c>
      <c r="D32" s="227"/>
      <c r="E32" s="218">
        <v>51995</v>
      </c>
    </row>
    <row r="33" spans="1:5">
      <c r="A33" s="224" t="s">
        <v>200</v>
      </c>
      <c r="B33" s="226" t="s">
        <v>212</v>
      </c>
      <c r="C33" s="221">
        <v>12467</v>
      </c>
      <c r="D33" s="227"/>
      <c r="E33" s="218">
        <v>806</v>
      </c>
    </row>
    <row r="34" spans="1:5">
      <c r="A34" s="213"/>
      <c r="B34" s="74"/>
      <c r="C34" s="75"/>
      <c r="D34" s="75"/>
      <c r="E34" s="216">
        <f>SUM(E32:E33)</f>
        <v>52801</v>
      </c>
    </row>
    <row r="35" spans="1:5">
      <c r="A35" s="228" t="s">
        <v>84</v>
      </c>
      <c r="B35" s="228"/>
      <c r="C35" s="229"/>
      <c r="D35" s="229"/>
      <c r="E35" s="230">
        <f>E9+E16+E19+E26+E31+E34+E30</f>
        <v>332543.14</v>
      </c>
    </row>
    <row r="36" spans="1:5">
      <c r="A36" s="325" t="s">
        <v>160</v>
      </c>
      <c r="B36" s="325"/>
      <c r="C36" s="325"/>
      <c r="D36" s="325"/>
      <c r="E36" s="231">
        <f>E35*6</f>
        <v>1995258.84</v>
      </c>
    </row>
    <row r="37" spans="1:5">
      <c r="A37" s="325" t="s">
        <v>717</v>
      </c>
      <c r="B37" s="325"/>
      <c r="C37" s="325"/>
      <c r="D37" s="325"/>
      <c r="E37" s="320">
        <f>ROUNDUP(E36/6*3,0)</f>
        <v>997630</v>
      </c>
    </row>
    <row r="38" spans="1:5">
      <c r="A38" s="325" t="s">
        <v>732</v>
      </c>
      <c r="B38" s="325"/>
      <c r="C38" s="325"/>
      <c r="D38" s="325"/>
      <c r="E38" s="320">
        <f>ROUNDDOWN(E36/6*3,0)</f>
        <v>997629</v>
      </c>
    </row>
  </sheetData>
  <mergeCells count="12">
    <mergeCell ref="A37:D37"/>
    <mergeCell ref="A38:D38"/>
    <mergeCell ref="A36:D36"/>
    <mergeCell ref="C1:E1"/>
    <mergeCell ref="A2:E2"/>
    <mergeCell ref="A31:B31"/>
    <mergeCell ref="A4:B4"/>
    <mergeCell ref="A10:B10"/>
    <mergeCell ref="A16:B16"/>
    <mergeCell ref="A19:B19"/>
    <mergeCell ref="A26:B26"/>
    <mergeCell ref="A29:B29"/>
  </mergeCells>
  <pageMargins left="0.7" right="0.7" top="0.75" bottom="0.75" header="0.3" footer="0.3"/>
  <pageSetup paperSize="0" orientation="portrait"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0F7A-30E9-439A-AF9D-68D57DCB1B7B}">
  <dimension ref="A1:R55"/>
  <sheetViews>
    <sheetView zoomScale="80" zoomScaleNormal="80" workbookViewId="0">
      <selection activeCell="Q20" sqref="Q20"/>
    </sheetView>
  </sheetViews>
  <sheetFormatPr defaultRowHeight="12.75"/>
  <cols>
    <col min="1" max="1" width="9" style="10" customWidth="1"/>
    <col min="2" max="11" width="9.140625" style="10"/>
    <col min="12" max="12" width="20.42578125" style="10" customWidth="1"/>
    <col min="13" max="16" width="9.140625" style="10"/>
    <col min="17" max="17" width="63.5703125" style="10" customWidth="1"/>
    <col min="18" max="18" width="15.42578125" style="10" customWidth="1"/>
    <col min="19" max="16384" width="9.140625" style="10"/>
  </cols>
  <sheetData>
    <row r="1" spans="1:18" ht="37.5" customHeight="1">
      <c r="O1" s="327" t="s">
        <v>107</v>
      </c>
      <c r="P1" s="327"/>
      <c r="Q1" s="327"/>
      <c r="R1" s="327"/>
    </row>
    <row r="2" spans="1:18">
      <c r="A2" s="328" t="s">
        <v>245</v>
      </c>
      <c r="B2" s="328"/>
      <c r="C2" s="328"/>
      <c r="D2" s="328"/>
      <c r="E2" s="328"/>
      <c r="F2" s="328"/>
      <c r="G2" s="328"/>
      <c r="H2" s="328"/>
      <c r="I2" s="328"/>
      <c r="J2" s="328"/>
      <c r="K2" s="328"/>
      <c r="L2" s="328"/>
    </row>
    <row r="3" spans="1:18" ht="63.75">
      <c r="A3" s="76" t="s">
        <v>247</v>
      </c>
      <c r="B3" s="76" t="s">
        <v>214</v>
      </c>
      <c r="C3" s="76" t="s">
        <v>215</v>
      </c>
      <c r="D3" s="76" t="s">
        <v>23</v>
      </c>
      <c r="E3" s="76" t="s">
        <v>110</v>
      </c>
      <c r="F3" s="76" t="s">
        <v>31</v>
      </c>
      <c r="G3" s="76" t="s">
        <v>216</v>
      </c>
      <c r="H3" s="76" t="s">
        <v>217</v>
      </c>
      <c r="I3" s="76" t="s">
        <v>218</v>
      </c>
      <c r="J3" s="76" t="s">
        <v>219</v>
      </c>
      <c r="K3" s="76" t="s">
        <v>218</v>
      </c>
      <c r="L3" s="50" t="s">
        <v>160</v>
      </c>
    </row>
    <row r="4" spans="1:18">
      <c r="A4" s="37"/>
      <c r="B4" s="37"/>
      <c r="C4" s="37"/>
      <c r="D4" s="37"/>
      <c r="E4" s="37"/>
      <c r="F4" s="37"/>
      <c r="G4" s="37"/>
      <c r="H4" s="55">
        <f>SUM(H5:H54)</f>
        <v>140</v>
      </c>
      <c r="I4" s="55"/>
      <c r="J4" s="55"/>
      <c r="K4" s="55">
        <f>SUM(K5:K54)</f>
        <v>1283.9699999999996</v>
      </c>
      <c r="L4" s="90">
        <f>ROUNDUP(K4*6,0)</f>
        <v>7704</v>
      </c>
    </row>
    <row r="5" spans="1:18">
      <c r="A5" s="37" t="s">
        <v>220</v>
      </c>
      <c r="B5" s="37" t="s">
        <v>179</v>
      </c>
      <c r="C5" s="37" t="s">
        <v>221</v>
      </c>
      <c r="D5" s="37" t="s">
        <v>222</v>
      </c>
      <c r="E5" s="37" t="s">
        <v>223</v>
      </c>
      <c r="F5" s="37">
        <v>50178</v>
      </c>
      <c r="G5" s="37">
        <v>1.1000000000000001</v>
      </c>
      <c r="H5" s="37">
        <v>1</v>
      </c>
      <c r="I5" s="37">
        <f>G5*H5</f>
        <v>1.1000000000000001</v>
      </c>
      <c r="J5" s="37">
        <v>1.1000000000000001</v>
      </c>
      <c r="K5" s="37">
        <f>H5*J5</f>
        <v>1.1000000000000001</v>
      </c>
    </row>
    <row r="6" spans="1:18">
      <c r="A6" s="37" t="s">
        <v>220</v>
      </c>
      <c r="B6" s="37" t="s">
        <v>179</v>
      </c>
      <c r="C6" s="37" t="s">
        <v>221</v>
      </c>
      <c r="D6" s="37" t="s">
        <v>222</v>
      </c>
      <c r="E6" s="37" t="s">
        <v>223</v>
      </c>
      <c r="F6" s="37">
        <v>50515</v>
      </c>
      <c r="G6" s="37">
        <v>29.94</v>
      </c>
      <c r="H6" s="37">
        <v>1</v>
      </c>
      <c r="I6" s="37">
        <f t="shared" ref="I6:I54" si="0">G6*H6</f>
        <v>29.94</v>
      </c>
      <c r="J6" s="37">
        <v>31.29</v>
      </c>
      <c r="K6" s="37">
        <f t="shared" ref="K6:K54" si="1">H6*J6</f>
        <v>31.29</v>
      </c>
    </row>
    <row r="7" spans="1:18">
      <c r="A7" s="37" t="s">
        <v>220</v>
      </c>
      <c r="B7" s="37" t="s">
        <v>179</v>
      </c>
      <c r="C7" s="37" t="s">
        <v>221</v>
      </c>
      <c r="D7" s="37" t="s">
        <v>222</v>
      </c>
      <c r="E7" s="37" t="s">
        <v>223</v>
      </c>
      <c r="F7" s="37">
        <v>50605</v>
      </c>
      <c r="G7" s="37">
        <v>11.9</v>
      </c>
      <c r="H7" s="37">
        <v>1</v>
      </c>
      <c r="I7" s="37">
        <f t="shared" si="0"/>
        <v>11.9</v>
      </c>
      <c r="J7" s="37">
        <v>11.9</v>
      </c>
      <c r="K7" s="37">
        <f t="shared" si="1"/>
        <v>11.9</v>
      </c>
      <c r="N7" s="325" t="s">
        <v>160</v>
      </c>
      <c r="O7" s="325"/>
      <c r="P7" s="325"/>
      <c r="Q7" s="325"/>
      <c r="R7" s="237">
        <f>L4</f>
        <v>7704</v>
      </c>
    </row>
    <row r="8" spans="1:18">
      <c r="A8" s="37" t="s">
        <v>220</v>
      </c>
      <c r="B8" s="37" t="s">
        <v>180</v>
      </c>
      <c r="C8" s="37" t="s">
        <v>224</v>
      </c>
      <c r="D8" s="37" t="s">
        <v>225</v>
      </c>
      <c r="E8" s="37" t="s">
        <v>226</v>
      </c>
      <c r="F8" s="37">
        <v>50012</v>
      </c>
      <c r="G8" s="37">
        <v>7.18</v>
      </c>
      <c r="H8" s="37">
        <v>1</v>
      </c>
      <c r="I8" s="37">
        <f t="shared" si="0"/>
        <v>7.18</v>
      </c>
      <c r="J8" s="37">
        <v>7.2799999999999994</v>
      </c>
      <c r="K8" s="37">
        <f t="shared" si="1"/>
        <v>7.2799999999999994</v>
      </c>
      <c r="N8" s="325" t="s">
        <v>717</v>
      </c>
      <c r="O8" s="325"/>
      <c r="P8" s="325"/>
      <c r="Q8" s="325"/>
      <c r="R8" s="235">
        <f>R7/6*3</f>
        <v>3852</v>
      </c>
    </row>
    <row r="9" spans="1:18">
      <c r="A9" s="37" t="s">
        <v>220</v>
      </c>
      <c r="B9" s="37" t="s">
        <v>180</v>
      </c>
      <c r="C9" s="37" t="s">
        <v>224</v>
      </c>
      <c r="D9" s="37" t="s">
        <v>225</v>
      </c>
      <c r="E9" s="37" t="s">
        <v>226</v>
      </c>
      <c r="F9" s="37">
        <v>50013</v>
      </c>
      <c r="G9" s="37">
        <v>12.28</v>
      </c>
      <c r="H9" s="37">
        <v>1</v>
      </c>
      <c r="I9" s="37">
        <f t="shared" si="0"/>
        <v>12.28</v>
      </c>
      <c r="J9" s="37">
        <v>12.580000000000002</v>
      </c>
      <c r="K9" s="37">
        <f t="shared" si="1"/>
        <v>12.580000000000002</v>
      </c>
      <c r="N9" s="325" t="s">
        <v>732</v>
      </c>
      <c r="O9" s="325"/>
      <c r="P9" s="325"/>
      <c r="Q9" s="325"/>
      <c r="R9" s="235">
        <f>R7/6*3</f>
        <v>3852</v>
      </c>
    </row>
    <row r="10" spans="1:18">
      <c r="A10" s="37" t="s">
        <v>220</v>
      </c>
      <c r="B10" s="37" t="s">
        <v>180</v>
      </c>
      <c r="C10" s="37" t="s">
        <v>224</v>
      </c>
      <c r="D10" s="37" t="s">
        <v>225</v>
      </c>
      <c r="E10" s="37" t="s">
        <v>226</v>
      </c>
      <c r="F10" s="37">
        <v>50014</v>
      </c>
      <c r="G10" s="37">
        <v>20.16</v>
      </c>
      <c r="H10" s="37">
        <v>3</v>
      </c>
      <c r="I10" s="37">
        <f t="shared" si="0"/>
        <v>60.480000000000004</v>
      </c>
      <c r="J10" s="37">
        <v>20.8</v>
      </c>
      <c r="K10" s="37">
        <f t="shared" si="1"/>
        <v>62.400000000000006</v>
      </c>
      <c r="N10" s="344"/>
      <c r="O10" s="344"/>
      <c r="P10" s="344"/>
      <c r="Q10" s="344"/>
      <c r="R10" s="280"/>
    </row>
    <row r="11" spans="1:18">
      <c r="A11" s="37" t="s">
        <v>220</v>
      </c>
      <c r="B11" s="37" t="s">
        <v>180</v>
      </c>
      <c r="C11" s="37" t="s">
        <v>224</v>
      </c>
      <c r="D11" s="37" t="s">
        <v>225</v>
      </c>
      <c r="E11" s="37" t="s">
        <v>226</v>
      </c>
      <c r="F11" s="37">
        <v>50178</v>
      </c>
      <c r="G11" s="37">
        <v>1.0999999999999999</v>
      </c>
      <c r="H11" s="37">
        <v>3</v>
      </c>
      <c r="I11" s="37">
        <f t="shared" si="0"/>
        <v>3.3</v>
      </c>
      <c r="J11" s="37">
        <v>1.1000000000000001</v>
      </c>
      <c r="K11" s="37">
        <f t="shared" si="1"/>
        <v>3.3000000000000003</v>
      </c>
    </row>
    <row r="12" spans="1:18">
      <c r="A12" s="37" t="s">
        <v>220</v>
      </c>
      <c r="B12" s="37" t="s">
        <v>180</v>
      </c>
      <c r="C12" s="37" t="s">
        <v>224</v>
      </c>
      <c r="D12" s="37" t="s">
        <v>225</v>
      </c>
      <c r="E12" s="37" t="s">
        <v>223</v>
      </c>
      <c r="F12" s="37">
        <v>50178</v>
      </c>
      <c r="G12" s="37">
        <v>1.1000000000000001</v>
      </c>
      <c r="H12" s="37">
        <v>2</v>
      </c>
      <c r="I12" s="37">
        <f t="shared" si="0"/>
        <v>2.2000000000000002</v>
      </c>
      <c r="J12" s="37">
        <v>1.1000000000000001</v>
      </c>
      <c r="K12" s="37">
        <f t="shared" si="1"/>
        <v>2.2000000000000002</v>
      </c>
    </row>
    <row r="13" spans="1:18">
      <c r="A13" s="37" t="s">
        <v>220</v>
      </c>
      <c r="B13" s="37" t="s">
        <v>180</v>
      </c>
      <c r="C13" s="37" t="s">
        <v>227</v>
      </c>
      <c r="D13" s="37" t="s">
        <v>228</v>
      </c>
      <c r="E13" s="37" t="s">
        <v>226</v>
      </c>
      <c r="F13" s="37">
        <v>50013</v>
      </c>
      <c r="G13" s="37">
        <v>12.28</v>
      </c>
      <c r="H13" s="37">
        <v>19</v>
      </c>
      <c r="I13" s="37">
        <f t="shared" si="0"/>
        <v>233.32</v>
      </c>
      <c r="J13" s="37">
        <v>12.580000000000002</v>
      </c>
      <c r="K13" s="37">
        <f t="shared" si="1"/>
        <v>239.02000000000004</v>
      </c>
    </row>
    <row r="14" spans="1:18">
      <c r="A14" s="37" t="s">
        <v>220</v>
      </c>
      <c r="B14" s="37" t="s">
        <v>180</v>
      </c>
      <c r="C14" s="37" t="s">
        <v>227</v>
      </c>
      <c r="D14" s="37" t="s">
        <v>228</v>
      </c>
      <c r="E14" s="37" t="s">
        <v>226</v>
      </c>
      <c r="F14" s="37">
        <v>50178</v>
      </c>
      <c r="G14" s="37">
        <v>1.0999999999999999</v>
      </c>
      <c r="H14" s="37">
        <v>19</v>
      </c>
      <c r="I14" s="37">
        <f t="shared" si="0"/>
        <v>20.9</v>
      </c>
      <c r="J14" s="37">
        <v>1.1000000000000001</v>
      </c>
      <c r="K14" s="37">
        <f t="shared" si="1"/>
        <v>20.900000000000002</v>
      </c>
    </row>
    <row r="15" spans="1:18">
      <c r="A15" s="37" t="s">
        <v>220</v>
      </c>
      <c r="B15" s="37" t="s">
        <v>181</v>
      </c>
      <c r="C15" s="37" t="s">
        <v>229</v>
      </c>
      <c r="D15" s="37" t="s">
        <v>230</v>
      </c>
      <c r="E15" s="37" t="s">
        <v>226</v>
      </c>
      <c r="F15" s="37">
        <v>50178</v>
      </c>
      <c r="G15" s="37">
        <v>1.1000000000000001</v>
      </c>
      <c r="H15" s="37">
        <v>4</v>
      </c>
      <c r="I15" s="37">
        <f t="shared" si="0"/>
        <v>4.4000000000000004</v>
      </c>
      <c r="J15" s="37">
        <v>1.1000000000000001</v>
      </c>
      <c r="K15" s="37">
        <f t="shared" si="1"/>
        <v>4.4000000000000004</v>
      </c>
    </row>
    <row r="16" spans="1:18">
      <c r="A16" s="37" t="s">
        <v>220</v>
      </c>
      <c r="B16" s="37" t="s">
        <v>181</v>
      </c>
      <c r="C16" s="37" t="s">
        <v>229</v>
      </c>
      <c r="D16" s="37" t="s">
        <v>230</v>
      </c>
      <c r="E16" s="37" t="s">
        <v>223</v>
      </c>
      <c r="F16" s="37">
        <v>50515</v>
      </c>
      <c r="G16" s="37">
        <v>29.94</v>
      </c>
      <c r="H16" s="37">
        <v>4</v>
      </c>
      <c r="I16" s="37">
        <f t="shared" si="0"/>
        <v>119.76</v>
      </c>
      <c r="J16" s="37">
        <v>31.29</v>
      </c>
      <c r="K16" s="37">
        <f t="shared" si="1"/>
        <v>125.16</v>
      </c>
    </row>
    <row r="17" spans="1:11">
      <c r="A17" s="37" t="s">
        <v>220</v>
      </c>
      <c r="B17" s="37" t="s">
        <v>181</v>
      </c>
      <c r="C17" s="37" t="s">
        <v>229</v>
      </c>
      <c r="D17" s="37" t="s">
        <v>230</v>
      </c>
      <c r="E17" s="37" t="s">
        <v>223</v>
      </c>
      <c r="F17" s="37">
        <v>50605</v>
      </c>
      <c r="G17" s="37">
        <v>11.9</v>
      </c>
      <c r="H17" s="37">
        <v>4</v>
      </c>
      <c r="I17" s="37">
        <f t="shared" si="0"/>
        <v>47.6</v>
      </c>
      <c r="J17" s="37">
        <v>11.9</v>
      </c>
      <c r="K17" s="37">
        <f t="shared" si="1"/>
        <v>47.6</v>
      </c>
    </row>
    <row r="18" spans="1:11">
      <c r="A18" s="37" t="s">
        <v>220</v>
      </c>
      <c r="B18" s="37" t="s">
        <v>181</v>
      </c>
      <c r="C18" s="37" t="s">
        <v>231</v>
      </c>
      <c r="D18" s="37" t="s">
        <v>232</v>
      </c>
      <c r="E18" s="37" t="s">
        <v>226</v>
      </c>
      <c r="F18" s="37">
        <v>50012</v>
      </c>
      <c r="G18" s="37">
        <v>7.18</v>
      </c>
      <c r="H18" s="37">
        <v>6</v>
      </c>
      <c r="I18" s="37">
        <f t="shared" si="0"/>
        <v>43.08</v>
      </c>
      <c r="J18" s="37">
        <v>7.2799999999999994</v>
      </c>
      <c r="K18" s="37">
        <f t="shared" si="1"/>
        <v>43.679999999999993</v>
      </c>
    </row>
    <row r="19" spans="1:11">
      <c r="A19" s="37" t="s">
        <v>220</v>
      </c>
      <c r="B19" s="37" t="s">
        <v>181</v>
      </c>
      <c r="C19" s="37" t="s">
        <v>231</v>
      </c>
      <c r="D19" s="37" t="s">
        <v>232</v>
      </c>
      <c r="E19" s="37" t="s">
        <v>226</v>
      </c>
      <c r="F19" s="37">
        <v>50013</v>
      </c>
      <c r="G19" s="37">
        <v>12.28</v>
      </c>
      <c r="H19" s="37">
        <v>7</v>
      </c>
      <c r="I19" s="37">
        <f t="shared" si="0"/>
        <v>85.96</v>
      </c>
      <c r="J19" s="37">
        <v>12.580000000000002</v>
      </c>
      <c r="K19" s="37">
        <f t="shared" si="1"/>
        <v>88.060000000000016</v>
      </c>
    </row>
    <row r="20" spans="1:11">
      <c r="A20" s="37" t="s">
        <v>220</v>
      </c>
      <c r="B20" s="37" t="s">
        <v>181</v>
      </c>
      <c r="C20" s="37" t="s">
        <v>231</v>
      </c>
      <c r="D20" s="37" t="s">
        <v>232</v>
      </c>
      <c r="E20" s="37" t="s">
        <v>226</v>
      </c>
      <c r="F20" s="37">
        <v>50027</v>
      </c>
      <c r="G20" s="37">
        <v>29.27</v>
      </c>
      <c r="H20" s="37">
        <v>1</v>
      </c>
      <c r="I20" s="37">
        <f t="shared" si="0"/>
        <v>29.27</v>
      </c>
      <c r="J20" s="37">
        <v>30.3</v>
      </c>
      <c r="K20" s="37">
        <f t="shared" si="1"/>
        <v>30.3</v>
      </c>
    </row>
    <row r="21" spans="1:11">
      <c r="A21" s="37" t="s">
        <v>220</v>
      </c>
      <c r="B21" s="37" t="s">
        <v>181</v>
      </c>
      <c r="C21" s="37" t="s">
        <v>231</v>
      </c>
      <c r="D21" s="37" t="s">
        <v>232</v>
      </c>
      <c r="E21" s="37" t="s">
        <v>226</v>
      </c>
      <c r="F21" s="37">
        <v>50178</v>
      </c>
      <c r="G21" s="37">
        <v>1.0999999999999999</v>
      </c>
      <c r="H21" s="37">
        <v>19</v>
      </c>
      <c r="I21" s="37">
        <f t="shared" si="0"/>
        <v>20.9</v>
      </c>
      <c r="J21" s="37">
        <v>1.1000000000000001</v>
      </c>
      <c r="K21" s="37">
        <f t="shared" si="1"/>
        <v>20.900000000000002</v>
      </c>
    </row>
    <row r="22" spans="1:11">
      <c r="A22" s="37" t="s">
        <v>220</v>
      </c>
      <c r="B22" s="37" t="s">
        <v>181</v>
      </c>
      <c r="C22" s="37" t="s">
        <v>231</v>
      </c>
      <c r="D22" s="37" t="s">
        <v>232</v>
      </c>
      <c r="E22" s="37" t="s">
        <v>223</v>
      </c>
      <c r="F22" s="37">
        <v>50515</v>
      </c>
      <c r="G22" s="37">
        <v>29.939999999999998</v>
      </c>
      <c r="H22" s="37">
        <v>5</v>
      </c>
      <c r="I22" s="37">
        <f t="shared" si="0"/>
        <v>149.69999999999999</v>
      </c>
      <c r="J22" s="37">
        <v>31.29</v>
      </c>
      <c r="K22" s="37">
        <f t="shared" si="1"/>
        <v>156.44999999999999</v>
      </c>
    </row>
    <row r="23" spans="1:11">
      <c r="A23" s="37" t="s">
        <v>220</v>
      </c>
      <c r="B23" s="37" t="s">
        <v>181</v>
      </c>
      <c r="C23" s="37" t="s">
        <v>231</v>
      </c>
      <c r="D23" s="37" t="s">
        <v>232</v>
      </c>
      <c r="E23" s="37" t="s">
        <v>223</v>
      </c>
      <c r="F23" s="37">
        <v>50606</v>
      </c>
      <c r="G23" s="37">
        <v>20.740000000000002</v>
      </c>
      <c r="H23" s="37">
        <v>5</v>
      </c>
      <c r="I23" s="37">
        <f t="shared" si="0"/>
        <v>103.70000000000002</v>
      </c>
      <c r="J23" s="37">
        <v>20.74</v>
      </c>
      <c r="K23" s="37">
        <f t="shared" si="1"/>
        <v>103.69999999999999</v>
      </c>
    </row>
    <row r="24" spans="1:11">
      <c r="A24" s="37" t="s">
        <v>220</v>
      </c>
      <c r="B24" s="37" t="s">
        <v>181</v>
      </c>
      <c r="C24" s="37" t="s">
        <v>231</v>
      </c>
      <c r="D24" s="37" t="s">
        <v>232</v>
      </c>
      <c r="E24" s="37" t="s">
        <v>233</v>
      </c>
      <c r="F24" s="37">
        <v>50700</v>
      </c>
      <c r="G24" s="37">
        <v>8.6199999999999992</v>
      </c>
      <c r="H24" s="37">
        <v>1</v>
      </c>
      <c r="I24" s="37">
        <f t="shared" si="0"/>
        <v>8.6199999999999992</v>
      </c>
      <c r="J24" s="37">
        <v>8.9899999999999984</v>
      </c>
      <c r="K24" s="37">
        <f t="shared" si="1"/>
        <v>8.9899999999999984</v>
      </c>
    </row>
    <row r="25" spans="1:11">
      <c r="A25" s="37" t="s">
        <v>220</v>
      </c>
      <c r="B25" s="37" t="s">
        <v>181</v>
      </c>
      <c r="C25" s="37" t="s">
        <v>231</v>
      </c>
      <c r="D25" s="37" t="s">
        <v>232</v>
      </c>
      <c r="E25" s="37" t="s">
        <v>233</v>
      </c>
      <c r="F25" s="37">
        <v>50713</v>
      </c>
      <c r="G25" s="37">
        <v>10.41</v>
      </c>
      <c r="H25" s="37">
        <v>1</v>
      </c>
      <c r="I25" s="37">
        <f t="shared" si="0"/>
        <v>10.41</v>
      </c>
      <c r="J25" s="37">
        <v>10.86</v>
      </c>
      <c r="K25" s="37">
        <f t="shared" si="1"/>
        <v>10.86</v>
      </c>
    </row>
    <row r="26" spans="1:11">
      <c r="A26" s="37" t="s">
        <v>220</v>
      </c>
      <c r="B26" s="37" t="s">
        <v>181</v>
      </c>
      <c r="C26" s="37" t="s">
        <v>231</v>
      </c>
      <c r="D26" s="37" t="s">
        <v>232</v>
      </c>
      <c r="E26" s="37" t="s">
        <v>233</v>
      </c>
      <c r="F26" s="37">
        <v>50744</v>
      </c>
      <c r="G26" s="37">
        <v>5.2</v>
      </c>
      <c r="H26" s="37">
        <v>2</v>
      </c>
      <c r="I26" s="37">
        <f t="shared" si="0"/>
        <v>10.4</v>
      </c>
      <c r="J26" s="37">
        <v>5.2</v>
      </c>
      <c r="K26" s="37">
        <f t="shared" si="1"/>
        <v>10.4</v>
      </c>
    </row>
    <row r="27" spans="1:11">
      <c r="A27" s="37" t="s">
        <v>220</v>
      </c>
      <c r="B27" s="37" t="s">
        <v>181</v>
      </c>
      <c r="C27" s="37" t="s">
        <v>231</v>
      </c>
      <c r="D27" s="37" t="s">
        <v>232</v>
      </c>
      <c r="E27" s="37" t="s">
        <v>234</v>
      </c>
      <c r="F27" s="37">
        <v>6123</v>
      </c>
      <c r="G27" s="37">
        <v>27.52</v>
      </c>
      <c r="H27" s="37">
        <v>1</v>
      </c>
      <c r="I27" s="37">
        <f t="shared" si="0"/>
        <v>27.52</v>
      </c>
      <c r="J27" s="37">
        <v>28.130000000000003</v>
      </c>
      <c r="K27" s="37">
        <f t="shared" si="1"/>
        <v>28.130000000000003</v>
      </c>
    </row>
    <row r="28" spans="1:11">
      <c r="A28" s="37" t="s">
        <v>220</v>
      </c>
      <c r="B28" s="37" t="s">
        <v>181</v>
      </c>
      <c r="C28" s="37" t="s">
        <v>231</v>
      </c>
      <c r="D28" s="37" t="s">
        <v>232</v>
      </c>
      <c r="E28" s="37" t="s">
        <v>235</v>
      </c>
      <c r="F28" s="37">
        <v>21175</v>
      </c>
      <c r="G28" s="37">
        <v>28.53</v>
      </c>
      <c r="H28" s="37">
        <v>1</v>
      </c>
      <c r="I28" s="37">
        <f t="shared" si="0"/>
        <v>28.53</v>
      </c>
      <c r="J28" s="37">
        <v>29.78</v>
      </c>
      <c r="K28" s="37">
        <f t="shared" si="1"/>
        <v>29.78</v>
      </c>
    </row>
    <row r="29" spans="1:11">
      <c r="A29" s="37" t="s">
        <v>220</v>
      </c>
      <c r="B29" s="37" t="s">
        <v>181</v>
      </c>
      <c r="C29" s="37" t="s">
        <v>231</v>
      </c>
      <c r="D29" s="37" t="s">
        <v>232</v>
      </c>
      <c r="E29" s="37" t="s">
        <v>235</v>
      </c>
      <c r="F29" s="37">
        <v>21184</v>
      </c>
      <c r="G29" s="37">
        <v>25.71</v>
      </c>
      <c r="H29" s="37">
        <v>1</v>
      </c>
      <c r="I29" s="37">
        <f t="shared" si="0"/>
        <v>25.71</v>
      </c>
      <c r="J29" s="37">
        <v>26.820000000000004</v>
      </c>
      <c r="K29" s="37">
        <f t="shared" si="1"/>
        <v>26.820000000000004</v>
      </c>
    </row>
    <row r="30" spans="1:11">
      <c r="A30" s="37" t="s">
        <v>220</v>
      </c>
      <c r="B30" s="37" t="s">
        <v>181</v>
      </c>
      <c r="C30" s="37" t="s">
        <v>231</v>
      </c>
      <c r="D30" s="37" t="s">
        <v>232</v>
      </c>
      <c r="E30" s="37" t="s">
        <v>236</v>
      </c>
      <c r="F30" s="37">
        <v>20010</v>
      </c>
      <c r="G30" s="37">
        <v>9.4499999999999993</v>
      </c>
      <c r="H30" s="37">
        <v>1</v>
      </c>
      <c r="I30" s="37">
        <f t="shared" si="0"/>
        <v>9.4499999999999993</v>
      </c>
      <c r="J30" s="37">
        <v>9.8500000000000014</v>
      </c>
      <c r="K30" s="37">
        <f t="shared" si="1"/>
        <v>9.8500000000000014</v>
      </c>
    </row>
    <row r="31" spans="1:11">
      <c r="A31" s="37" t="s">
        <v>220</v>
      </c>
      <c r="B31" s="37" t="s">
        <v>181</v>
      </c>
      <c r="C31" s="37" t="s">
        <v>231</v>
      </c>
      <c r="D31" s="37" t="s">
        <v>232</v>
      </c>
      <c r="E31" s="37" t="s">
        <v>236</v>
      </c>
      <c r="F31" s="37">
        <v>20013</v>
      </c>
      <c r="G31" s="37">
        <v>10.42</v>
      </c>
      <c r="H31" s="37">
        <v>1</v>
      </c>
      <c r="I31" s="37">
        <f t="shared" si="0"/>
        <v>10.42</v>
      </c>
      <c r="J31" s="37">
        <v>10.870000000000001</v>
      </c>
      <c r="K31" s="37">
        <f t="shared" si="1"/>
        <v>10.870000000000001</v>
      </c>
    </row>
    <row r="32" spans="1:11">
      <c r="A32" s="37" t="s">
        <v>220</v>
      </c>
      <c r="B32" s="37" t="s">
        <v>181</v>
      </c>
      <c r="C32" s="37" t="s">
        <v>231</v>
      </c>
      <c r="D32" s="37" t="s">
        <v>232</v>
      </c>
      <c r="E32" s="37" t="s">
        <v>236</v>
      </c>
      <c r="F32" s="37">
        <v>20030</v>
      </c>
      <c r="G32" s="37">
        <v>9.11</v>
      </c>
      <c r="H32" s="37">
        <v>1</v>
      </c>
      <c r="I32" s="37">
        <f t="shared" si="0"/>
        <v>9.11</v>
      </c>
      <c r="J32" s="37">
        <v>9.52</v>
      </c>
      <c r="K32" s="37">
        <f t="shared" si="1"/>
        <v>9.52</v>
      </c>
    </row>
    <row r="33" spans="1:11">
      <c r="A33" s="37" t="s">
        <v>220</v>
      </c>
      <c r="B33" s="37" t="s">
        <v>181</v>
      </c>
      <c r="C33" s="37" t="s">
        <v>231</v>
      </c>
      <c r="D33" s="37" t="s">
        <v>232</v>
      </c>
      <c r="E33" s="37" t="s">
        <v>236</v>
      </c>
      <c r="F33" s="37">
        <v>20031</v>
      </c>
      <c r="G33" s="37">
        <v>5.26</v>
      </c>
      <c r="H33" s="37">
        <v>1</v>
      </c>
      <c r="I33" s="37">
        <f t="shared" si="0"/>
        <v>5.26</v>
      </c>
      <c r="J33" s="37">
        <v>5.49</v>
      </c>
      <c r="K33" s="37">
        <f t="shared" si="1"/>
        <v>5.49</v>
      </c>
    </row>
    <row r="34" spans="1:11">
      <c r="A34" s="37" t="s">
        <v>220</v>
      </c>
      <c r="B34" s="37" t="s">
        <v>181</v>
      </c>
      <c r="C34" s="37" t="s">
        <v>231</v>
      </c>
      <c r="D34" s="37" t="s">
        <v>232</v>
      </c>
      <c r="E34" s="37" t="s">
        <v>237</v>
      </c>
      <c r="F34" s="37">
        <v>6003</v>
      </c>
      <c r="G34" s="37">
        <v>1.59</v>
      </c>
      <c r="H34" s="37">
        <v>1</v>
      </c>
      <c r="I34" s="37">
        <f t="shared" si="0"/>
        <v>1.59</v>
      </c>
      <c r="J34" s="37">
        <v>1.63</v>
      </c>
      <c r="K34" s="37">
        <f t="shared" si="1"/>
        <v>1.63</v>
      </c>
    </row>
    <row r="35" spans="1:11">
      <c r="A35" s="37" t="s">
        <v>220</v>
      </c>
      <c r="B35" s="37" t="s">
        <v>181</v>
      </c>
      <c r="C35" s="37" t="s">
        <v>231</v>
      </c>
      <c r="D35" s="37" t="s">
        <v>232</v>
      </c>
      <c r="E35" s="37" t="s">
        <v>237</v>
      </c>
      <c r="F35" s="37">
        <v>6004</v>
      </c>
      <c r="G35" s="37">
        <v>5.07</v>
      </c>
      <c r="H35" s="37">
        <v>1</v>
      </c>
      <c r="I35" s="37">
        <f t="shared" si="0"/>
        <v>5.07</v>
      </c>
      <c r="J35" s="37">
        <v>5.28</v>
      </c>
      <c r="K35" s="37">
        <f t="shared" si="1"/>
        <v>5.28</v>
      </c>
    </row>
    <row r="36" spans="1:11">
      <c r="A36" s="37" t="s">
        <v>220</v>
      </c>
      <c r="B36" s="37" t="s">
        <v>181</v>
      </c>
      <c r="C36" s="37" t="s">
        <v>231</v>
      </c>
      <c r="D36" s="37" t="s">
        <v>232</v>
      </c>
      <c r="E36" s="37" t="s">
        <v>238</v>
      </c>
      <c r="F36" s="37">
        <v>55073</v>
      </c>
      <c r="G36" s="37">
        <v>3.84</v>
      </c>
      <c r="H36" s="37">
        <v>1</v>
      </c>
      <c r="I36" s="37">
        <f t="shared" si="0"/>
        <v>3.84</v>
      </c>
      <c r="J36" s="37">
        <v>3.99</v>
      </c>
      <c r="K36" s="37">
        <f t="shared" si="1"/>
        <v>3.99</v>
      </c>
    </row>
    <row r="37" spans="1:11">
      <c r="A37" s="37" t="s">
        <v>220</v>
      </c>
      <c r="B37" s="37" t="s">
        <v>182</v>
      </c>
      <c r="C37" s="37" t="s">
        <v>239</v>
      </c>
      <c r="D37" s="37" t="s">
        <v>240</v>
      </c>
      <c r="E37" s="37" t="s">
        <v>226</v>
      </c>
      <c r="F37" s="37">
        <v>50013</v>
      </c>
      <c r="G37" s="37">
        <v>12.28</v>
      </c>
      <c r="H37" s="37">
        <v>1</v>
      </c>
      <c r="I37" s="37">
        <f t="shared" si="0"/>
        <v>12.28</v>
      </c>
      <c r="J37" s="37">
        <v>12.580000000000002</v>
      </c>
      <c r="K37" s="37">
        <f t="shared" si="1"/>
        <v>12.580000000000002</v>
      </c>
    </row>
    <row r="38" spans="1:11">
      <c r="A38" s="37" t="s">
        <v>220</v>
      </c>
      <c r="B38" s="37" t="s">
        <v>182</v>
      </c>
      <c r="C38" s="37" t="s">
        <v>239</v>
      </c>
      <c r="D38" s="37" t="s">
        <v>240</v>
      </c>
      <c r="E38" s="37" t="s">
        <v>226</v>
      </c>
      <c r="F38" s="37">
        <v>50178</v>
      </c>
      <c r="G38" s="37">
        <v>1.1000000000000001</v>
      </c>
      <c r="H38" s="37">
        <v>1</v>
      </c>
      <c r="I38" s="37">
        <f t="shared" si="0"/>
        <v>1.1000000000000001</v>
      </c>
      <c r="J38" s="37">
        <v>1.1000000000000001</v>
      </c>
      <c r="K38" s="37">
        <f t="shared" si="1"/>
        <v>1.1000000000000001</v>
      </c>
    </row>
    <row r="39" spans="1:11">
      <c r="A39" s="37" t="s">
        <v>220</v>
      </c>
      <c r="B39" s="37" t="s">
        <v>182</v>
      </c>
      <c r="C39" s="37" t="s">
        <v>239</v>
      </c>
      <c r="D39" s="37" t="s">
        <v>240</v>
      </c>
      <c r="E39" s="37" t="s">
        <v>223</v>
      </c>
      <c r="F39" s="37">
        <v>50178</v>
      </c>
      <c r="G39" s="37">
        <v>1.1000000000000001</v>
      </c>
      <c r="H39" s="37">
        <v>1</v>
      </c>
      <c r="I39" s="37">
        <f t="shared" si="0"/>
        <v>1.1000000000000001</v>
      </c>
      <c r="J39" s="37">
        <v>1.1000000000000001</v>
      </c>
      <c r="K39" s="37">
        <f t="shared" si="1"/>
        <v>1.1000000000000001</v>
      </c>
    </row>
    <row r="40" spans="1:11">
      <c r="A40" s="37" t="s">
        <v>220</v>
      </c>
      <c r="B40" s="37" t="s">
        <v>182</v>
      </c>
      <c r="C40" s="37" t="s">
        <v>239</v>
      </c>
      <c r="D40" s="37" t="s">
        <v>240</v>
      </c>
      <c r="E40" s="37" t="s">
        <v>223</v>
      </c>
      <c r="F40" s="37">
        <v>50515</v>
      </c>
      <c r="G40" s="37">
        <v>29.94</v>
      </c>
      <c r="H40" s="37">
        <v>1</v>
      </c>
      <c r="I40" s="37">
        <f t="shared" si="0"/>
        <v>29.94</v>
      </c>
      <c r="J40" s="37">
        <v>31.29</v>
      </c>
      <c r="K40" s="37">
        <f t="shared" si="1"/>
        <v>31.29</v>
      </c>
    </row>
    <row r="41" spans="1:11">
      <c r="A41" s="37" t="s">
        <v>220</v>
      </c>
      <c r="B41" s="37" t="s">
        <v>182</v>
      </c>
      <c r="C41" s="37" t="s">
        <v>239</v>
      </c>
      <c r="D41" s="37" t="s">
        <v>240</v>
      </c>
      <c r="E41" s="37" t="s">
        <v>223</v>
      </c>
      <c r="F41" s="37">
        <v>50606</v>
      </c>
      <c r="G41" s="37">
        <v>20.74</v>
      </c>
      <c r="H41" s="37">
        <v>1</v>
      </c>
      <c r="I41" s="37">
        <f t="shared" si="0"/>
        <v>20.74</v>
      </c>
      <c r="J41" s="37">
        <v>20.74</v>
      </c>
      <c r="K41" s="37">
        <f t="shared" si="1"/>
        <v>20.74</v>
      </c>
    </row>
    <row r="42" spans="1:11">
      <c r="A42" s="37" t="s">
        <v>220</v>
      </c>
      <c r="B42" s="37" t="s">
        <v>182</v>
      </c>
      <c r="C42" s="37" t="s">
        <v>241</v>
      </c>
      <c r="D42" s="37" t="s">
        <v>68</v>
      </c>
      <c r="E42" s="37" t="s">
        <v>226</v>
      </c>
      <c r="F42" s="37">
        <v>50013</v>
      </c>
      <c r="G42" s="37">
        <v>12.28</v>
      </c>
      <c r="H42" s="37">
        <v>1</v>
      </c>
      <c r="I42" s="37">
        <f t="shared" si="0"/>
        <v>12.28</v>
      </c>
      <c r="J42" s="37">
        <v>12.580000000000002</v>
      </c>
      <c r="K42" s="37">
        <f t="shared" si="1"/>
        <v>12.580000000000002</v>
      </c>
    </row>
    <row r="43" spans="1:11">
      <c r="A43" s="37" t="s">
        <v>220</v>
      </c>
      <c r="B43" s="37" t="s">
        <v>182</v>
      </c>
      <c r="C43" s="37" t="s">
        <v>241</v>
      </c>
      <c r="D43" s="37" t="s">
        <v>68</v>
      </c>
      <c r="E43" s="37" t="s">
        <v>226</v>
      </c>
      <c r="F43" s="37">
        <v>50178</v>
      </c>
      <c r="G43" s="37">
        <v>1.1000000000000001</v>
      </c>
      <c r="H43" s="37">
        <v>1</v>
      </c>
      <c r="I43" s="37">
        <f t="shared" si="0"/>
        <v>1.1000000000000001</v>
      </c>
      <c r="J43" s="37">
        <v>1.1000000000000001</v>
      </c>
      <c r="K43" s="37">
        <f t="shared" si="1"/>
        <v>1.1000000000000001</v>
      </c>
    </row>
    <row r="44" spans="1:11">
      <c r="A44" s="37" t="s">
        <v>220</v>
      </c>
      <c r="B44" s="37" t="s">
        <v>183</v>
      </c>
      <c r="C44" s="37" t="s">
        <v>242</v>
      </c>
      <c r="D44" s="37" t="s">
        <v>243</v>
      </c>
      <c r="E44" s="37" t="s">
        <v>244</v>
      </c>
      <c r="F44" s="37">
        <v>40002</v>
      </c>
      <c r="G44" s="37">
        <v>0.46</v>
      </c>
      <c r="H44" s="37">
        <v>1</v>
      </c>
      <c r="I44" s="37">
        <f t="shared" si="0"/>
        <v>0.46</v>
      </c>
      <c r="J44" s="37">
        <v>0.49</v>
      </c>
      <c r="K44" s="37">
        <f t="shared" si="1"/>
        <v>0.49</v>
      </c>
    </row>
    <row r="45" spans="1:11">
      <c r="A45" s="37" t="s">
        <v>220</v>
      </c>
      <c r="B45" s="37" t="s">
        <v>183</v>
      </c>
      <c r="C45" s="37" t="s">
        <v>242</v>
      </c>
      <c r="D45" s="37" t="s">
        <v>243</v>
      </c>
      <c r="E45" s="37" t="s">
        <v>244</v>
      </c>
      <c r="F45" s="37">
        <v>40004</v>
      </c>
      <c r="G45" s="37">
        <v>1.44</v>
      </c>
      <c r="H45" s="37">
        <v>1</v>
      </c>
      <c r="I45" s="37">
        <f t="shared" si="0"/>
        <v>1.44</v>
      </c>
      <c r="J45" s="37">
        <v>1.52</v>
      </c>
      <c r="K45" s="37">
        <f t="shared" si="1"/>
        <v>1.52</v>
      </c>
    </row>
    <row r="46" spans="1:11">
      <c r="A46" s="37" t="s">
        <v>220</v>
      </c>
      <c r="B46" s="37" t="s">
        <v>183</v>
      </c>
      <c r="C46" s="37" t="s">
        <v>242</v>
      </c>
      <c r="D46" s="37" t="s">
        <v>243</v>
      </c>
      <c r="E46" s="37" t="s">
        <v>244</v>
      </c>
      <c r="F46" s="37">
        <v>40016</v>
      </c>
      <c r="G46" s="37">
        <v>0.66</v>
      </c>
      <c r="H46" s="37">
        <v>1</v>
      </c>
      <c r="I46" s="37">
        <f t="shared" si="0"/>
        <v>0.66</v>
      </c>
      <c r="J46" s="37">
        <v>0.7</v>
      </c>
      <c r="K46" s="37">
        <f t="shared" si="1"/>
        <v>0.7</v>
      </c>
    </row>
    <row r="47" spans="1:11">
      <c r="A47" s="37" t="s">
        <v>220</v>
      </c>
      <c r="B47" s="37" t="s">
        <v>183</v>
      </c>
      <c r="C47" s="37" t="s">
        <v>242</v>
      </c>
      <c r="D47" s="37" t="s">
        <v>243</v>
      </c>
      <c r="E47" s="37" t="s">
        <v>244</v>
      </c>
      <c r="F47" s="37">
        <v>40042</v>
      </c>
      <c r="G47" s="37">
        <v>4.2300000000000004</v>
      </c>
      <c r="H47" s="37">
        <v>1</v>
      </c>
      <c r="I47" s="37">
        <f t="shared" si="0"/>
        <v>4.2300000000000004</v>
      </c>
      <c r="J47" s="37">
        <v>4.38</v>
      </c>
      <c r="K47" s="37">
        <f t="shared" si="1"/>
        <v>4.38</v>
      </c>
    </row>
    <row r="48" spans="1:11">
      <c r="A48" s="37" t="s">
        <v>220</v>
      </c>
      <c r="B48" s="37" t="s">
        <v>183</v>
      </c>
      <c r="C48" s="37" t="s">
        <v>242</v>
      </c>
      <c r="D48" s="37" t="s">
        <v>243</v>
      </c>
      <c r="E48" s="37" t="s">
        <v>244</v>
      </c>
      <c r="F48" s="37">
        <v>40043</v>
      </c>
      <c r="G48" s="37">
        <v>1.83</v>
      </c>
      <c r="H48" s="37">
        <v>1</v>
      </c>
      <c r="I48" s="37">
        <f t="shared" si="0"/>
        <v>1.83</v>
      </c>
      <c r="J48" s="37">
        <v>1.9</v>
      </c>
      <c r="K48" s="37">
        <f t="shared" si="1"/>
        <v>1.9</v>
      </c>
    </row>
    <row r="49" spans="1:12">
      <c r="A49" s="37" t="s">
        <v>220</v>
      </c>
      <c r="B49" s="37" t="s">
        <v>183</v>
      </c>
      <c r="C49" s="37" t="s">
        <v>242</v>
      </c>
      <c r="D49" s="37" t="s">
        <v>243</v>
      </c>
      <c r="E49" s="37" t="s">
        <v>244</v>
      </c>
      <c r="F49" s="37">
        <v>41046</v>
      </c>
      <c r="G49" s="37">
        <v>2</v>
      </c>
      <c r="H49" s="37">
        <v>1</v>
      </c>
      <c r="I49" s="37">
        <f t="shared" si="0"/>
        <v>2</v>
      </c>
      <c r="J49" s="37">
        <v>2.08</v>
      </c>
      <c r="K49" s="37">
        <f t="shared" si="1"/>
        <v>2.08</v>
      </c>
    </row>
    <row r="50" spans="1:12">
      <c r="A50" s="37" t="s">
        <v>220</v>
      </c>
      <c r="B50" s="37" t="s">
        <v>183</v>
      </c>
      <c r="C50" s="37" t="s">
        <v>242</v>
      </c>
      <c r="D50" s="37" t="s">
        <v>243</v>
      </c>
      <c r="E50" s="37" t="s">
        <v>244</v>
      </c>
      <c r="F50" s="37">
        <v>41047</v>
      </c>
      <c r="G50" s="37">
        <v>3.13</v>
      </c>
      <c r="H50" s="37">
        <v>1</v>
      </c>
      <c r="I50" s="37">
        <f t="shared" si="0"/>
        <v>3.13</v>
      </c>
      <c r="J50" s="37">
        <v>3.24</v>
      </c>
      <c r="K50" s="37">
        <f t="shared" si="1"/>
        <v>3.24</v>
      </c>
    </row>
    <row r="51" spans="1:12">
      <c r="A51" s="37" t="s">
        <v>220</v>
      </c>
      <c r="B51" s="37" t="s">
        <v>183</v>
      </c>
      <c r="C51" s="37" t="s">
        <v>242</v>
      </c>
      <c r="D51" s="37" t="s">
        <v>243</v>
      </c>
      <c r="E51" s="37" t="s">
        <v>244</v>
      </c>
      <c r="F51" s="37">
        <v>41057</v>
      </c>
      <c r="G51" s="37">
        <v>1.45</v>
      </c>
      <c r="H51" s="37">
        <v>1</v>
      </c>
      <c r="I51" s="37">
        <f t="shared" si="0"/>
        <v>1.45</v>
      </c>
      <c r="J51" s="37">
        <v>1.5099999999999998</v>
      </c>
      <c r="K51" s="37">
        <f t="shared" si="1"/>
        <v>1.5099999999999998</v>
      </c>
    </row>
    <row r="52" spans="1:12">
      <c r="A52" s="37" t="s">
        <v>220</v>
      </c>
      <c r="B52" s="37" t="s">
        <v>183</v>
      </c>
      <c r="C52" s="37" t="s">
        <v>242</v>
      </c>
      <c r="D52" s="37" t="s">
        <v>243</v>
      </c>
      <c r="E52" s="37" t="s">
        <v>244</v>
      </c>
      <c r="F52" s="37">
        <v>41060</v>
      </c>
      <c r="G52" s="37">
        <v>3.49</v>
      </c>
      <c r="H52" s="37">
        <v>1</v>
      </c>
      <c r="I52" s="37">
        <f t="shared" si="0"/>
        <v>3.49</v>
      </c>
      <c r="J52" s="37">
        <v>3.63</v>
      </c>
      <c r="K52" s="37">
        <f t="shared" si="1"/>
        <v>3.63</v>
      </c>
    </row>
    <row r="53" spans="1:12">
      <c r="A53" s="37" t="s">
        <v>220</v>
      </c>
      <c r="B53" s="37" t="s">
        <v>183</v>
      </c>
      <c r="C53" s="37" t="s">
        <v>242</v>
      </c>
      <c r="D53" s="37" t="s">
        <v>243</v>
      </c>
      <c r="E53" s="37" t="s">
        <v>244</v>
      </c>
      <c r="F53" s="37">
        <v>41095</v>
      </c>
      <c r="G53" s="37">
        <v>1.57</v>
      </c>
      <c r="H53" s="37">
        <v>3</v>
      </c>
      <c r="I53" s="37">
        <f t="shared" si="0"/>
        <v>4.71</v>
      </c>
      <c r="J53" s="37">
        <v>1.6199999999999999</v>
      </c>
      <c r="K53" s="37">
        <f t="shared" si="1"/>
        <v>4.8599999999999994</v>
      </c>
    </row>
    <row r="54" spans="1:12">
      <c r="A54" s="37" t="s">
        <v>220</v>
      </c>
      <c r="B54" s="37" t="s">
        <v>183</v>
      </c>
      <c r="C54" s="37" t="s">
        <v>242</v>
      </c>
      <c r="D54" s="37" t="s">
        <v>243</v>
      </c>
      <c r="E54" s="37" t="s">
        <v>244</v>
      </c>
      <c r="F54" s="37">
        <v>41142</v>
      </c>
      <c r="G54" s="37">
        <v>5.14</v>
      </c>
      <c r="H54" s="37">
        <v>1</v>
      </c>
      <c r="I54" s="37">
        <f t="shared" si="0"/>
        <v>5.14</v>
      </c>
      <c r="J54" s="37">
        <v>5.3400000000000007</v>
      </c>
      <c r="K54" s="37">
        <f t="shared" si="1"/>
        <v>5.3400000000000007</v>
      </c>
    </row>
    <row r="55" spans="1:12">
      <c r="A55" s="331" t="s">
        <v>246</v>
      </c>
      <c r="B55" s="331"/>
      <c r="C55" s="331"/>
      <c r="D55" s="331"/>
      <c r="E55" s="331"/>
      <c r="F55" s="331"/>
      <c r="G55" s="331"/>
      <c r="H55" s="331"/>
      <c r="I55" s="331"/>
      <c r="J55" s="331"/>
      <c r="K55" s="331"/>
      <c r="L55" s="331"/>
    </row>
  </sheetData>
  <mergeCells count="7">
    <mergeCell ref="O1:R1"/>
    <mergeCell ref="A2:L2"/>
    <mergeCell ref="A55:L55"/>
    <mergeCell ref="N7:Q7"/>
    <mergeCell ref="N8:Q8"/>
    <mergeCell ref="N9:Q9"/>
    <mergeCell ref="N10:Q1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15FE0-2CD9-4753-9FBF-339AC26CA7F3}">
  <dimension ref="A1:Z98"/>
  <sheetViews>
    <sheetView tabSelected="1" topLeftCell="D1" workbookViewId="0">
      <selection activeCell="M114" sqref="M114"/>
    </sheetView>
  </sheetViews>
  <sheetFormatPr defaultColWidth="8.85546875" defaultRowHeight="12"/>
  <cols>
    <col min="1" max="1" width="4.7109375" style="285" hidden="1" customWidth="1"/>
    <col min="2" max="2" width="18.28515625" style="285" hidden="1" customWidth="1"/>
    <col min="3" max="3" width="15.7109375" style="285" hidden="1" customWidth="1"/>
    <col min="4" max="4" width="33.85546875" style="285" customWidth="1"/>
    <col min="5" max="6" width="14.28515625" style="285" customWidth="1"/>
    <col min="7" max="7" width="13.7109375" style="285" customWidth="1"/>
    <col min="8" max="8" width="14.28515625" style="290" customWidth="1"/>
    <col min="9" max="9" width="16.85546875" style="285" customWidth="1"/>
    <col min="10" max="10" width="10.85546875" style="285" customWidth="1"/>
    <col min="11" max="12" width="13" style="285" customWidth="1"/>
    <col min="13" max="13" width="10.140625" style="285" customWidth="1"/>
    <col min="14" max="14" width="8.85546875" style="285" customWidth="1"/>
    <col min="15" max="15" width="15.140625" style="285" customWidth="1"/>
    <col min="16" max="16" width="13.85546875" style="285" customWidth="1"/>
    <col min="17" max="18" width="8.85546875" style="285" customWidth="1"/>
    <col min="19" max="19" width="14.28515625" style="289" customWidth="1"/>
    <col min="20" max="20" width="17" style="289" customWidth="1"/>
    <col min="21" max="21" width="16.7109375" style="245" customWidth="1"/>
    <col min="22" max="22" width="22.42578125" style="285" customWidth="1"/>
    <col min="23" max="23" width="9.7109375" style="285" bestFit="1" customWidth="1"/>
    <col min="24" max="256" width="8.85546875" style="285"/>
    <col min="257" max="259" width="0" style="285" hidden="1" customWidth="1"/>
    <col min="260" max="260" width="33.85546875" style="285" customWidth="1"/>
    <col min="261" max="262" width="14.28515625" style="285" customWidth="1"/>
    <col min="263" max="263" width="13.7109375" style="285" customWidth="1"/>
    <col min="264" max="264" width="14.28515625" style="285" customWidth="1"/>
    <col min="265" max="265" width="16.85546875" style="285" customWidth="1"/>
    <col min="266" max="266" width="10.85546875" style="285" customWidth="1"/>
    <col min="267" max="268" width="13" style="285" customWidth="1"/>
    <col min="269" max="269" width="10.140625" style="285" customWidth="1"/>
    <col min="270" max="270" width="8.85546875" style="285"/>
    <col min="271" max="271" width="15.140625" style="285" customWidth="1"/>
    <col min="272" max="272" width="13.85546875" style="285" customWidth="1"/>
    <col min="273" max="274" width="8.85546875" style="285"/>
    <col min="275" max="275" width="14.28515625" style="285" customWidth="1"/>
    <col min="276" max="276" width="17" style="285" customWidth="1"/>
    <col min="277" max="277" width="16.7109375" style="285" customWidth="1"/>
    <col min="278" max="278" width="22.42578125" style="285" customWidth="1"/>
    <col min="279" max="279" width="9.7109375" style="285" bestFit="1" customWidth="1"/>
    <col min="280" max="512" width="8.85546875" style="285"/>
    <col min="513" max="515" width="0" style="285" hidden="1" customWidth="1"/>
    <col min="516" max="516" width="33.85546875" style="285" customWidth="1"/>
    <col min="517" max="518" width="14.28515625" style="285" customWidth="1"/>
    <col min="519" max="519" width="13.7109375" style="285" customWidth="1"/>
    <col min="520" max="520" width="14.28515625" style="285" customWidth="1"/>
    <col min="521" max="521" width="16.85546875" style="285" customWidth="1"/>
    <col min="522" max="522" width="10.85546875" style="285" customWidth="1"/>
    <col min="523" max="524" width="13" style="285" customWidth="1"/>
    <col min="525" max="525" width="10.140625" style="285" customWidth="1"/>
    <col min="526" max="526" width="8.85546875" style="285"/>
    <col min="527" max="527" width="15.140625" style="285" customWidth="1"/>
    <col min="528" max="528" width="13.85546875" style="285" customWidth="1"/>
    <col min="529" max="530" width="8.85546875" style="285"/>
    <col min="531" max="531" width="14.28515625" style="285" customWidth="1"/>
    <col min="532" max="532" width="17" style="285" customWidth="1"/>
    <col min="533" max="533" width="16.7109375" style="285" customWidth="1"/>
    <col min="534" max="534" width="22.42578125" style="285" customWidth="1"/>
    <col min="535" max="535" width="9.7109375" style="285" bestFit="1" customWidth="1"/>
    <col min="536" max="768" width="8.85546875" style="285"/>
    <col min="769" max="771" width="0" style="285" hidden="1" customWidth="1"/>
    <col min="772" max="772" width="33.85546875" style="285" customWidth="1"/>
    <col min="773" max="774" width="14.28515625" style="285" customWidth="1"/>
    <col min="775" max="775" width="13.7109375" style="285" customWidth="1"/>
    <col min="776" max="776" width="14.28515625" style="285" customWidth="1"/>
    <col min="777" max="777" width="16.85546875" style="285" customWidth="1"/>
    <col min="778" max="778" width="10.85546875" style="285" customWidth="1"/>
    <col min="779" max="780" width="13" style="285" customWidth="1"/>
    <col min="781" max="781" width="10.140625" style="285" customWidth="1"/>
    <col min="782" max="782" width="8.85546875" style="285"/>
    <col min="783" max="783" width="15.140625" style="285" customWidth="1"/>
    <col min="784" max="784" width="13.85546875" style="285" customWidth="1"/>
    <col min="785" max="786" width="8.85546875" style="285"/>
    <col min="787" max="787" width="14.28515625" style="285" customWidth="1"/>
    <col min="788" max="788" width="17" style="285" customWidth="1"/>
    <col min="789" max="789" width="16.7109375" style="285" customWidth="1"/>
    <col min="790" max="790" width="22.42578125" style="285" customWidth="1"/>
    <col min="791" max="791" width="9.7109375" style="285" bestFit="1" customWidth="1"/>
    <col min="792" max="1024" width="8.85546875" style="285"/>
    <col min="1025" max="1027" width="0" style="285" hidden="1" customWidth="1"/>
    <col min="1028" max="1028" width="33.85546875" style="285" customWidth="1"/>
    <col min="1029" max="1030" width="14.28515625" style="285" customWidth="1"/>
    <col min="1031" max="1031" width="13.7109375" style="285" customWidth="1"/>
    <col min="1032" max="1032" width="14.28515625" style="285" customWidth="1"/>
    <col min="1033" max="1033" width="16.85546875" style="285" customWidth="1"/>
    <col min="1034" max="1034" width="10.85546875" style="285" customWidth="1"/>
    <col min="1035" max="1036" width="13" style="285" customWidth="1"/>
    <col min="1037" max="1037" width="10.140625" style="285" customWidth="1"/>
    <col min="1038" max="1038" width="8.85546875" style="285"/>
    <col min="1039" max="1039" width="15.140625" style="285" customWidth="1"/>
    <col min="1040" max="1040" width="13.85546875" style="285" customWidth="1"/>
    <col min="1041" max="1042" width="8.85546875" style="285"/>
    <col min="1043" max="1043" width="14.28515625" style="285" customWidth="1"/>
    <col min="1044" max="1044" width="17" style="285" customWidth="1"/>
    <col min="1045" max="1045" width="16.7109375" style="285" customWidth="1"/>
    <col min="1046" max="1046" width="22.42578125" style="285" customWidth="1"/>
    <col min="1047" max="1047" width="9.7109375" style="285" bestFit="1" customWidth="1"/>
    <col min="1048" max="1280" width="8.85546875" style="285"/>
    <col min="1281" max="1283" width="0" style="285" hidden="1" customWidth="1"/>
    <col min="1284" max="1284" width="33.85546875" style="285" customWidth="1"/>
    <col min="1285" max="1286" width="14.28515625" style="285" customWidth="1"/>
    <col min="1287" max="1287" width="13.7109375" style="285" customWidth="1"/>
    <col min="1288" max="1288" width="14.28515625" style="285" customWidth="1"/>
    <col min="1289" max="1289" width="16.85546875" style="285" customWidth="1"/>
    <col min="1290" max="1290" width="10.85546875" style="285" customWidth="1"/>
    <col min="1291" max="1292" width="13" style="285" customWidth="1"/>
    <col min="1293" max="1293" width="10.140625" style="285" customWidth="1"/>
    <col min="1294" max="1294" width="8.85546875" style="285"/>
    <col min="1295" max="1295" width="15.140625" style="285" customWidth="1"/>
    <col min="1296" max="1296" width="13.85546875" style="285" customWidth="1"/>
    <col min="1297" max="1298" width="8.85546875" style="285"/>
    <col min="1299" max="1299" width="14.28515625" style="285" customWidth="1"/>
    <col min="1300" max="1300" width="17" style="285" customWidth="1"/>
    <col min="1301" max="1301" width="16.7109375" style="285" customWidth="1"/>
    <col min="1302" max="1302" width="22.42578125" style="285" customWidth="1"/>
    <col min="1303" max="1303" width="9.7109375" style="285" bestFit="1" customWidth="1"/>
    <col min="1304" max="1536" width="8.85546875" style="285"/>
    <col min="1537" max="1539" width="0" style="285" hidden="1" customWidth="1"/>
    <col min="1540" max="1540" width="33.85546875" style="285" customWidth="1"/>
    <col min="1541" max="1542" width="14.28515625" style="285" customWidth="1"/>
    <col min="1543" max="1543" width="13.7109375" style="285" customWidth="1"/>
    <col min="1544" max="1544" width="14.28515625" style="285" customWidth="1"/>
    <col min="1545" max="1545" width="16.85546875" style="285" customWidth="1"/>
    <col min="1546" max="1546" width="10.85546875" style="285" customWidth="1"/>
    <col min="1547" max="1548" width="13" style="285" customWidth="1"/>
    <col min="1549" max="1549" width="10.140625" style="285" customWidth="1"/>
    <col min="1550" max="1550" width="8.85546875" style="285"/>
    <col min="1551" max="1551" width="15.140625" style="285" customWidth="1"/>
    <col min="1552" max="1552" width="13.85546875" style="285" customWidth="1"/>
    <col min="1553" max="1554" width="8.85546875" style="285"/>
    <col min="1555" max="1555" width="14.28515625" style="285" customWidth="1"/>
    <col min="1556" max="1556" width="17" style="285" customWidth="1"/>
    <col min="1557" max="1557" width="16.7109375" style="285" customWidth="1"/>
    <col min="1558" max="1558" width="22.42578125" style="285" customWidth="1"/>
    <col min="1559" max="1559" width="9.7109375" style="285" bestFit="1" customWidth="1"/>
    <col min="1560" max="1792" width="8.85546875" style="285"/>
    <col min="1793" max="1795" width="0" style="285" hidden="1" customWidth="1"/>
    <col min="1796" max="1796" width="33.85546875" style="285" customWidth="1"/>
    <col min="1797" max="1798" width="14.28515625" style="285" customWidth="1"/>
    <col min="1799" max="1799" width="13.7109375" style="285" customWidth="1"/>
    <col min="1800" max="1800" width="14.28515625" style="285" customWidth="1"/>
    <col min="1801" max="1801" width="16.85546875" style="285" customWidth="1"/>
    <col min="1802" max="1802" width="10.85546875" style="285" customWidth="1"/>
    <col min="1803" max="1804" width="13" style="285" customWidth="1"/>
    <col min="1805" max="1805" width="10.140625" style="285" customWidth="1"/>
    <col min="1806" max="1806" width="8.85546875" style="285"/>
    <col min="1807" max="1807" width="15.140625" style="285" customWidth="1"/>
    <col min="1808" max="1808" width="13.85546875" style="285" customWidth="1"/>
    <col min="1809" max="1810" width="8.85546875" style="285"/>
    <col min="1811" max="1811" width="14.28515625" style="285" customWidth="1"/>
    <col min="1812" max="1812" width="17" style="285" customWidth="1"/>
    <col min="1813" max="1813" width="16.7109375" style="285" customWidth="1"/>
    <col min="1814" max="1814" width="22.42578125" style="285" customWidth="1"/>
    <col min="1815" max="1815" width="9.7109375" style="285" bestFit="1" customWidth="1"/>
    <col min="1816" max="2048" width="8.85546875" style="285"/>
    <col min="2049" max="2051" width="0" style="285" hidden="1" customWidth="1"/>
    <col min="2052" max="2052" width="33.85546875" style="285" customWidth="1"/>
    <col min="2053" max="2054" width="14.28515625" style="285" customWidth="1"/>
    <col min="2055" max="2055" width="13.7109375" style="285" customWidth="1"/>
    <col min="2056" max="2056" width="14.28515625" style="285" customWidth="1"/>
    <col min="2057" max="2057" width="16.85546875" style="285" customWidth="1"/>
    <col min="2058" max="2058" width="10.85546875" style="285" customWidth="1"/>
    <col min="2059" max="2060" width="13" style="285" customWidth="1"/>
    <col min="2061" max="2061" width="10.140625" style="285" customWidth="1"/>
    <col min="2062" max="2062" width="8.85546875" style="285"/>
    <col min="2063" max="2063" width="15.140625" style="285" customWidth="1"/>
    <col min="2064" max="2064" width="13.85546875" style="285" customWidth="1"/>
    <col min="2065" max="2066" width="8.85546875" style="285"/>
    <col min="2067" max="2067" width="14.28515625" style="285" customWidth="1"/>
    <col min="2068" max="2068" width="17" style="285" customWidth="1"/>
    <col min="2069" max="2069" width="16.7109375" style="285" customWidth="1"/>
    <col min="2070" max="2070" width="22.42578125" style="285" customWidth="1"/>
    <col min="2071" max="2071" width="9.7109375" style="285" bestFit="1" customWidth="1"/>
    <col min="2072" max="2304" width="8.85546875" style="285"/>
    <col min="2305" max="2307" width="0" style="285" hidden="1" customWidth="1"/>
    <col min="2308" max="2308" width="33.85546875" style="285" customWidth="1"/>
    <col min="2309" max="2310" width="14.28515625" style="285" customWidth="1"/>
    <col min="2311" max="2311" width="13.7109375" style="285" customWidth="1"/>
    <col min="2312" max="2312" width="14.28515625" style="285" customWidth="1"/>
    <col min="2313" max="2313" width="16.85546875" style="285" customWidth="1"/>
    <col min="2314" max="2314" width="10.85546875" style="285" customWidth="1"/>
    <col min="2315" max="2316" width="13" style="285" customWidth="1"/>
    <col min="2317" max="2317" width="10.140625" style="285" customWidth="1"/>
    <col min="2318" max="2318" width="8.85546875" style="285"/>
    <col min="2319" max="2319" width="15.140625" style="285" customWidth="1"/>
    <col min="2320" max="2320" width="13.85546875" style="285" customWidth="1"/>
    <col min="2321" max="2322" width="8.85546875" style="285"/>
    <col min="2323" max="2323" width="14.28515625" style="285" customWidth="1"/>
    <col min="2324" max="2324" width="17" style="285" customWidth="1"/>
    <col min="2325" max="2325" width="16.7109375" style="285" customWidth="1"/>
    <col min="2326" max="2326" width="22.42578125" style="285" customWidth="1"/>
    <col min="2327" max="2327" width="9.7109375" style="285" bestFit="1" customWidth="1"/>
    <col min="2328" max="2560" width="8.85546875" style="285"/>
    <col min="2561" max="2563" width="0" style="285" hidden="1" customWidth="1"/>
    <col min="2564" max="2564" width="33.85546875" style="285" customWidth="1"/>
    <col min="2565" max="2566" width="14.28515625" style="285" customWidth="1"/>
    <col min="2567" max="2567" width="13.7109375" style="285" customWidth="1"/>
    <col min="2568" max="2568" width="14.28515625" style="285" customWidth="1"/>
    <col min="2569" max="2569" width="16.85546875" style="285" customWidth="1"/>
    <col min="2570" max="2570" width="10.85546875" style="285" customWidth="1"/>
    <col min="2571" max="2572" width="13" style="285" customWidth="1"/>
    <col min="2573" max="2573" width="10.140625" style="285" customWidth="1"/>
    <col min="2574" max="2574" width="8.85546875" style="285"/>
    <col min="2575" max="2575" width="15.140625" style="285" customWidth="1"/>
    <col min="2576" max="2576" width="13.85546875" style="285" customWidth="1"/>
    <col min="2577" max="2578" width="8.85546875" style="285"/>
    <col min="2579" max="2579" width="14.28515625" style="285" customWidth="1"/>
    <col min="2580" max="2580" width="17" style="285" customWidth="1"/>
    <col min="2581" max="2581" width="16.7109375" style="285" customWidth="1"/>
    <col min="2582" max="2582" width="22.42578125" style="285" customWidth="1"/>
    <col min="2583" max="2583" width="9.7109375" style="285" bestFit="1" customWidth="1"/>
    <col min="2584" max="2816" width="8.85546875" style="285"/>
    <col min="2817" max="2819" width="0" style="285" hidden="1" customWidth="1"/>
    <col min="2820" max="2820" width="33.85546875" style="285" customWidth="1"/>
    <col min="2821" max="2822" width="14.28515625" style="285" customWidth="1"/>
    <col min="2823" max="2823" width="13.7109375" style="285" customWidth="1"/>
    <col min="2824" max="2824" width="14.28515625" style="285" customWidth="1"/>
    <col min="2825" max="2825" width="16.85546875" style="285" customWidth="1"/>
    <col min="2826" max="2826" width="10.85546875" style="285" customWidth="1"/>
    <col min="2827" max="2828" width="13" style="285" customWidth="1"/>
    <col min="2829" max="2829" width="10.140625" style="285" customWidth="1"/>
    <col min="2830" max="2830" width="8.85546875" style="285"/>
    <col min="2831" max="2831" width="15.140625" style="285" customWidth="1"/>
    <col min="2832" max="2832" width="13.85546875" style="285" customWidth="1"/>
    <col min="2833" max="2834" width="8.85546875" style="285"/>
    <col min="2835" max="2835" width="14.28515625" style="285" customWidth="1"/>
    <col min="2836" max="2836" width="17" style="285" customWidth="1"/>
    <col min="2837" max="2837" width="16.7109375" style="285" customWidth="1"/>
    <col min="2838" max="2838" width="22.42578125" style="285" customWidth="1"/>
    <col min="2839" max="2839" width="9.7109375" style="285" bestFit="1" customWidth="1"/>
    <col min="2840" max="3072" width="8.85546875" style="285"/>
    <col min="3073" max="3075" width="0" style="285" hidden="1" customWidth="1"/>
    <col min="3076" max="3076" width="33.85546875" style="285" customWidth="1"/>
    <col min="3077" max="3078" width="14.28515625" style="285" customWidth="1"/>
    <col min="3079" max="3079" width="13.7109375" style="285" customWidth="1"/>
    <col min="3080" max="3080" width="14.28515625" style="285" customWidth="1"/>
    <col min="3081" max="3081" width="16.85546875" style="285" customWidth="1"/>
    <col min="3082" max="3082" width="10.85546875" style="285" customWidth="1"/>
    <col min="3083" max="3084" width="13" style="285" customWidth="1"/>
    <col min="3085" max="3085" width="10.140625" style="285" customWidth="1"/>
    <col min="3086" max="3086" width="8.85546875" style="285"/>
    <col min="3087" max="3087" width="15.140625" style="285" customWidth="1"/>
    <col min="3088" max="3088" width="13.85546875" style="285" customWidth="1"/>
    <col min="3089" max="3090" width="8.85546875" style="285"/>
    <col min="3091" max="3091" width="14.28515625" style="285" customWidth="1"/>
    <col min="3092" max="3092" width="17" style="285" customWidth="1"/>
    <col min="3093" max="3093" width="16.7109375" style="285" customWidth="1"/>
    <col min="3094" max="3094" width="22.42578125" style="285" customWidth="1"/>
    <col min="3095" max="3095" width="9.7109375" style="285" bestFit="1" customWidth="1"/>
    <col min="3096" max="3328" width="8.85546875" style="285"/>
    <col min="3329" max="3331" width="0" style="285" hidden="1" customWidth="1"/>
    <col min="3332" max="3332" width="33.85546875" style="285" customWidth="1"/>
    <col min="3333" max="3334" width="14.28515625" style="285" customWidth="1"/>
    <col min="3335" max="3335" width="13.7109375" style="285" customWidth="1"/>
    <col min="3336" max="3336" width="14.28515625" style="285" customWidth="1"/>
    <col min="3337" max="3337" width="16.85546875" style="285" customWidth="1"/>
    <col min="3338" max="3338" width="10.85546875" style="285" customWidth="1"/>
    <col min="3339" max="3340" width="13" style="285" customWidth="1"/>
    <col min="3341" max="3341" width="10.140625" style="285" customWidth="1"/>
    <col min="3342" max="3342" width="8.85546875" style="285"/>
    <col min="3343" max="3343" width="15.140625" style="285" customWidth="1"/>
    <col min="3344" max="3344" width="13.85546875" style="285" customWidth="1"/>
    <col min="3345" max="3346" width="8.85546875" style="285"/>
    <col min="3347" max="3347" width="14.28515625" style="285" customWidth="1"/>
    <col min="3348" max="3348" width="17" style="285" customWidth="1"/>
    <col min="3349" max="3349" width="16.7109375" style="285" customWidth="1"/>
    <col min="3350" max="3350" width="22.42578125" style="285" customWidth="1"/>
    <col min="3351" max="3351" width="9.7109375" style="285" bestFit="1" customWidth="1"/>
    <col min="3352" max="3584" width="8.85546875" style="285"/>
    <col min="3585" max="3587" width="0" style="285" hidden="1" customWidth="1"/>
    <col min="3588" max="3588" width="33.85546875" style="285" customWidth="1"/>
    <col min="3589" max="3590" width="14.28515625" style="285" customWidth="1"/>
    <col min="3591" max="3591" width="13.7109375" style="285" customWidth="1"/>
    <col min="3592" max="3592" width="14.28515625" style="285" customWidth="1"/>
    <col min="3593" max="3593" width="16.85546875" style="285" customWidth="1"/>
    <col min="3594" max="3594" width="10.85546875" style="285" customWidth="1"/>
    <col min="3595" max="3596" width="13" style="285" customWidth="1"/>
    <col min="3597" max="3597" width="10.140625" style="285" customWidth="1"/>
    <col min="3598" max="3598" width="8.85546875" style="285"/>
    <col min="3599" max="3599" width="15.140625" style="285" customWidth="1"/>
    <col min="3600" max="3600" width="13.85546875" style="285" customWidth="1"/>
    <col min="3601" max="3602" width="8.85546875" style="285"/>
    <col min="3603" max="3603" width="14.28515625" style="285" customWidth="1"/>
    <col min="3604" max="3604" width="17" style="285" customWidth="1"/>
    <col min="3605" max="3605" width="16.7109375" style="285" customWidth="1"/>
    <col min="3606" max="3606" width="22.42578125" style="285" customWidth="1"/>
    <col min="3607" max="3607" width="9.7109375" style="285" bestFit="1" customWidth="1"/>
    <col min="3608" max="3840" width="8.85546875" style="285"/>
    <col min="3841" max="3843" width="0" style="285" hidden="1" customWidth="1"/>
    <col min="3844" max="3844" width="33.85546875" style="285" customWidth="1"/>
    <col min="3845" max="3846" width="14.28515625" style="285" customWidth="1"/>
    <col min="3847" max="3847" width="13.7109375" style="285" customWidth="1"/>
    <col min="3848" max="3848" width="14.28515625" style="285" customWidth="1"/>
    <col min="3849" max="3849" width="16.85546875" style="285" customWidth="1"/>
    <col min="3850" max="3850" width="10.85546875" style="285" customWidth="1"/>
    <col min="3851" max="3852" width="13" style="285" customWidth="1"/>
    <col min="3853" max="3853" width="10.140625" style="285" customWidth="1"/>
    <col min="3854" max="3854" width="8.85546875" style="285"/>
    <col min="3855" max="3855" width="15.140625" style="285" customWidth="1"/>
    <col min="3856" max="3856" width="13.85546875" style="285" customWidth="1"/>
    <col min="3857" max="3858" width="8.85546875" style="285"/>
    <col min="3859" max="3859" width="14.28515625" style="285" customWidth="1"/>
    <col min="3860" max="3860" width="17" style="285" customWidth="1"/>
    <col min="3861" max="3861" width="16.7109375" style="285" customWidth="1"/>
    <col min="3862" max="3862" width="22.42578125" style="285" customWidth="1"/>
    <col min="3863" max="3863" width="9.7109375" style="285" bestFit="1" customWidth="1"/>
    <col min="3864" max="4096" width="8.85546875" style="285"/>
    <col min="4097" max="4099" width="0" style="285" hidden="1" customWidth="1"/>
    <col min="4100" max="4100" width="33.85546875" style="285" customWidth="1"/>
    <col min="4101" max="4102" width="14.28515625" style="285" customWidth="1"/>
    <col min="4103" max="4103" width="13.7109375" style="285" customWidth="1"/>
    <col min="4104" max="4104" width="14.28515625" style="285" customWidth="1"/>
    <col min="4105" max="4105" width="16.85546875" style="285" customWidth="1"/>
    <col min="4106" max="4106" width="10.85546875" style="285" customWidth="1"/>
    <col min="4107" max="4108" width="13" style="285" customWidth="1"/>
    <col min="4109" max="4109" width="10.140625" style="285" customWidth="1"/>
    <col min="4110" max="4110" width="8.85546875" style="285"/>
    <col min="4111" max="4111" width="15.140625" style="285" customWidth="1"/>
    <col min="4112" max="4112" width="13.85546875" style="285" customWidth="1"/>
    <col min="4113" max="4114" width="8.85546875" style="285"/>
    <col min="4115" max="4115" width="14.28515625" style="285" customWidth="1"/>
    <col min="4116" max="4116" width="17" style="285" customWidth="1"/>
    <col min="4117" max="4117" width="16.7109375" style="285" customWidth="1"/>
    <col min="4118" max="4118" width="22.42578125" style="285" customWidth="1"/>
    <col min="4119" max="4119" width="9.7109375" style="285" bestFit="1" customWidth="1"/>
    <col min="4120" max="4352" width="8.85546875" style="285"/>
    <col min="4353" max="4355" width="0" style="285" hidden="1" customWidth="1"/>
    <col min="4356" max="4356" width="33.85546875" style="285" customWidth="1"/>
    <col min="4357" max="4358" width="14.28515625" style="285" customWidth="1"/>
    <col min="4359" max="4359" width="13.7109375" style="285" customWidth="1"/>
    <col min="4360" max="4360" width="14.28515625" style="285" customWidth="1"/>
    <col min="4361" max="4361" width="16.85546875" style="285" customWidth="1"/>
    <col min="4362" max="4362" width="10.85546875" style="285" customWidth="1"/>
    <col min="4363" max="4364" width="13" style="285" customWidth="1"/>
    <col min="4365" max="4365" width="10.140625" style="285" customWidth="1"/>
    <col min="4366" max="4366" width="8.85546875" style="285"/>
    <col min="4367" max="4367" width="15.140625" style="285" customWidth="1"/>
    <col min="4368" max="4368" width="13.85546875" style="285" customWidth="1"/>
    <col min="4369" max="4370" width="8.85546875" style="285"/>
    <col min="4371" max="4371" width="14.28515625" style="285" customWidth="1"/>
    <col min="4372" max="4372" width="17" style="285" customWidth="1"/>
    <col min="4373" max="4373" width="16.7109375" style="285" customWidth="1"/>
    <col min="4374" max="4374" width="22.42578125" style="285" customWidth="1"/>
    <col min="4375" max="4375" width="9.7109375" style="285" bestFit="1" customWidth="1"/>
    <col min="4376" max="4608" width="8.85546875" style="285"/>
    <col min="4609" max="4611" width="0" style="285" hidden="1" customWidth="1"/>
    <col min="4612" max="4612" width="33.85546875" style="285" customWidth="1"/>
    <col min="4613" max="4614" width="14.28515625" style="285" customWidth="1"/>
    <col min="4615" max="4615" width="13.7109375" style="285" customWidth="1"/>
    <col min="4616" max="4616" width="14.28515625" style="285" customWidth="1"/>
    <col min="4617" max="4617" width="16.85546875" style="285" customWidth="1"/>
    <col min="4618" max="4618" width="10.85546875" style="285" customWidth="1"/>
    <col min="4619" max="4620" width="13" style="285" customWidth="1"/>
    <col min="4621" max="4621" width="10.140625" style="285" customWidth="1"/>
    <col min="4622" max="4622" width="8.85546875" style="285"/>
    <col min="4623" max="4623" width="15.140625" style="285" customWidth="1"/>
    <col min="4624" max="4624" width="13.85546875" style="285" customWidth="1"/>
    <col min="4625" max="4626" width="8.85546875" style="285"/>
    <col min="4627" max="4627" width="14.28515625" style="285" customWidth="1"/>
    <col min="4628" max="4628" width="17" style="285" customWidth="1"/>
    <col min="4629" max="4629" width="16.7109375" style="285" customWidth="1"/>
    <col min="4630" max="4630" width="22.42578125" style="285" customWidth="1"/>
    <col min="4631" max="4631" width="9.7109375" style="285" bestFit="1" customWidth="1"/>
    <col min="4632" max="4864" width="8.85546875" style="285"/>
    <col min="4865" max="4867" width="0" style="285" hidden="1" customWidth="1"/>
    <col min="4868" max="4868" width="33.85546875" style="285" customWidth="1"/>
    <col min="4869" max="4870" width="14.28515625" style="285" customWidth="1"/>
    <col min="4871" max="4871" width="13.7109375" style="285" customWidth="1"/>
    <col min="4872" max="4872" width="14.28515625" style="285" customWidth="1"/>
    <col min="4873" max="4873" width="16.85546875" style="285" customWidth="1"/>
    <col min="4874" max="4874" width="10.85546875" style="285" customWidth="1"/>
    <col min="4875" max="4876" width="13" style="285" customWidth="1"/>
    <col min="4877" max="4877" width="10.140625" style="285" customWidth="1"/>
    <col min="4878" max="4878" width="8.85546875" style="285"/>
    <col min="4879" max="4879" width="15.140625" style="285" customWidth="1"/>
    <col min="4880" max="4880" width="13.85546875" style="285" customWidth="1"/>
    <col min="4881" max="4882" width="8.85546875" style="285"/>
    <col min="4883" max="4883" width="14.28515625" style="285" customWidth="1"/>
    <col min="4884" max="4884" width="17" style="285" customWidth="1"/>
    <col min="4885" max="4885" width="16.7109375" style="285" customWidth="1"/>
    <col min="4886" max="4886" width="22.42578125" style="285" customWidth="1"/>
    <col min="4887" max="4887" width="9.7109375" style="285" bestFit="1" customWidth="1"/>
    <col min="4888" max="5120" width="8.85546875" style="285"/>
    <col min="5121" max="5123" width="0" style="285" hidden="1" customWidth="1"/>
    <col min="5124" max="5124" width="33.85546875" style="285" customWidth="1"/>
    <col min="5125" max="5126" width="14.28515625" style="285" customWidth="1"/>
    <col min="5127" max="5127" width="13.7109375" style="285" customWidth="1"/>
    <col min="5128" max="5128" width="14.28515625" style="285" customWidth="1"/>
    <col min="5129" max="5129" width="16.85546875" style="285" customWidth="1"/>
    <col min="5130" max="5130" width="10.85546875" style="285" customWidth="1"/>
    <col min="5131" max="5132" width="13" style="285" customWidth="1"/>
    <col min="5133" max="5133" width="10.140625" style="285" customWidth="1"/>
    <col min="5134" max="5134" width="8.85546875" style="285"/>
    <col min="5135" max="5135" width="15.140625" style="285" customWidth="1"/>
    <col min="5136" max="5136" width="13.85546875" style="285" customWidth="1"/>
    <col min="5137" max="5138" width="8.85546875" style="285"/>
    <col min="5139" max="5139" width="14.28515625" style="285" customWidth="1"/>
    <col min="5140" max="5140" width="17" style="285" customWidth="1"/>
    <col min="5141" max="5141" width="16.7109375" style="285" customWidth="1"/>
    <col min="5142" max="5142" width="22.42578125" style="285" customWidth="1"/>
    <col min="5143" max="5143" width="9.7109375" style="285" bestFit="1" customWidth="1"/>
    <col min="5144" max="5376" width="8.85546875" style="285"/>
    <col min="5377" max="5379" width="0" style="285" hidden="1" customWidth="1"/>
    <col min="5380" max="5380" width="33.85546875" style="285" customWidth="1"/>
    <col min="5381" max="5382" width="14.28515625" style="285" customWidth="1"/>
    <col min="5383" max="5383" width="13.7109375" style="285" customWidth="1"/>
    <col min="5384" max="5384" width="14.28515625" style="285" customWidth="1"/>
    <col min="5385" max="5385" width="16.85546875" style="285" customWidth="1"/>
    <col min="5386" max="5386" width="10.85546875" style="285" customWidth="1"/>
    <col min="5387" max="5388" width="13" style="285" customWidth="1"/>
    <col min="5389" max="5389" width="10.140625" style="285" customWidth="1"/>
    <col min="5390" max="5390" width="8.85546875" style="285"/>
    <col min="5391" max="5391" width="15.140625" style="285" customWidth="1"/>
    <col min="5392" max="5392" width="13.85546875" style="285" customWidth="1"/>
    <col min="5393" max="5394" width="8.85546875" style="285"/>
    <col min="5395" max="5395" width="14.28515625" style="285" customWidth="1"/>
    <col min="5396" max="5396" width="17" style="285" customWidth="1"/>
    <col min="5397" max="5397" width="16.7109375" style="285" customWidth="1"/>
    <col min="5398" max="5398" width="22.42578125" style="285" customWidth="1"/>
    <col min="5399" max="5399" width="9.7109375" style="285" bestFit="1" customWidth="1"/>
    <col min="5400" max="5632" width="8.85546875" style="285"/>
    <col min="5633" max="5635" width="0" style="285" hidden="1" customWidth="1"/>
    <col min="5636" max="5636" width="33.85546875" style="285" customWidth="1"/>
    <col min="5637" max="5638" width="14.28515625" style="285" customWidth="1"/>
    <col min="5639" max="5639" width="13.7109375" style="285" customWidth="1"/>
    <col min="5640" max="5640" width="14.28515625" style="285" customWidth="1"/>
    <col min="5641" max="5641" width="16.85546875" style="285" customWidth="1"/>
    <col min="5642" max="5642" width="10.85546875" style="285" customWidth="1"/>
    <col min="5643" max="5644" width="13" style="285" customWidth="1"/>
    <col min="5645" max="5645" width="10.140625" style="285" customWidth="1"/>
    <col min="5646" max="5646" width="8.85546875" style="285"/>
    <col min="5647" max="5647" width="15.140625" style="285" customWidth="1"/>
    <col min="5648" max="5648" width="13.85546875" style="285" customWidth="1"/>
    <col min="5649" max="5650" width="8.85546875" style="285"/>
    <col min="5651" max="5651" width="14.28515625" style="285" customWidth="1"/>
    <col min="5652" max="5652" width="17" style="285" customWidth="1"/>
    <col min="5653" max="5653" width="16.7109375" style="285" customWidth="1"/>
    <col min="5654" max="5654" width="22.42578125" style="285" customWidth="1"/>
    <col min="5655" max="5655" width="9.7109375" style="285" bestFit="1" customWidth="1"/>
    <col min="5656" max="5888" width="8.85546875" style="285"/>
    <col min="5889" max="5891" width="0" style="285" hidden="1" customWidth="1"/>
    <col min="5892" max="5892" width="33.85546875" style="285" customWidth="1"/>
    <col min="5893" max="5894" width="14.28515625" style="285" customWidth="1"/>
    <col min="5895" max="5895" width="13.7109375" style="285" customWidth="1"/>
    <col min="5896" max="5896" width="14.28515625" style="285" customWidth="1"/>
    <col min="5897" max="5897" width="16.85546875" style="285" customWidth="1"/>
    <col min="5898" max="5898" width="10.85546875" style="285" customWidth="1"/>
    <col min="5899" max="5900" width="13" style="285" customWidth="1"/>
    <col min="5901" max="5901" width="10.140625" style="285" customWidth="1"/>
    <col min="5902" max="5902" width="8.85546875" style="285"/>
    <col min="5903" max="5903" width="15.140625" style="285" customWidth="1"/>
    <col min="5904" max="5904" width="13.85546875" style="285" customWidth="1"/>
    <col min="5905" max="5906" width="8.85546875" style="285"/>
    <col min="5907" max="5907" width="14.28515625" style="285" customWidth="1"/>
    <col min="5908" max="5908" width="17" style="285" customWidth="1"/>
    <col min="5909" max="5909" width="16.7109375" style="285" customWidth="1"/>
    <col min="5910" max="5910" width="22.42578125" style="285" customWidth="1"/>
    <col min="5911" max="5911" width="9.7109375" style="285" bestFit="1" customWidth="1"/>
    <col min="5912" max="6144" width="8.85546875" style="285"/>
    <col min="6145" max="6147" width="0" style="285" hidden="1" customWidth="1"/>
    <col min="6148" max="6148" width="33.85546875" style="285" customWidth="1"/>
    <col min="6149" max="6150" width="14.28515625" style="285" customWidth="1"/>
    <col min="6151" max="6151" width="13.7109375" style="285" customWidth="1"/>
    <col min="6152" max="6152" width="14.28515625" style="285" customWidth="1"/>
    <col min="6153" max="6153" width="16.85546875" style="285" customWidth="1"/>
    <col min="6154" max="6154" width="10.85546875" style="285" customWidth="1"/>
    <col min="6155" max="6156" width="13" style="285" customWidth="1"/>
    <col min="6157" max="6157" width="10.140625" style="285" customWidth="1"/>
    <col min="6158" max="6158" width="8.85546875" style="285"/>
    <col min="6159" max="6159" width="15.140625" style="285" customWidth="1"/>
    <col min="6160" max="6160" width="13.85546875" style="285" customWidth="1"/>
    <col min="6161" max="6162" width="8.85546875" style="285"/>
    <col min="6163" max="6163" width="14.28515625" style="285" customWidth="1"/>
    <col min="6164" max="6164" width="17" style="285" customWidth="1"/>
    <col min="6165" max="6165" width="16.7109375" style="285" customWidth="1"/>
    <col min="6166" max="6166" width="22.42578125" style="285" customWidth="1"/>
    <col min="6167" max="6167" width="9.7109375" style="285" bestFit="1" customWidth="1"/>
    <col min="6168" max="6400" width="8.85546875" style="285"/>
    <col min="6401" max="6403" width="0" style="285" hidden="1" customWidth="1"/>
    <col min="6404" max="6404" width="33.85546875" style="285" customWidth="1"/>
    <col min="6405" max="6406" width="14.28515625" style="285" customWidth="1"/>
    <col min="6407" max="6407" width="13.7109375" style="285" customWidth="1"/>
    <col min="6408" max="6408" width="14.28515625" style="285" customWidth="1"/>
    <col min="6409" max="6409" width="16.85546875" style="285" customWidth="1"/>
    <col min="6410" max="6410" width="10.85546875" style="285" customWidth="1"/>
    <col min="6411" max="6412" width="13" style="285" customWidth="1"/>
    <col min="6413" max="6413" width="10.140625" style="285" customWidth="1"/>
    <col min="6414" max="6414" width="8.85546875" style="285"/>
    <col min="6415" max="6415" width="15.140625" style="285" customWidth="1"/>
    <col min="6416" max="6416" width="13.85546875" style="285" customWidth="1"/>
    <col min="6417" max="6418" width="8.85546875" style="285"/>
    <col min="6419" max="6419" width="14.28515625" style="285" customWidth="1"/>
    <col min="6420" max="6420" width="17" style="285" customWidth="1"/>
    <col min="6421" max="6421" width="16.7109375" style="285" customWidth="1"/>
    <col min="6422" max="6422" width="22.42578125" style="285" customWidth="1"/>
    <col min="6423" max="6423" width="9.7109375" style="285" bestFit="1" customWidth="1"/>
    <col min="6424" max="6656" width="8.85546875" style="285"/>
    <col min="6657" max="6659" width="0" style="285" hidden="1" customWidth="1"/>
    <col min="6660" max="6660" width="33.85546875" style="285" customWidth="1"/>
    <col min="6661" max="6662" width="14.28515625" style="285" customWidth="1"/>
    <col min="6663" max="6663" width="13.7109375" style="285" customWidth="1"/>
    <col min="6664" max="6664" width="14.28515625" style="285" customWidth="1"/>
    <col min="6665" max="6665" width="16.85546875" style="285" customWidth="1"/>
    <col min="6666" max="6666" width="10.85546875" style="285" customWidth="1"/>
    <col min="6667" max="6668" width="13" style="285" customWidth="1"/>
    <col min="6669" max="6669" width="10.140625" style="285" customWidth="1"/>
    <col min="6670" max="6670" width="8.85546875" style="285"/>
    <col min="6671" max="6671" width="15.140625" style="285" customWidth="1"/>
    <col min="6672" max="6672" width="13.85546875" style="285" customWidth="1"/>
    <col min="6673" max="6674" width="8.85546875" style="285"/>
    <col min="6675" max="6675" width="14.28515625" style="285" customWidth="1"/>
    <col min="6676" max="6676" width="17" style="285" customWidth="1"/>
    <col min="6677" max="6677" width="16.7109375" style="285" customWidth="1"/>
    <col min="6678" max="6678" width="22.42578125" style="285" customWidth="1"/>
    <col min="6679" max="6679" width="9.7109375" style="285" bestFit="1" customWidth="1"/>
    <col min="6680" max="6912" width="8.85546875" style="285"/>
    <col min="6913" max="6915" width="0" style="285" hidden="1" customWidth="1"/>
    <col min="6916" max="6916" width="33.85546875" style="285" customWidth="1"/>
    <col min="6917" max="6918" width="14.28515625" style="285" customWidth="1"/>
    <col min="6919" max="6919" width="13.7109375" style="285" customWidth="1"/>
    <col min="6920" max="6920" width="14.28515625" style="285" customWidth="1"/>
    <col min="6921" max="6921" width="16.85546875" style="285" customWidth="1"/>
    <col min="6922" max="6922" width="10.85546875" style="285" customWidth="1"/>
    <col min="6923" max="6924" width="13" style="285" customWidth="1"/>
    <col min="6925" max="6925" width="10.140625" style="285" customWidth="1"/>
    <col min="6926" max="6926" width="8.85546875" style="285"/>
    <col min="6927" max="6927" width="15.140625" style="285" customWidth="1"/>
    <col min="6928" max="6928" width="13.85546875" style="285" customWidth="1"/>
    <col min="6929" max="6930" width="8.85546875" style="285"/>
    <col min="6931" max="6931" width="14.28515625" style="285" customWidth="1"/>
    <col min="6932" max="6932" width="17" style="285" customWidth="1"/>
    <col min="6933" max="6933" width="16.7109375" style="285" customWidth="1"/>
    <col min="6934" max="6934" width="22.42578125" style="285" customWidth="1"/>
    <col min="6935" max="6935" width="9.7109375" style="285" bestFit="1" customWidth="1"/>
    <col min="6936" max="7168" width="8.85546875" style="285"/>
    <col min="7169" max="7171" width="0" style="285" hidden="1" customWidth="1"/>
    <col min="7172" max="7172" width="33.85546875" style="285" customWidth="1"/>
    <col min="7173" max="7174" width="14.28515625" style="285" customWidth="1"/>
    <col min="7175" max="7175" width="13.7109375" style="285" customWidth="1"/>
    <col min="7176" max="7176" width="14.28515625" style="285" customWidth="1"/>
    <col min="7177" max="7177" width="16.85546875" style="285" customWidth="1"/>
    <col min="7178" max="7178" width="10.85546875" style="285" customWidth="1"/>
    <col min="7179" max="7180" width="13" style="285" customWidth="1"/>
    <col min="7181" max="7181" width="10.140625" style="285" customWidth="1"/>
    <col min="7182" max="7182" width="8.85546875" style="285"/>
    <col min="7183" max="7183" width="15.140625" style="285" customWidth="1"/>
    <col min="7184" max="7184" width="13.85546875" style="285" customWidth="1"/>
    <col min="7185" max="7186" width="8.85546875" style="285"/>
    <col min="7187" max="7187" width="14.28515625" style="285" customWidth="1"/>
    <col min="7188" max="7188" width="17" style="285" customWidth="1"/>
    <col min="7189" max="7189" width="16.7109375" style="285" customWidth="1"/>
    <col min="7190" max="7190" width="22.42578125" style="285" customWidth="1"/>
    <col min="7191" max="7191" width="9.7109375" style="285" bestFit="1" customWidth="1"/>
    <col min="7192" max="7424" width="8.85546875" style="285"/>
    <col min="7425" max="7427" width="0" style="285" hidden="1" customWidth="1"/>
    <col min="7428" max="7428" width="33.85546875" style="285" customWidth="1"/>
    <col min="7429" max="7430" width="14.28515625" style="285" customWidth="1"/>
    <col min="7431" max="7431" width="13.7109375" style="285" customWidth="1"/>
    <col min="7432" max="7432" width="14.28515625" style="285" customWidth="1"/>
    <col min="7433" max="7433" width="16.85546875" style="285" customWidth="1"/>
    <col min="7434" max="7434" width="10.85546875" style="285" customWidth="1"/>
    <col min="7435" max="7436" width="13" style="285" customWidth="1"/>
    <col min="7437" max="7437" width="10.140625" style="285" customWidth="1"/>
    <col min="7438" max="7438" width="8.85546875" style="285"/>
    <col min="7439" max="7439" width="15.140625" style="285" customWidth="1"/>
    <col min="7440" max="7440" width="13.85546875" style="285" customWidth="1"/>
    <col min="7441" max="7442" width="8.85546875" style="285"/>
    <col min="7443" max="7443" width="14.28515625" style="285" customWidth="1"/>
    <col min="7444" max="7444" width="17" style="285" customWidth="1"/>
    <col min="7445" max="7445" width="16.7109375" style="285" customWidth="1"/>
    <col min="7446" max="7446" width="22.42578125" style="285" customWidth="1"/>
    <col min="7447" max="7447" width="9.7109375" style="285" bestFit="1" customWidth="1"/>
    <col min="7448" max="7680" width="8.85546875" style="285"/>
    <col min="7681" max="7683" width="0" style="285" hidden="1" customWidth="1"/>
    <col min="7684" max="7684" width="33.85546875" style="285" customWidth="1"/>
    <col min="7685" max="7686" width="14.28515625" style="285" customWidth="1"/>
    <col min="7687" max="7687" width="13.7109375" style="285" customWidth="1"/>
    <col min="7688" max="7688" width="14.28515625" style="285" customWidth="1"/>
    <col min="7689" max="7689" width="16.85546875" style="285" customWidth="1"/>
    <col min="7690" max="7690" width="10.85546875" style="285" customWidth="1"/>
    <col min="7691" max="7692" width="13" style="285" customWidth="1"/>
    <col min="7693" max="7693" width="10.140625" style="285" customWidth="1"/>
    <col min="7694" max="7694" width="8.85546875" style="285"/>
    <col min="7695" max="7695" width="15.140625" style="285" customWidth="1"/>
    <col min="7696" max="7696" width="13.85546875" style="285" customWidth="1"/>
    <col min="7697" max="7698" width="8.85546875" style="285"/>
    <col min="7699" max="7699" width="14.28515625" style="285" customWidth="1"/>
    <col min="7700" max="7700" width="17" style="285" customWidth="1"/>
    <col min="7701" max="7701" width="16.7109375" style="285" customWidth="1"/>
    <col min="7702" max="7702" width="22.42578125" style="285" customWidth="1"/>
    <col min="7703" max="7703" width="9.7109375" style="285" bestFit="1" customWidth="1"/>
    <col min="7704" max="7936" width="8.85546875" style="285"/>
    <col min="7937" max="7939" width="0" style="285" hidden="1" customWidth="1"/>
    <col min="7940" max="7940" width="33.85546875" style="285" customWidth="1"/>
    <col min="7941" max="7942" width="14.28515625" style="285" customWidth="1"/>
    <col min="7943" max="7943" width="13.7109375" style="285" customWidth="1"/>
    <col min="7944" max="7944" width="14.28515625" style="285" customWidth="1"/>
    <col min="7945" max="7945" width="16.85546875" style="285" customWidth="1"/>
    <col min="7946" max="7946" width="10.85546875" style="285" customWidth="1"/>
    <col min="7947" max="7948" width="13" style="285" customWidth="1"/>
    <col min="7949" max="7949" width="10.140625" style="285" customWidth="1"/>
    <col min="7950" max="7950" width="8.85546875" style="285"/>
    <col min="7951" max="7951" width="15.140625" style="285" customWidth="1"/>
    <col min="7952" max="7952" width="13.85546875" style="285" customWidth="1"/>
    <col min="7953" max="7954" width="8.85546875" style="285"/>
    <col min="7955" max="7955" width="14.28515625" style="285" customWidth="1"/>
    <col min="7956" max="7956" width="17" style="285" customWidth="1"/>
    <col min="7957" max="7957" width="16.7109375" style="285" customWidth="1"/>
    <col min="7958" max="7958" width="22.42578125" style="285" customWidth="1"/>
    <col min="7959" max="7959" width="9.7109375" style="285" bestFit="1" customWidth="1"/>
    <col min="7960" max="8192" width="8.85546875" style="285"/>
    <col min="8193" max="8195" width="0" style="285" hidden="1" customWidth="1"/>
    <col min="8196" max="8196" width="33.85546875" style="285" customWidth="1"/>
    <col min="8197" max="8198" width="14.28515625" style="285" customWidth="1"/>
    <col min="8199" max="8199" width="13.7109375" style="285" customWidth="1"/>
    <col min="8200" max="8200" width="14.28515625" style="285" customWidth="1"/>
    <col min="8201" max="8201" width="16.85546875" style="285" customWidth="1"/>
    <col min="8202" max="8202" width="10.85546875" style="285" customWidth="1"/>
    <col min="8203" max="8204" width="13" style="285" customWidth="1"/>
    <col min="8205" max="8205" width="10.140625" style="285" customWidth="1"/>
    <col min="8206" max="8206" width="8.85546875" style="285"/>
    <col min="8207" max="8207" width="15.140625" style="285" customWidth="1"/>
    <col min="8208" max="8208" width="13.85546875" style="285" customWidth="1"/>
    <col min="8209" max="8210" width="8.85546875" style="285"/>
    <col min="8211" max="8211" width="14.28515625" style="285" customWidth="1"/>
    <col min="8212" max="8212" width="17" style="285" customWidth="1"/>
    <col min="8213" max="8213" width="16.7109375" style="285" customWidth="1"/>
    <col min="8214" max="8214" width="22.42578125" style="285" customWidth="1"/>
    <col min="8215" max="8215" width="9.7109375" style="285" bestFit="1" customWidth="1"/>
    <col min="8216" max="8448" width="8.85546875" style="285"/>
    <col min="8449" max="8451" width="0" style="285" hidden="1" customWidth="1"/>
    <col min="8452" max="8452" width="33.85546875" style="285" customWidth="1"/>
    <col min="8453" max="8454" width="14.28515625" style="285" customWidth="1"/>
    <col min="8455" max="8455" width="13.7109375" style="285" customWidth="1"/>
    <col min="8456" max="8456" width="14.28515625" style="285" customWidth="1"/>
    <col min="8457" max="8457" width="16.85546875" style="285" customWidth="1"/>
    <col min="8458" max="8458" width="10.85546875" style="285" customWidth="1"/>
    <col min="8459" max="8460" width="13" style="285" customWidth="1"/>
    <col min="8461" max="8461" width="10.140625" style="285" customWidth="1"/>
    <col min="8462" max="8462" width="8.85546875" style="285"/>
    <col min="8463" max="8463" width="15.140625" style="285" customWidth="1"/>
    <col min="8464" max="8464" width="13.85546875" style="285" customWidth="1"/>
    <col min="8465" max="8466" width="8.85546875" style="285"/>
    <col min="8467" max="8467" width="14.28515625" style="285" customWidth="1"/>
    <col min="8468" max="8468" width="17" style="285" customWidth="1"/>
    <col min="8469" max="8469" width="16.7109375" style="285" customWidth="1"/>
    <col min="8470" max="8470" width="22.42578125" style="285" customWidth="1"/>
    <col min="8471" max="8471" width="9.7109375" style="285" bestFit="1" customWidth="1"/>
    <col min="8472" max="8704" width="8.85546875" style="285"/>
    <col min="8705" max="8707" width="0" style="285" hidden="1" customWidth="1"/>
    <col min="8708" max="8708" width="33.85546875" style="285" customWidth="1"/>
    <col min="8709" max="8710" width="14.28515625" style="285" customWidth="1"/>
    <col min="8711" max="8711" width="13.7109375" style="285" customWidth="1"/>
    <col min="8712" max="8712" width="14.28515625" style="285" customWidth="1"/>
    <col min="8713" max="8713" width="16.85546875" style="285" customWidth="1"/>
    <col min="8714" max="8714" width="10.85546875" style="285" customWidth="1"/>
    <col min="8715" max="8716" width="13" style="285" customWidth="1"/>
    <col min="8717" max="8717" width="10.140625" style="285" customWidth="1"/>
    <col min="8718" max="8718" width="8.85546875" style="285"/>
    <col min="8719" max="8719" width="15.140625" style="285" customWidth="1"/>
    <col min="8720" max="8720" width="13.85546875" style="285" customWidth="1"/>
    <col min="8721" max="8722" width="8.85546875" style="285"/>
    <col min="8723" max="8723" width="14.28515625" style="285" customWidth="1"/>
    <col min="8724" max="8724" width="17" style="285" customWidth="1"/>
    <col min="8725" max="8725" width="16.7109375" style="285" customWidth="1"/>
    <col min="8726" max="8726" width="22.42578125" style="285" customWidth="1"/>
    <col min="8727" max="8727" width="9.7109375" style="285" bestFit="1" customWidth="1"/>
    <col min="8728" max="8960" width="8.85546875" style="285"/>
    <col min="8961" max="8963" width="0" style="285" hidden="1" customWidth="1"/>
    <col min="8964" max="8964" width="33.85546875" style="285" customWidth="1"/>
    <col min="8965" max="8966" width="14.28515625" style="285" customWidth="1"/>
    <col min="8967" max="8967" width="13.7109375" style="285" customWidth="1"/>
    <col min="8968" max="8968" width="14.28515625" style="285" customWidth="1"/>
    <col min="8969" max="8969" width="16.85546875" style="285" customWidth="1"/>
    <col min="8970" max="8970" width="10.85546875" style="285" customWidth="1"/>
    <col min="8971" max="8972" width="13" style="285" customWidth="1"/>
    <col min="8973" max="8973" width="10.140625" style="285" customWidth="1"/>
    <col min="8974" max="8974" width="8.85546875" style="285"/>
    <col min="8975" max="8975" width="15.140625" style="285" customWidth="1"/>
    <col min="8976" max="8976" width="13.85546875" style="285" customWidth="1"/>
    <col min="8977" max="8978" width="8.85546875" style="285"/>
    <col min="8979" max="8979" width="14.28515625" style="285" customWidth="1"/>
    <col min="8980" max="8980" width="17" style="285" customWidth="1"/>
    <col min="8981" max="8981" width="16.7109375" style="285" customWidth="1"/>
    <col min="8982" max="8982" width="22.42578125" style="285" customWidth="1"/>
    <col min="8983" max="8983" width="9.7109375" style="285" bestFit="1" customWidth="1"/>
    <col min="8984" max="9216" width="8.85546875" style="285"/>
    <col min="9217" max="9219" width="0" style="285" hidden="1" customWidth="1"/>
    <col min="9220" max="9220" width="33.85546875" style="285" customWidth="1"/>
    <col min="9221" max="9222" width="14.28515625" style="285" customWidth="1"/>
    <col min="9223" max="9223" width="13.7109375" style="285" customWidth="1"/>
    <col min="9224" max="9224" width="14.28515625" style="285" customWidth="1"/>
    <col min="9225" max="9225" width="16.85546875" style="285" customWidth="1"/>
    <col min="9226" max="9226" width="10.85546875" style="285" customWidth="1"/>
    <col min="9227" max="9228" width="13" style="285" customWidth="1"/>
    <col min="9229" max="9229" width="10.140625" style="285" customWidth="1"/>
    <col min="9230" max="9230" width="8.85546875" style="285"/>
    <col min="9231" max="9231" width="15.140625" style="285" customWidth="1"/>
    <col min="9232" max="9232" width="13.85546875" style="285" customWidth="1"/>
    <col min="9233" max="9234" width="8.85546875" style="285"/>
    <col min="9235" max="9235" width="14.28515625" style="285" customWidth="1"/>
    <col min="9236" max="9236" width="17" style="285" customWidth="1"/>
    <col min="9237" max="9237" width="16.7109375" style="285" customWidth="1"/>
    <col min="9238" max="9238" width="22.42578125" style="285" customWidth="1"/>
    <col min="9239" max="9239" width="9.7109375" style="285" bestFit="1" customWidth="1"/>
    <col min="9240" max="9472" width="8.85546875" style="285"/>
    <col min="9473" max="9475" width="0" style="285" hidden="1" customWidth="1"/>
    <col min="9476" max="9476" width="33.85546875" style="285" customWidth="1"/>
    <col min="9477" max="9478" width="14.28515625" style="285" customWidth="1"/>
    <col min="9479" max="9479" width="13.7109375" style="285" customWidth="1"/>
    <col min="9480" max="9480" width="14.28515625" style="285" customWidth="1"/>
    <col min="9481" max="9481" width="16.85546875" style="285" customWidth="1"/>
    <col min="9482" max="9482" width="10.85546875" style="285" customWidth="1"/>
    <col min="9483" max="9484" width="13" style="285" customWidth="1"/>
    <col min="9485" max="9485" width="10.140625" style="285" customWidth="1"/>
    <col min="9486" max="9486" width="8.85546875" style="285"/>
    <col min="9487" max="9487" width="15.140625" style="285" customWidth="1"/>
    <col min="9488" max="9488" width="13.85546875" style="285" customWidth="1"/>
    <col min="9489" max="9490" width="8.85546875" style="285"/>
    <col min="9491" max="9491" width="14.28515625" style="285" customWidth="1"/>
    <col min="9492" max="9492" width="17" style="285" customWidth="1"/>
    <col min="9493" max="9493" width="16.7109375" style="285" customWidth="1"/>
    <col min="9494" max="9494" width="22.42578125" style="285" customWidth="1"/>
    <col min="9495" max="9495" width="9.7109375" style="285" bestFit="1" customWidth="1"/>
    <col min="9496" max="9728" width="8.85546875" style="285"/>
    <col min="9729" max="9731" width="0" style="285" hidden="1" customWidth="1"/>
    <col min="9732" max="9732" width="33.85546875" style="285" customWidth="1"/>
    <col min="9733" max="9734" width="14.28515625" style="285" customWidth="1"/>
    <col min="9735" max="9735" width="13.7109375" style="285" customWidth="1"/>
    <col min="9736" max="9736" width="14.28515625" style="285" customWidth="1"/>
    <col min="9737" max="9737" width="16.85546875" style="285" customWidth="1"/>
    <col min="9738" max="9738" width="10.85546875" style="285" customWidth="1"/>
    <col min="9739" max="9740" width="13" style="285" customWidth="1"/>
    <col min="9741" max="9741" width="10.140625" style="285" customWidth="1"/>
    <col min="9742" max="9742" width="8.85546875" style="285"/>
    <col min="9743" max="9743" width="15.140625" style="285" customWidth="1"/>
    <col min="9744" max="9744" width="13.85546875" style="285" customWidth="1"/>
    <col min="9745" max="9746" width="8.85546875" style="285"/>
    <col min="9747" max="9747" width="14.28515625" style="285" customWidth="1"/>
    <col min="9748" max="9748" width="17" style="285" customWidth="1"/>
    <col min="9749" max="9749" width="16.7109375" style="285" customWidth="1"/>
    <col min="9750" max="9750" width="22.42578125" style="285" customWidth="1"/>
    <col min="9751" max="9751" width="9.7109375" style="285" bestFit="1" customWidth="1"/>
    <col min="9752" max="9984" width="8.85546875" style="285"/>
    <col min="9985" max="9987" width="0" style="285" hidden="1" customWidth="1"/>
    <col min="9988" max="9988" width="33.85546875" style="285" customWidth="1"/>
    <col min="9989" max="9990" width="14.28515625" style="285" customWidth="1"/>
    <col min="9991" max="9991" width="13.7109375" style="285" customWidth="1"/>
    <col min="9992" max="9992" width="14.28515625" style="285" customWidth="1"/>
    <col min="9993" max="9993" width="16.85546875" style="285" customWidth="1"/>
    <col min="9994" max="9994" width="10.85546875" style="285" customWidth="1"/>
    <col min="9995" max="9996" width="13" style="285" customWidth="1"/>
    <col min="9997" max="9997" width="10.140625" style="285" customWidth="1"/>
    <col min="9998" max="9998" width="8.85546875" style="285"/>
    <col min="9999" max="9999" width="15.140625" style="285" customWidth="1"/>
    <col min="10000" max="10000" width="13.85546875" style="285" customWidth="1"/>
    <col min="10001" max="10002" width="8.85546875" style="285"/>
    <col min="10003" max="10003" width="14.28515625" style="285" customWidth="1"/>
    <col min="10004" max="10004" width="17" style="285" customWidth="1"/>
    <col min="10005" max="10005" width="16.7109375" style="285" customWidth="1"/>
    <col min="10006" max="10006" width="22.42578125" style="285" customWidth="1"/>
    <col min="10007" max="10007" width="9.7109375" style="285" bestFit="1" customWidth="1"/>
    <col min="10008" max="10240" width="8.85546875" style="285"/>
    <col min="10241" max="10243" width="0" style="285" hidden="1" customWidth="1"/>
    <col min="10244" max="10244" width="33.85546875" style="285" customWidth="1"/>
    <col min="10245" max="10246" width="14.28515625" style="285" customWidth="1"/>
    <col min="10247" max="10247" width="13.7109375" style="285" customWidth="1"/>
    <col min="10248" max="10248" width="14.28515625" style="285" customWidth="1"/>
    <col min="10249" max="10249" width="16.85546875" style="285" customWidth="1"/>
    <col min="10250" max="10250" width="10.85546875" style="285" customWidth="1"/>
    <col min="10251" max="10252" width="13" style="285" customWidth="1"/>
    <col min="10253" max="10253" width="10.140625" style="285" customWidth="1"/>
    <col min="10254" max="10254" width="8.85546875" style="285"/>
    <col min="10255" max="10255" width="15.140625" style="285" customWidth="1"/>
    <col min="10256" max="10256" width="13.85546875" style="285" customWidth="1"/>
    <col min="10257" max="10258" width="8.85546875" style="285"/>
    <col min="10259" max="10259" width="14.28515625" style="285" customWidth="1"/>
    <col min="10260" max="10260" width="17" style="285" customWidth="1"/>
    <col min="10261" max="10261" width="16.7109375" style="285" customWidth="1"/>
    <col min="10262" max="10262" width="22.42578125" style="285" customWidth="1"/>
    <col min="10263" max="10263" width="9.7109375" style="285" bestFit="1" customWidth="1"/>
    <col min="10264" max="10496" width="8.85546875" style="285"/>
    <col min="10497" max="10499" width="0" style="285" hidden="1" customWidth="1"/>
    <col min="10500" max="10500" width="33.85546875" style="285" customWidth="1"/>
    <col min="10501" max="10502" width="14.28515625" style="285" customWidth="1"/>
    <col min="10503" max="10503" width="13.7109375" style="285" customWidth="1"/>
    <col min="10504" max="10504" width="14.28515625" style="285" customWidth="1"/>
    <col min="10505" max="10505" width="16.85546875" style="285" customWidth="1"/>
    <col min="10506" max="10506" width="10.85546875" style="285" customWidth="1"/>
    <col min="10507" max="10508" width="13" style="285" customWidth="1"/>
    <col min="10509" max="10509" width="10.140625" style="285" customWidth="1"/>
    <col min="10510" max="10510" width="8.85546875" style="285"/>
    <col min="10511" max="10511" width="15.140625" style="285" customWidth="1"/>
    <col min="10512" max="10512" width="13.85546875" style="285" customWidth="1"/>
    <col min="10513" max="10514" width="8.85546875" style="285"/>
    <col min="10515" max="10515" width="14.28515625" style="285" customWidth="1"/>
    <col min="10516" max="10516" width="17" style="285" customWidth="1"/>
    <col min="10517" max="10517" width="16.7109375" style="285" customWidth="1"/>
    <col min="10518" max="10518" width="22.42578125" style="285" customWidth="1"/>
    <col min="10519" max="10519" width="9.7109375" style="285" bestFit="1" customWidth="1"/>
    <col min="10520" max="10752" width="8.85546875" style="285"/>
    <col min="10753" max="10755" width="0" style="285" hidden="1" customWidth="1"/>
    <col min="10756" max="10756" width="33.85546875" style="285" customWidth="1"/>
    <col min="10757" max="10758" width="14.28515625" style="285" customWidth="1"/>
    <col min="10759" max="10759" width="13.7109375" style="285" customWidth="1"/>
    <col min="10760" max="10760" width="14.28515625" style="285" customWidth="1"/>
    <col min="10761" max="10761" width="16.85546875" style="285" customWidth="1"/>
    <col min="10762" max="10762" width="10.85546875" style="285" customWidth="1"/>
    <col min="10763" max="10764" width="13" style="285" customWidth="1"/>
    <col min="10765" max="10765" width="10.140625" style="285" customWidth="1"/>
    <col min="10766" max="10766" width="8.85546875" style="285"/>
    <col min="10767" max="10767" width="15.140625" style="285" customWidth="1"/>
    <col min="10768" max="10768" width="13.85546875" style="285" customWidth="1"/>
    <col min="10769" max="10770" width="8.85546875" style="285"/>
    <col min="10771" max="10771" width="14.28515625" style="285" customWidth="1"/>
    <col min="10772" max="10772" width="17" style="285" customWidth="1"/>
    <col min="10773" max="10773" width="16.7109375" style="285" customWidth="1"/>
    <col min="10774" max="10774" width="22.42578125" style="285" customWidth="1"/>
    <col min="10775" max="10775" width="9.7109375" style="285" bestFit="1" customWidth="1"/>
    <col min="10776" max="11008" width="8.85546875" style="285"/>
    <col min="11009" max="11011" width="0" style="285" hidden="1" customWidth="1"/>
    <col min="11012" max="11012" width="33.85546875" style="285" customWidth="1"/>
    <col min="11013" max="11014" width="14.28515625" style="285" customWidth="1"/>
    <col min="11015" max="11015" width="13.7109375" style="285" customWidth="1"/>
    <col min="11016" max="11016" width="14.28515625" style="285" customWidth="1"/>
    <col min="11017" max="11017" width="16.85546875" style="285" customWidth="1"/>
    <col min="11018" max="11018" width="10.85546875" style="285" customWidth="1"/>
    <col min="11019" max="11020" width="13" style="285" customWidth="1"/>
    <col min="11021" max="11021" width="10.140625" style="285" customWidth="1"/>
    <col min="11022" max="11022" width="8.85546875" style="285"/>
    <col min="11023" max="11023" width="15.140625" style="285" customWidth="1"/>
    <col min="11024" max="11024" width="13.85546875" style="285" customWidth="1"/>
    <col min="11025" max="11026" width="8.85546875" style="285"/>
    <col min="11027" max="11027" width="14.28515625" style="285" customWidth="1"/>
    <col min="11028" max="11028" width="17" style="285" customWidth="1"/>
    <col min="11029" max="11029" width="16.7109375" style="285" customWidth="1"/>
    <col min="11030" max="11030" width="22.42578125" style="285" customWidth="1"/>
    <col min="11031" max="11031" width="9.7109375" style="285" bestFit="1" customWidth="1"/>
    <col min="11032" max="11264" width="8.85546875" style="285"/>
    <col min="11265" max="11267" width="0" style="285" hidden="1" customWidth="1"/>
    <col min="11268" max="11268" width="33.85546875" style="285" customWidth="1"/>
    <col min="11269" max="11270" width="14.28515625" style="285" customWidth="1"/>
    <col min="11271" max="11271" width="13.7109375" style="285" customWidth="1"/>
    <col min="11272" max="11272" width="14.28515625" style="285" customWidth="1"/>
    <col min="11273" max="11273" width="16.85546875" style="285" customWidth="1"/>
    <col min="11274" max="11274" width="10.85546875" style="285" customWidth="1"/>
    <col min="11275" max="11276" width="13" style="285" customWidth="1"/>
    <col min="11277" max="11277" width="10.140625" style="285" customWidth="1"/>
    <col min="11278" max="11278" width="8.85546875" style="285"/>
    <col min="11279" max="11279" width="15.140625" style="285" customWidth="1"/>
    <col min="11280" max="11280" width="13.85546875" style="285" customWidth="1"/>
    <col min="11281" max="11282" width="8.85546875" style="285"/>
    <col min="11283" max="11283" width="14.28515625" style="285" customWidth="1"/>
    <col min="11284" max="11284" width="17" style="285" customWidth="1"/>
    <col min="11285" max="11285" width="16.7109375" style="285" customWidth="1"/>
    <col min="11286" max="11286" width="22.42578125" style="285" customWidth="1"/>
    <col min="11287" max="11287" width="9.7109375" style="285" bestFit="1" customWidth="1"/>
    <col min="11288" max="11520" width="8.85546875" style="285"/>
    <col min="11521" max="11523" width="0" style="285" hidden="1" customWidth="1"/>
    <col min="11524" max="11524" width="33.85546875" style="285" customWidth="1"/>
    <col min="11525" max="11526" width="14.28515625" style="285" customWidth="1"/>
    <col min="11527" max="11527" width="13.7109375" style="285" customWidth="1"/>
    <col min="11528" max="11528" width="14.28515625" style="285" customWidth="1"/>
    <col min="11529" max="11529" width="16.85546875" style="285" customWidth="1"/>
    <col min="11530" max="11530" width="10.85546875" style="285" customWidth="1"/>
    <col min="11531" max="11532" width="13" style="285" customWidth="1"/>
    <col min="11533" max="11533" width="10.140625" style="285" customWidth="1"/>
    <col min="11534" max="11534" width="8.85546875" style="285"/>
    <col min="11535" max="11535" width="15.140625" style="285" customWidth="1"/>
    <col min="11536" max="11536" width="13.85546875" style="285" customWidth="1"/>
    <col min="11537" max="11538" width="8.85546875" style="285"/>
    <col min="11539" max="11539" width="14.28515625" style="285" customWidth="1"/>
    <col min="11540" max="11540" width="17" style="285" customWidth="1"/>
    <col min="11541" max="11541" width="16.7109375" style="285" customWidth="1"/>
    <col min="11542" max="11542" width="22.42578125" style="285" customWidth="1"/>
    <col min="11543" max="11543" width="9.7109375" style="285" bestFit="1" customWidth="1"/>
    <col min="11544" max="11776" width="8.85546875" style="285"/>
    <col min="11777" max="11779" width="0" style="285" hidden="1" customWidth="1"/>
    <col min="11780" max="11780" width="33.85546875" style="285" customWidth="1"/>
    <col min="11781" max="11782" width="14.28515625" style="285" customWidth="1"/>
    <col min="11783" max="11783" width="13.7109375" style="285" customWidth="1"/>
    <col min="11784" max="11784" width="14.28515625" style="285" customWidth="1"/>
    <col min="11785" max="11785" width="16.85546875" style="285" customWidth="1"/>
    <col min="11786" max="11786" width="10.85546875" style="285" customWidth="1"/>
    <col min="11787" max="11788" width="13" style="285" customWidth="1"/>
    <col min="11789" max="11789" width="10.140625" style="285" customWidth="1"/>
    <col min="11790" max="11790" width="8.85546875" style="285"/>
    <col min="11791" max="11791" width="15.140625" style="285" customWidth="1"/>
    <col min="11792" max="11792" width="13.85546875" style="285" customWidth="1"/>
    <col min="11793" max="11794" width="8.85546875" style="285"/>
    <col min="11795" max="11795" width="14.28515625" style="285" customWidth="1"/>
    <col min="11796" max="11796" width="17" style="285" customWidth="1"/>
    <col min="11797" max="11797" width="16.7109375" style="285" customWidth="1"/>
    <col min="11798" max="11798" width="22.42578125" style="285" customWidth="1"/>
    <col min="11799" max="11799" width="9.7109375" style="285" bestFit="1" customWidth="1"/>
    <col min="11800" max="12032" width="8.85546875" style="285"/>
    <col min="12033" max="12035" width="0" style="285" hidden="1" customWidth="1"/>
    <col min="12036" max="12036" width="33.85546875" style="285" customWidth="1"/>
    <col min="12037" max="12038" width="14.28515625" style="285" customWidth="1"/>
    <col min="12039" max="12039" width="13.7109375" style="285" customWidth="1"/>
    <col min="12040" max="12040" width="14.28515625" style="285" customWidth="1"/>
    <col min="12041" max="12041" width="16.85546875" style="285" customWidth="1"/>
    <col min="12042" max="12042" width="10.85546875" style="285" customWidth="1"/>
    <col min="12043" max="12044" width="13" style="285" customWidth="1"/>
    <col min="12045" max="12045" width="10.140625" style="285" customWidth="1"/>
    <col min="12046" max="12046" width="8.85546875" style="285"/>
    <col min="12047" max="12047" width="15.140625" style="285" customWidth="1"/>
    <col min="12048" max="12048" width="13.85546875" style="285" customWidth="1"/>
    <col min="12049" max="12050" width="8.85546875" style="285"/>
    <col min="12051" max="12051" width="14.28515625" style="285" customWidth="1"/>
    <col min="12052" max="12052" width="17" style="285" customWidth="1"/>
    <col min="12053" max="12053" width="16.7109375" style="285" customWidth="1"/>
    <col min="12054" max="12054" width="22.42578125" style="285" customWidth="1"/>
    <col min="12055" max="12055" width="9.7109375" style="285" bestFit="1" customWidth="1"/>
    <col min="12056" max="12288" width="8.85546875" style="285"/>
    <col min="12289" max="12291" width="0" style="285" hidden="1" customWidth="1"/>
    <col min="12292" max="12292" width="33.85546875" style="285" customWidth="1"/>
    <col min="12293" max="12294" width="14.28515625" style="285" customWidth="1"/>
    <col min="12295" max="12295" width="13.7109375" style="285" customWidth="1"/>
    <col min="12296" max="12296" width="14.28515625" style="285" customWidth="1"/>
    <col min="12297" max="12297" width="16.85546875" style="285" customWidth="1"/>
    <col min="12298" max="12298" width="10.85546875" style="285" customWidth="1"/>
    <col min="12299" max="12300" width="13" style="285" customWidth="1"/>
    <col min="12301" max="12301" width="10.140625" style="285" customWidth="1"/>
    <col min="12302" max="12302" width="8.85546875" style="285"/>
    <col min="12303" max="12303" width="15.140625" style="285" customWidth="1"/>
    <col min="12304" max="12304" width="13.85546875" style="285" customWidth="1"/>
    <col min="12305" max="12306" width="8.85546875" style="285"/>
    <col min="12307" max="12307" width="14.28515625" style="285" customWidth="1"/>
    <col min="12308" max="12308" width="17" style="285" customWidth="1"/>
    <col min="12309" max="12309" width="16.7109375" style="285" customWidth="1"/>
    <col min="12310" max="12310" width="22.42578125" style="285" customWidth="1"/>
    <col min="12311" max="12311" width="9.7109375" style="285" bestFit="1" customWidth="1"/>
    <col min="12312" max="12544" width="8.85546875" style="285"/>
    <col min="12545" max="12547" width="0" style="285" hidden="1" customWidth="1"/>
    <col min="12548" max="12548" width="33.85546875" style="285" customWidth="1"/>
    <col min="12549" max="12550" width="14.28515625" style="285" customWidth="1"/>
    <col min="12551" max="12551" width="13.7109375" style="285" customWidth="1"/>
    <col min="12552" max="12552" width="14.28515625" style="285" customWidth="1"/>
    <col min="12553" max="12553" width="16.85546875" style="285" customWidth="1"/>
    <col min="12554" max="12554" width="10.85546875" style="285" customWidth="1"/>
    <col min="12555" max="12556" width="13" style="285" customWidth="1"/>
    <col min="12557" max="12557" width="10.140625" style="285" customWidth="1"/>
    <col min="12558" max="12558" width="8.85546875" style="285"/>
    <col min="12559" max="12559" width="15.140625" style="285" customWidth="1"/>
    <col min="12560" max="12560" width="13.85546875" style="285" customWidth="1"/>
    <col min="12561" max="12562" width="8.85546875" style="285"/>
    <col min="12563" max="12563" width="14.28515625" style="285" customWidth="1"/>
    <col min="12564" max="12564" width="17" style="285" customWidth="1"/>
    <col min="12565" max="12565" width="16.7109375" style="285" customWidth="1"/>
    <col min="12566" max="12566" width="22.42578125" style="285" customWidth="1"/>
    <col min="12567" max="12567" width="9.7109375" style="285" bestFit="1" customWidth="1"/>
    <col min="12568" max="12800" width="8.85546875" style="285"/>
    <col min="12801" max="12803" width="0" style="285" hidden="1" customWidth="1"/>
    <col min="12804" max="12804" width="33.85546875" style="285" customWidth="1"/>
    <col min="12805" max="12806" width="14.28515625" style="285" customWidth="1"/>
    <col min="12807" max="12807" width="13.7109375" style="285" customWidth="1"/>
    <col min="12808" max="12808" width="14.28515625" style="285" customWidth="1"/>
    <col min="12809" max="12809" width="16.85546875" style="285" customWidth="1"/>
    <col min="12810" max="12810" width="10.85546875" style="285" customWidth="1"/>
    <col min="12811" max="12812" width="13" style="285" customWidth="1"/>
    <col min="12813" max="12813" width="10.140625" style="285" customWidth="1"/>
    <col min="12814" max="12814" width="8.85546875" style="285"/>
    <col min="12815" max="12815" width="15.140625" style="285" customWidth="1"/>
    <col min="12816" max="12816" width="13.85546875" style="285" customWidth="1"/>
    <col min="12817" max="12818" width="8.85546875" style="285"/>
    <col min="12819" max="12819" width="14.28515625" style="285" customWidth="1"/>
    <col min="12820" max="12820" width="17" style="285" customWidth="1"/>
    <col min="12821" max="12821" width="16.7109375" style="285" customWidth="1"/>
    <col min="12822" max="12822" width="22.42578125" style="285" customWidth="1"/>
    <col min="12823" max="12823" width="9.7109375" style="285" bestFit="1" customWidth="1"/>
    <col min="12824" max="13056" width="8.85546875" style="285"/>
    <col min="13057" max="13059" width="0" style="285" hidden="1" customWidth="1"/>
    <col min="13060" max="13060" width="33.85546875" style="285" customWidth="1"/>
    <col min="13061" max="13062" width="14.28515625" style="285" customWidth="1"/>
    <col min="13063" max="13063" width="13.7109375" style="285" customWidth="1"/>
    <col min="13064" max="13064" width="14.28515625" style="285" customWidth="1"/>
    <col min="13065" max="13065" width="16.85546875" style="285" customWidth="1"/>
    <col min="13066" max="13066" width="10.85546875" style="285" customWidth="1"/>
    <col min="13067" max="13068" width="13" style="285" customWidth="1"/>
    <col min="13069" max="13069" width="10.140625" style="285" customWidth="1"/>
    <col min="13070" max="13070" width="8.85546875" style="285"/>
    <col min="13071" max="13071" width="15.140625" style="285" customWidth="1"/>
    <col min="13072" max="13072" width="13.85546875" style="285" customWidth="1"/>
    <col min="13073" max="13074" width="8.85546875" style="285"/>
    <col min="13075" max="13075" width="14.28515625" style="285" customWidth="1"/>
    <col min="13076" max="13076" width="17" style="285" customWidth="1"/>
    <col min="13077" max="13077" width="16.7109375" style="285" customWidth="1"/>
    <col min="13078" max="13078" width="22.42578125" style="285" customWidth="1"/>
    <col min="13079" max="13079" width="9.7109375" style="285" bestFit="1" customWidth="1"/>
    <col min="13080" max="13312" width="8.85546875" style="285"/>
    <col min="13313" max="13315" width="0" style="285" hidden="1" customWidth="1"/>
    <col min="13316" max="13316" width="33.85546875" style="285" customWidth="1"/>
    <col min="13317" max="13318" width="14.28515625" style="285" customWidth="1"/>
    <col min="13319" max="13319" width="13.7109375" style="285" customWidth="1"/>
    <col min="13320" max="13320" width="14.28515625" style="285" customWidth="1"/>
    <col min="13321" max="13321" width="16.85546875" style="285" customWidth="1"/>
    <col min="13322" max="13322" width="10.85546875" style="285" customWidth="1"/>
    <col min="13323" max="13324" width="13" style="285" customWidth="1"/>
    <col min="13325" max="13325" width="10.140625" style="285" customWidth="1"/>
    <col min="13326" max="13326" width="8.85546875" style="285"/>
    <col min="13327" max="13327" width="15.140625" style="285" customWidth="1"/>
    <col min="13328" max="13328" width="13.85546875" style="285" customWidth="1"/>
    <col min="13329" max="13330" width="8.85546875" style="285"/>
    <col min="13331" max="13331" width="14.28515625" style="285" customWidth="1"/>
    <col min="13332" max="13332" width="17" style="285" customWidth="1"/>
    <col min="13333" max="13333" width="16.7109375" style="285" customWidth="1"/>
    <col min="13334" max="13334" width="22.42578125" style="285" customWidth="1"/>
    <col min="13335" max="13335" width="9.7109375" style="285" bestFit="1" customWidth="1"/>
    <col min="13336" max="13568" width="8.85546875" style="285"/>
    <col min="13569" max="13571" width="0" style="285" hidden="1" customWidth="1"/>
    <col min="13572" max="13572" width="33.85546875" style="285" customWidth="1"/>
    <col min="13573" max="13574" width="14.28515625" style="285" customWidth="1"/>
    <col min="13575" max="13575" width="13.7109375" style="285" customWidth="1"/>
    <col min="13576" max="13576" width="14.28515625" style="285" customWidth="1"/>
    <col min="13577" max="13577" width="16.85546875" style="285" customWidth="1"/>
    <col min="13578" max="13578" width="10.85546875" style="285" customWidth="1"/>
    <col min="13579" max="13580" width="13" style="285" customWidth="1"/>
    <col min="13581" max="13581" width="10.140625" style="285" customWidth="1"/>
    <col min="13582" max="13582" width="8.85546875" style="285"/>
    <col min="13583" max="13583" width="15.140625" style="285" customWidth="1"/>
    <col min="13584" max="13584" width="13.85546875" style="285" customWidth="1"/>
    <col min="13585" max="13586" width="8.85546875" style="285"/>
    <col min="13587" max="13587" width="14.28515625" style="285" customWidth="1"/>
    <col min="13588" max="13588" width="17" style="285" customWidth="1"/>
    <col min="13589" max="13589" width="16.7109375" style="285" customWidth="1"/>
    <col min="13590" max="13590" width="22.42578125" style="285" customWidth="1"/>
    <col min="13591" max="13591" width="9.7109375" style="285" bestFit="1" customWidth="1"/>
    <col min="13592" max="13824" width="8.85546875" style="285"/>
    <col min="13825" max="13827" width="0" style="285" hidden="1" customWidth="1"/>
    <col min="13828" max="13828" width="33.85546875" style="285" customWidth="1"/>
    <col min="13829" max="13830" width="14.28515625" style="285" customWidth="1"/>
    <col min="13831" max="13831" width="13.7109375" style="285" customWidth="1"/>
    <col min="13832" max="13832" width="14.28515625" style="285" customWidth="1"/>
    <col min="13833" max="13833" width="16.85546875" style="285" customWidth="1"/>
    <col min="13834" max="13834" width="10.85546875" style="285" customWidth="1"/>
    <col min="13835" max="13836" width="13" style="285" customWidth="1"/>
    <col min="13837" max="13837" width="10.140625" style="285" customWidth="1"/>
    <col min="13838" max="13838" width="8.85546875" style="285"/>
    <col min="13839" max="13839" width="15.140625" style="285" customWidth="1"/>
    <col min="13840" max="13840" width="13.85546875" style="285" customWidth="1"/>
    <col min="13841" max="13842" width="8.85546875" style="285"/>
    <col min="13843" max="13843" width="14.28515625" style="285" customWidth="1"/>
    <col min="13844" max="13844" width="17" style="285" customWidth="1"/>
    <col min="13845" max="13845" width="16.7109375" style="285" customWidth="1"/>
    <col min="13846" max="13846" width="22.42578125" style="285" customWidth="1"/>
    <col min="13847" max="13847" width="9.7109375" style="285" bestFit="1" customWidth="1"/>
    <col min="13848" max="14080" width="8.85546875" style="285"/>
    <col min="14081" max="14083" width="0" style="285" hidden="1" customWidth="1"/>
    <col min="14084" max="14084" width="33.85546875" style="285" customWidth="1"/>
    <col min="14085" max="14086" width="14.28515625" style="285" customWidth="1"/>
    <col min="14087" max="14087" width="13.7109375" style="285" customWidth="1"/>
    <col min="14088" max="14088" width="14.28515625" style="285" customWidth="1"/>
    <col min="14089" max="14089" width="16.85546875" style="285" customWidth="1"/>
    <col min="14090" max="14090" width="10.85546875" style="285" customWidth="1"/>
    <col min="14091" max="14092" width="13" style="285" customWidth="1"/>
    <col min="14093" max="14093" width="10.140625" style="285" customWidth="1"/>
    <col min="14094" max="14094" width="8.85546875" style="285"/>
    <col min="14095" max="14095" width="15.140625" style="285" customWidth="1"/>
    <col min="14096" max="14096" width="13.85546875" style="285" customWidth="1"/>
    <col min="14097" max="14098" width="8.85546875" style="285"/>
    <col min="14099" max="14099" width="14.28515625" style="285" customWidth="1"/>
    <col min="14100" max="14100" width="17" style="285" customWidth="1"/>
    <col min="14101" max="14101" width="16.7109375" style="285" customWidth="1"/>
    <col min="14102" max="14102" width="22.42578125" style="285" customWidth="1"/>
    <col min="14103" max="14103" width="9.7109375" style="285" bestFit="1" customWidth="1"/>
    <col min="14104" max="14336" width="8.85546875" style="285"/>
    <col min="14337" max="14339" width="0" style="285" hidden="1" customWidth="1"/>
    <col min="14340" max="14340" width="33.85546875" style="285" customWidth="1"/>
    <col min="14341" max="14342" width="14.28515625" style="285" customWidth="1"/>
    <col min="14343" max="14343" width="13.7109375" style="285" customWidth="1"/>
    <col min="14344" max="14344" width="14.28515625" style="285" customWidth="1"/>
    <col min="14345" max="14345" width="16.85546875" style="285" customWidth="1"/>
    <col min="14346" max="14346" width="10.85546875" style="285" customWidth="1"/>
    <col min="14347" max="14348" width="13" style="285" customWidth="1"/>
    <col min="14349" max="14349" width="10.140625" style="285" customWidth="1"/>
    <col min="14350" max="14350" width="8.85546875" style="285"/>
    <col min="14351" max="14351" width="15.140625" style="285" customWidth="1"/>
    <col min="14352" max="14352" width="13.85546875" style="285" customWidth="1"/>
    <col min="14353" max="14354" width="8.85546875" style="285"/>
    <col min="14355" max="14355" width="14.28515625" style="285" customWidth="1"/>
    <col min="14356" max="14356" width="17" style="285" customWidth="1"/>
    <col min="14357" max="14357" width="16.7109375" style="285" customWidth="1"/>
    <col min="14358" max="14358" width="22.42578125" style="285" customWidth="1"/>
    <col min="14359" max="14359" width="9.7109375" style="285" bestFit="1" customWidth="1"/>
    <col min="14360" max="14592" width="8.85546875" style="285"/>
    <col min="14593" max="14595" width="0" style="285" hidden="1" customWidth="1"/>
    <col min="14596" max="14596" width="33.85546875" style="285" customWidth="1"/>
    <col min="14597" max="14598" width="14.28515625" style="285" customWidth="1"/>
    <col min="14599" max="14599" width="13.7109375" style="285" customWidth="1"/>
    <col min="14600" max="14600" width="14.28515625" style="285" customWidth="1"/>
    <col min="14601" max="14601" width="16.85546875" style="285" customWidth="1"/>
    <col min="14602" max="14602" width="10.85546875" style="285" customWidth="1"/>
    <col min="14603" max="14604" width="13" style="285" customWidth="1"/>
    <col min="14605" max="14605" width="10.140625" style="285" customWidth="1"/>
    <col min="14606" max="14606" width="8.85546875" style="285"/>
    <col min="14607" max="14607" width="15.140625" style="285" customWidth="1"/>
    <col min="14608" max="14608" width="13.85546875" style="285" customWidth="1"/>
    <col min="14609" max="14610" width="8.85546875" style="285"/>
    <col min="14611" max="14611" width="14.28515625" style="285" customWidth="1"/>
    <col min="14612" max="14612" width="17" style="285" customWidth="1"/>
    <col min="14613" max="14613" width="16.7109375" style="285" customWidth="1"/>
    <col min="14614" max="14614" width="22.42578125" style="285" customWidth="1"/>
    <col min="14615" max="14615" width="9.7109375" style="285" bestFit="1" customWidth="1"/>
    <col min="14616" max="14848" width="8.85546875" style="285"/>
    <col min="14849" max="14851" width="0" style="285" hidden="1" customWidth="1"/>
    <col min="14852" max="14852" width="33.85546875" style="285" customWidth="1"/>
    <col min="14853" max="14854" width="14.28515625" style="285" customWidth="1"/>
    <col min="14855" max="14855" width="13.7109375" style="285" customWidth="1"/>
    <col min="14856" max="14856" width="14.28515625" style="285" customWidth="1"/>
    <col min="14857" max="14857" width="16.85546875" style="285" customWidth="1"/>
    <col min="14858" max="14858" width="10.85546875" style="285" customWidth="1"/>
    <col min="14859" max="14860" width="13" style="285" customWidth="1"/>
    <col min="14861" max="14861" width="10.140625" style="285" customWidth="1"/>
    <col min="14862" max="14862" width="8.85546875" style="285"/>
    <col min="14863" max="14863" width="15.140625" style="285" customWidth="1"/>
    <col min="14864" max="14864" width="13.85546875" style="285" customWidth="1"/>
    <col min="14865" max="14866" width="8.85546875" style="285"/>
    <col min="14867" max="14867" width="14.28515625" style="285" customWidth="1"/>
    <col min="14868" max="14868" width="17" style="285" customWidth="1"/>
    <col min="14869" max="14869" width="16.7109375" style="285" customWidth="1"/>
    <col min="14870" max="14870" width="22.42578125" style="285" customWidth="1"/>
    <col min="14871" max="14871" width="9.7109375" style="285" bestFit="1" customWidth="1"/>
    <col min="14872" max="15104" width="8.85546875" style="285"/>
    <col min="15105" max="15107" width="0" style="285" hidden="1" customWidth="1"/>
    <col min="15108" max="15108" width="33.85546875" style="285" customWidth="1"/>
    <col min="15109" max="15110" width="14.28515625" style="285" customWidth="1"/>
    <col min="15111" max="15111" width="13.7109375" style="285" customWidth="1"/>
    <col min="15112" max="15112" width="14.28515625" style="285" customWidth="1"/>
    <col min="15113" max="15113" width="16.85546875" style="285" customWidth="1"/>
    <col min="15114" max="15114" width="10.85546875" style="285" customWidth="1"/>
    <col min="15115" max="15116" width="13" style="285" customWidth="1"/>
    <col min="15117" max="15117" width="10.140625" style="285" customWidth="1"/>
    <col min="15118" max="15118" width="8.85546875" style="285"/>
    <col min="15119" max="15119" width="15.140625" style="285" customWidth="1"/>
    <col min="15120" max="15120" width="13.85546875" style="285" customWidth="1"/>
    <col min="15121" max="15122" width="8.85546875" style="285"/>
    <col min="15123" max="15123" width="14.28515625" style="285" customWidth="1"/>
    <col min="15124" max="15124" width="17" style="285" customWidth="1"/>
    <col min="15125" max="15125" width="16.7109375" style="285" customWidth="1"/>
    <col min="15126" max="15126" width="22.42578125" style="285" customWidth="1"/>
    <col min="15127" max="15127" width="9.7109375" style="285" bestFit="1" customWidth="1"/>
    <col min="15128" max="15360" width="8.85546875" style="285"/>
    <col min="15361" max="15363" width="0" style="285" hidden="1" customWidth="1"/>
    <col min="15364" max="15364" width="33.85546875" style="285" customWidth="1"/>
    <col min="15365" max="15366" width="14.28515625" style="285" customWidth="1"/>
    <col min="15367" max="15367" width="13.7109375" style="285" customWidth="1"/>
    <col min="15368" max="15368" width="14.28515625" style="285" customWidth="1"/>
    <col min="15369" max="15369" width="16.85546875" style="285" customWidth="1"/>
    <col min="15370" max="15370" width="10.85546875" style="285" customWidth="1"/>
    <col min="15371" max="15372" width="13" style="285" customWidth="1"/>
    <col min="15373" max="15373" width="10.140625" style="285" customWidth="1"/>
    <col min="15374" max="15374" width="8.85546875" style="285"/>
    <col min="15375" max="15375" width="15.140625" style="285" customWidth="1"/>
    <col min="15376" max="15376" width="13.85546875" style="285" customWidth="1"/>
    <col min="15377" max="15378" width="8.85546875" style="285"/>
    <col min="15379" max="15379" width="14.28515625" style="285" customWidth="1"/>
    <col min="15380" max="15380" width="17" style="285" customWidth="1"/>
    <col min="15381" max="15381" width="16.7109375" style="285" customWidth="1"/>
    <col min="15382" max="15382" width="22.42578125" style="285" customWidth="1"/>
    <col min="15383" max="15383" width="9.7109375" style="285" bestFit="1" customWidth="1"/>
    <col min="15384" max="15616" width="8.85546875" style="285"/>
    <col min="15617" max="15619" width="0" style="285" hidden="1" customWidth="1"/>
    <col min="15620" max="15620" width="33.85546875" style="285" customWidth="1"/>
    <col min="15621" max="15622" width="14.28515625" style="285" customWidth="1"/>
    <col min="15623" max="15623" width="13.7109375" style="285" customWidth="1"/>
    <col min="15624" max="15624" width="14.28515625" style="285" customWidth="1"/>
    <col min="15625" max="15625" width="16.85546875" style="285" customWidth="1"/>
    <col min="15626" max="15626" width="10.85546875" style="285" customWidth="1"/>
    <col min="15627" max="15628" width="13" style="285" customWidth="1"/>
    <col min="15629" max="15629" width="10.140625" style="285" customWidth="1"/>
    <col min="15630" max="15630" width="8.85546875" style="285"/>
    <col min="15631" max="15631" width="15.140625" style="285" customWidth="1"/>
    <col min="15632" max="15632" width="13.85546875" style="285" customWidth="1"/>
    <col min="15633" max="15634" width="8.85546875" style="285"/>
    <col min="15635" max="15635" width="14.28515625" style="285" customWidth="1"/>
    <col min="15636" max="15636" width="17" style="285" customWidth="1"/>
    <col min="15637" max="15637" width="16.7109375" style="285" customWidth="1"/>
    <col min="15638" max="15638" width="22.42578125" style="285" customWidth="1"/>
    <col min="15639" max="15639" width="9.7109375" style="285" bestFit="1" customWidth="1"/>
    <col min="15640" max="15872" width="8.85546875" style="285"/>
    <col min="15873" max="15875" width="0" style="285" hidden="1" customWidth="1"/>
    <col min="15876" max="15876" width="33.85546875" style="285" customWidth="1"/>
    <col min="15877" max="15878" width="14.28515625" style="285" customWidth="1"/>
    <col min="15879" max="15879" width="13.7109375" style="285" customWidth="1"/>
    <col min="15880" max="15880" width="14.28515625" style="285" customWidth="1"/>
    <col min="15881" max="15881" width="16.85546875" style="285" customWidth="1"/>
    <col min="15882" max="15882" width="10.85546875" style="285" customWidth="1"/>
    <col min="15883" max="15884" width="13" style="285" customWidth="1"/>
    <col min="15885" max="15885" width="10.140625" style="285" customWidth="1"/>
    <col min="15886" max="15886" width="8.85546875" style="285"/>
    <col min="15887" max="15887" width="15.140625" style="285" customWidth="1"/>
    <col min="15888" max="15888" width="13.85546875" style="285" customWidth="1"/>
    <col min="15889" max="15890" width="8.85546875" style="285"/>
    <col min="15891" max="15891" width="14.28515625" style="285" customWidth="1"/>
    <col min="15892" max="15892" width="17" style="285" customWidth="1"/>
    <col min="15893" max="15893" width="16.7109375" style="285" customWidth="1"/>
    <col min="15894" max="15894" width="22.42578125" style="285" customWidth="1"/>
    <col min="15895" max="15895" width="9.7109375" style="285" bestFit="1" customWidth="1"/>
    <col min="15896" max="16128" width="8.85546875" style="285"/>
    <col min="16129" max="16131" width="0" style="285" hidden="1" customWidth="1"/>
    <col min="16132" max="16132" width="33.85546875" style="285" customWidth="1"/>
    <col min="16133" max="16134" width="14.28515625" style="285" customWidth="1"/>
    <col min="16135" max="16135" width="13.7109375" style="285" customWidth="1"/>
    <col min="16136" max="16136" width="14.28515625" style="285" customWidth="1"/>
    <col min="16137" max="16137" width="16.85546875" style="285" customWidth="1"/>
    <col min="16138" max="16138" width="10.85546875" style="285" customWidth="1"/>
    <col min="16139" max="16140" width="13" style="285" customWidth="1"/>
    <col min="16141" max="16141" width="10.140625" style="285" customWidth="1"/>
    <col min="16142" max="16142" width="8.85546875" style="285"/>
    <col min="16143" max="16143" width="15.140625" style="285" customWidth="1"/>
    <col min="16144" max="16144" width="13.85546875" style="285" customWidth="1"/>
    <col min="16145" max="16146" width="8.85546875" style="285"/>
    <col min="16147" max="16147" width="14.28515625" style="285" customWidth="1"/>
    <col min="16148" max="16148" width="17" style="285" customWidth="1"/>
    <col min="16149" max="16149" width="16.7109375" style="285" customWidth="1"/>
    <col min="16150" max="16150" width="22.42578125" style="285" customWidth="1"/>
    <col min="16151" max="16151" width="9.7109375" style="285" bestFit="1" customWidth="1"/>
    <col min="16152" max="16384" width="8.85546875" style="285"/>
  </cols>
  <sheetData>
    <row r="1" spans="1:11" ht="65.25" customHeight="1">
      <c r="A1" s="238" t="s">
        <v>248</v>
      </c>
      <c r="B1" s="77"/>
      <c r="C1" s="77"/>
      <c r="D1" s="77"/>
      <c r="E1" s="77"/>
      <c r="F1" s="77"/>
      <c r="G1" s="77"/>
      <c r="H1" s="345" t="s">
        <v>122</v>
      </c>
      <c r="I1" s="345"/>
      <c r="J1" s="345"/>
      <c r="K1" s="77"/>
    </row>
    <row r="2" spans="1:11" ht="12.75">
      <c r="A2" s="77"/>
      <c r="B2" s="77"/>
      <c r="C2" s="77"/>
      <c r="D2" s="77"/>
      <c r="E2" s="77"/>
      <c r="F2" s="77"/>
      <c r="G2" s="77"/>
      <c r="H2" s="77"/>
      <c r="I2" s="77"/>
      <c r="J2" s="77"/>
      <c r="K2" s="77"/>
    </row>
    <row r="3" spans="1:11" ht="12.75">
      <c r="A3" s="365" t="s">
        <v>37</v>
      </c>
      <c r="B3" s="365" t="s">
        <v>38</v>
      </c>
      <c r="C3" s="365" t="s">
        <v>249</v>
      </c>
      <c r="D3" s="365" t="s">
        <v>23</v>
      </c>
      <c r="E3" s="367" t="s">
        <v>708</v>
      </c>
      <c r="F3" s="370" t="s">
        <v>709</v>
      </c>
      <c r="G3" s="355" t="s">
        <v>250</v>
      </c>
      <c r="H3" s="77"/>
      <c r="I3" s="77"/>
      <c r="J3" s="77"/>
      <c r="K3" s="77"/>
    </row>
    <row r="4" spans="1:11" ht="12" customHeight="1">
      <c r="A4" s="365"/>
      <c r="B4" s="365"/>
      <c r="C4" s="366"/>
      <c r="D4" s="365"/>
      <c r="E4" s="368"/>
      <c r="F4" s="371"/>
      <c r="G4" s="355"/>
      <c r="H4" s="317"/>
      <c r="I4" s="317"/>
      <c r="J4" s="317"/>
      <c r="K4" s="317"/>
    </row>
    <row r="5" spans="1:11" ht="12" customHeight="1">
      <c r="A5" s="365"/>
      <c r="B5" s="365"/>
      <c r="C5" s="366"/>
      <c r="D5" s="365"/>
      <c r="E5" s="369"/>
      <c r="F5" s="372"/>
      <c r="G5" s="355"/>
      <c r="H5" s="317"/>
      <c r="I5" s="317"/>
      <c r="J5" s="317"/>
      <c r="K5" s="317"/>
    </row>
    <row r="6" spans="1:11" ht="12.75">
      <c r="A6" s="78">
        <v>1</v>
      </c>
      <c r="B6" s="78" t="s">
        <v>44</v>
      </c>
      <c r="C6" s="79">
        <v>620200038</v>
      </c>
      <c r="D6" s="78" t="s">
        <v>33</v>
      </c>
      <c r="E6" s="206">
        <f t="shared" ref="E6:E12" si="0">U58</f>
        <v>0</v>
      </c>
      <c r="F6" s="282"/>
      <c r="G6" s="286"/>
      <c r="H6" s="77"/>
      <c r="I6" s="77"/>
      <c r="J6" s="77"/>
      <c r="K6" s="77"/>
    </row>
    <row r="7" spans="1:11" ht="12.75">
      <c r="A7" s="78">
        <v>2</v>
      </c>
      <c r="B7" s="78" t="s">
        <v>44</v>
      </c>
      <c r="C7" s="79">
        <v>170020401</v>
      </c>
      <c r="D7" s="78" t="s">
        <v>13</v>
      </c>
      <c r="E7" s="206">
        <f t="shared" si="0"/>
        <v>194962</v>
      </c>
      <c r="F7" s="282">
        <f>U59</f>
        <v>194962</v>
      </c>
      <c r="G7" s="287">
        <f>H59</f>
        <v>8413</v>
      </c>
      <c r="H7" s="77"/>
      <c r="I7" s="77"/>
      <c r="J7" s="77"/>
      <c r="K7" s="77"/>
    </row>
    <row r="8" spans="1:11" ht="12.75">
      <c r="A8" s="78">
        <v>3</v>
      </c>
      <c r="B8" s="78" t="s">
        <v>44</v>
      </c>
      <c r="C8" s="79">
        <v>900200046</v>
      </c>
      <c r="D8" s="78" t="s">
        <v>19</v>
      </c>
      <c r="E8" s="206">
        <f t="shared" si="0"/>
        <v>0</v>
      </c>
      <c r="F8" s="282"/>
      <c r="G8" s="286"/>
      <c r="H8" s="77"/>
      <c r="I8" s="77"/>
      <c r="J8" s="77"/>
      <c r="K8" s="77"/>
    </row>
    <row r="9" spans="1:11" ht="12.75">
      <c r="A9" s="78">
        <v>4</v>
      </c>
      <c r="B9" s="78" t="s">
        <v>44</v>
      </c>
      <c r="C9" s="79">
        <v>270020302</v>
      </c>
      <c r="D9" s="78" t="s">
        <v>21</v>
      </c>
      <c r="E9" s="206">
        <f t="shared" si="0"/>
        <v>132308</v>
      </c>
      <c r="F9" s="282">
        <f>U61</f>
        <v>132308</v>
      </c>
      <c r="G9" s="287">
        <f>H61</f>
        <v>8177</v>
      </c>
      <c r="H9" s="77"/>
      <c r="I9" s="77"/>
      <c r="J9" s="77"/>
      <c r="K9" s="77"/>
    </row>
    <row r="10" spans="1:11" ht="12.75">
      <c r="A10" s="78">
        <v>5</v>
      </c>
      <c r="B10" s="78" t="s">
        <v>49</v>
      </c>
      <c r="C10" s="79">
        <v>10011804</v>
      </c>
      <c r="D10" s="78" t="s">
        <v>7</v>
      </c>
      <c r="E10" s="206">
        <f t="shared" si="0"/>
        <v>140859</v>
      </c>
      <c r="F10" s="282">
        <f>U62</f>
        <v>140859</v>
      </c>
      <c r="G10" s="287">
        <f>H62</f>
        <v>140859</v>
      </c>
      <c r="H10" s="77"/>
      <c r="I10" s="77"/>
      <c r="J10" s="77"/>
      <c r="K10" s="77"/>
    </row>
    <row r="11" spans="1:11" ht="12.75">
      <c r="A11" s="78">
        <v>6</v>
      </c>
      <c r="B11" s="78" t="s">
        <v>49</v>
      </c>
      <c r="C11" s="79">
        <v>130020302</v>
      </c>
      <c r="D11" s="78" t="s">
        <v>51</v>
      </c>
      <c r="E11" s="206">
        <f t="shared" si="0"/>
        <v>0</v>
      </c>
      <c r="F11" s="282"/>
      <c r="G11" s="286"/>
      <c r="H11" s="77"/>
      <c r="I11" s="77"/>
      <c r="J11" s="77"/>
      <c r="K11" s="77"/>
    </row>
    <row r="12" spans="1:11" ht="12.75">
      <c r="A12" s="78">
        <v>7</v>
      </c>
      <c r="B12" s="78" t="s">
        <v>49</v>
      </c>
      <c r="C12" s="79">
        <v>10011803</v>
      </c>
      <c r="D12" s="78" t="s">
        <v>52</v>
      </c>
      <c r="E12" s="206">
        <f t="shared" si="0"/>
        <v>427434</v>
      </c>
      <c r="F12" s="282">
        <f>U64</f>
        <v>427434</v>
      </c>
      <c r="G12" s="287">
        <f>H64</f>
        <v>41091</v>
      </c>
      <c r="H12" s="239"/>
      <c r="I12" s="77"/>
      <c r="J12" s="77"/>
      <c r="K12" s="77"/>
    </row>
    <row r="13" spans="1:11" ht="12.75">
      <c r="A13" s="78">
        <v>8</v>
      </c>
      <c r="B13" s="78" t="s">
        <v>49</v>
      </c>
      <c r="C13" s="79">
        <v>10021301</v>
      </c>
      <c r="D13" s="78" t="s">
        <v>53</v>
      </c>
      <c r="E13" s="206">
        <v>0</v>
      </c>
      <c r="F13" s="282"/>
      <c r="G13" s="286"/>
      <c r="H13" s="77"/>
      <c r="I13" s="77"/>
      <c r="J13" s="77"/>
      <c r="K13" s="77"/>
    </row>
    <row r="14" spans="1:11" ht="12.75">
      <c r="A14" s="78">
        <v>9</v>
      </c>
      <c r="B14" s="78" t="s">
        <v>49</v>
      </c>
      <c r="C14" s="79">
        <v>10020302</v>
      </c>
      <c r="D14" s="78" t="s">
        <v>54</v>
      </c>
      <c r="E14" s="206">
        <v>0</v>
      </c>
      <c r="F14" s="282"/>
      <c r="G14" s="286"/>
      <c r="H14" s="77"/>
      <c r="I14" s="77"/>
      <c r="J14" s="77"/>
      <c r="K14" s="77"/>
    </row>
    <row r="15" spans="1:11" ht="12.75">
      <c r="A15" s="78">
        <v>10</v>
      </c>
      <c r="B15" s="78" t="s">
        <v>49</v>
      </c>
      <c r="C15" s="79">
        <v>10000234</v>
      </c>
      <c r="D15" s="78" t="s">
        <v>55</v>
      </c>
      <c r="E15" s="206">
        <f>U67</f>
        <v>109545</v>
      </c>
      <c r="F15" s="282">
        <f>U67</f>
        <v>109545</v>
      </c>
      <c r="G15" s="287">
        <f>H67</f>
        <v>109545</v>
      </c>
      <c r="H15" s="283"/>
      <c r="I15" s="77"/>
      <c r="J15" s="77"/>
      <c r="K15" s="77"/>
    </row>
    <row r="16" spans="1:11" ht="12.75">
      <c r="A16" s="78">
        <v>11</v>
      </c>
      <c r="B16" s="78" t="s">
        <v>49</v>
      </c>
      <c r="C16" s="79">
        <v>10011401</v>
      </c>
      <c r="D16" s="78" t="s">
        <v>34</v>
      </c>
      <c r="E16" s="206">
        <v>0</v>
      </c>
      <c r="F16" s="282"/>
      <c r="G16" s="286"/>
      <c r="H16" s="77"/>
      <c r="I16" s="77"/>
      <c r="J16" s="77"/>
      <c r="K16" s="77"/>
    </row>
    <row r="17" spans="1:11" ht="12.75">
      <c r="A17" s="78">
        <v>12</v>
      </c>
      <c r="B17" s="78" t="s">
        <v>49</v>
      </c>
      <c r="C17" s="79">
        <v>130013001</v>
      </c>
      <c r="D17" s="78" t="s">
        <v>251</v>
      </c>
      <c r="E17" s="206">
        <v>0</v>
      </c>
      <c r="F17" s="282"/>
      <c r="G17" s="286"/>
      <c r="H17" s="77"/>
      <c r="I17" s="77"/>
      <c r="J17" s="77"/>
      <c r="K17" s="77"/>
    </row>
    <row r="18" spans="1:11" ht="12.75">
      <c r="A18" s="78">
        <v>13</v>
      </c>
      <c r="B18" s="78" t="s">
        <v>49</v>
      </c>
      <c r="C18" s="79">
        <v>10012202</v>
      </c>
      <c r="D18" s="78" t="s">
        <v>252</v>
      </c>
      <c r="E18" s="206">
        <f t="shared" ref="E18:E31" si="1">U70</f>
        <v>0</v>
      </c>
      <c r="F18" s="282"/>
      <c r="G18" s="286"/>
      <c r="H18" s="77"/>
      <c r="I18" s="77"/>
      <c r="J18" s="77"/>
      <c r="K18" s="77"/>
    </row>
    <row r="19" spans="1:11" ht="12.75">
      <c r="A19" s="78">
        <v>14</v>
      </c>
      <c r="B19" s="78" t="s">
        <v>59</v>
      </c>
      <c r="C19" s="79">
        <v>460200036</v>
      </c>
      <c r="D19" s="78" t="s">
        <v>9</v>
      </c>
      <c r="E19" s="206">
        <f t="shared" si="1"/>
        <v>0</v>
      </c>
      <c r="F19" s="282"/>
      <c r="G19" s="286"/>
      <c r="H19" s="77"/>
      <c r="I19" s="77"/>
      <c r="J19" s="77"/>
      <c r="K19" s="77"/>
    </row>
    <row r="20" spans="1:11" ht="12.75">
      <c r="A20" s="78">
        <v>15</v>
      </c>
      <c r="B20" s="78" t="s">
        <v>59</v>
      </c>
      <c r="C20" s="79">
        <v>110000048</v>
      </c>
      <c r="D20" s="78" t="s">
        <v>11</v>
      </c>
      <c r="E20" s="206">
        <f t="shared" si="1"/>
        <v>83086</v>
      </c>
      <c r="F20" s="282">
        <f>U72</f>
        <v>83086</v>
      </c>
      <c r="G20" s="287">
        <f>H72</f>
        <v>9019</v>
      </c>
      <c r="H20" s="283"/>
      <c r="I20" s="77"/>
      <c r="J20" s="77"/>
      <c r="K20" s="77"/>
    </row>
    <row r="21" spans="1:11" ht="12.75">
      <c r="A21" s="78">
        <v>16</v>
      </c>
      <c r="B21" s="78" t="s">
        <v>59</v>
      </c>
      <c r="C21" s="79">
        <v>90020301</v>
      </c>
      <c r="D21" s="78" t="s">
        <v>10</v>
      </c>
      <c r="E21" s="206">
        <f t="shared" si="1"/>
        <v>163998</v>
      </c>
      <c r="F21" s="282">
        <f>U73</f>
        <v>163998</v>
      </c>
      <c r="G21" s="287">
        <f>H73</f>
        <v>9687</v>
      </c>
      <c r="H21" s="77"/>
      <c r="I21" s="77"/>
      <c r="J21" s="77"/>
      <c r="K21" s="77"/>
    </row>
    <row r="22" spans="1:11" ht="12.75">
      <c r="A22" s="78">
        <v>17</v>
      </c>
      <c r="B22" s="78" t="s">
        <v>59</v>
      </c>
      <c r="C22" s="79">
        <v>740200008</v>
      </c>
      <c r="D22" s="78" t="s">
        <v>28</v>
      </c>
      <c r="E22" s="206">
        <f t="shared" si="1"/>
        <v>0</v>
      </c>
      <c r="F22" s="282"/>
      <c r="G22" s="286"/>
      <c r="H22" s="77"/>
      <c r="I22" s="77"/>
      <c r="J22" s="77"/>
      <c r="K22" s="77"/>
    </row>
    <row r="23" spans="1:11" ht="12.75">
      <c r="A23" s="78">
        <v>18</v>
      </c>
      <c r="B23" s="78" t="s">
        <v>64</v>
      </c>
      <c r="C23" s="79">
        <v>360200027</v>
      </c>
      <c r="D23" s="78" t="s">
        <v>24</v>
      </c>
      <c r="E23" s="206">
        <f t="shared" si="1"/>
        <v>0</v>
      </c>
      <c r="F23" s="282"/>
      <c r="G23" s="286"/>
      <c r="H23" s="77"/>
      <c r="I23" s="77"/>
      <c r="J23" s="77"/>
      <c r="K23" s="77"/>
    </row>
    <row r="24" spans="1:11" ht="12.75">
      <c r="A24" s="78">
        <v>19</v>
      </c>
      <c r="B24" s="78" t="s">
        <v>64</v>
      </c>
      <c r="C24" s="79">
        <v>500200052</v>
      </c>
      <c r="D24" s="78" t="s">
        <v>5</v>
      </c>
      <c r="E24" s="206">
        <f t="shared" si="1"/>
        <v>0</v>
      </c>
      <c r="F24" s="282"/>
      <c r="G24" s="286"/>
      <c r="H24" s="77"/>
      <c r="I24" s="77"/>
      <c r="J24" s="77"/>
      <c r="K24" s="77"/>
    </row>
    <row r="25" spans="1:11" ht="12.75">
      <c r="A25" s="78">
        <v>20</v>
      </c>
      <c r="B25" s="78" t="s">
        <v>64</v>
      </c>
      <c r="C25" s="79">
        <v>420200052</v>
      </c>
      <c r="D25" s="78" t="s">
        <v>25</v>
      </c>
      <c r="E25" s="206">
        <f t="shared" si="1"/>
        <v>0</v>
      </c>
      <c r="F25" s="282"/>
      <c r="G25" s="286"/>
      <c r="H25" s="77"/>
      <c r="I25" s="77"/>
      <c r="J25" s="77"/>
      <c r="K25" s="77"/>
    </row>
    <row r="26" spans="1:11" ht="12.75">
      <c r="A26" s="78">
        <v>21</v>
      </c>
      <c r="B26" s="78" t="s">
        <v>64</v>
      </c>
      <c r="C26" s="79">
        <v>700200041</v>
      </c>
      <c r="D26" s="78" t="s">
        <v>27</v>
      </c>
      <c r="E26" s="206">
        <f t="shared" si="1"/>
        <v>0</v>
      </c>
      <c r="F26" s="282"/>
      <c r="G26" s="286"/>
      <c r="H26" s="77"/>
      <c r="I26" s="77"/>
      <c r="J26" s="77"/>
      <c r="K26" s="77"/>
    </row>
    <row r="27" spans="1:11" ht="12.75">
      <c r="A27" s="78">
        <v>22</v>
      </c>
      <c r="B27" s="78" t="s">
        <v>64</v>
      </c>
      <c r="C27" s="79">
        <v>250000092</v>
      </c>
      <c r="D27" s="78" t="s">
        <v>20</v>
      </c>
      <c r="E27" s="206">
        <f t="shared" si="1"/>
        <v>153159</v>
      </c>
      <c r="F27" s="282">
        <f>U79</f>
        <v>153159</v>
      </c>
      <c r="G27" s="287">
        <f>H79</f>
        <v>8261</v>
      </c>
      <c r="H27" s="77"/>
      <c r="I27" s="77"/>
      <c r="J27" s="77"/>
      <c r="K27" s="77"/>
    </row>
    <row r="28" spans="1:11" ht="12.75">
      <c r="A28" s="78">
        <v>23</v>
      </c>
      <c r="B28" s="78" t="s">
        <v>70</v>
      </c>
      <c r="C28" s="79">
        <v>50020401</v>
      </c>
      <c r="D28" s="78" t="s">
        <v>8</v>
      </c>
      <c r="E28" s="206">
        <f t="shared" si="1"/>
        <v>144127</v>
      </c>
      <c r="F28" s="282">
        <f>U80</f>
        <v>144127</v>
      </c>
      <c r="G28" s="287">
        <f>H80</f>
        <v>20996</v>
      </c>
      <c r="H28" s="77"/>
      <c r="I28" s="77"/>
      <c r="J28" s="77"/>
      <c r="K28" s="77"/>
    </row>
    <row r="29" spans="1:11" ht="12.75">
      <c r="A29" s="78">
        <v>24</v>
      </c>
      <c r="B29" s="78" t="s">
        <v>70</v>
      </c>
      <c r="C29" s="79">
        <v>600200001</v>
      </c>
      <c r="D29" s="78" t="s">
        <v>32</v>
      </c>
      <c r="E29" s="206">
        <f t="shared" si="1"/>
        <v>0</v>
      </c>
      <c r="F29" s="282"/>
      <c r="G29" s="286"/>
      <c r="H29" s="77"/>
      <c r="I29" s="77"/>
      <c r="J29" s="77"/>
      <c r="K29" s="77"/>
    </row>
    <row r="30" spans="1:11" ht="12.75">
      <c r="A30" s="78">
        <v>25</v>
      </c>
      <c r="B30" s="78" t="s">
        <v>70</v>
      </c>
      <c r="C30" s="79">
        <v>760200002</v>
      </c>
      <c r="D30" s="78" t="s">
        <v>29</v>
      </c>
      <c r="E30" s="206">
        <f t="shared" si="1"/>
        <v>0</v>
      </c>
      <c r="F30" s="282"/>
      <c r="G30" s="286"/>
      <c r="H30" s="77"/>
      <c r="I30" s="77"/>
      <c r="J30" s="77"/>
      <c r="K30" s="77"/>
    </row>
    <row r="31" spans="1:11" ht="12.75">
      <c r="A31" s="78">
        <v>26</v>
      </c>
      <c r="B31" s="78" t="s">
        <v>64</v>
      </c>
      <c r="C31" s="79">
        <v>941800004</v>
      </c>
      <c r="D31" s="78" t="s">
        <v>30</v>
      </c>
      <c r="E31" s="206">
        <f t="shared" si="1"/>
        <v>0</v>
      </c>
      <c r="F31" s="282"/>
      <c r="G31" s="286"/>
      <c r="H31" s="77"/>
      <c r="I31" s="77"/>
      <c r="J31" s="77"/>
      <c r="K31" s="77"/>
    </row>
    <row r="32" spans="1:11" ht="12.75">
      <c r="A32" s="78">
        <v>27</v>
      </c>
      <c r="B32" s="78" t="s">
        <v>44</v>
      </c>
      <c r="C32" s="79">
        <v>170010601</v>
      </c>
      <c r="D32" s="78" t="s">
        <v>253</v>
      </c>
      <c r="E32" s="206">
        <f>U90</f>
        <v>0</v>
      </c>
      <c r="F32" s="282"/>
      <c r="G32" s="286"/>
      <c r="H32" s="77"/>
      <c r="I32" s="77"/>
      <c r="J32" s="77"/>
      <c r="K32" s="77"/>
    </row>
    <row r="33" spans="1:16" ht="12.75">
      <c r="A33" s="78">
        <v>28</v>
      </c>
      <c r="B33" s="78" t="s">
        <v>70</v>
      </c>
      <c r="C33" s="79">
        <v>50012101</v>
      </c>
      <c r="D33" s="78" t="s">
        <v>26</v>
      </c>
      <c r="E33" s="206">
        <f>U91</f>
        <v>0</v>
      </c>
      <c r="F33" s="282"/>
      <c r="G33" s="286"/>
      <c r="H33" s="77"/>
      <c r="I33" s="77"/>
      <c r="J33" s="77"/>
      <c r="K33" s="77"/>
    </row>
    <row r="34" spans="1:16" ht="12.75">
      <c r="A34" s="78">
        <v>29</v>
      </c>
      <c r="B34" s="78" t="s">
        <v>59</v>
      </c>
      <c r="C34" s="79">
        <v>90012101</v>
      </c>
      <c r="D34" s="78" t="s">
        <v>254</v>
      </c>
      <c r="E34" s="206">
        <f>U92</f>
        <v>0</v>
      </c>
      <c r="F34" s="282"/>
      <c r="G34" s="286"/>
      <c r="H34" s="77"/>
      <c r="I34" s="77"/>
      <c r="J34" s="77"/>
      <c r="K34" s="77"/>
    </row>
    <row r="35" spans="1:16" ht="12.75">
      <c r="A35" s="78">
        <v>30</v>
      </c>
      <c r="B35" s="78" t="s">
        <v>70</v>
      </c>
      <c r="C35" s="79">
        <v>210020301</v>
      </c>
      <c r="D35" s="78" t="s">
        <v>17</v>
      </c>
      <c r="E35" s="206">
        <f>U94</f>
        <v>95225</v>
      </c>
      <c r="F35" s="282">
        <f>U94</f>
        <v>95225</v>
      </c>
      <c r="G35" s="287">
        <f>H94</f>
        <v>7391</v>
      </c>
      <c r="H35" s="77"/>
      <c r="I35" s="77"/>
      <c r="J35" s="77"/>
      <c r="K35" s="77"/>
    </row>
    <row r="36" spans="1:16" ht="12.75">
      <c r="A36" s="78">
        <v>31</v>
      </c>
      <c r="B36" s="78" t="s">
        <v>49</v>
      </c>
      <c r="C36" s="79">
        <v>801600003</v>
      </c>
      <c r="D36" s="78" t="s">
        <v>255</v>
      </c>
      <c r="E36" s="206" t="e">
        <f>#REF!</f>
        <v>#REF!</v>
      </c>
      <c r="F36" s="282"/>
      <c r="G36" s="286"/>
      <c r="H36" s="77"/>
      <c r="I36" s="77"/>
      <c r="J36" s="77"/>
      <c r="K36" s="77"/>
    </row>
    <row r="37" spans="1:16" ht="12.75">
      <c r="A37" s="78">
        <v>32</v>
      </c>
      <c r="B37" s="78" t="s">
        <v>70</v>
      </c>
      <c r="C37" s="79">
        <v>761200001</v>
      </c>
      <c r="D37" s="78" t="s">
        <v>256</v>
      </c>
      <c r="E37" s="206" t="e">
        <f>#REF!</f>
        <v>#REF!</v>
      </c>
      <c r="F37" s="282"/>
      <c r="G37" s="286"/>
      <c r="H37" s="77"/>
      <c r="I37" s="77"/>
      <c r="J37" s="77"/>
      <c r="K37" s="77"/>
    </row>
    <row r="38" spans="1:16" ht="12.75">
      <c r="A38" s="78">
        <v>33</v>
      </c>
      <c r="B38" s="78" t="s">
        <v>59</v>
      </c>
      <c r="C38" s="79">
        <v>320200001</v>
      </c>
      <c r="D38" s="78" t="s">
        <v>4</v>
      </c>
      <c r="E38" s="206" t="e">
        <f>#REF!</f>
        <v>#REF!</v>
      </c>
      <c r="F38" s="282"/>
      <c r="G38" s="286"/>
      <c r="H38" s="77"/>
      <c r="I38" s="77"/>
      <c r="J38" s="77"/>
      <c r="K38" s="77"/>
    </row>
    <row r="39" spans="1:16" ht="12.75">
      <c r="A39" s="78">
        <v>34</v>
      </c>
      <c r="B39" s="78" t="s">
        <v>59</v>
      </c>
      <c r="C39" s="79">
        <v>400200024</v>
      </c>
      <c r="D39" s="78" t="s">
        <v>6</v>
      </c>
      <c r="E39" s="206" t="e">
        <f>#REF!</f>
        <v>#REF!</v>
      </c>
      <c r="F39" s="282"/>
      <c r="G39" s="286"/>
      <c r="H39" s="77"/>
      <c r="I39" s="77"/>
      <c r="J39" s="77"/>
      <c r="K39" s="77"/>
    </row>
    <row r="40" spans="1:16" ht="12.75">
      <c r="A40" s="78">
        <v>35</v>
      </c>
      <c r="B40" s="78" t="s">
        <v>64</v>
      </c>
      <c r="C40" s="79">
        <v>660200027</v>
      </c>
      <c r="D40" s="78" t="s">
        <v>14</v>
      </c>
      <c r="E40" s="206" t="e">
        <f>#REF!</f>
        <v>#REF!</v>
      </c>
      <c r="F40" s="282"/>
      <c r="G40" s="286"/>
      <c r="H40" s="77"/>
      <c r="I40" s="77"/>
      <c r="J40" s="77"/>
      <c r="K40" s="77"/>
    </row>
    <row r="41" spans="1:16" ht="12.75">
      <c r="A41" s="78">
        <v>36</v>
      </c>
      <c r="B41" s="78" t="s">
        <v>70</v>
      </c>
      <c r="C41" s="79">
        <v>680200030</v>
      </c>
      <c r="D41" s="78" t="s">
        <v>15</v>
      </c>
      <c r="E41" s="206" t="e">
        <f>#REF!</f>
        <v>#REF!</v>
      </c>
      <c r="F41" s="282"/>
      <c r="G41" s="286"/>
      <c r="H41" s="77"/>
      <c r="I41" s="77"/>
      <c r="J41" s="77"/>
      <c r="K41" s="77"/>
    </row>
    <row r="42" spans="1:16" ht="12.75">
      <c r="A42" s="356" t="s">
        <v>0</v>
      </c>
      <c r="B42" s="356"/>
      <c r="C42" s="356"/>
      <c r="D42" s="356"/>
      <c r="E42" s="207" t="e">
        <f>SUM(E6:E41)</f>
        <v>#REF!</v>
      </c>
      <c r="F42" s="284">
        <f>SUM(F6:F41)</f>
        <v>1644703</v>
      </c>
      <c r="G42" s="288">
        <f>SUM(G6:G41)</f>
        <v>363439</v>
      </c>
      <c r="H42" s="77"/>
      <c r="I42" s="77"/>
      <c r="J42" s="77"/>
      <c r="K42" s="77"/>
    </row>
    <row r="43" spans="1:16" ht="38.25">
      <c r="A43" s="276"/>
      <c r="B43" s="276"/>
      <c r="C43" s="276"/>
      <c r="D43" s="277" t="s">
        <v>160</v>
      </c>
      <c r="E43" s="209"/>
      <c r="F43" s="278">
        <f>F42</f>
        <v>1644703</v>
      </c>
      <c r="G43" s="278">
        <f>G42</f>
        <v>363439</v>
      </c>
      <c r="H43" s="77"/>
      <c r="I43" s="77"/>
      <c r="J43" s="77"/>
      <c r="K43" s="77"/>
    </row>
    <row r="44" spans="1:16" ht="38.25">
      <c r="A44" s="276"/>
      <c r="B44" s="276"/>
      <c r="C44" s="276"/>
      <c r="D44" s="209" t="s">
        <v>717</v>
      </c>
      <c r="E44" s="209"/>
      <c r="F44" s="279">
        <f>ROUNDUP(F43/6*3,0)</f>
        <v>822352</v>
      </c>
      <c r="G44" s="279">
        <f>ROUNDUP(G43/6*3,0)</f>
        <v>181720</v>
      </c>
      <c r="H44" s="77"/>
      <c r="I44" s="77"/>
      <c r="J44" s="77"/>
      <c r="K44" s="77"/>
    </row>
    <row r="45" spans="1:16" ht="38.25">
      <c r="A45" s="289" t="s">
        <v>257</v>
      </c>
      <c r="D45" s="209" t="s">
        <v>732</v>
      </c>
      <c r="E45" s="209"/>
      <c r="F45" s="279">
        <f>ROUNDDOWN(F43/6*3,0)</f>
        <v>822351</v>
      </c>
      <c r="G45" s="279">
        <f>ROUNDDOWN(G43/6*3,0)</f>
        <v>181719</v>
      </c>
    </row>
    <row r="46" spans="1:16" ht="12.75">
      <c r="A46" s="289"/>
      <c r="D46" s="261"/>
      <c r="E46" s="261"/>
      <c r="F46" s="318"/>
      <c r="G46" s="318"/>
    </row>
    <row r="47" spans="1:16">
      <c r="D47" s="240" t="s">
        <v>257</v>
      </c>
      <c r="E47" s="291"/>
      <c r="F47" s="291"/>
      <c r="G47" s="291"/>
    </row>
    <row r="48" spans="1:16" ht="108">
      <c r="A48" s="292" t="s">
        <v>718</v>
      </c>
      <c r="D48" s="293" t="s">
        <v>719</v>
      </c>
      <c r="G48" s="293"/>
      <c r="I48" s="241" t="s">
        <v>258</v>
      </c>
      <c r="J48" s="242" t="s">
        <v>710</v>
      </c>
      <c r="L48" s="242" t="s">
        <v>35</v>
      </c>
      <c r="N48" s="242" t="s">
        <v>259</v>
      </c>
      <c r="P48" s="294" t="s">
        <v>36</v>
      </c>
    </row>
    <row r="49" spans="1:26" ht="24">
      <c r="A49" s="292"/>
      <c r="I49" s="242" t="s">
        <v>260</v>
      </c>
      <c r="J49" s="243">
        <v>88.25</v>
      </c>
      <c r="L49" s="243">
        <v>365</v>
      </c>
      <c r="N49" s="244">
        <v>1.07</v>
      </c>
      <c r="P49" s="295">
        <v>0.1</v>
      </c>
    </row>
    <row r="50" spans="1:26" ht="24">
      <c r="A50" s="292"/>
      <c r="I50" s="242" t="s">
        <v>261</v>
      </c>
      <c r="J50" s="243">
        <v>117.66</v>
      </c>
    </row>
    <row r="51" spans="1:26" ht="24">
      <c r="A51" s="292"/>
      <c r="I51" s="242" t="s">
        <v>262</v>
      </c>
      <c r="J51" s="243">
        <v>129.44999999999999</v>
      </c>
    </row>
    <row r="52" spans="1:26" ht="24">
      <c r="A52" s="292"/>
      <c r="G52" s="296"/>
      <c r="I52" s="242" t="s">
        <v>263</v>
      </c>
      <c r="J52" s="243">
        <v>234.07</v>
      </c>
    </row>
    <row r="53" spans="1:26">
      <c r="A53" s="292"/>
      <c r="I53" s="243" t="s">
        <v>264</v>
      </c>
      <c r="J53" s="243">
        <v>113.29</v>
      </c>
    </row>
    <row r="54" spans="1:26">
      <c r="A54" s="292"/>
      <c r="I54" s="242" t="s">
        <v>265</v>
      </c>
      <c r="J54" s="243">
        <v>79.05</v>
      </c>
    </row>
    <row r="55" spans="1:26">
      <c r="A55" s="357" t="s">
        <v>37</v>
      </c>
      <c r="B55" s="357" t="s">
        <v>38</v>
      </c>
      <c r="C55" s="358" t="s">
        <v>249</v>
      </c>
      <c r="D55" s="357" t="s">
        <v>23</v>
      </c>
      <c r="E55" s="361" t="s">
        <v>266</v>
      </c>
      <c r="F55" s="362" t="s">
        <v>720</v>
      </c>
      <c r="G55" s="351" t="s">
        <v>267</v>
      </c>
      <c r="H55" s="351" t="s">
        <v>268</v>
      </c>
      <c r="I55" s="354" t="s">
        <v>39</v>
      </c>
      <c r="J55" s="354"/>
      <c r="K55" s="354" t="s">
        <v>40</v>
      </c>
      <c r="L55" s="354"/>
      <c r="M55" s="348" t="s">
        <v>721</v>
      </c>
      <c r="N55" s="348" t="s">
        <v>722</v>
      </c>
      <c r="O55" s="348" t="s">
        <v>723</v>
      </c>
      <c r="P55" s="348" t="s">
        <v>41</v>
      </c>
      <c r="Q55" s="348" t="s">
        <v>42</v>
      </c>
      <c r="R55" s="348" t="s">
        <v>43</v>
      </c>
      <c r="S55" s="349" t="s">
        <v>724</v>
      </c>
      <c r="T55" s="349" t="s">
        <v>725</v>
      </c>
      <c r="U55" s="350" t="s">
        <v>726</v>
      </c>
    </row>
    <row r="56" spans="1:26">
      <c r="A56" s="357"/>
      <c r="B56" s="357"/>
      <c r="C56" s="359"/>
      <c r="D56" s="357"/>
      <c r="E56" s="361"/>
      <c r="F56" s="363"/>
      <c r="G56" s="352"/>
      <c r="H56" s="352"/>
      <c r="I56" s="354"/>
      <c r="J56" s="354"/>
      <c r="K56" s="354"/>
      <c r="L56" s="354"/>
      <c r="M56" s="348"/>
      <c r="N56" s="348"/>
      <c r="O56" s="348"/>
      <c r="P56" s="348"/>
      <c r="Q56" s="348"/>
      <c r="R56" s="348"/>
      <c r="S56" s="349"/>
      <c r="T56" s="349"/>
      <c r="U56" s="350"/>
    </row>
    <row r="57" spans="1:26" ht="60">
      <c r="A57" s="357"/>
      <c r="B57" s="357"/>
      <c r="C57" s="360"/>
      <c r="D57" s="357"/>
      <c r="E57" s="361"/>
      <c r="F57" s="364"/>
      <c r="G57" s="353"/>
      <c r="H57" s="353"/>
      <c r="I57" s="246" t="s">
        <v>269</v>
      </c>
      <c r="J57" s="247" t="s">
        <v>270</v>
      </c>
      <c r="K57" s="248" t="s">
        <v>271</v>
      </c>
      <c r="L57" s="249" t="s">
        <v>272</v>
      </c>
      <c r="M57" s="348"/>
      <c r="N57" s="348"/>
      <c r="O57" s="348"/>
      <c r="P57" s="348"/>
      <c r="Q57" s="348"/>
      <c r="R57" s="348"/>
      <c r="S57" s="349"/>
      <c r="T57" s="349"/>
      <c r="U57" s="350"/>
    </row>
    <row r="58" spans="1:26">
      <c r="A58" s="297">
        <v>1</v>
      </c>
      <c r="B58" s="297" t="s">
        <v>44</v>
      </c>
      <c r="C58" s="298">
        <v>620200038</v>
      </c>
      <c r="D58" s="299" t="s">
        <v>45</v>
      </c>
      <c r="E58" s="300">
        <v>49653</v>
      </c>
      <c r="F58" s="301">
        <f t="shared" ref="F58:F95" si="2">G58-E58</f>
        <v>5873</v>
      </c>
      <c r="G58" s="250">
        <v>55526</v>
      </c>
      <c r="H58" s="302">
        <f t="shared" ref="H58:H94" si="3">ROUND(F58/2,0)</f>
        <v>2937</v>
      </c>
      <c r="I58" s="303">
        <v>2571</v>
      </c>
      <c r="J58" s="301">
        <v>406</v>
      </c>
      <c r="K58" s="301">
        <v>1138</v>
      </c>
      <c r="L58" s="303">
        <v>3783</v>
      </c>
      <c r="M58" s="304">
        <f t="shared" ref="M58:M94" si="4">I58+L58</f>
        <v>6354</v>
      </c>
      <c r="N58" s="304">
        <f t="shared" ref="N58:N94" si="5">J58+K58</f>
        <v>1544</v>
      </c>
      <c r="O58" s="304">
        <f t="shared" ref="O58:O94" si="6">ROUND((M58/9*12)*0.17,0)</f>
        <v>1440</v>
      </c>
      <c r="P58" s="304">
        <f t="shared" ref="P58:P94" si="7">ROUND(O58/365,0)</f>
        <v>4</v>
      </c>
      <c r="Q58" s="304">
        <f t="shared" ref="Q58:Q94" si="8">ROUND(P58/$N$49,0)</f>
        <v>4</v>
      </c>
      <c r="R58" s="251">
        <f t="shared" ref="R58:R64" si="9">Q58*$L$49</f>
        <v>1460</v>
      </c>
      <c r="S58" s="305">
        <f>R58*$J$49</f>
        <v>128845</v>
      </c>
      <c r="T58" s="306">
        <f t="shared" ref="T58:T94" si="10">S58-E58</f>
        <v>79192</v>
      </c>
      <c r="U58" s="252"/>
      <c r="V58" s="245"/>
      <c r="W58" s="245"/>
      <c r="X58" s="291"/>
      <c r="Y58" s="291"/>
    </row>
    <row r="59" spans="1:26">
      <c r="A59" s="297">
        <v>2</v>
      </c>
      <c r="B59" s="297" t="s">
        <v>44</v>
      </c>
      <c r="C59" s="298">
        <v>170020401</v>
      </c>
      <c r="D59" s="299" t="s">
        <v>46</v>
      </c>
      <c r="E59" s="300">
        <v>142252</v>
      </c>
      <c r="F59" s="301">
        <f t="shared" si="2"/>
        <v>16826</v>
      </c>
      <c r="G59" s="250">
        <v>159078</v>
      </c>
      <c r="H59" s="302">
        <f t="shared" si="3"/>
        <v>8413</v>
      </c>
      <c r="I59" s="303">
        <v>9257</v>
      </c>
      <c r="J59" s="301">
        <v>448</v>
      </c>
      <c r="K59" s="301">
        <v>1160</v>
      </c>
      <c r="L59" s="303">
        <v>11971</v>
      </c>
      <c r="M59" s="304">
        <f t="shared" si="4"/>
        <v>21228</v>
      </c>
      <c r="N59" s="304">
        <f t="shared" si="5"/>
        <v>1608</v>
      </c>
      <c r="O59" s="304">
        <f t="shared" si="6"/>
        <v>4812</v>
      </c>
      <c r="P59" s="304">
        <f t="shared" si="7"/>
        <v>13</v>
      </c>
      <c r="Q59" s="304">
        <f t="shared" si="8"/>
        <v>12</v>
      </c>
      <c r="R59" s="251">
        <f t="shared" si="9"/>
        <v>4380</v>
      </c>
      <c r="S59" s="305">
        <f>R59*$J$50</f>
        <v>515350.8</v>
      </c>
      <c r="T59" s="306">
        <f t="shared" si="10"/>
        <v>373098.8</v>
      </c>
      <c r="U59" s="252">
        <f>ROUND((T59/2)+H59,0)</f>
        <v>194962</v>
      </c>
      <c r="V59" s="245"/>
      <c r="W59" s="245"/>
      <c r="X59" s="291"/>
      <c r="Y59" s="291"/>
      <c r="Z59" s="291"/>
    </row>
    <row r="60" spans="1:26">
      <c r="A60" s="297">
        <v>3</v>
      </c>
      <c r="B60" s="297" t="s">
        <v>44</v>
      </c>
      <c r="C60" s="298">
        <v>900200046</v>
      </c>
      <c r="D60" s="299" t="s">
        <v>47</v>
      </c>
      <c r="E60" s="300">
        <v>57536</v>
      </c>
      <c r="F60" s="301">
        <f t="shared" si="2"/>
        <v>6806</v>
      </c>
      <c r="G60" s="250">
        <v>64342</v>
      </c>
      <c r="H60" s="302">
        <f t="shared" si="3"/>
        <v>3403</v>
      </c>
      <c r="I60" s="303">
        <v>1334</v>
      </c>
      <c r="J60" s="301">
        <v>42</v>
      </c>
      <c r="K60" s="301">
        <v>171</v>
      </c>
      <c r="L60" s="303">
        <v>3343</v>
      </c>
      <c r="M60" s="304">
        <f t="shared" si="4"/>
        <v>4677</v>
      </c>
      <c r="N60" s="304">
        <f t="shared" si="5"/>
        <v>213</v>
      </c>
      <c r="O60" s="304">
        <f t="shared" si="6"/>
        <v>1060</v>
      </c>
      <c r="P60" s="304">
        <f t="shared" si="7"/>
        <v>3</v>
      </c>
      <c r="Q60" s="304">
        <f t="shared" si="8"/>
        <v>3</v>
      </c>
      <c r="R60" s="251">
        <f t="shared" si="9"/>
        <v>1095</v>
      </c>
      <c r="S60" s="305">
        <f>R60*$J$49</f>
        <v>96633.75</v>
      </c>
      <c r="T60" s="306">
        <f t="shared" si="10"/>
        <v>39097.75</v>
      </c>
      <c r="U60" s="252"/>
      <c r="V60" s="245"/>
      <c r="W60" s="245"/>
      <c r="X60" s="291"/>
      <c r="Y60" s="291"/>
    </row>
    <row r="61" spans="1:26">
      <c r="A61" s="297">
        <v>4</v>
      </c>
      <c r="B61" s="297" t="s">
        <v>44</v>
      </c>
      <c r="C61" s="298">
        <v>270020302</v>
      </c>
      <c r="D61" s="299" t="s">
        <v>48</v>
      </c>
      <c r="E61" s="300">
        <v>138252</v>
      </c>
      <c r="F61" s="301">
        <f t="shared" si="2"/>
        <v>16354</v>
      </c>
      <c r="G61" s="250">
        <v>154606</v>
      </c>
      <c r="H61" s="302">
        <f t="shared" si="3"/>
        <v>8177</v>
      </c>
      <c r="I61" s="303">
        <v>5304</v>
      </c>
      <c r="J61" s="301">
        <v>451</v>
      </c>
      <c r="K61" s="301">
        <v>1889</v>
      </c>
      <c r="L61" s="303">
        <v>10056</v>
      </c>
      <c r="M61" s="304">
        <f t="shared" si="4"/>
        <v>15360</v>
      </c>
      <c r="N61" s="304">
        <f t="shared" si="5"/>
        <v>2340</v>
      </c>
      <c r="O61" s="304">
        <f t="shared" si="6"/>
        <v>3482</v>
      </c>
      <c r="P61" s="304">
        <f t="shared" si="7"/>
        <v>10</v>
      </c>
      <c r="Q61" s="304">
        <f t="shared" si="8"/>
        <v>9</v>
      </c>
      <c r="R61" s="251">
        <f t="shared" si="9"/>
        <v>3285</v>
      </c>
      <c r="S61" s="305">
        <f>R61*$J$50</f>
        <v>386513.1</v>
      </c>
      <c r="T61" s="306">
        <f t="shared" si="10"/>
        <v>248261.09999999998</v>
      </c>
      <c r="U61" s="252">
        <f>ROUND((T61/2)+H61,0)</f>
        <v>132308</v>
      </c>
      <c r="V61" s="245"/>
      <c r="W61" s="245"/>
      <c r="X61" s="291"/>
      <c r="Y61" s="291"/>
    </row>
    <row r="62" spans="1:26">
      <c r="A62" s="297">
        <v>5</v>
      </c>
      <c r="B62" s="297" t="s">
        <v>49</v>
      </c>
      <c r="C62" s="298">
        <v>10011804</v>
      </c>
      <c r="D62" s="299" t="s">
        <v>50</v>
      </c>
      <c r="E62" s="300">
        <v>2478965</v>
      </c>
      <c r="F62" s="301">
        <f t="shared" si="2"/>
        <v>281718</v>
      </c>
      <c r="G62" s="250">
        <v>2760683</v>
      </c>
      <c r="H62" s="302">
        <f t="shared" si="3"/>
        <v>140859</v>
      </c>
      <c r="I62" s="303">
        <v>9866</v>
      </c>
      <c r="J62" s="301">
        <v>4992</v>
      </c>
      <c r="K62" s="301">
        <v>6430</v>
      </c>
      <c r="L62" s="303">
        <v>14931</v>
      </c>
      <c r="M62" s="304">
        <f t="shared" si="4"/>
        <v>24797</v>
      </c>
      <c r="N62" s="304">
        <f t="shared" si="5"/>
        <v>11422</v>
      </c>
      <c r="O62" s="304">
        <f t="shared" si="6"/>
        <v>5621</v>
      </c>
      <c r="P62" s="304">
        <f t="shared" si="7"/>
        <v>15</v>
      </c>
      <c r="Q62" s="304">
        <f t="shared" si="8"/>
        <v>14</v>
      </c>
      <c r="R62" s="251">
        <f t="shared" si="9"/>
        <v>5110</v>
      </c>
      <c r="S62" s="305">
        <f>R62*$J$52</f>
        <v>1196097.7</v>
      </c>
      <c r="T62" s="306">
        <f t="shared" si="10"/>
        <v>-1282867.3</v>
      </c>
      <c r="U62" s="252">
        <f>H62</f>
        <v>140859</v>
      </c>
      <c r="V62" s="245"/>
      <c r="W62" s="245"/>
      <c r="X62" s="291"/>
      <c r="Y62" s="291"/>
    </row>
    <row r="63" spans="1:26">
      <c r="A63" s="297">
        <v>6</v>
      </c>
      <c r="B63" s="297" t="s">
        <v>49</v>
      </c>
      <c r="C63" s="298">
        <v>130020302</v>
      </c>
      <c r="D63" s="299" t="s">
        <v>51</v>
      </c>
      <c r="E63" s="300">
        <v>37064</v>
      </c>
      <c r="F63" s="301">
        <f t="shared" si="2"/>
        <v>4384</v>
      </c>
      <c r="G63" s="250">
        <v>41448</v>
      </c>
      <c r="H63" s="302">
        <f t="shared" si="3"/>
        <v>2192</v>
      </c>
      <c r="I63" s="303">
        <v>3505</v>
      </c>
      <c r="J63" s="301">
        <v>255</v>
      </c>
      <c r="K63" s="301">
        <v>493</v>
      </c>
      <c r="L63" s="303">
        <v>3871</v>
      </c>
      <c r="M63" s="304">
        <f t="shared" si="4"/>
        <v>7376</v>
      </c>
      <c r="N63" s="304">
        <f t="shared" si="5"/>
        <v>748</v>
      </c>
      <c r="O63" s="304">
        <f t="shared" si="6"/>
        <v>1672</v>
      </c>
      <c r="P63" s="304">
        <f t="shared" si="7"/>
        <v>5</v>
      </c>
      <c r="Q63" s="304">
        <f t="shared" si="8"/>
        <v>5</v>
      </c>
      <c r="R63" s="251">
        <f t="shared" si="9"/>
        <v>1825</v>
      </c>
      <c r="S63" s="305">
        <f>R63*$J$49</f>
        <v>161056.25</v>
      </c>
      <c r="T63" s="306">
        <f t="shared" si="10"/>
        <v>123992.25</v>
      </c>
      <c r="U63" s="252"/>
      <c r="V63" s="245"/>
      <c r="W63" s="245"/>
      <c r="X63" s="291"/>
      <c r="Y63" s="291"/>
    </row>
    <row r="64" spans="1:26">
      <c r="A64" s="297">
        <v>7</v>
      </c>
      <c r="B64" s="297" t="s">
        <v>49</v>
      </c>
      <c r="C64" s="298">
        <v>10011803</v>
      </c>
      <c r="D64" s="299" t="s">
        <v>52</v>
      </c>
      <c r="E64" s="300">
        <v>692040</v>
      </c>
      <c r="F64" s="301">
        <f t="shared" si="2"/>
        <v>82181</v>
      </c>
      <c r="G64" s="250">
        <v>774221</v>
      </c>
      <c r="H64" s="302">
        <f t="shared" si="3"/>
        <v>41091</v>
      </c>
      <c r="I64" s="303">
        <v>29124</v>
      </c>
      <c r="J64" s="301">
        <v>6960</v>
      </c>
      <c r="K64" s="301">
        <v>10781</v>
      </c>
      <c r="L64" s="303">
        <v>23988</v>
      </c>
      <c r="M64" s="304">
        <f t="shared" si="4"/>
        <v>53112</v>
      </c>
      <c r="N64" s="304">
        <f t="shared" si="5"/>
        <v>17741</v>
      </c>
      <c r="O64" s="304">
        <f t="shared" si="6"/>
        <v>12039</v>
      </c>
      <c r="P64" s="304">
        <f t="shared" si="7"/>
        <v>33</v>
      </c>
      <c r="Q64" s="304">
        <f t="shared" si="8"/>
        <v>31</v>
      </c>
      <c r="R64" s="251">
        <f t="shared" si="9"/>
        <v>11315</v>
      </c>
      <c r="S64" s="305">
        <f>R64*$J$51</f>
        <v>1464726.7499999998</v>
      </c>
      <c r="T64" s="306">
        <f t="shared" si="10"/>
        <v>772686.74999999977</v>
      </c>
      <c r="U64" s="252">
        <f>ROUND((T64/2)+H64,0)</f>
        <v>427434</v>
      </c>
      <c r="V64" s="245"/>
      <c r="W64" s="245"/>
      <c r="X64" s="291"/>
      <c r="Y64" s="291"/>
    </row>
    <row r="65" spans="1:25">
      <c r="A65" s="297">
        <v>8</v>
      </c>
      <c r="B65" s="297" t="s">
        <v>49</v>
      </c>
      <c r="C65" s="298">
        <v>10021301</v>
      </c>
      <c r="D65" s="299" t="s">
        <v>53</v>
      </c>
      <c r="E65" s="300"/>
      <c r="F65" s="301">
        <f t="shared" si="2"/>
        <v>0</v>
      </c>
      <c r="G65" s="250"/>
      <c r="H65" s="302">
        <f t="shared" si="3"/>
        <v>0</v>
      </c>
      <c r="I65" s="303">
        <v>5278</v>
      </c>
      <c r="J65" s="301"/>
      <c r="K65" s="301"/>
      <c r="L65" s="303">
        <v>1196</v>
      </c>
      <c r="M65" s="304">
        <f t="shared" si="4"/>
        <v>6474</v>
      </c>
      <c r="N65" s="304">
        <f t="shared" si="5"/>
        <v>0</v>
      </c>
      <c r="O65" s="304">
        <f t="shared" si="6"/>
        <v>1467</v>
      </c>
      <c r="P65" s="304">
        <f t="shared" si="7"/>
        <v>4</v>
      </c>
      <c r="Q65" s="304">
        <f t="shared" si="8"/>
        <v>4</v>
      </c>
      <c r="R65" s="251"/>
      <c r="S65" s="305"/>
      <c r="T65" s="306">
        <f t="shared" si="10"/>
        <v>0</v>
      </c>
      <c r="U65" s="252">
        <f>ROUND((T65/2)+H65,0)</f>
        <v>0</v>
      </c>
      <c r="V65" s="245"/>
      <c r="W65" s="245"/>
      <c r="X65" s="291"/>
      <c r="Y65" s="291"/>
    </row>
    <row r="66" spans="1:25">
      <c r="A66" s="297">
        <v>9</v>
      </c>
      <c r="B66" s="297" t="s">
        <v>49</v>
      </c>
      <c r="C66" s="298">
        <v>10020302</v>
      </c>
      <c r="D66" s="299" t="s">
        <v>54</v>
      </c>
      <c r="E66" s="300"/>
      <c r="F66" s="301">
        <f t="shared" si="2"/>
        <v>0</v>
      </c>
      <c r="G66" s="250"/>
      <c r="H66" s="302">
        <f t="shared" si="3"/>
        <v>0</v>
      </c>
      <c r="I66" s="303">
        <v>2049</v>
      </c>
      <c r="J66" s="301"/>
      <c r="K66" s="301"/>
      <c r="L66" s="303">
        <v>9598</v>
      </c>
      <c r="M66" s="304">
        <f t="shared" si="4"/>
        <v>11647</v>
      </c>
      <c r="N66" s="304">
        <f t="shared" si="5"/>
        <v>0</v>
      </c>
      <c r="O66" s="304">
        <f t="shared" si="6"/>
        <v>2640</v>
      </c>
      <c r="P66" s="304">
        <f t="shared" si="7"/>
        <v>7</v>
      </c>
      <c r="Q66" s="304">
        <f t="shared" si="8"/>
        <v>7</v>
      </c>
      <c r="R66" s="251"/>
      <c r="S66" s="305"/>
      <c r="T66" s="306">
        <f t="shared" si="10"/>
        <v>0</v>
      </c>
      <c r="U66" s="252">
        <f>ROUND((T66/2)+H66,0)</f>
        <v>0</v>
      </c>
      <c r="V66" s="245"/>
      <c r="W66" s="245"/>
      <c r="X66" s="291"/>
      <c r="Y66" s="291"/>
    </row>
    <row r="67" spans="1:25">
      <c r="A67" s="297">
        <v>10</v>
      </c>
      <c r="B67" s="297" t="s">
        <v>49</v>
      </c>
      <c r="C67" s="298">
        <v>10000234</v>
      </c>
      <c r="D67" s="299" t="s">
        <v>55</v>
      </c>
      <c r="E67" s="300">
        <v>1844921</v>
      </c>
      <c r="F67" s="301">
        <f t="shared" si="2"/>
        <v>219089</v>
      </c>
      <c r="G67" s="250">
        <v>2064010</v>
      </c>
      <c r="H67" s="302">
        <f t="shared" si="3"/>
        <v>109545</v>
      </c>
      <c r="I67" s="303">
        <v>40415</v>
      </c>
      <c r="J67" s="301">
        <v>4301</v>
      </c>
      <c r="K67" s="301">
        <v>4511</v>
      </c>
      <c r="L67" s="303">
        <v>27459</v>
      </c>
      <c r="M67" s="304">
        <f t="shared" si="4"/>
        <v>67874</v>
      </c>
      <c r="N67" s="304">
        <f t="shared" si="5"/>
        <v>8812</v>
      </c>
      <c r="O67" s="304">
        <f t="shared" si="6"/>
        <v>15385</v>
      </c>
      <c r="P67" s="304">
        <f t="shared" si="7"/>
        <v>42</v>
      </c>
      <c r="Q67" s="304">
        <f t="shared" si="8"/>
        <v>39</v>
      </c>
      <c r="R67" s="251">
        <f>Q67*$L$49</f>
        <v>14235</v>
      </c>
      <c r="S67" s="305">
        <f>R67*$J$51</f>
        <v>1842720.7499999998</v>
      </c>
      <c r="T67" s="306">
        <f t="shared" si="10"/>
        <v>-2200.2500000002328</v>
      </c>
      <c r="U67" s="252">
        <f>ROUND((T67/2)+H67,0)+1100</f>
        <v>109545</v>
      </c>
      <c r="V67" s="245"/>
      <c r="W67" s="245"/>
      <c r="X67" s="291"/>
      <c r="Y67" s="291"/>
    </row>
    <row r="68" spans="1:25">
      <c r="A68" s="297">
        <v>11</v>
      </c>
      <c r="B68" s="297" t="s">
        <v>49</v>
      </c>
      <c r="C68" s="298">
        <v>10011401</v>
      </c>
      <c r="D68" s="299" t="s">
        <v>56</v>
      </c>
      <c r="E68" s="300"/>
      <c r="F68" s="301">
        <f t="shared" si="2"/>
        <v>0</v>
      </c>
      <c r="G68" s="250"/>
      <c r="H68" s="302">
        <f t="shared" si="3"/>
        <v>0</v>
      </c>
      <c r="I68" s="303">
        <v>4341</v>
      </c>
      <c r="J68" s="301"/>
      <c r="K68" s="301"/>
      <c r="L68" s="303">
        <v>14927</v>
      </c>
      <c r="M68" s="304">
        <f t="shared" si="4"/>
        <v>19268</v>
      </c>
      <c r="N68" s="304">
        <f t="shared" si="5"/>
        <v>0</v>
      </c>
      <c r="O68" s="304">
        <f t="shared" si="6"/>
        <v>4367</v>
      </c>
      <c r="P68" s="304">
        <f t="shared" si="7"/>
        <v>12</v>
      </c>
      <c r="Q68" s="304">
        <f t="shared" si="8"/>
        <v>11</v>
      </c>
      <c r="R68" s="251"/>
      <c r="S68" s="305"/>
      <c r="T68" s="306">
        <f t="shared" si="10"/>
        <v>0</v>
      </c>
      <c r="U68" s="252">
        <f>ROUND((T68/2)+H68,0)</f>
        <v>0</v>
      </c>
      <c r="V68" s="245"/>
      <c r="W68" s="245"/>
      <c r="X68" s="291"/>
      <c r="Y68" s="291"/>
    </row>
    <row r="69" spans="1:25">
      <c r="A69" s="297">
        <v>12</v>
      </c>
      <c r="B69" s="297" t="s">
        <v>49</v>
      </c>
      <c r="C69" s="298">
        <v>130013001</v>
      </c>
      <c r="D69" s="299" t="s">
        <v>57</v>
      </c>
      <c r="E69" s="300"/>
      <c r="F69" s="301">
        <f t="shared" si="2"/>
        <v>0</v>
      </c>
      <c r="G69" s="250"/>
      <c r="H69" s="302">
        <f t="shared" si="3"/>
        <v>0</v>
      </c>
      <c r="I69" s="303">
        <v>3644</v>
      </c>
      <c r="J69" s="301"/>
      <c r="K69" s="301"/>
      <c r="L69" s="303">
        <v>103</v>
      </c>
      <c r="M69" s="304">
        <f t="shared" si="4"/>
        <v>3747</v>
      </c>
      <c r="N69" s="304">
        <f t="shared" si="5"/>
        <v>0</v>
      </c>
      <c r="O69" s="304">
        <f t="shared" si="6"/>
        <v>849</v>
      </c>
      <c r="P69" s="304">
        <f t="shared" si="7"/>
        <v>2</v>
      </c>
      <c r="Q69" s="304">
        <f t="shared" si="8"/>
        <v>2</v>
      </c>
      <c r="R69" s="251"/>
      <c r="S69" s="305"/>
      <c r="T69" s="306">
        <f t="shared" si="10"/>
        <v>0</v>
      </c>
      <c r="U69" s="252">
        <f>ROUND((T69/2)+H69,0)</f>
        <v>0</v>
      </c>
      <c r="V69" s="245"/>
      <c r="W69" s="245"/>
      <c r="X69" s="291"/>
      <c r="Y69" s="291"/>
    </row>
    <row r="70" spans="1:25">
      <c r="A70" s="297">
        <v>13</v>
      </c>
      <c r="B70" s="297" t="s">
        <v>49</v>
      </c>
      <c r="C70" s="298">
        <v>10012202</v>
      </c>
      <c r="D70" s="299" t="s">
        <v>58</v>
      </c>
      <c r="E70" s="300">
        <v>42291</v>
      </c>
      <c r="F70" s="301">
        <f t="shared" si="2"/>
        <v>5075</v>
      </c>
      <c r="G70" s="250">
        <v>47366</v>
      </c>
      <c r="H70" s="302">
        <f t="shared" si="3"/>
        <v>2538</v>
      </c>
      <c r="I70" s="303">
        <v>4474</v>
      </c>
      <c r="J70" s="301">
        <v>394</v>
      </c>
      <c r="K70" s="301">
        <v>216</v>
      </c>
      <c r="L70" s="303">
        <v>786</v>
      </c>
      <c r="M70" s="304">
        <f t="shared" si="4"/>
        <v>5260</v>
      </c>
      <c r="N70" s="304">
        <f t="shared" si="5"/>
        <v>610</v>
      </c>
      <c r="O70" s="304">
        <f t="shared" si="6"/>
        <v>1192</v>
      </c>
      <c r="P70" s="304">
        <f t="shared" si="7"/>
        <v>3</v>
      </c>
      <c r="Q70" s="304">
        <f t="shared" si="8"/>
        <v>3</v>
      </c>
      <c r="R70" s="251">
        <f t="shared" ref="R70:R92" si="11">Q70*$L$49</f>
        <v>1095</v>
      </c>
      <c r="S70" s="305">
        <f>R70*$J$54</f>
        <v>86559.75</v>
      </c>
      <c r="T70" s="306">
        <f t="shared" si="10"/>
        <v>44268.75</v>
      </c>
      <c r="U70" s="252"/>
      <c r="V70" s="245"/>
      <c r="W70" s="245"/>
      <c r="X70" s="291"/>
      <c r="Y70" s="291"/>
    </row>
    <row r="71" spans="1:25">
      <c r="A71" s="297">
        <v>14</v>
      </c>
      <c r="B71" s="297" t="s">
        <v>59</v>
      </c>
      <c r="C71" s="298">
        <v>460200036</v>
      </c>
      <c r="D71" s="299" t="s">
        <v>60</v>
      </c>
      <c r="E71" s="300">
        <v>53065</v>
      </c>
      <c r="F71" s="301">
        <f t="shared" si="2"/>
        <v>6277</v>
      </c>
      <c r="G71" s="250">
        <v>59342</v>
      </c>
      <c r="H71" s="302">
        <f t="shared" si="3"/>
        <v>3139</v>
      </c>
      <c r="I71" s="303">
        <v>1801</v>
      </c>
      <c r="J71" s="301">
        <v>61</v>
      </c>
      <c r="K71" s="301">
        <v>353</v>
      </c>
      <c r="L71" s="303">
        <v>3036</v>
      </c>
      <c r="M71" s="304">
        <f t="shared" si="4"/>
        <v>4837</v>
      </c>
      <c r="N71" s="304">
        <f t="shared" si="5"/>
        <v>414</v>
      </c>
      <c r="O71" s="304">
        <f t="shared" si="6"/>
        <v>1096</v>
      </c>
      <c r="P71" s="304">
        <f t="shared" si="7"/>
        <v>3</v>
      </c>
      <c r="Q71" s="304">
        <f t="shared" si="8"/>
        <v>3</v>
      </c>
      <c r="R71" s="251">
        <f t="shared" si="11"/>
        <v>1095</v>
      </c>
      <c r="S71" s="305">
        <f>R71*$J$49</f>
        <v>96633.75</v>
      </c>
      <c r="T71" s="306">
        <f t="shared" si="10"/>
        <v>43568.75</v>
      </c>
      <c r="U71" s="252"/>
      <c r="V71" s="245"/>
      <c r="W71" s="245"/>
      <c r="X71" s="291"/>
      <c r="Y71" s="291"/>
    </row>
    <row r="72" spans="1:25">
      <c r="A72" s="297">
        <v>15</v>
      </c>
      <c r="B72" s="297" t="s">
        <v>59</v>
      </c>
      <c r="C72" s="298">
        <v>110000048</v>
      </c>
      <c r="D72" s="299" t="s">
        <v>61</v>
      </c>
      <c r="E72" s="300">
        <v>152488</v>
      </c>
      <c r="F72" s="301">
        <f t="shared" si="2"/>
        <v>18037</v>
      </c>
      <c r="G72" s="250">
        <v>170525</v>
      </c>
      <c r="H72" s="302">
        <f t="shared" si="3"/>
        <v>9019</v>
      </c>
      <c r="I72" s="303">
        <v>5071</v>
      </c>
      <c r="J72" s="301">
        <v>1354</v>
      </c>
      <c r="K72" s="301">
        <v>1726</v>
      </c>
      <c r="L72" s="303">
        <v>6051</v>
      </c>
      <c r="M72" s="304">
        <f t="shared" si="4"/>
        <v>11122</v>
      </c>
      <c r="N72" s="304">
        <f t="shared" si="5"/>
        <v>3080</v>
      </c>
      <c r="O72" s="304">
        <f t="shared" si="6"/>
        <v>2521</v>
      </c>
      <c r="P72" s="304">
        <f t="shared" si="7"/>
        <v>7</v>
      </c>
      <c r="Q72" s="304">
        <f t="shared" si="8"/>
        <v>7</v>
      </c>
      <c r="R72" s="251">
        <f t="shared" si="11"/>
        <v>2555</v>
      </c>
      <c r="S72" s="305">
        <f>R72*$J$50</f>
        <v>300621.3</v>
      </c>
      <c r="T72" s="306">
        <f t="shared" si="10"/>
        <v>148133.29999999999</v>
      </c>
      <c r="U72" s="252">
        <f>ROUND((T72/2)+H72,0)</f>
        <v>83086</v>
      </c>
      <c r="V72" s="245"/>
      <c r="W72" s="245"/>
      <c r="X72" s="291"/>
      <c r="Y72" s="291"/>
    </row>
    <row r="73" spans="1:25">
      <c r="A73" s="297">
        <v>16</v>
      </c>
      <c r="B73" s="297" t="s">
        <v>59</v>
      </c>
      <c r="C73" s="298">
        <v>90020301</v>
      </c>
      <c r="D73" s="299" t="s">
        <v>62</v>
      </c>
      <c r="E73" s="300">
        <v>163782</v>
      </c>
      <c r="F73" s="301">
        <f t="shared" si="2"/>
        <v>19374</v>
      </c>
      <c r="G73" s="250">
        <v>183156</v>
      </c>
      <c r="H73" s="302">
        <f t="shared" si="3"/>
        <v>9687</v>
      </c>
      <c r="I73" s="303">
        <v>7094</v>
      </c>
      <c r="J73" s="301">
        <v>531</v>
      </c>
      <c r="K73" s="301">
        <v>1767</v>
      </c>
      <c r="L73" s="303">
        <v>11751</v>
      </c>
      <c r="M73" s="304">
        <f t="shared" si="4"/>
        <v>18845</v>
      </c>
      <c r="N73" s="304">
        <f t="shared" si="5"/>
        <v>2298</v>
      </c>
      <c r="O73" s="304">
        <f t="shared" si="6"/>
        <v>4272</v>
      </c>
      <c r="P73" s="304">
        <f t="shared" si="7"/>
        <v>12</v>
      </c>
      <c r="Q73" s="304">
        <f t="shared" si="8"/>
        <v>11</v>
      </c>
      <c r="R73" s="251">
        <f t="shared" si="11"/>
        <v>4015</v>
      </c>
      <c r="S73" s="305">
        <f>R73*$J$50</f>
        <v>472404.89999999997</v>
      </c>
      <c r="T73" s="306">
        <f t="shared" si="10"/>
        <v>308622.89999999997</v>
      </c>
      <c r="U73" s="252">
        <f>ROUND((T73/2)+H73,0)</f>
        <v>163998</v>
      </c>
      <c r="V73" s="245"/>
      <c r="W73" s="245"/>
      <c r="X73" s="291"/>
      <c r="Y73" s="291"/>
    </row>
    <row r="74" spans="1:25">
      <c r="A74" s="297">
        <v>17</v>
      </c>
      <c r="B74" s="297" t="s">
        <v>59</v>
      </c>
      <c r="C74" s="298">
        <v>740200008</v>
      </c>
      <c r="D74" s="299" t="s">
        <v>63</v>
      </c>
      <c r="E74" s="300">
        <v>62713</v>
      </c>
      <c r="F74" s="301">
        <f t="shared" si="2"/>
        <v>7419</v>
      </c>
      <c r="G74" s="250">
        <v>70132</v>
      </c>
      <c r="H74" s="302">
        <f t="shared" si="3"/>
        <v>3710</v>
      </c>
      <c r="I74" s="303">
        <v>4017</v>
      </c>
      <c r="J74" s="301">
        <v>2016</v>
      </c>
      <c r="K74" s="301">
        <v>395</v>
      </c>
      <c r="L74" s="303">
        <v>5016</v>
      </c>
      <c r="M74" s="304">
        <f t="shared" si="4"/>
        <v>9033</v>
      </c>
      <c r="N74" s="304">
        <f t="shared" si="5"/>
        <v>2411</v>
      </c>
      <c r="O74" s="304">
        <f t="shared" si="6"/>
        <v>2047</v>
      </c>
      <c r="P74" s="304">
        <f t="shared" si="7"/>
        <v>6</v>
      </c>
      <c r="Q74" s="304">
        <f t="shared" si="8"/>
        <v>6</v>
      </c>
      <c r="R74" s="251">
        <f t="shared" si="11"/>
        <v>2190</v>
      </c>
      <c r="S74" s="305">
        <f>R74*$J$49</f>
        <v>193267.5</v>
      </c>
      <c r="T74" s="306">
        <f t="shared" si="10"/>
        <v>130554.5</v>
      </c>
      <c r="U74" s="252"/>
      <c r="V74" s="245"/>
      <c r="W74" s="245"/>
      <c r="X74" s="291"/>
      <c r="Y74" s="291"/>
    </row>
    <row r="75" spans="1:25">
      <c r="A75" s="297">
        <v>18</v>
      </c>
      <c r="B75" s="297" t="s">
        <v>64</v>
      </c>
      <c r="C75" s="298">
        <v>360200027</v>
      </c>
      <c r="D75" s="299" t="s">
        <v>65</v>
      </c>
      <c r="E75" s="300">
        <v>34475</v>
      </c>
      <c r="F75" s="301">
        <f t="shared" si="2"/>
        <v>4078</v>
      </c>
      <c r="G75" s="250">
        <v>38553</v>
      </c>
      <c r="H75" s="302">
        <f t="shared" si="3"/>
        <v>2039</v>
      </c>
      <c r="I75" s="303">
        <v>1573</v>
      </c>
      <c r="J75" s="301">
        <v>254</v>
      </c>
      <c r="K75" s="301">
        <v>857</v>
      </c>
      <c r="L75" s="303">
        <v>2681</v>
      </c>
      <c r="M75" s="304">
        <f t="shared" si="4"/>
        <v>4254</v>
      </c>
      <c r="N75" s="304">
        <f t="shared" si="5"/>
        <v>1111</v>
      </c>
      <c r="O75" s="304">
        <f t="shared" si="6"/>
        <v>964</v>
      </c>
      <c r="P75" s="304">
        <f t="shared" si="7"/>
        <v>3</v>
      </c>
      <c r="Q75" s="304">
        <f t="shared" si="8"/>
        <v>3</v>
      </c>
      <c r="R75" s="251">
        <f t="shared" si="11"/>
        <v>1095</v>
      </c>
      <c r="S75" s="305">
        <f>R75*$J$49</f>
        <v>96633.75</v>
      </c>
      <c r="T75" s="306">
        <f t="shared" si="10"/>
        <v>62158.75</v>
      </c>
      <c r="U75" s="252"/>
      <c r="V75" s="245"/>
      <c r="W75" s="245"/>
      <c r="X75" s="291"/>
      <c r="Y75" s="291"/>
    </row>
    <row r="76" spans="1:25">
      <c r="A76" s="297">
        <v>19</v>
      </c>
      <c r="B76" s="297" t="s">
        <v>64</v>
      </c>
      <c r="C76" s="298">
        <v>500200052</v>
      </c>
      <c r="D76" s="299" t="s">
        <v>66</v>
      </c>
      <c r="E76" s="300">
        <v>67303</v>
      </c>
      <c r="F76" s="301">
        <f t="shared" si="2"/>
        <v>7960</v>
      </c>
      <c r="G76" s="250">
        <v>75263</v>
      </c>
      <c r="H76" s="302">
        <f t="shared" si="3"/>
        <v>3980</v>
      </c>
      <c r="I76" s="303">
        <v>1853</v>
      </c>
      <c r="J76" s="301">
        <v>886</v>
      </c>
      <c r="K76" s="301">
        <v>783</v>
      </c>
      <c r="L76" s="303">
        <v>2559</v>
      </c>
      <c r="M76" s="304">
        <f t="shared" si="4"/>
        <v>4412</v>
      </c>
      <c r="N76" s="304">
        <f t="shared" si="5"/>
        <v>1669</v>
      </c>
      <c r="O76" s="304">
        <f t="shared" si="6"/>
        <v>1000</v>
      </c>
      <c r="P76" s="304">
        <f t="shared" si="7"/>
        <v>3</v>
      </c>
      <c r="Q76" s="304">
        <f t="shared" si="8"/>
        <v>3</v>
      </c>
      <c r="R76" s="251">
        <f t="shared" si="11"/>
        <v>1095</v>
      </c>
      <c r="S76" s="305">
        <f>R76*$J$49</f>
        <v>96633.75</v>
      </c>
      <c r="T76" s="306">
        <f t="shared" si="10"/>
        <v>29330.75</v>
      </c>
      <c r="U76" s="252"/>
      <c r="V76" s="245"/>
      <c r="W76" s="245"/>
      <c r="X76" s="291"/>
      <c r="Y76" s="291"/>
    </row>
    <row r="77" spans="1:25">
      <c r="A77" s="297">
        <v>20</v>
      </c>
      <c r="B77" s="297" t="s">
        <v>64</v>
      </c>
      <c r="C77" s="298">
        <v>420200052</v>
      </c>
      <c r="D77" s="299" t="s">
        <v>67</v>
      </c>
      <c r="E77" s="300">
        <v>64714</v>
      </c>
      <c r="F77" s="301">
        <f t="shared" si="2"/>
        <v>7654</v>
      </c>
      <c r="G77" s="250">
        <v>72368</v>
      </c>
      <c r="H77" s="302">
        <f t="shared" si="3"/>
        <v>3827</v>
      </c>
      <c r="I77" s="303">
        <v>1838</v>
      </c>
      <c r="J77" s="301">
        <v>679</v>
      </c>
      <c r="K77" s="301">
        <v>1524</v>
      </c>
      <c r="L77" s="303">
        <v>4770</v>
      </c>
      <c r="M77" s="304">
        <f t="shared" si="4"/>
        <v>6608</v>
      </c>
      <c r="N77" s="304">
        <f t="shared" si="5"/>
        <v>2203</v>
      </c>
      <c r="O77" s="304">
        <f t="shared" si="6"/>
        <v>1498</v>
      </c>
      <c r="P77" s="304">
        <f t="shared" si="7"/>
        <v>4</v>
      </c>
      <c r="Q77" s="304">
        <f t="shared" si="8"/>
        <v>4</v>
      </c>
      <c r="R77" s="251">
        <f t="shared" si="11"/>
        <v>1460</v>
      </c>
      <c r="S77" s="305">
        <f>R77*$J$49</f>
        <v>128845</v>
      </c>
      <c r="T77" s="306">
        <f t="shared" si="10"/>
        <v>64131</v>
      </c>
      <c r="U77" s="252"/>
      <c r="V77" s="245"/>
      <c r="W77" s="245"/>
      <c r="X77" s="291"/>
      <c r="Y77" s="291"/>
    </row>
    <row r="78" spans="1:25">
      <c r="A78" s="297">
        <v>21</v>
      </c>
      <c r="B78" s="297" t="s">
        <v>64</v>
      </c>
      <c r="C78" s="298">
        <v>700200041</v>
      </c>
      <c r="D78" s="299" t="s">
        <v>68</v>
      </c>
      <c r="E78" s="300">
        <v>55066</v>
      </c>
      <c r="F78" s="301">
        <f t="shared" si="2"/>
        <v>6514</v>
      </c>
      <c r="G78" s="250">
        <v>61580</v>
      </c>
      <c r="H78" s="302">
        <f t="shared" si="3"/>
        <v>3257</v>
      </c>
      <c r="I78" s="303">
        <v>3192</v>
      </c>
      <c r="J78" s="301">
        <v>137</v>
      </c>
      <c r="K78" s="301">
        <v>1037</v>
      </c>
      <c r="L78" s="303">
        <v>3249</v>
      </c>
      <c r="M78" s="304">
        <f t="shared" si="4"/>
        <v>6441</v>
      </c>
      <c r="N78" s="304">
        <f t="shared" si="5"/>
        <v>1174</v>
      </c>
      <c r="O78" s="304">
        <f t="shared" si="6"/>
        <v>1460</v>
      </c>
      <c r="P78" s="304">
        <f t="shared" si="7"/>
        <v>4</v>
      </c>
      <c r="Q78" s="304">
        <f t="shared" si="8"/>
        <v>4</v>
      </c>
      <c r="R78" s="251">
        <f t="shared" si="11"/>
        <v>1460</v>
      </c>
      <c r="S78" s="305">
        <f>R78*$J$49</f>
        <v>128845</v>
      </c>
      <c r="T78" s="306">
        <f t="shared" si="10"/>
        <v>73779</v>
      </c>
      <c r="U78" s="252"/>
      <c r="V78" s="245"/>
      <c r="W78" s="245"/>
      <c r="X78" s="291"/>
      <c r="Y78" s="291"/>
    </row>
    <row r="79" spans="1:25">
      <c r="A79" s="297">
        <v>22</v>
      </c>
      <c r="B79" s="297" t="s">
        <v>64</v>
      </c>
      <c r="C79" s="298">
        <v>250000092</v>
      </c>
      <c r="D79" s="299" t="s">
        <v>69</v>
      </c>
      <c r="E79" s="300">
        <v>139663</v>
      </c>
      <c r="F79" s="301">
        <f t="shared" si="2"/>
        <v>16521</v>
      </c>
      <c r="G79" s="250">
        <v>156184</v>
      </c>
      <c r="H79" s="302">
        <f t="shared" si="3"/>
        <v>8261</v>
      </c>
      <c r="I79" s="303">
        <v>7921</v>
      </c>
      <c r="J79" s="301">
        <v>223</v>
      </c>
      <c r="K79" s="301">
        <v>773</v>
      </c>
      <c r="L79" s="303">
        <v>9301</v>
      </c>
      <c r="M79" s="304">
        <f t="shared" si="4"/>
        <v>17222</v>
      </c>
      <c r="N79" s="304">
        <f t="shared" si="5"/>
        <v>996</v>
      </c>
      <c r="O79" s="304">
        <f t="shared" si="6"/>
        <v>3904</v>
      </c>
      <c r="P79" s="304">
        <f t="shared" si="7"/>
        <v>11</v>
      </c>
      <c r="Q79" s="304">
        <f t="shared" si="8"/>
        <v>10</v>
      </c>
      <c r="R79" s="251">
        <f t="shared" si="11"/>
        <v>3650</v>
      </c>
      <c r="S79" s="305">
        <f>R79*$J$50</f>
        <v>429459</v>
      </c>
      <c r="T79" s="306">
        <f t="shared" si="10"/>
        <v>289796</v>
      </c>
      <c r="U79" s="252">
        <f>ROUND((T79/2)+H79,0)</f>
        <v>153159</v>
      </c>
      <c r="V79" s="245"/>
      <c r="W79" s="245"/>
      <c r="X79" s="291"/>
      <c r="Y79" s="291"/>
    </row>
    <row r="80" spans="1:25">
      <c r="A80" s="297">
        <v>23</v>
      </c>
      <c r="B80" s="297" t="s">
        <v>70</v>
      </c>
      <c r="C80" s="298">
        <v>50020401</v>
      </c>
      <c r="D80" s="299" t="s">
        <v>71</v>
      </c>
      <c r="E80" s="300">
        <v>354980</v>
      </c>
      <c r="F80" s="301">
        <f t="shared" si="2"/>
        <v>41991</v>
      </c>
      <c r="G80" s="250">
        <v>396971</v>
      </c>
      <c r="H80" s="302">
        <f t="shared" si="3"/>
        <v>20996</v>
      </c>
      <c r="I80" s="303">
        <v>10854</v>
      </c>
      <c r="J80" s="301">
        <v>914</v>
      </c>
      <c r="K80" s="301">
        <v>4977</v>
      </c>
      <c r="L80" s="303">
        <v>13424</v>
      </c>
      <c r="M80" s="304">
        <f t="shared" si="4"/>
        <v>24278</v>
      </c>
      <c r="N80" s="304">
        <f t="shared" si="5"/>
        <v>5891</v>
      </c>
      <c r="O80" s="304">
        <f t="shared" si="6"/>
        <v>5503</v>
      </c>
      <c r="P80" s="304">
        <f t="shared" si="7"/>
        <v>15</v>
      </c>
      <c r="Q80" s="304">
        <f t="shared" si="8"/>
        <v>14</v>
      </c>
      <c r="R80" s="251">
        <f t="shared" si="11"/>
        <v>5110</v>
      </c>
      <c r="S80" s="305">
        <f>R80*$J$50</f>
        <v>601242.6</v>
      </c>
      <c r="T80" s="306">
        <f t="shared" si="10"/>
        <v>246262.59999999998</v>
      </c>
      <c r="U80" s="252">
        <f>ROUND((T80/2)+H80,0)</f>
        <v>144127</v>
      </c>
      <c r="V80" s="245"/>
      <c r="W80" s="245"/>
      <c r="X80" s="291"/>
      <c r="Y80" s="291"/>
    </row>
    <row r="81" spans="1:25">
      <c r="A81" s="297">
        <v>24</v>
      </c>
      <c r="B81" s="297" t="s">
        <v>70</v>
      </c>
      <c r="C81" s="298">
        <v>600200001</v>
      </c>
      <c r="D81" s="299" t="s">
        <v>72</v>
      </c>
      <c r="E81" s="300">
        <v>26121</v>
      </c>
      <c r="F81" s="301">
        <f t="shared" si="2"/>
        <v>3089</v>
      </c>
      <c r="G81" s="250">
        <v>29210</v>
      </c>
      <c r="H81" s="302">
        <f t="shared" si="3"/>
        <v>1545</v>
      </c>
      <c r="I81" s="303">
        <v>1051</v>
      </c>
      <c r="J81" s="301">
        <v>49</v>
      </c>
      <c r="K81" s="301">
        <v>26</v>
      </c>
      <c r="L81" s="303">
        <v>973</v>
      </c>
      <c r="M81" s="304">
        <f t="shared" si="4"/>
        <v>2024</v>
      </c>
      <c r="N81" s="304">
        <f t="shared" si="5"/>
        <v>75</v>
      </c>
      <c r="O81" s="304">
        <f t="shared" si="6"/>
        <v>459</v>
      </c>
      <c r="P81" s="304">
        <f t="shared" si="7"/>
        <v>1</v>
      </c>
      <c r="Q81" s="304">
        <f t="shared" si="8"/>
        <v>1</v>
      </c>
      <c r="R81" s="251">
        <f t="shared" si="11"/>
        <v>365</v>
      </c>
      <c r="S81" s="305">
        <f>R81*$J$49</f>
        <v>32211.25</v>
      </c>
      <c r="T81" s="306">
        <f t="shared" si="10"/>
        <v>6090.25</v>
      </c>
      <c r="U81" s="252"/>
      <c r="V81" s="245"/>
      <c r="W81" s="245"/>
      <c r="X81" s="291"/>
      <c r="Y81" s="291"/>
    </row>
    <row r="82" spans="1:25">
      <c r="A82" s="297">
        <v>25</v>
      </c>
      <c r="B82" s="297" t="s">
        <v>70</v>
      </c>
      <c r="C82" s="298">
        <v>760200002</v>
      </c>
      <c r="D82" s="299" t="s">
        <v>73</v>
      </c>
      <c r="E82" s="300">
        <v>16238</v>
      </c>
      <c r="F82" s="301">
        <f t="shared" si="2"/>
        <v>1920</v>
      </c>
      <c r="G82" s="250">
        <v>18158</v>
      </c>
      <c r="H82" s="302">
        <f t="shared" si="3"/>
        <v>960</v>
      </c>
      <c r="I82" s="303">
        <v>894</v>
      </c>
      <c r="J82" s="301">
        <v>54</v>
      </c>
      <c r="K82" s="301">
        <v>291</v>
      </c>
      <c r="L82" s="303">
        <v>1136</v>
      </c>
      <c r="M82" s="304">
        <f t="shared" si="4"/>
        <v>2030</v>
      </c>
      <c r="N82" s="304">
        <f t="shared" si="5"/>
        <v>345</v>
      </c>
      <c r="O82" s="304">
        <f t="shared" si="6"/>
        <v>460</v>
      </c>
      <c r="P82" s="304">
        <f t="shared" si="7"/>
        <v>1</v>
      </c>
      <c r="Q82" s="304">
        <f t="shared" si="8"/>
        <v>1</v>
      </c>
      <c r="R82" s="251">
        <f t="shared" si="11"/>
        <v>365</v>
      </c>
      <c r="S82" s="305">
        <f>R82*$J$49</f>
        <v>32211.25</v>
      </c>
      <c r="T82" s="306">
        <f t="shared" si="10"/>
        <v>15973.25</v>
      </c>
      <c r="U82" s="252"/>
      <c r="V82" s="245"/>
      <c r="W82" s="245"/>
      <c r="X82" s="291"/>
      <c r="Y82" s="291"/>
    </row>
    <row r="83" spans="1:25">
      <c r="A83" s="297">
        <v>26</v>
      </c>
      <c r="B83" s="297" t="s">
        <v>64</v>
      </c>
      <c r="C83" s="298">
        <v>941800004</v>
      </c>
      <c r="D83" s="299" t="s">
        <v>30</v>
      </c>
      <c r="E83" s="300">
        <v>23715</v>
      </c>
      <c r="F83" s="301">
        <f t="shared" si="2"/>
        <v>2846</v>
      </c>
      <c r="G83" s="250">
        <v>26561</v>
      </c>
      <c r="H83" s="302">
        <f t="shared" si="3"/>
        <v>1423</v>
      </c>
      <c r="I83" s="303">
        <v>2583</v>
      </c>
      <c r="J83" s="301">
        <v>13</v>
      </c>
      <c r="K83" s="301"/>
      <c r="L83" s="303">
        <v>0</v>
      </c>
      <c r="M83" s="304">
        <f t="shared" si="4"/>
        <v>2583</v>
      </c>
      <c r="N83" s="304">
        <f t="shared" si="5"/>
        <v>13</v>
      </c>
      <c r="O83" s="304">
        <f t="shared" si="6"/>
        <v>585</v>
      </c>
      <c r="P83" s="304">
        <f t="shared" si="7"/>
        <v>2</v>
      </c>
      <c r="Q83" s="304">
        <f t="shared" si="8"/>
        <v>2</v>
      </c>
      <c r="R83" s="251">
        <f t="shared" si="11"/>
        <v>730</v>
      </c>
      <c r="S83" s="305">
        <f>R83*$J$54</f>
        <v>57706.5</v>
      </c>
      <c r="T83" s="306">
        <f t="shared" si="10"/>
        <v>33991.5</v>
      </c>
      <c r="U83" s="252"/>
      <c r="V83" s="245"/>
      <c r="W83" s="245"/>
      <c r="X83" s="291"/>
      <c r="Y83" s="291"/>
    </row>
    <row r="84" spans="1:25">
      <c r="A84" s="297">
        <v>27</v>
      </c>
      <c r="B84" s="299" t="s">
        <v>49</v>
      </c>
      <c r="C84" s="307">
        <v>801600003</v>
      </c>
      <c r="D84" s="299" t="s">
        <v>74</v>
      </c>
      <c r="E84" s="308"/>
      <c r="F84" s="309">
        <f t="shared" si="2"/>
        <v>0</v>
      </c>
      <c r="G84" s="250"/>
      <c r="H84" s="310">
        <f t="shared" si="3"/>
        <v>0</v>
      </c>
      <c r="I84" s="303">
        <v>1128</v>
      </c>
      <c r="J84" s="301"/>
      <c r="K84" s="301"/>
      <c r="L84" s="303">
        <v>3266</v>
      </c>
      <c r="M84" s="304">
        <f t="shared" si="4"/>
        <v>4394</v>
      </c>
      <c r="N84" s="304">
        <f t="shared" si="5"/>
        <v>0</v>
      </c>
      <c r="O84" s="304">
        <f t="shared" si="6"/>
        <v>996</v>
      </c>
      <c r="P84" s="304">
        <f t="shared" si="7"/>
        <v>3</v>
      </c>
      <c r="Q84" s="304">
        <f t="shared" si="8"/>
        <v>3</v>
      </c>
      <c r="R84" s="251">
        <f t="shared" si="11"/>
        <v>1095</v>
      </c>
      <c r="S84" s="305"/>
      <c r="T84" s="306">
        <f t="shared" si="10"/>
        <v>0</v>
      </c>
      <c r="U84" s="252">
        <f t="shared" ref="U84:U89" si="12">ROUND((T84/2)+H84,0)</f>
        <v>0</v>
      </c>
      <c r="V84" s="245"/>
      <c r="W84" s="245"/>
      <c r="X84" s="291"/>
      <c r="Y84" s="291"/>
    </row>
    <row r="85" spans="1:25">
      <c r="A85" s="297">
        <v>28</v>
      </c>
      <c r="B85" s="299" t="s">
        <v>70</v>
      </c>
      <c r="C85" s="307">
        <v>761200001</v>
      </c>
      <c r="D85" s="299" t="s">
        <v>75</v>
      </c>
      <c r="E85" s="308"/>
      <c r="F85" s="309">
        <f t="shared" si="2"/>
        <v>0</v>
      </c>
      <c r="G85" s="250"/>
      <c r="H85" s="310">
        <f t="shared" si="3"/>
        <v>0</v>
      </c>
      <c r="I85" s="303">
        <v>369</v>
      </c>
      <c r="J85" s="301"/>
      <c r="K85" s="301"/>
      <c r="L85" s="303">
        <v>917</v>
      </c>
      <c r="M85" s="304">
        <f t="shared" si="4"/>
        <v>1286</v>
      </c>
      <c r="N85" s="304">
        <f t="shared" si="5"/>
        <v>0</v>
      </c>
      <c r="O85" s="304">
        <f t="shared" si="6"/>
        <v>291</v>
      </c>
      <c r="P85" s="304">
        <f t="shared" si="7"/>
        <v>1</v>
      </c>
      <c r="Q85" s="304">
        <f t="shared" si="8"/>
        <v>1</v>
      </c>
      <c r="R85" s="251">
        <f t="shared" si="11"/>
        <v>365</v>
      </c>
      <c r="S85" s="305"/>
      <c r="T85" s="306">
        <f t="shared" si="10"/>
        <v>0</v>
      </c>
      <c r="U85" s="252">
        <f t="shared" si="12"/>
        <v>0</v>
      </c>
      <c r="V85" s="245"/>
      <c r="W85" s="245"/>
      <c r="X85" s="291"/>
      <c r="Y85" s="291"/>
    </row>
    <row r="86" spans="1:25">
      <c r="A86" s="297">
        <v>29</v>
      </c>
      <c r="B86" s="299" t="s">
        <v>59</v>
      </c>
      <c r="C86" s="307">
        <v>320200001</v>
      </c>
      <c r="D86" s="299" t="s">
        <v>76</v>
      </c>
      <c r="E86" s="308"/>
      <c r="F86" s="309">
        <f t="shared" si="2"/>
        <v>0</v>
      </c>
      <c r="G86" s="250"/>
      <c r="H86" s="310">
        <f t="shared" si="3"/>
        <v>0</v>
      </c>
      <c r="I86" s="303">
        <v>519</v>
      </c>
      <c r="J86" s="301"/>
      <c r="K86" s="301"/>
      <c r="L86" s="303">
        <v>2570</v>
      </c>
      <c r="M86" s="304">
        <f t="shared" si="4"/>
        <v>3089</v>
      </c>
      <c r="N86" s="304">
        <f t="shared" si="5"/>
        <v>0</v>
      </c>
      <c r="O86" s="304">
        <f t="shared" si="6"/>
        <v>700</v>
      </c>
      <c r="P86" s="304">
        <f t="shared" si="7"/>
        <v>2</v>
      </c>
      <c r="Q86" s="304">
        <f t="shared" si="8"/>
        <v>2</v>
      </c>
      <c r="R86" s="251">
        <f t="shared" si="11"/>
        <v>730</v>
      </c>
      <c r="S86" s="305"/>
      <c r="T86" s="306">
        <f t="shared" si="10"/>
        <v>0</v>
      </c>
      <c r="U86" s="252">
        <f t="shared" si="12"/>
        <v>0</v>
      </c>
      <c r="V86" s="245"/>
      <c r="W86" s="245"/>
      <c r="X86" s="291"/>
      <c r="Y86" s="291"/>
    </row>
    <row r="87" spans="1:25">
      <c r="A87" s="297">
        <v>30</v>
      </c>
      <c r="B87" s="299" t="s">
        <v>59</v>
      </c>
      <c r="C87" s="307">
        <v>400200024</v>
      </c>
      <c r="D87" s="299" t="s">
        <v>77</v>
      </c>
      <c r="E87" s="308"/>
      <c r="F87" s="309">
        <f t="shared" si="2"/>
        <v>0</v>
      </c>
      <c r="G87" s="250"/>
      <c r="H87" s="310">
        <f t="shared" si="3"/>
        <v>0</v>
      </c>
      <c r="I87" s="303">
        <v>445</v>
      </c>
      <c r="J87" s="301"/>
      <c r="K87" s="301"/>
      <c r="L87" s="303">
        <v>3248</v>
      </c>
      <c r="M87" s="304">
        <f t="shared" si="4"/>
        <v>3693</v>
      </c>
      <c r="N87" s="304">
        <f t="shared" si="5"/>
        <v>0</v>
      </c>
      <c r="O87" s="304">
        <f t="shared" si="6"/>
        <v>837</v>
      </c>
      <c r="P87" s="304">
        <f t="shared" si="7"/>
        <v>2</v>
      </c>
      <c r="Q87" s="304">
        <f t="shared" si="8"/>
        <v>2</v>
      </c>
      <c r="R87" s="251">
        <f t="shared" si="11"/>
        <v>730</v>
      </c>
      <c r="S87" s="305"/>
      <c r="T87" s="306">
        <f t="shared" si="10"/>
        <v>0</v>
      </c>
      <c r="U87" s="252">
        <f t="shared" si="12"/>
        <v>0</v>
      </c>
      <c r="V87" s="245"/>
      <c r="W87" s="245"/>
      <c r="X87" s="291"/>
      <c r="Y87" s="291"/>
    </row>
    <row r="88" spans="1:25">
      <c r="A88" s="297">
        <v>31</v>
      </c>
      <c r="B88" s="299" t="s">
        <v>64</v>
      </c>
      <c r="C88" s="307">
        <v>660200027</v>
      </c>
      <c r="D88" s="299" t="s">
        <v>78</v>
      </c>
      <c r="E88" s="308"/>
      <c r="F88" s="309">
        <f t="shared" si="2"/>
        <v>0</v>
      </c>
      <c r="G88" s="250"/>
      <c r="H88" s="310">
        <f t="shared" si="3"/>
        <v>0</v>
      </c>
      <c r="I88" s="303">
        <v>503</v>
      </c>
      <c r="J88" s="301"/>
      <c r="K88" s="301"/>
      <c r="L88" s="303">
        <v>3249</v>
      </c>
      <c r="M88" s="304">
        <f t="shared" si="4"/>
        <v>3752</v>
      </c>
      <c r="N88" s="304">
        <f t="shared" si="5"/>
        <v>0</v>
      </c>
      <c r="O88" s="304">
        <f t="shared" si="6"/>
        <v>850</v>
      </c>
      <c r="P88" s="304">
        <f t="shared" si="7"/>
        <v>2</v>
      </c>
      <c r="Q88" s="304">
        <f t="shared" si="8"/>
        <v>2</v>
      </c>
      <c r="R88" s="251">
        <f t="shared" si="11"/>
        <v>730</v>
      </c>
      <c r="S88" s="305"/>
      <c r="T88" s="306">
        <f t="shared" si="10"/>
        <v>0</v>
      </c>
      <c r="U88" s="252">
        <f t="shared" si="12"/>
        <v>0</v>
      </c>
      <c r="V88" s="245"/>
      <c r="W88" s="245"/>
      <c r="X88" s="291"/>
      <c r="Y88" s="291"/>
    </row>
    <row r="89" spans="1:25">
      <c r="A89" s="297">
        <v>32</v>
      </c>
      <c r="B89" s="299" t="s">
        <v>70</v>
      </c>
      <c r="C89" s="307">
        <v>680200030</v>
      </c>
      <c r="D89" s="299" t="s">
        <v>79</v>
      </c>
      <c r="E89" s="308"/>
      <c r="F89" s="309">
        <f t="shared" si="2"/>
        <v>0</v>
      </c>
      <c r="G89" s="250"/>
      <c r="H89" s="310">
        <f t="shared" si="3"/>
        <v>0</v>
      </c>
      <c r="I89" s="303">
        <v>904</v>
      </c>
      <c r="J89" s="301"/>
      <c r="K89" s="301"/>
      <c r="L89" s="303">
        <v>1922</v>
      </c>
      <c r="M89" s="304">
        <f t="shared" si="4"/>
        <v>2826</v>
      </c>
      <c r="N89" s="304">
        <f t="shared" si="5"/>
        <v>0</v>
      </c>
      <c r="O89" s="304">
        <f t="shared" si="6"/>
        <v>641</v>
      </c>
      <c r="P89" s="304">
        <f t="shared" si="7"/>
        <v>2</v>
      </c>
      <c r="Q89" s="304">
        <f t="shared" si="8"/>
        <v>2</v>
      </c>
      <c r="R89" s="251">
        <f t="shared" si="11"/>
        <v>730</v>
      </c>
      <c r="S89" s="305"/>
      <c r="T89" s="306">
        <f t="shared" si="10"/>
        <v>0</v>
      </c>
      <c r="U89" s="252">
        <f t="shared" si="12"/>
        <v>0</v>
      </c>
      <c r="V89" s="245"/>
      <c r="W89" s="245"/>
      <c r="X89" s="291"/>
      <c r="Y89" s="291"/>
    </row>
    <row r="90" spans="1:25">
      <c r="A90" s="297">
        <v>33</v>
      </c>
      <c r="B90" s="299" t="s">
        <v>44</v>
      </c>
      <c r="C90" s="307">
        <v>170010601</v>
      </c>
      <c r="D90" s="299" t="s">
        <v>80</v>
      </c>
      <c r="E90" s="300">
        <v>9407</v>
      </c>
      <c r="F90" s="301">
        <f t="shared" si="2"/>
        <v>1130</v>
      </c>
      <c r="G90" s="253">
        <v>10537</v>
      </c>
      <c r="H90" s="302">
        <f t="shared" si="3"/>
        <v>565</v>
      </c>
      <c r="I90" s="303">
        <v>675</v>
      </c>
      <c r="J90" s="301"/>
      <c r="K90" s="301"/>
      <c r="L90" s="303">
        <v>23</v>
      </c>
      <c r="M90" s="304">
        <f t="shared" si="4"/>
        <v>698</v>
      </c>
      <c r="N90" s="304">
        <f t="shared" si="5"/>
        <v>0</v>
      </c>
      <c r="O90" s="304">
        <f t="shared" si="6"/>
        <v>158</v>
      </c>
      <c r="P90" s="304">
        <f t="shared" si="7"/>
        <v>0</v>
      </c>
      <c r="Q90" s="304">
        <f t="shared" si="8"/>
        <v>0</v>
      </c>
      <c r="R90" s="251">
        <f t="shared" si="11"/>
        <v>0</v>
      </c>
      <c r="S90" s="305">
        <f>R90*$J$54</f>
        <v>0</v>
      </c>
      <c r="T90" s="306">
        <f t="shared" si="10"/>
        <v>-9407</v>
      </c>
      <c r="U90" s="252"/>
      <c r="V90" s="245"/>
      <c r="W90" s="245"/>
      <c r="X90" s="291"/>
      <c r="Y90" s="291"/>
    </row>
    <row r="91" spans="1:25">
      <c r="A91" s="297">
        <v>34</v>
      </c>
      <c r="B91" s="299" t="s">
        <v>70</v>
      </c>
      <c r="C91" s="307">
        <v>50012101</v>
      </c>
      <c r="D91" s="299" t="s">
        <v>26</v>
      </c>
      <c r="E91" s="300">
        <v>33438</v>
      </c>
      <c r="F91" s="301">
        <f t="shared" si="2"/>
        <v>4012</v>
      </c>
      <c r="G91" s="253">
        <v>37450</v>
      </c>
      <c r="H91" s="302">
        <f t="shared" si="3"/>
        <v>2006</v>
      </c>
      <c r="I91" s="303">
        <v>2654</v>
      </c>
      <c r="J91" s="301">
        <v>79</v>
      </c>
      <c r="K91" s="301">
        <v>111</v>
      </c>
      <c r="L91" s="303">
        <v>118</v>
      </c>
      <c r="M91" s="304">
        <f t="shared" si="4"/>
        <v>2772</v>
      </c>
      <c r="N91" s="304">
        <f t="shared" si="5"/>
        <v>190</v>
      </c>
      <c r="O91" s="304">
        <f t="shared" si="6"/>
        <v>628</v>
      </c>
      <c r="P91" s="304">
        <f t="shared" si="7"/>
        <v>2</v>
      </c>
      <c r="Q91" s="304">
        <f t="shared" si="8"/>
        <v>2</v>
      </c>
      <c r="R91" s="251">
        <f t="shared" si="11"/>
        <v>730</v>
      </c>
      <c r="S91" s="305">
        <f>R91*$J$54</f>
        <v>57706.5</v>
      </c>
      <c r="T91" s="306">
        <f t="shared" si="10"/>
        <v>24268.5</v>
      </c>
      <c r="U91" s="252"/>
      <c r="V91" s="245"/>
      <c r="W91" s="245"/>
      <c r="X91" s="291"/>
      <c r="Y91" s="291"/>
    </row>
    <row r="92" spans="1:25">
      <c r="A92" s="297">
        <v>35</v>
      </c>
      <c r="B92" s="299" t="s">
        <v>59</v>
      </c>
      <c r="C92" s="307">
        <v>90012101</v>
      </c>
      <c r="D92" s="299" t="s">
        <v>81</v>
      </c>
      <c r="E92" s="300">
        <v>20791</v>
      </c>
      <c r="F92" s="301">
        <f t="shared" si="2"/>
        <v>2494</v>
      </c>
      <c r="G92" s="253">
        <v>23285</v>
      </c>
      <c r="H92" s="302">
        <f t="shared" si="3"/>
        <v>1247</v>
      </c>
      <c r="I92" s="303">
        <v>2252</v>
      </c>
      <c r="J92" s="301">
        <v>5</v>
      </c>
      <c r="K92" s="301">
        <v>115</v>
      </c>
      <c r="L92" s="303">
        <v>213</v>
      </c>
      <c r="M92" s="304">
        <f t="shared" si="4"/>
        <v>2465</v>
      </c>
      <c r="N92" s="304">
        <f t="shared" si="5"/>
        <v>120</v>
      </c>
      <c r="O92" s="304">
        <f t="shared" si="6"/>
        <v>559</v>
      </c>
      <c r="P92" s="304">
        <f t="shared" si="7"/>
        <v>2</v>
      </c>
      <c r="Q92" s="304">
        <f t="shared" si="8"/>
        <v>2</v>
      </c>
      <c r="R92" s="251">
        <f t="shared" si="11"/>
        <v>730</v>
      </c>
      <c r="S92" s="305">
        <f>R92*$J$54</f>
        <v>57706.5</v>
      </c>
      <c r="T92" s="306">
        <f t="shared" si="10"/>
        <v>36915.5</v>
      </c>
      <c r="U92" s="252"/>
      <c r="V92" s="245"/>
      <c r="W92" s="245"/>
      <c r="X92" s="291"/>
      <c r="Y92" s="291"/>
    </row>
    <row r="93" spans="1:25" hidden="1">
      <c r="A93" s="297">
        <v>36</v>
      </c>
      <c r="B93" s="299" t="s">
        <v>44</v>
      </c>
      <c r="C93" s="307">
        <v>840200047</v>
      </c>
      <c r="D93" s="299" t="s">
        <v>82</v>
      </c>
      <c r="E93" s="300"/>
      <c r="F93" s="301">
        <f t="shared" si="2"/>
        <v>0</v>
      </c>
      <c r="G93" s="253"/>
      <c r="H93" s="302">
        <f t="shared" si="3"/>
        <v>0</v>
      </c>
      <c r="I93" s="303">
        <v>0</v>
      </c>
      <c r="J93" s="301"/>
      <c r="K93" s="301"/>
      <c r="L93" s="303">
        <v>0</v>
      </c>
      <c r="M93" s="304">
        <f t="shared" si="4"/>
        <v>0</v>
      </c>
      <c r="N93" s="304">
        <f t="shared" si="5"/>
        <v>0</v>
      </c>
      <c r="O93" s="304">
        <f t="shared" si="6"/>
        <v>0</v>
      </c>
      <c r="P93" s="304">
        <f t="shared" si="7"/>
        <v>0</v>
      </c>
      <c r="Q93" s="304">
        <f t="shared" si="8"/>
        <v>0</v>
      </c>
      <c r="R93" s="251"/>
      <c r="S93" s="305"/>
      <c r="T93" s="306">
        <f t="shared" si="10"/>
        <v>0</v>
      </c>
      <c r="U93" s="252">
        <f>ROUND((T93/2)+H93,0)</f>
        <v>0</v>
      </c>
      <c r="V93" s="245"/>
      <c r="W93" s="245"/>
      <c r="X93" s="291"/>
      <c r="Y93" s="291"/>
    </row>
    <row r="94" spans="1:25">
      <c r="A94" s="297">
        <v>37</v>
      </c>
      <c r="B94" s="297" t="s">
        <v>70</v>
      </c>
      <c r="C94" s="298">
        <v>210020301</v>
      </c>
      <c r="D94" s="299" t="s">
        <v>83</v>
      </c>
      <c r="E94" s="300">
        <v>124954</v>
      </c>
      <c r="F94" s="301">
        <f t="shared" si="2"/>
        <v>14782</v>
      </c>
      <c r="G94" s="250">
        <v>139736</v>
      </c>
      <c r="H94" s="302">
        <f t="shared" si="3"/>
        <v>7391</v>
      </c>
      <c r="I94" s="303">
        <v>6391</v>
      </c>
      <c r="J94" s="301">
        <v>294</v>
      </c>
      <c r="K94" s="301">
        <v>1076</v>
      </c>
      <c r="L94" s="303">
        <v>6897</v>
      </c>
      <c r="M94" s="304">
        <f t="shared" si="4"/>
        <v>13288</v>
      </c>
      <c r="N94" s="304">
        <f t="shared" si="5"/>
        <v>1370</v>
      </c>
      <c r="O94" s="304">
        <f t="shared" si="6"/>
        <v>3012</v>
      </c>
      <c r="P94" s="304">
        <f t="shared" si="7"/>
        <v>8</v>
      </c>
      <c r="Q94" s="304">
        <f t="shared" si="8"/>
        <v>7</v>
      </c>
      <c r="R94" s="251">
        <f>Q94*$L$49</f>
        <v>2555</v>
      </c>
      <c r="S94" s="305">
        <f>R94*$J$50</f>
        <v>300621.3</v>
      </c>
      <c r="T94" s="306">
        <f t="shared" si="10"/>
        <v>175667.3</v>
      </c>
      <c r="U94" s="252">
        <f>ROUND((T94/2)+H94,0)</f>
        <v>95225</v>
      </c>
      <c r="V94" s="245"/>
      <c r="W94" s="245"/>
      <c r="X94" s="291"/>
      <c r="Y94" s="291"/>
    </row>
    <row r="95" spans="1:25">
      <c r="A95" s="346" t="s">
        <v>84</v>
      </c>
      <c r="B95" s="346"/>
      <c r="C95" s="346"/>
      <c r="D95" s="346"/>
      <c r="E95" s="281">
        <f>SUM(E58:E94)</f>
        <v>6885887</v>
      </c>
      <c r="F95" s="254">
        <f t="shared" si="2"/>
        <v>804404</v>
      </c>
      <c r="G95" s="255">
        <f>SUM(G58:G94)</f>
        <v>7690291</v>
      </c>
      <c r="H95" s="256">
        <f>F95/2</f>
        <v>402202</v>
      </c>
      <c r="I95" s="311">
        <f t="shared" ref="I95:U95" si="13">SUM(I58:I94)</f>
        <v>186744</v>
      </c>
      <c r="J95" s="312">
        <f t="shared" si="13"/>
        <v>25798</v>
      </c>
      <c r="K95" s="312">
        <f t="shared" si="13"/>
        <v>42600</v>
      </c>
      <c r="L95" s="313">
        <f t="shared" si="13"/>
        <v>212382</v>
      </c>
      <c r="M95" s="305">
        <f t="shared" si="13"/>
        <v>399126</v>
      </c>
      <c r="N95" s="305">
        <f t="shared" si="13"/>
        <v>68398</v>
      </c>
      <c r="O95" s="305">
        <f t="shared" si="13"/>
        <v>90467</v>
      </c>
      <c r="P95" s="305">
        <f t="shared" si="13"/>
        <v>249</v>
      </c>
      <c r="Q95" s="305">
        <f t="shared" si="13"/>
        <v>236</v>
      </c>
      <c r="R95" s="257">
        <f t="shared" si="13"/>
        <v>77380</v>
      </c>
      <c r="S95" s="305">
        <f t="shared" si="13"/>
        <v>8961253.7000000011</v>
      </c>
      <c r="T95" s="305">
        <f t="shared" si="13"/>
        <v>2075366.6999999995</v>
      </c>
      <c r="U95" s="252">
        <f t="shared" si="13"/>
        <v>1644703</v>
      </c>
      <c r="V95" s="291"/>
      <c r="W95" s="245"/>
      <c r="X95" s="291"/>
      <c r="Y95" s="291"/>
    </row>
    <row r="96" spans="1:25">
      <c r="A96" s="347" t="s">
        <v>85</v>
      </c>
      <c r="B96" s="347"/>
      <c r="C96" s="347"/>
      <c r="D96" s="347"/>
      <c r="E96" s="314" t="s">
        <v>86</v>
      </c>
      <c r="F96" s="314"/>
      <c r="G96" s="314"/>
      <c r="H96" s="258"/>
      <c r="I96" s="315"/>
      <c r="J96" s="314" t="s">
        <v>86</v>
      </c>
      <c r="K96" s="314" t="s">
        <v>86</v>
      </c>
      <c r="L96" s="316"/>
      <c r="M96" s="316"/>
      <c r="N96" s="304"/>
      <c r="O96" s="304"/>
      <c r="P96" s="296"/>
      <c r="Q96" s="296"/>
      <c r="R96" s="296"/>
      <c r="S96" s="285"/>
      <c r="U96" s="289"/>
      <c r="V96" s="245"/>
    </row>
    <row r="97" spans="1:23">
      <c r="O97" s="245"/>
      <c r="W97" s="291"/>
    </row>
    <row r="98" spans="1:23">
      <c r="A98" s="289" t="s">
        <v>734</v>
      </c>
      <c r="G98" s="291"/>
      <c r="O98" s="296"/>
      <c r="P98" s="245"/>
      <c r="W98" s="291"/>
    </row>
  </sheetData>
  <mergeCells count="30">
    <mergeCell ref="C3:C5"/>
    <mergeCell ref="D3:D5"/>
    <mergeCell ref="E3:E5"/>
    <mergeCell ref="F3:F5"/>
    <mergeCell ref="R55:R57"/>
    <mergeCell ref="S55:S57"/>
    <mergeCell ref="T55:T57"/>
    <mergeCell ref="U55:U57"/>
    <mergeCell ref="H55:H57"/>
    <mergeCell ref="I55:J56"/>
    <mergeCell ref="K55:L56"/>
    <mergeCell ref="M55:M57"/>
    <mergeCell ref="N55:N57"/>
    <mergeCell ref="O55:O57"/>
    <mergeCell ref="H1:J1"/>
    <mergeCell ref="A95:D95"/>
    <mergeCell ref="A96:D96"/>
    <mergeCell ref="P55:P57"/>
    <mergeCell ref="Q55:Q57"/>
    <mergeCell ref="G3:G5"/>
    <mergeCell ref="A42:D42"/>
    <mergeCell ref="A55:A57"/>
    <mergeCell ref="B55:B57"/>
    <mergeCell ref="C55:C57"/>
    <mergeCell ref="D55:D57"/>
    <mergeCell ref="E55:E57"/>
    <mergeCell ref="F55:F57"/>
    <mergeCell ref="G55:G57"/>
    <mergeCell ref="A3:A5"/>
    <mergeCell ref="B3:B5"/>
  </mergeCell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B79CE-67C6-41D1-A482-9C0B4061C06B}">
  <dimension ref="A1:E1270"/>
  <sheetViews>
    <sheetView topLeftCell="A1229" zoomScale="91" zoomScaleNormal="91" workbookViewId="0">
      <selection activeCell="G1267" sqref="G1267"/>
    </sheetView>
  </sheetViews>
  <sheetFormatPr defaultRowHeight="12.75"/>
  <cols>
    <col min="1" max="1" width="13" style="10" customWidth="1"/>
    <col min="2" max="2" width="28.85546875" style="10" customWidth="1"/>
    <col min="3" max="3" width="20.28515625" style="10" customWidth="1"/>
    <col min="4" max="4" width="13.140625" style="10" bestFit="1" customWidth="1"/>
    <col min="5" max="5" width="17.140625" style="10" customWidth="1"/>
    <col min="6" max="16384" width="9.140625" style="10"/>
  </cols>
  <sheetData>
    <row r="1" spans="1:5" ht="44.25" customHeight="1">
      <c r="C1" s="327" t="s">
        <v>123</v>
      </c>
      <c r="D1" s="327"/>
      <c r="E1" s="327"/>
    </row>
    <row r="2" spans="1:5">
      <c r="B2" s="18" t="s">
        <v>688</v>
      </c>
    </row>
    <row r="3" spans="1:5" ht="51.75">
      <c r="A3" s="94" t="s">
        <v>689</v>
      </c>
      <c r="B3" s="94" t="s">
        <v>690</v>
      </c>
      <c r="C3" s="94" t="s">
        <v>700</v>
      </c>
      <c r="D3" s="94" t="s">
        <v>701</v>
      </c>
      <c r="E3" s="94" t="s">
        <v>702</v>
      </c>
    </row>
    <row r="4" spans="1:5">
      <c r="A4" s="29">
        <v>1</v>
      </c>
      <c r="B4" s="29" t="s">
        <v>691</v>
      </c>
      <c r="C4" s="11">
        <v>53971.200000000004</v>
      </c>
      <c r="D4" s="30">
        <f>C4/12</f>
        <v>4497.6000000000004</v>
      </c>
      <c r="E4" s="37"/>
    </row>
    <row r="5" spans="1:5">
      <c r="A5" s="29">
        <v>2</v>
      </c>
      <c r="B5" s="29" t="s">
        <v>691</v>
      </c>
      <c r="C5" s="11">
        <v>58046.04</v>
      </c>
      <c r="D5" s="30">
        <f t="shared" ref="D5:D68" si="0">C5/12</f>
        <v>4837.17</v>
      </c>
      <c r="E5" s="37"/>
    </row>
    <row r="6" spans="1:5">
      <c r="A6" s="29">
        <v>3</v>
      </c>
      <c r="B6" s="29" t="s">
        <v>691</v>
      </c>
      <c r="C6" s="11">
        <v>33432.840000000004</v>
      </c>
      <c r="D6" s="30">
        <f t="shared" si="0"/>
        <v>2786.07</v>
      </c>
      <c r="E6" s="37"/>
    </row>
    <row r="7" spans="1:5">
      <c r="A7" s="29">
        <v>4</v>
      </c>
      <c r="B7" s="29" t="s">
        <v>691</v>
      </c>
      <c r="C7" s="11">
        <v>45168.600000000006</v>
      </c>
      <c r="D7" s="30">
        <f t="shared" si="0"/>
        <v>3764.0500000000006</v>
      </c>
      <c r="E7" s="37"/>
    </row>
    <row r="8" spans="1:5">
      <c r="A8" s="29">
        <v>5</v>
      </c>
      <c r="B8" s="29" t="s">
        <v>691</v>
      </c>
      <c r="C8" s="11">
        <v>57822.12</v>
      </c>
      <c r="D8" s="30">
        <f t="shared" si="0"/>
        <v>4818.51</v>
      </c>
      <c r="E8" s="37"/>
    </row>
    <row r="9" spans="1:5">
      <c r="A9" s="29">
        <v>6</v>
      </c>
      <c r="B9" s="29" t="s">
        <v>691</v>
      </c>
      <c r="C9" s="11">
        <v>69080.639999999999</v>
      </c>
      <c r="D9" s="30">
        <f t="shared" si="0"/>
        <v>5756.72</v>
      </c>
      <c r="E9" s="37"/>
    </row>
    <row r="10" spans="1:5">
      <c r="A10" s="29">
        <v>7</v>
      </c>
      <c r="B10" s="29" t="s">
        <v>691</v>
      </c>
      <c r="C10" s="11">
        <v>54168.959999999999</v>
      </c>
      <c r="D10" s="30">
        <f t="shared" si="0"/>
        <v>4514.08</v>
      </c>
      <c r="E10" s="37"/>
    </row>
    <row r="11" spans="1:5">
      <c r="A11" s="29">
        <v>8</v>
      </c>
      <c r="B11" s="29" t="s">
        <v>691</v>
      </c>
      <c r="C11" s="11">
        <v>33479.879999999997</v>
      </c>
      <c r="D11" s="30">
        <f t="shared" si="0"/>
        <v>2789.99</v>
      </c>
      <c r="E11" s="37"/>
    </row>
    <row r="12" spans="1:5">
      <c r="A12" s="29">
        <v>9</v>
      </c>
      <c r="B12" s="29" t="s">
        <v>691</v>
      </c>
      <c r="C12" s="11">
        <v>34322.639999999999</v>
      </c>
      <c r="D12" s="30">
        <f t="shared" si="0"/>
        <v>2860.22</v>
      </c>
      <c r="E12" s="37"/>
    </row>
    <row r="13" spans="1:5">
      <c r="A13" s="29">
        <v>10</v>
      </c>
      <c r="B13" s="29" t="s">
        <v>691</v>
      </c>
      <c r="C13" s="11">
        <v>61846.319999999992</v>
      </c>
      <c r="D13" s="30">
        <f t="shared" si="0"/>
        <v>5153.8599999999997</v>
      </c>
      <c r="E13" s="37"/>
    </row>
    <row r="14" spans="1:5">
      <c r="A14" s="29">
        <v>11</v>
      </c>
      <c r="B14" s="29" t="s">
        <v>691</v>
      </c>
      <c r="C14" s="11">
        <v>56202</v>
      </c>
      <c r="D14" s="30">
        <f t="shared" si="0"/>
        <v>4683.5</v>
      </c>
      <c r="E14" s="37"/>
    </row>
    <row r="15" spans="1:5">
      <c r="A15" s="29">
        <v>12</v>
      </c>
      <c r="B15" s="29" t="s">
        <v>691</v>
      </c>
      <c r="C15" s="11">
        <v>61613.16</v>
      </c>
      <c r="D15" s="30">
        <f t="shared" si="0"/>
        <v>5134.43</v>
      </c>
      <c r="E15" s="37"/>
    </row>
    <row r="16" spans="1:5">
      <c r="A16" s="29">
        <v>13</v>
      </c>
      <c r="B16" s="29" t="s">
        <v>691</v>
      </c>
      <c r="C16" s="11">
        <v>58995.600000000006</v>
      </c>
      <c r="D16" s="30">
        <f t="shared" si="0"/>
        <v>4916.3</v>
      </c>
      <c r="E16" s="37"/>
    </row>
    <row r="17" spans="1:5">
      <c r="A17" s="29">
        <v>14</v>
      </c>
      <c r="B17" s="29" t="s">
        <v>691</v>
      </c>
      <c r="C17" s="11">
        <v>44992.800000000003</v>
      </c>
      <c r="D17" s="30">
        <f t="shared" si="0"/>
        <v>3749.4</v>
      </c>
      <c r="E17" s="37"/>
    </row>
    <row r="18" spans="1:5">
      <c r="A18" s="29">
        <v>15</v>
      </c>
      <c r="B18" s="29" t="s">
        <v>691</v>
      </c>
      <c r="C18" s="11">
        <v>30501.360000000001</v>
      </c>
      <c r="D18" s="30">
        <f t="shared" si="0"/>
        <v>2541.7800000000002</v>
      </c>
      <c r="E18" s="37"/>
    </row>
    <row r="19" spans="1:5">
      <c r="A19" s="29">
        <v>16</v>
      </c>
      <c r="B19" s="29" t="s">
        <v>691</v>
      </c>
      <c r="C19" s="11">
        <v>68159.759999999995</v>
      </c>
      <c r="D19" s="30">
        <f t="shared" si="0"/>
        <v>5679.98</v>
      </c>
      <c r="E19" s="37"/>
    </row>
    <row r="20" spans="1:5">
      <c r="A20" s="29">
        <v>17</v>
      </c>
      <c r="B20" s="29" t="s">
        <v>691</v>
      </c>
      <c r="C20" s="11">
        <v>37765.800000000003</v>
      </c>
      <c r="D20" s="30">
        <f t="shared" si="0"/>
        <v>3147.15</v>
      </c>
      <c r="E20" s="37"/>
    </row>
    <row r="21" spans="1:5">
      <c r="A21" s="29">
        <v>18</v>
      </c>
      <c r="B21" s="29" t="s">
        <v>691</v>
      </c>
      <c r="C21" s="11">
        <v>45469.8</v>
      </c>
      <c r="D21" s="30">
        <f t="shared" si="0"/>
        <v>3789.15</v>
      </c>
      <c r="E21" s="37"/>
    </row>
    <row r="22" spans="1:5">
      <c r="A22" s="29">
        <v>19</v>
      </c>
      <c r="B22" s="29" t="s">
        <v>691</v>
      </c>
      <c r="C22" s="11">
        <v>47282.399999999994</v>
      </c>
      <c r="D22" s="30">
        <f t="shared" si="0"/>
        <v>3940.1999999999994</v>
      </c>
      <c r="E22" s="37"/>
    </row>
    <row r="23" spans="1:5">
      <c r="A23" s="29">
        <v>20</v>
      </c>
      <c r="B23" s="29" t="s">
        <v>691</v>
      </c>
      <c r="C23" s="11">
        <v>52560.72</v>
      </c>
      <c r="D23" s="30">
        <f t="shared" si="0"/>
        <v>4380.0600000000004</v>
      </c>
      <c r="E23" s="37"/>
    </row>
    <row r="24" spans="1:5">
      <c r="A24" s="29">
        <v>21</v>
      </c>
      <c r="B24" s="29" t="s">
        <v>691</v>
      </c>
      <c r="C24" s="11">
        <v>43376.04</v>
      </c>
      <c r="D24" s="30">
        <f t="shared" si="0"/>
        <v>3614.67</v>
      </c>
      <c r="E24" s="37"/>
    </row>
    <row r="25" spans="1:5">
      <c r="A25" s="29">
        <v>22</v>
      </c>
      <c r="B25" s="29" t="s">
        <v>691</v>
      </c>
      <c r="C25" s="11">
        <v>41636.879999999997</v>
      </c>
      <c r="D25" s="30">
        <f t="shared" si="0"/>
        <v>3469.74</v>
      </c>
      <c r="E25" s="37"/>
    </row>
    <row r="26" spans="1:5">
      <c r="A26" s="29">
        <v>23</v>
      </c>
      <c r="B26" s="29" t="s">
        <v>691</v>
      </c>
      <c r="C26" s="11">
        <v>33946.44</v>
      </c>
      <c r="D26" s="30">
        <f t="shared" si="0"/>
        <v>2828.8700000000003</v>
      </c>
      <c r="E26" s="37"/>
    </row>
    <row r="27" spans="1:5">
      <c r="A27" s="29">
        <v>24</v>
      </c>
      <c r="B27" s="29" t="s">
        <v>691</v>
      </c>
      <c r="C27" s="11">
        <v>48090.12</v>
      </c>
      <c r="D27" s="30">
        <f t="shared" si="0"/>
        <v>4007.51</v>
      </c>
      <c r="E27" s="37"/>
    </row>
    <row r="28" spans="1:5">
      <c r="A28" s="29">
        <v>25</v>
      </c>
      <c r="B28" s="29" t="s">
        <v>691</v>
      </c>
      <c r="C28" s="11">
        <v>51581.520000000004</v>
      </c>
      <c r="D28" s="30">
        <f t="shared" si="0"/>
        <v>4298.46</v>
      </c>
      <c r="E28" s="37"/>
    </row>
    <row r="29" spans="1:5">
      <c r="A29" s="29">
        <v>26</v>
      </c>
      <c r="B29" s="29" t="s">
        <v>691</v>
      </c>
      <c r="C29" s="11">
        <v>59472.84</v>
      </c>
      <c r="D29" s="30">
        <f t="shared" si="0"/>
        <v>4956.07</v>
      </c>
      <c r="E29" s="37"/>
    </row>
    <row r="30" spans="1:5">
      <c r="A30" s="29">
        <v>27</v>
      </c>
      <c r="B30" s="29" t="s">
        <v>691</v>
      </c>
      <c r="C30" s="11">
        <v>58041.240000000005</v>
      </c>
      <c r="D30" s="30">
        <f t="shared" si="0"/>
        <v>4836.7700000000004</v>
      </c>
      <c r="E30" s="37"/>
    </row>
    <row r="31" spans="1:5">
      <c r="A31" s="29">
        <v>28</v>
      </c>
      <c r="B31" s="29" t="s">
        <v>691</v>
      </c>
      <c r="C31" s="11">
        <v>52419.72</v>
      </c>
      <c r="D31" s="30">
        <f t="shared" si="0"/>
        <v>4368.3100000000004</v>
      </c>
      <c r="E31" s="37"/>
    </row>
    <row r="32" spans="1:5">
      <c r="A32" s="29">
        <v>29</v>
      </c>
      <c r="B32" s="29" t="s">
        <v>691</v>
      </c>
      <c r="C32" s="11">
        <v>70683.72</v>
      </c>
      <c r="D32" s="30">
        <f t="shared" si="0"/>
        <v>5890.31</v>
      </c>
      <c r="E32" s="37"/>
    </row>
    <row r="33" spans="1:5">
      <c r="A33" s="29">
        <v>30</v>
      </c>
      <c r="B33" s="29" t="s">
        <v>691</v>
      </c>
      <c r="C33" s="11">
        <v>60537</v>
      </c>
      <c r="D33" s="30">
        <f t="shared" si="0"/>
        <v>5044.75</v>
      </c>
      <c r="E33" s="37"/>
    </row>
    <row r="34" spans="1:5">
      <c r="A34" s="29">
        <v>31</v>
      </c>
      <c r="B34" s="29" t="s">
        <v>691</v>
      </c>
      <c r="C34" s="11">
        <v>55079.759999999995</v>
      </c>
      <c r="D34" s="30">
        <f t="shared" si="0"/>
        <v>4589.9799999999996</v>
      </c>
      <c r="E34" s="37"/>
    </row>
    <row r="35" spans="1:5">
      <c r="A35" s="29">
        <v>32</v>
      </c>
      <c r="B35" s="29" t="s">
        <v>691</v>
      </c>
      <c r="C35" s="11">
        <v>65377.440000000002</v>
      </c>
      <c r="D35" s="30">
        <f t="shared" si="0"/>
        <v>5448.12</v>
      </c>
      <c r="E35" s="37"/>
    </row>
    <row r="36" spans="1:5">
      <c r="A36" s="29">
        <v>33</v>
      </c>
      <c r="B36" s="29" t="s">
        <v>691</v>
      </c>
      <c r="C36" s="11">
        <v>48833.399999999994</v>
      </c>
      <c r="D36" s="30">
        <f t="shared" si="0"/>
        <v>4069.4499999999994</v>
      </c>
      <c r="E36" s="37"/>
    </row>
    <row r="37" spans="1:5">
      <c r="A37" s="29">
        <v>34</v>
      </c>
      <c r="B37" s="29" t="s">
        <v>691</v>
      </c>
      <c r="C37" s="11">
        <v>40425.840000000004</v>
      </c>
      <c r="D37" s="30">
        <f t="shared" si="0"/>
        <v>3368.82</v>
      </c>
      <c r="E37" s="37"/>
    </row>
    <row r="38" spans="1:5">
      <c r="A38" s="29">
        <v>35</v>
      </c>
      <c r="B38" s="29" t="s">
        <v>691</v>
      </c>
      <c r="C38" s="11">
        <v>48213.36</v>
      </c>
      <c r="D38" s="30">
        <f t="shared" si="0"/>
        <v>4017.78</v>
      </c>
      <c r="E38" s="37"/>
    </row>
    <row r="39" spans="1:5">
      <c r="A39" s="29">
        <v>36</v>
      </c>
      <c r="B39" s="29" t="s">
        <v>691</v>
      </c>
      <c r="C39" s="11">
        <v>48034.32</v>
      </c>
      <c r="D39" s="30">
        <f t="shared" si="0"/>
        <v>4002.86</v>
      </c>
      <c r="E39" s="37"/>
    </row>
    <row r="40" spans="1:5">
      <c r="A40" s="29">
        <v>37</v>
      </c>
      <c r="B40" s="29" t="s">
        <v>691</v>
      </c>
      <c r="C40" s="11">
        <v>27523.68</v>
      </c>
      <c r="D40" s="30">
        <f t="shared" si="0"/>
        <v>2293.64</v>
      </c>
      <c r="E40" s="37"/>
    </row>
    <row r="41" spans="1:5">
      <c r="A41" s="29">
        <v>38</v>
      </c>
      <c r="B41" s="29" t="s">
        <v>691</v>
      </c>
      <c r="C41" s="11">
        <v>58226.04</v>
      </c>
      <c r="D41" s="30">
        <f t="shared" si="0"/>
        <v>4852.17</v>
      </c>
      <c r="E41" s="37"/>
    </row>
    <row r="42" spans="1:5">
      <c r="A42" s="29">
        <v>39</v>
      </c>
      <c r="B42" s="29" t="s">
        <v>691</v>
      </c>
      <c r="C42" s="11">
        <v>35723.040000000001</v>
      </c>
      <c r="D42" s="30">
        <f t="shared" si="0"/>
        <v>2976.92</v>
      </c>
      <c r="E42" s="37"/>
    </row>
    <row r="43" spans="1:5">
      <c r="A43" s="29">
        <v>40</v>
      </c>
      <c r="B43" s="29" t="s">
        <v>691</v>
      </c>
      <c r="C43" s="11">
        <v>52132.56</v>
      </c>
      <c r="D43" s="30">
        <f t="shared" si="0"/>
        <v>4344.38</v>
      </c>
      <c r="E43" s="37"/>
    </row>
    <row r="44" spans="1:5">
      <c r="A44" s="29">
        <v>41</v>
      </c>
      <c r="B44" s="29" t="s">
        <v>691</v>
      </c>
      <c r="C44" s="11">
        <v>47041.440000000002</v>
      </c>
      <c r="D44" s="30">
        <f t="shared" si="0"/>
        <v>3920.1200000000003</v>
      </c>
      <c r="E44" s="37"/>
    </row>
    <row r="45" spans="1:5">
      <c r="A45" s="29">
        <v>42</v>
      </c>
      <c r="B45" s="29" t="s">
        <v>691</v>
      </c>
      <c r="C45" s="11">
        <v>38037.120000000003</v>
      </c>
      <c r="D45" s="30">
        <f t="shared" si="0"/>
        <v>3169.76</v>
      </c>
      <c r="E45" s="37"/>
    </row>
    <row r="46" spans="1:5">
      <c r="A46" s="29">
        <v>43</v>
      </c>
      <c r="B46" s="29" t="s">
        <v>691</v>
      </c>
      <c r="C46" s="11">
        <v>24848.159999999996</v>
      </c>
      <c r="D46" s="30">
        <f t="shared" si="0"/>
        <v>2070.6799999999998</v>
      </c>
      <c r="E46" s="37"/>
    </row>
    <row r="47" spans="1:5">
      <c r="A47" s="29">
        <v>44</v>
      </c>
      <c r="B47" s="29" t="s">
        <v>691</v>
      </c>
      <c r="C47" s="11">
        <v>54634.200000000004</v>
      </c>
      <c r="D47" s="30">
        <f t="shared" si="0"/>
        <v>4552.8500000000004</v>
      </c>
      <c r="E47" s="37"/>
    </row>
    <row r="48" spans="1:5">
      <c r="A48" s="29">
        <v>45</v>
      </c>
      <c r="B48" s="29" t="s">
        <v>691</v>
      </c>
      <c r="C48" s="11">
        <v>27154.199999999997</v>
      </c>
      <c r="D48" s="30">
        <f t="shared" si="0"/>
        <v>2262.85</v>
      </c>
      <c r="E48" s="37"/>
    </row>
    <row r="49" spans="1:5">
      <c r="A49" s="29">
        <v>46</v>
      </c>
      <c r="B49" s="29" t="s">
        <v>691</v>
      </c>
      <c r="C49" s="11">
        <v>49049.399999999994</v>
      </c>
      <c r="D49" s="30">
        <f t="shared" si="0"/>
        <v>4087.4499999999994</v>
      </c>
      <c r="E49" s="37"/>
    </row>
    <row r="50" spans="1:5">
      <c r="A50" s="29">
        <v>47</v>
      </c>
      <c r="B50" s="29" t="s">
        <v>691</v>
      </c>
      <c r="C50" s="11">
        <v>33896.04</v>
      </c>
      <c r="D50" s="30">
        <f t="shared" si="0"/>
        <v>2824.67</v>
      </c>
      <c r="E50" s="37"/>
    </row>
    <row r="51" spans="1:5">
      <c r="A51" s="29">
        <v>48</v>
      </c>
      <c r="B51" s="29" t="s">
        <v>691</v>
      </c>
      <c r="C51" s="11">
        <v>32283.840000000004</v>
      </c>
      <c r="D51" s="30">
        <f t="shared" si="0"/>
        <v>2690.32</v>
      </c>
      <c r="E51" s="37"/>
    </row>
    <row r="52" spans="1:5">
      <c r="A52" s="29">
        <v>49</v>
      </c>
      <c r="B52" s="29" t="s">
        <v>691</v>
      </c>
      <c r="C52" s="11">
        <v>56779.799999999996</v>
      </c>
      <c r="D52" s="30">
        <f t="shared" si="0"/>
        <v>4731.6499999999996</v>
      </c>
      <c r="E52" s="37"/>
    </row>
    <row r="53" spans="1:5">
      <c r="A53" s="29">
        <v>50</v>
      </c>
      <c r="B53" s="29" t="s">
        <v>691</v>
      </c>
      <c r="C53" s="11">
        <v>42548.88</v>
      </c>
      <c r="D53" s="30">
        <f t="shared" si="0"/>
        <v>3545.74</v>
      </c>
      <c r="E53" s="37"/>
    </row>
    <row r="54" spans="1:5">
      <c r="A54" s="29">
        <v>51</v>
      </c>
      <c r="B54" s="29" t="s">
        <v>691</v>
      </c>
      <c r="C54" s="11">
        <v>44790</v>
      </c>
      <c r="D54" s="30">
        <f t="shared" si="0"/>
        <v>3732.5</v>
      </c>
      <c r="E54" s="37"/>
    </row>
    <row r="55" spans="1:5">
      <c r="A55" s="29">
        <v>52</v>
      </c>
      <c r="B55" s="29" t="s">
        <v>691</v>
      </c>
      <c r="C55" s="11">
        <v>55601.520000000004</v>
      </c>
      <c r="D55" s="30">
        <f t="shared" si="0"/>
        <v>4633.46</v>
      </c>
      <c r="E55" s="37"/>
    </row>
    <row r="56" spans="1:5">
      <c r="A56" s="29">
        <v>53</v>
      </c>
      <c r="B56" s="29" t="s">
        <v>691</v>
      </c>
      <c r="C56" s="11">
        <v>36075.840000000004</v>
      </c>
      <c r="D56" s="30">
        <f t="shared" si="0"/>
        <v>3006.32</v>
      </c>
      <c r="E56" s="37"/>
    </row>
    <row r="57" spans="1:5">
      <c r="A57" s="29">
        <v>54</v>
      </c>
      <c r="B57" s="29" t="s">
        <v>691</v>
      </c>
      <c r="C57" s="11">
        <v>40375.56</v>
      </c>
      <c r="D57" s="30">
        <f t="shared" si="0"/>
        <v>3364.6299999999997</v>
      </c>
      <c r="E57" s="37"/>
    </row>
    <row r="58" spans="1:5">
      <c r="A58" s="29">
        <v>55</v>
      </c>
      <c r="B58" s="29" t="s">
        <v>691</v>
      </c>
      <c r="C58" s="11">
        <v>46980.12</v>
      </c>
      <c r="D58" s="30">
        <f t="shared" si="0"/>
        <v>3915.01</v>
      </c>
      <c r="E58" s="37"/>
    </row>
    <row r="59" spans="1:5">
      <c r="A59" s="29">
        <v>56</v>
      </c>
      <c r="B59" s="29" t="s">
        <v>691</v>
      </c>
      <c r="C59" s="11">
        <v>48718.68</v>
      </c>
      <c r="D59" s="30">
        <f t="shared" si="0"/>
        <v>4059.89</v>
      </c>
      <c r="E59" s="37"/>
    </row>
    <row r="60" spans="1:5">
      <c r="A60" s="29">
        <v>57</v>
      </c>
      <c r="B60" s="29" t="s">
        <v>691</v>
      </c>
      <c r="C60" s="11">
        <v>47722.080000000002</v>
      </c>
      <c r="D60" s="30">
        <f t="shared" si="0"/>
        <v>3976.84</v>
      </c>
      <c r="E60" s="37"/>
    </row>
    <row r="61" spans="1:5">
      <c r="A61" s="29">
        <v>58</v>
      </c>
      <c r="B61" s="29" t="s">
        <v>691</v>
      </c>
      <c r="C61" s="11">
        <v>42433.2</v>
      </c>
      <c r="D61" s="30">
        <f t="shared" si="0"/>
        <v>3536.1</v>
      </c>
      <c r="E61" s="37"/>
    </row>
    <row r="62" spans="1:5">
      <c r="A62" s="29">
        <v>59</v>
      </c>
      <c r="B62" s="29" t="s">
        <v>691</v>
      </c>
      <c r="C62" s="11">
        <v>33143.040000000001</v>
      </c>
      <c r="D62" s="30">
        <f t="shared" si="0"/>
        <v>2761.92</v>
      </c>
      <c r="E62" s="37"/>
    </row>
    <row r="63" spans="1:5">
      <c r="A63" s="29">
        <v>60</v>
      </c>
      <c r="B63" s="29" t="s">
        <v>691</v>
      </c>
      <c r="C63" s="11">
        <v>27265.199999999997</v>
      </c>
      <c r="D63" s="30">
        <f t="shared" si="0"/>
        <v>2272.1</v>
      </c>
      <c r="E63" s="37"/>
    </row>
    <row r="64" spans="1:5">
      <c r="A64" s="29">
        <v>61</v>
      </c>
      <c r="B64" s="29" t="s">
        <v>691</v>
      </c>
      <c r="C64" s="11">
        <v>26254.68</v>
      </c>
      <c r="D64" s="30">
        <f t="shared" si="0"/>
        <v>2187.89</v>
      </c>
      <c r="E64" s="37"/>
    </row>
    <row r="65" spans="1:5">
      <c r="A65" s="29">
        <v>62</v>
      </c>
      <c r="B65" s="29" t="s">
        <v>691</v>
      </c>
      <c r="C65" s="11">
        <v>24538.079999999998</v>
      </c>
      <c r="D65" s="30">
        <f t="shared" si="0"/>
        <v>2044.84</v>
      </c>
      <c r="E65" s="37"/>
    </row>
    <row r="66" spans="1:5">
      <c r="A66" s="29">
        <v>63</v>
      </c>
      <c r="B66" s="29" t="s">
        <v>691</v>
      </c>
      <c r="C66" s="11">
        <v>31918.92</v>
      </c>
      <c r="D66" s="30">
        <f t="shared" si="0"/>
        <v>2659.91</v>
      </c>
      <c r="E66" s="37"/>
    </row>
    <row r="67" spans="1:5">
      <c r="A67" s="29">
        <v>64</v>
      </c>
      <c r="B67" s="29" t="s">
        <v>691</v>
      </c>
      <c r="C67" s="11">
        <v>83020.200000000012</v>
      </c>
      <c r="D67" s="30">
        <f t="shared" si="0"/>
        <v>6918.3500000000013</v>
      </c>
      <c r="E67" s="37"/>
    </row>
    <row r="68" spans="1:5">
      <c r="A68" s="29">
        <v>65</v>
      </c>
      <c r="B68" s="29" t="s">
        <v>691</v>
      </c>
      <c r="C68" s="11">
        <v>44912.04</v>
      </c>
      <c r="D68" s="30">
        <f t="shared" si="0"/>
        <v>3742.67</v>
      </c>
      <c r="E68" s="37"/>
    </row>
    <row r="69" spans="1:5">
      <c r="A69" s="29">
        <v>66</v>
      </c>
      <c r="B69" s="29" t="s">
        <v>691</v>
      </c>
      <c r="C69" s="11">
        <v>31797.48</v>
      </c>
      <c r="D69" s="30">
        <f t="shared" ref="D69:D132" si="1">C69/12</f>
        <v>2649.79</v>
      </c>
      <c r="E69" s="37"/>
    </row>
    <row r="70" spans="1:5">
      <c r="A70" s="29">
        <v>67</v>
      </c>
      <c r="B70" s="29" t="s">
        <v>691</v>
      </c>
      <c r="C70" s="11">
        <v>63557.04</v>
      </c>
      <c r="D70" s="30">
        <f t="shared" si="1"/>
        <v>5296.42</v>
      </c>
      <c r="E70" s="37"/>
    </row>
    <row r="71" spans="1:5">
      <c r="A71" s="29">
        <v>68</v>
      </c>
      <c r="B71" s="29" t="s">
        <v>691</v>
      </c>
      <c r="C71" s="11">
        <v>48035.76</v>
      </c>
      <c r="D71" s="30">
        <f t="shared" si="1"/>
        <v>4002.98</v>
      </c>
      <c r="E71" s="37"/>
    </row>
    <row r="72" spans="1:5">
      <c r="A72" s="29">
        <v>69</v>
      </c>
      <c r="B72" s="29" t="s">
        <v>691</v>
      </c>
      <c r="C72" s="11">
        <v>47565.36</v>
      </c>
      <c r="D72" s="30">
        <f t="shared" si="1"/>
        <v>3963.78</v>
      </c>
      <c r="E72" s="37"/>
    </row>
    <row r="73" spans="1:5">
      <c r="A73" s="29">
        <v>70</v>
      </c>
      <c r="B73" s="29" t="s">
        <v>691</v>
      </c>
      <c r="C73" s="11">
        <v>47812.800000000003</v>
      </c>
      <c r="D73" s="30">
        <f t="shared" si="1"/>
        <v>3984.4</v>
      </c>
      <c r="E73" s="37"/>
    </row>
    <row r="74" spans="1:5">
      <c r="A74" s="29">
        <v>71</v>
      </c>
      <c r="B74" s="29" t="s">
        <v>691</v>
      </c>
      <c r="C74" s="11">
        <v>47904.600000000006</v>
      </c>
      <c r="D74" s="30">
        <f t="shared" si="1"/>
        <v>3992.0500000000006</v>
      </c>
      <c r="E74" s="37"/>
    </row>
    <row r="75" spans="1:5">
      <c r="A75" s="29">
        <v>72</v>
      </c>
      <c r="B75" s="29" t="s">
        <v>691</v>
      </c>
      <c r="C75" s="11">
        <v>52260.479999999996</v>
      </c>
      <c r="D75" s="30">
        <f t="shared" si="1"/>
        <v>4355.04</v>
      </c>
      <c r="E75" s="37"/>
    </row>
    <row r="76" spans="1:5">
      <c r="A76" s="29">
        <v>73</v>
      </c>
      <c r="B76" s="29" t="s">
        <v>691</v>
      </c>
      <c r="C76" s="11">
        <v>52329.36</v>
      </c>
      <c r="D76" s="30">
        <f t="shared" si="1"/>
        <v>4360.78</v>
      </c>
      <c r="E76" s="37"/>
    </row>
    <row r="77" spans="1:5">
      <c r="A77" s="29">
        <v>74</v>
      </c>
      <c r="B77" s="29" t="s">
        <v>691</v>
      </c>
      <c r="C77" s="11">
        <v>42195.24</v>
      </c>
      <c r="D77" s="30">
        <f t="shared" si="1"/>
        <v>3516.27</v>
      </c>
      <c r="E77" s="37"/>
    </row>
    <row r="78" spans="1:5">
      <c r="A78" s="29">
        <v>75</v>
      </c>
      <c r="B78" s="29" t="s">
        <v>691</v>
      </c>
      <c r="C78" s="11">
        <v>60796.680000000008</v>
      </c>
      <c r="D78" s="30">
        <f t="shared" si="1"/>
        <v>5066.3900000000003</v>
      </c>
      <c r="E78" s="37"/>
    </row>
    <row r="79" spans="1:5">
      <c r="A79" s="29">
        <v>76</v>
      </c>
      <c r="B79" s="29" t="s">
        <v>691</v>
      </c>
      <c r="C79" s="11">
        <v>40605.600000000006</v>
      </c>
      <c r="D79" s="30">
        <f t="shared" si="1"/>
        <v>3383.8000000000006</v>
      </c>
      <c r="E79" s="37"/>
    </row>
    <row r="80" spans="1:5">
      <c r="A80" s="29">
        <v>77</v>
      </c>
      <c r="B80" s="29" t="s">
        <v>691</v>
      </c>
      <c r="C80" s="11">
        <v>50861.759999999995</v>
      </c>
      <c r="D80" s="30">
        <f t="shared" si="1"/>
        <v>4238.4799999999996</v>
      </c>
      <c r="E80" s="37"/>
    </row>
    <row r="81" spans="1:5">
      <c r="A81" s="29">
        <v>78</v>
      </c>
      <c r="B81" s="29" t="s">
        <v>691</v>
      </c>
      <c r="C81" s="11">
        <v>55198.44</v>
      </c>
      <c r="D81" s="30">
        <f t="shared" si="1"/>
        <v>4599.87</v>
      </c>
      <c r="E81" s="37"/>
    </row>
    <row r="82" spans="1:5">
      <c r="A82" s="29">
        <v>79</v>
      </c>
      <c r="B82" s="29" t="s">
        <v>691</v>
      </c>
      <c r="C82" s="11">
        <v>39975.24</v>
      </c>
      <c r="D82" s="30">
        <f t="shared" si="1"/>
        <v>3331.27</v>
      </c>
      <c r="E82" s="37"/>
    </row>
    <row r="83" spans="1:5">
      <c r="A83" s="29">
        <v>80</v>
      </c>
      <c r="B83" s="29" t="s">
        <v>691</v>
      </c>
      <c r="C83" s="11">
        <v>67754.64</v>
      </c>
      <c r="D83" s="30">
        <f t="shared" si="1"/>
        <v>5646.22</v>
      </c>
      <c r="E83" s="37"/>
    </row>
    <row r="84" spans="1:5">
      <c r="A84" s="29">
        <v>81</v>
      </c>
      <c r="B84" s="29" t="s">
        <v>691</v>
      </c>
      <c r="C84" s="11">
        <v>42532.08</v>
      </c>
      <c r="D84" s="30">
        <f t="shared" si="1"/>
        <v>3544.34</v>
      </c>
      <c r="E84" s="37"/>
    </row>
    <row r="85" spans="1:5">
      <c r="A85" s="29">
        <v>82</v>
      </c>
      <c r="B85" s="29" t="s">
        <v>691</v>
      </c>
      <c r="C85" s="11">
        <v>61635.479999999996</v>
      </c>
      <c r="D85" s="30">
        <f t="shared" si="1"/>
        <v>5136.29</v>
      </c>
      <c r="E85" s="37"/>
    </row>
    <row r="86" spans="1:5">
      <c r="A86" s="29">
        <v>83</v>
      </c>
      <c r="B86" s="29" t="s">
        <v>691</v>
      </c>
      <c r="C86" s="11">
        <v>72298.680000000008</v>
      </c>
      <c r="D86" s="30">
        <f t="shared" si="1"/>
        <v>6024.89</v>
      </c>
      <c r="E86" s="37"/>
    </row>
    <row r="87" spans="1:5">
      <c r="A87" s="29">
        <v>84</v>
      </c>
      <c r="B87" s="29" t="s">
        <v>691</v>
      </c>
      <c r="C87" s="11">
        <v>36329.399999999994</v>
      </c>
      <c r="D87" s="30">
        <f t="shared" si="1"/>
        <v>3027.4499999999994</v>
      </c>
      <c r="E87" s="37"/>
    </row>
    <row r="88" spans="1:5">
      <c r="A88" s="29">
        <v>85</v>
      </c>
      <c r="B88" s="29" t="s">
        <v>691</v>
      </c>
      <c r="C88" s="11">
        <v>52773.600000000006</v>
      </c>
      <c r="D88" s="30">
        <f t="shared" si="1"/>
        <v>4397.8</v>
      </c>
      <c r="E88" s="37"/>
    </row>
    <row r="89" spans="1:5">
      <c r="A89" s="29">
        <v>86</v>
      </c>
      <c r="B89" s="29" t="s">
        <v>691</v>
      </c>
      <c r="C89" s="11">
        <v>43985.64</v>
      </c>
      <c r="D89" s="30">
        <f t="shared" si="1"/>
        <v>3665.47</v>
      </c>
      <c r="E89" s="37"/>
    </row>
    <row r="90" spans="1:5">
      <c r="A90" s="29">
        <v>87</v>
      </c>
      <c r="B90" s="29" t="s">
        <v>691</v>
      </c>
      <c r="C90" s="11">
        <v>35638.32</v>
      </c>
      <c r="D90" s="30">
        <f t="shared" si="1"/>
        <v>2969.86</v>
      </c>
      <c r="E90" s="37"/>
    </row>
    <row r="91" spans="1:5">
      <c r="A91" s="29">
        <v>88</v>
      </c>
      <c r="B91" s="29" t="s">
        <v>691</v>
      </c>
      <c r="C91" s="11">
        <v>61907.28</v>
      </c>
      <c r="D91" s="30">
        <f t="shared" si="1"/>
        <v>5158.9399999999996</v>
      </c>
      <c r="E91" s="37"/>
    </row>
    <row r="92" spans="1:5">
      <c r="A92" s="29">
        <v>89</v>
      </c>
      <c r="B92" s="29" t="s">
        <v>691</v>
      </c>
      <c r="C92" s="11">
        <v>40114.68</v>
      </c>
      <c r="D92" s="30">
        <f t="shared" si="1"/>
        <v>3342.89</v>
      </c>
      <c r="E92" s="37"/>
    </row>
    <row r="93" spans="1:5">
      <c r="A93" s="29">
        <v>90</v>
      </c>
      <c r="B93" s="29" t="s">
        <v>691</v>
      </c>
      <c r="C93" s="11">
        <v>32570.04</v>
      </c>
      <c r="D93" s="30">
        <f t="shared" si="1"/>
        <v>2714.17</v>
      </c>
      <c r="E93" s="37"/>
    </row>
    <row r="94" spans="1:5">
      <c r="A94" s="29">
        <v>91</v>
      </c>
      <c r="B94" s="29" t="s">
        <v>691</v>
      </c>
      <c r="C94" s="11">
        <v>32011.68</v>
      </c>
      <c r="D94" s="30">
        <f t="shared" si="1"/>
        <v>2667.64</v>
      </c>
      <c r="E94" s="37"/>
    </row>
    <row r="95" spans="1:5">
      <c r="A95" s="29">
        <v>92</v>
      </c>
      <c r="B95" s="29" t="s">
        <v>691</v>
      </c>
      <c r="C95" s="11">
        <v>45441.120000000003</v>
      </c>
      <c r="D95" s="30">
        <f t="shared" si="1"/>
        <v>3786.76</v>
      </c>
      <c r="E95" s="37"/>
    </row>
    <row r="96" spans="1:5">
      <c r="A96" s="29">
        <v>93</v>
      </c>
      <c r="B96" s="29" t="s">
        <v>691</v>
      </c>
      <c r="C96" s="11">
        <v>50022.36</v>
      </c>
      <c r="D96" s="30">
        <f t="shared" si="1"/>
        <v>4168.53</v>
      </c>
      <c r="E96" s="37"/>
    </row>
    <row r="97" spans="1:5">
      <c r="A97" s="29">
        <v>94</v>
      </c>
      <c r="B97" s="29" t="s">
        <v>691</v>
      </c>
      <c r="C97" s="11">
        <v>70166.28</v>
      </c>
      <c r="D97" s="30">
        <f t="shared" si="1"/>
        <v>5847.19</v>
      </c>
      <c r="E97" s="37"/>
    </row>
    <row r="98" spans="1:5">
      <c r="A98" s="29">
        <v>95</v>
      </c>
      <c r="B98" s="29" t="s">
        <v>691</v>
      </c>
      <c r="C98" s="11">
        <v>34762.32</v>
      </c>
      <c r="D98" s="30">
        <f t="shared" si="1"/>
        <v>2896.86</v>
      </c>
      <c r="E98" s="37"/>
    </row>
    <row r="99" spans="1:5">
      <c r="A99" s="29">
        <v>96</v>
      </c>
      <c r="B99" s="29" t="s">
        <v>691</v>
      </c>
      <c r="C99" s="11">
        <v>34972.199999999997</v>
      </c>
      <c r="D99" s="30">
        <f t="shared" si="1"/>
        <v>2914.35</v>
      </c>
      <c r="E99" s="37"/>
    </row>
    <row r="100" spans="1:5">
      <c r="A100" s="29">
        <v>97</v>
      </c>
      <c r="B100" s="29" t="s">
        <v>691</v>
      </c>
      <c r="C100" s="11">
        <v>49535.16</v>
      </c>
      <c r="D100" s="30">
        <f t="shared" si="1"/>
        <v>4127.93</v>
      </c>
      <c r="E100" s="37"/>
    </row>
    <row r="101" spans="1:5">
      <c r="A101" s="29">
        <v>98</v>
      </c>
      <c r="B101" s="29" t="s">
        <v>691</v>
      </c>
      <c r="C101" s="11">
        <v>23948.28</v>
      </c>
      <c r="D101" s="30">
        <f t="shared" si="1"/>
        <v>1995.6899999999998</v>
      </c>
      <c r="E101" s="37"/>
    </row>
    <row r="102" spans="1:5">
      <c r="A102" s="29">
        <v>99</v>
      </c>
      <c r="B102" s="29" t="s">
        <v>691</v>
      </c>
      <c r="C102" s="11">
        <v>54065.759999999995</v>
      </c>
      <c r="D102" s="30">
        <f t="shared" si="1"/>
        <v>4505.4799999999996</v>
      </c>
      <c r="E102" s="37"/>
    </row>
    <row r="103" spans="1:5">
      <c r="A103" s="29">
        <v>100</v>
      </c>
      <c r="B103" s="29" t="s">
        <v>691</v>
      </c>
      <c r="C103" s="11">
        <v>17377.079999999998</v>
      </c>
      <c r="D103" s="30">
        <f t="shared" si="1"/>
        <v>1448.09</v>
      </c>
      <c r="E103" s="37"/>
    </row>
    <row r="104" spans="1:5">
      <c r="A104" s="29">
        <v>101</v>
      </c>
      <c r="B104" s="29" t="s">
        <v>691</v>
      </c>
      <c r="C104" s="11">
        <v>25941.96</v>
      </c>
      <c r="D104" s="30">
        <f t="shared" si="1"/>
        <v>2161.83</v>
      </c>
      <c r="E104" s="37"/>
    </row>
    <row r="105" spans="1:5">
      <c r="A105" s="29">
        <v>102</v>
      </c>
      <c r="B105" s="29" t="s">
        <v>691</v>
      </c>
      <c r="C105" s="11">
        <v>47825.88</v>
      </c>
      <c r="D105" s="30">
        <f t="shared" si="1"/>
        <v>3985.49</v>
      </c>
      <c r="E105" s="37"/>
    </row>
    <row r="106" spans="1:5">
      <c r="A106" s="29">
        <v>103</v>
      </c>
      <c r="B106" s="29" t="s">
        <v>691</v>
      </c>
      <c r="C106" s="11">
        <v>60223.680000000008</v>
      </c>
      <c r="D106" s="30">
        <f t="shared" si="1"/>
        <v>5018.6400000000003</v>
      </c>
      <c r="E106" s="37"/>
    </row>
    <row r="107" spans="1:5">
      <c r="A107" s="29">
        <v>104</v>
      </c>
      <c r="B107" s="29" t="s">
        <v>691</v>
      </c>
      <c r="C107" s="11">
        <v>35782.92</v>
      </c>
      <c r="D107" s="30">
        <f t="shared" si="1"/>
        <v>2981.91</v>
      </c>
      <c r="E107" s="37"/>
    </row>
    <row r="108" spans="1:5">
      <c r="A108" s="29">
        <v>105</v>
      </c>
      <c r="B108" s="29" t="s">
        <v>691</v>
      </c>
      <c r="C108" s="11">
        <v>35472</v>
      </c>
      <c r="D108" s="30">
        <f t="shared" si="1"/>
        <v>2956</v>
      </c>
      <c r="E108" s="37"/>
    </row>
    <row r="109" spans="1:5">
      <c r="A109" s="29">
        <v>106</v>
      </c>
      <c r="B109" s="29" t="s">
        <v>691</v>
      </c>
      <c r="C109" s="11">
        <v>20954.88</v>
      </c>
      <c r="D109" s="30">
        <f t="shared" si="1"/>
        <v>1746.24</v>
      </c>
      <c r="E109" s="37"/>
    </row>
    <row r="110" spans="1:5">
      <c r="A110" s="29">
        <v>107</v>
      </c>
      <c r="B110" s="29" t="s">
        <v>691</v>
      </c>
      <c r="C110" s="11">
        <v>120794.04000000001</v>
      </c>
      <c r="D110" s="30">
        <f t="shared" si="1"/>
        <v>10066.17</v>
      </c>
      <c r="E110" s="37"/>
    </row>
    <row r="111" spans="1:5">
      <c r="A111" s="29">
        <v>108</v>
      </c>
      <c r="B111" s="29" t="s">
        <v>691</v>
      </c>
      <c r="C111" s="11">
        <v>54969.84</v>
      </c>
      <c r="D111" s="30">
        <f t="shared" si="1"/>
        <v>4580.82</v>
      </c>
      <c r="E111" s="37"/>
    </row>
    <row r="112" spans="1:5">
      <c r="A112" s="29">
        <v>109</v>
      </c>
      <c r="B112" s="29" t="s">
        <v>691</v>
      </c>
      <c r="C112" s="11">
        <v>45726.96</v>
      </c>
      <c r="D112" s="30">
        <f t="shared" si="1"/>
        <v>3810.58</v>
      </c>
      <c r="E112" s="37"/>
    </row>
    <row r="113" spans="1:5">
      <c r="A113" s="29">
        <v>110</v>
      </c>
      <c r="B113" s="29" t="s">
        <v>691</v>
      </c>
      <c r="C113" s="11">
        <v>61784.399999999994</v>
      </c>
      <c r="D113" s="30">
        <f t="shared" si="1"/>
        <v>5148.7</v>
      </c>
      <c r="E113" s="37"/>
    </row>
    <row r="114" spans="1:5">
      <c r="A114" s="29">
        <v>111</v>
      </c>
      <c r="B114" s="29" t="s">
        <v>691</v>
      </c>
      <c r="C114" s="11">
        <v>51435.96</v>
      </c>
      <c r="D114" s="30">
        <f t="shared" si="1"/>
        <v>4286.33</v>
      </c>
      <c r="E114" s="37"/>
    </row>
    <row r="115" spans="1:5">
      <c r="A115" s="29">
        <v>112</v>
      </c>
      <c r="B115" s="29" t="s">
        <v>691</v>
      </c>
      <c r="C115" s="11">
        <v>58957.440000000002</v>
      </c>
      <c r="D115" s="30">
        <f t="shared" si="1"/>
        <v>4913.12</v>
      </c>
      <c r="E115" s="37"/>
    </row>
    <row r="116" spans="1:5">
      <c r="A116" s="29">
        <v>113</v>
      </c>
      <c r="B116" s="29" t="s">
        <v>691</v>
      </c>
      <c r="C116" s="11">
        <v>24617.159999999996</v>
      </c>
      <c r="D116" s="30">
        <f t="shared" si="1"/>
        <v>2051.4299999999998</v>
      </c>
      <c r="E116" s="37"/>
    </row>
    <row r="117" spans="1:5">
      <c r="A117" s="29">
        <v>114</v>
      </c>
      <c r="B117" s="29" t="s">
        <v>691</v>
      </c>
      <c r="C117" s="11">
        <v>45685.8</v>
      </c>
      <c r="D117" s="30">
        <f t="shared" si="1"/>
        <v>3807.15</v>
      </c>
      <c r="E117" s="37"/>
    </row>
    <row r="118" spans="1:5">
      <c r="A118" s="29">
        <v>115</v>
      </c>
      <c r="B118" s="29" t="s">
        <v>691</v>
      </c>
      <c r="C118" s="11">
        <v>50769.600000000006</v>
      </c>
      <c r="D118" s="30">
        <f t="shared" si="1"/>
        <v>4230.8</v>
      </c>
      <c r="E118" s="37"/>
    </row>
    <row r="119" spans="1:5">
      <c r="A119" s="29">
        <v>116</v>
      </c>
      <c r="B119" s="29" t="s">
        <v>691</v>
      </c>
      <c r="C119" s="11">
        <v>42818.879999999997</v>
      </c>
      <c r="D119" s="30">
        <f t="shared" si="1"/>
        <v>3568.24</v>
      </c>
      <c r="E119" s="37"/>
    </row>
    <row r="120" spans="1:5">
      <c r="A120" s="29">
        <v>117</v>
      </c>
      <c r="B120" s="29" t="s">
        <v>691</v>
      </c>
      <c r="C120" s="11">
        <v>38428.92</v>
      </c>
      <c r="D120" s="30">
        <f t="shared" si="1"/>
        <v>3202.41</v>
      </c>
      <c r="E120" s="37"/>
    </row>
    <row r="121" spans="1:5">
      <c r="A121" s="29">
        <v>118</v>
      </c>
      <c r="B121" s="29" t="s">
        <v>691</v>
      </c>
      <c r="C121" s="11">
        <v>40678.199999999997</v>
      </c>
      <c r="D121" s="30">
        <f t="shared" si="1"/>
        <v>3389.85</v>
      </c>
      <c r="E121" s="37"/>
    </row>
    <row r="122" spans="1:5">
      <c r="A122" s="29">
        <v>119</v>
      </c>
      <c r="B122" s="29" t="s">
        <v>691</v>
      </c>
      <c r="C122" s="11">
        <v>55137.120000000003</v>
      </c>
      <c r="D122" s="30">
        <f t="shared" si="1"/>
        <v>4594.76</v>
      </c>
      <c r="E122" s="37"/>
    </row>
    <row r="123" spans="1:5">
      <c r="A123" s="29">
        <v>120</v>
      </c>
      <c r="B123" s="29" t="s">
        <v>691</v>
      </c>
      <c r="C123" s="11">
        <v>21486.36</v>
      </c>
      <c r="D123" s="30">
        <f t="shared" si="1"/>
        <v>1790.53</v>
      </c>
      <c r="E123" s="37"/>
    </row>
    <row r="124" spans="1:5">
      <c r="A124" s="29">
        <v>121</v>
      </c>
      <c r="B124" s="29" t="s">
        <v>691</v>
      </c>
      <c r="C124" s="11">
        <v>76425.36</v>
      </c>
      <c r="D124" s="30">
        <f t="shared" si="1"/>
        <v>6368.78</v>
      </c>
      <c r="E124" s="37"/>
    </row>
    <row r="125" spans="1:5">
      <c r="A125" s="29">
        <v>122</v>
      </c>
      <c r="B125" s="29" t="s">
        <v>691</v>
      </c>
      <c r="C125" s="11">
        <v>38054.159999999996</v>
      </c>
      <c r="D125" s="30">
        <f t="shared" si="1"/>
        <v>3171.18</v>
      </c>
      <c r="E125" s="37"/>
    </row>
    <row r="126" spans="1:5">
      <c r="A126" s="29">
        <v>123</v>
      </c>
      <c r="B126" s="29" t="s">
        <v>691</v>
      </c>
      <c r="C126" s="11">
        <v>41147.159999999996</v>
      </c>
      <c r="D126" s="30">
        <f t="shared" si="1"/>
        <v>3428.93</v>
      </c>
      <c r="E126" s="37"/>
    </row>
    <row r="127" spans="1:5">
      <c r="A127" s="29">
        <v>124</v>
      </c>
      <c r="B127" s="29" t="s">
        <v>691</v>
      </c>
      <c r="C127" s="11">
        <v>20261.88</v>
      </c>
      <c r="D127" s="30">
        <f t="shared" si="1"/>
        <v>1688.49</v>
      </c>
      <c r="E127" s="37"/>
    </row>
    <row r="128" spans="1:5">
      <c r="A128" s="29">
        <v>125</v>
      </c>
      <c r="B128" s="29" t="s">
        <v>691</v>
      </c>
      <c r="C128" s="11">
        <v>14828.04</v>
      </c>
      <c r="D128" s="30">
        <f t="shared" si="1"/>
        <v>1235.67</v>
      </c>
      <c r="E128" s="37"/>
    </row>
    <row r="129" spans="1:5">
      <c r="A129" s="29">
        <v>126</v>
      </c>
      <c r="B129" s="29" t="s">
        <v>691</v>
      </c>
      <c r="C129" s="11">
        <v>60933.72</v>
      </c>
      <c r="D129" s="30">
        <f t="shared" si="1"/>
        <v>5077.8100000000004</v>
      </c>
      <c r="E129" s="37"/>
    </row>
    <row r="130" spans="1:5">
      <c r="A130" s="29">
        <v>127</v>
      </c>
      <c r="B130" s="29" t="s">
        <v>691</v>
      </c>
      <c r="C130" s="11">
        <v>60284.399999999994</v>
      </c>
      <c r="D130" s="30">
        <f t="shared" si="1"/>
        <v>5023.7</v>
      </c>
      <c r="E130" s="37"/>
    </row>
    <row r="131" spans="1:5">
      <c r="A131" s="29">
        <v>128</v>
      </c>
      <c r="B131" s="29" t="s">
        <v>691</v>
      </c>
      <c r="C131" s="11">
        <v>68391.72</v>
      </c>
      <c r="D131" s="30">
        <f t="shared" si="1"/>
        <v>5699.31</v>
      </c>
      <c r="E131" s="37"/>
    </row>
    <row r="132" spans="1:5">
      <c r="A132" s="29">
        <v>129</v>
      </c>
      <c r="B132" s="29" t="s">
        <v>691</v>
      </c>
      <c r="C132" s="11">
        <v>43070.04</v>
      </c>
      <c r="D132" s="30">
        <f t="shared" si="1"/>
        <v>3589.17</v>
      </c>
      <c r="E132" s="37"/>
    </row>
    <row r="133" spans="1:5">
      <c r="A133" s="29">
        <v>130</v>
      </c>
      <c r="B133" s="29" t="s">
        <v>691</v>
      </c>
      <c r="C133" s="11">
        <v>37408.559999999998</v>
      </c>
      <c r="D133" s="30">
        <f t="shared" ref="D133:D196" si="2">C133/12</f>
        <v>3117.3799999999997</v>
      </c>
      <c r="E133" s="37"/>
    </row>
    <row r="134" spans="1:5">
      <c r="A134" s="29">
        <v>131</v>
      </c>
      <c r="B134" s="29" t="s">
        <v>691</v>
      </c>
      <c r="C134" s="11">
        <v>37417.08</v>
      </c>
      <c r="D134" s="30">
        <f t="shared" si="2"/>
        <v>3118.09</v>
      </c>
      <c r="E134" s="37"/>
    </row>
    <row r="135" spans="1:5">
      <c r="A135" s="29">
        <v>132</v>
      </c>
      <c r="B135" s="29" t="s">
        <v>691</v>
      </c>
      <c r="C135" s="11">
        <v>69643.319999999992</v>
      </c>
      <c r="D135" s="30">
        <f t="shared" si="2"/>
        <v>5803.61</v>
      </c>
      <c r="E135" s="37"/>
    </row>
    <row r="136" spans="1:5">
      <c r="A136" s="29">
        <v>133</v>
      </c>
      <c r="B136" s="29" t="s">
        <v>691</v>
      </c>
      <c r="C136" s="11">
        <v>9563.64</v>
      </c>
      <c r="D136" s="30">
        <f t="shared" si="2"/>
        <v>796.96999999999991</v>
      </c>
      <c r="E136" s="37"/>
    </row>
    <row r="137" spans="1:5">
      <c r="A137" s="29">
        <v>134</v>
      </c>
      <c r="B137" s="29" t="s">
        <v>691</v>
      </c>
      <c r="C137" s="11">
        <v>36946.32</v>
      </c>
      <c r="D137" s="30">
        <f t="shared" si="2"/>
        <v>3078.86</v>
      </c>
      <c r="E137" s="37"/>
    </row>
    <row r="138" spans="1:5">
      <c r="A138" s="29">
        <v>135</v>
      </c>
      <c r="B138" s="29" t="s">
        <v>691</v>
      </c>
      <c r="C138" s="11">
        <v>47178.36</v>
      </c>
      <c r="D138" s="30">
        <f t="shared" si="2"/>
        <v>3931.53</v>
      </c>
      <c r="E138" s="37"/>
    </row>
    <row r="139" spans="1:5">
      <c r="A139" s="29">
        <v>136</v>
      </c>
      <c r="B139" s="29" t="s">
        <v>691</v>
      </c>
      <c r="C139" s="11">
        <v>43781.88</v>
      </c>
      <c r="D139" s="30">
        <f t="shared" si="2"/>
        <v>3648.49</v>
      </c>
      <c r="E139" s="37"/>
    </row>
    <row r="140" spans="1:5">
      <c r="A140" s="29">
        <v>137</v>
      </c>
      <c r="B140" s="29" t="s">
        <v>691</v>
      </c>
      <c r="C140" s="11">
        <v>34059.96</v>
      </c>
      <c r="D140" s="30">
        <f t="shared" si="2"/>
        <v>2838.33</v>
      </c>
      <c r="E140" s="37"/>
    </row>
    <row r="141" spans="1:5">
      <c r="A141" s="29">
        <v>138</v>
      </c>
      <c r="B141" s="29" t="s">
        <v>691</v>
      </c>
      <c r="C141" s="11">
        <v>45008.399999999994</v>
      </c>
      <c r="D141" s="30">
        <f t="shared" si="2"/>
        <v>3750.6999999999994</v>
      </c>
      <c r="E141" s="37"/>
    </row>
    <row r="142" spans="1:5">
      <c r="A142" s="29">
        <v>139</v>
      </c>
      <c r="B142" s="29" t="s">
        <v>691</v>
      </c>
      <c r="C142" s="11">
        <v>53714.04</v>
      </c>
      <c r="D142" s="30">
        <f t="shared" si="2"/>
        <v>4476.17</v>
      </c>
      <c r="E142" s="37"/>
    </row>
    <row r="143" spans="1:5">
      <c r="A143" s="29">
        <v>140</v>
      </c>
      <c r="B143" s="29" t="s">
        <v>691</v>
      </c>
      <c r="C143" s="11">
        <v>64524</v>
      </c>
      <c r="D143" s="30">
        <f t="shared" si="2"/>
        <v>5377</v>
      </c>
      <c r="E143" s="37"/>
    </row>
    <row r="144" spans="1:5">
      <c r="A144" s="29">
        <v>141</v>
      </c>
      <c r="B144" s="29" t="s">
        <v>691</v>
      </c>
      <c r="C144" s="11">
        <v>48053.520000000004</v>
      </c>
      <c r="D144" s="30">
        <f t="shared" si="2"/>
        <v>4004.4600000000005</v>
      </c>
      <c r="E144" s="37"/>
    </row>
    <row r="145" spans="1:5">
      <c r="A145" s="29">
        <v>142</v>
      </c>
      <c r="B145" s="29" t="s">
        <v>691</v>
      </c>
      <c r="C145" s="11">
        <v>51825</v>
      </c>
      <c r="D145" s="30">
        <f t="shared" si="2"/>
        <v>4318.75</v>
      </c>
      <c r="E145" s="37"/>
    </row>
    <row r="146" spans="1:5">
      <c r="A146" s="29">
        <v>143</v>
      </c>
      <c r="B146" s="29" t="s">
        <v>691</v>
      </c>
      <c r="C146" s="11">
        <v>50767.799999999996</v>
      </c>
      <c r="D146" s="30">
        <f t="shared" si="2"/>
        <v>4230.6499999999996</v>
      </c>
      <c r="E146" s="37"/>
    </row>
    <row r="147" spans="1:5">
      <c r="A147" s="29">
        <v>144</v>
      </c>
      <c r="B147" s="29" t="s">
        <v>691</v>
      </c>
      <c r="C147" s="11">
        <v>47661.72</v>
      </c>
      <c r="D147" s="30">
        <f t="shared" si="2"/>
        <v>3971.81</v>
      </c>
      <c r="E147" s="37"/>
    </row>
    <row r="148" spans="1:5">
      <c r="A148" s="29">
        <v>145</v>
      </c>
      <c r="B148" s="29" t="s">
        <v>691</v>
      </c>
      <c r="C148" s="11">
        <v>46189.2</v>
      </c>
      <c r="D148" s="30">
        <f t="shared" si="2"/>
        <v>3849.1</v>
      </c>
      <c r="E148" s="37"/>
    </row>
    <row r="149" spans="1:5">
      <c r="A149" s="29">
        <v>146</v>
      </c>
      <c r="B149" s="29" t="s">
        <v>691</v>
      </c>
      <c r="C149" s="11">
        <v>58511.64</v>
      </c>
      <c r="D149" s="30">
        <f t="shared" si="2"/>
        <v>4875.97</v>
      </c>
      <c r="E149" s="37"/>
    </row>
    <row r="150" spans="1:5">
      <c r="A150" s="29">
        <v>147</v>
      </c>
      <c r="B150" s="29" t="s">
        <v>691</v>
      </c>
      <c r="C150" s="11">
        <v>58307.88</v>
      </c>
      <c r="D150" s="30">
        <f t="shared" si="2"/>
        <v>4858.99</v>
      </c>
      <c r="E150" s="37"/>
    </row>
    <row r="151" spans="1:5">
      <c r="A151" s="29">
        <v>148</v>
      </c>
      <c r="B151" s="29" t="s">
        <v>691</v>
      </c>
      <c r="C151" s="11">
        <v>38440.800000000003</v>
      </c>
      <c r="D151" s="30">
        <f t="shared" si="2"/>
        <v>3203.4</v>
      </c>
      <c r="E151" s="37"/>
    </row>
    <row r="152" spans="1:5">
      <c r="A152" s="29">
        <v>149</v>
      </c>
      <c r="B152" s="29" t="s">
        <v>691</v>
      </c>
      <c r="C152" s="11">
        <v>66294.600000000006</v>
      </c>
      <c r="D152" s="30">
        <f t="shared" si="2"/>
        <v>5524.55</v>
      </c>
      <c r="E152" s="37"/>
    </row>
    <row r="153" spans="1:5">
      <c r="A153" s="29">
        <v>150</v>
      </c>
      <c r="B153" s="29" t="s">
        <v>691</v>
      </c>
      <c r="C153" s="11">
        <v>67581.600000000006</v>
      </c>
      <c r="D153" s="30">
        <f t="shared" si="2"/>
        <v>5631.8</v>
      </c>
      <c r="E153" s="37"/>
    </row>
    <row r="154" spans="1:5">
      <c r="A154" s="29">
        <v>151</v>
      </c>
      <c r="B154" s="29" t="s">
        <v>691</v>
      </c>
      <c r="C154" s="11">
        <v>47262.600000000006</v>
      </c>
      <c r="D154" s="30">
        <f t="shared" si="2"/>
        <v>3938.5500000000006</v>
      </c>
      <c r="E154" s="37"/>
    </row>
    <row r="155" spans="1:5">
      <c r="A155" s="29">
        <v>152</v>
      </c>
      <c r="B155" s="29" t="s">
        <v>691</v>
      </c>
      <c r="C155" s="11">
        <v>42730.68</v>
      </c>
      <c r="D155" s="30">
        <f t="shared" si="2"/>
        <v>3560.89</v>
      </c>
      <c r="E155" s="37"/>
    </row>
    <row r="156" spans="1:5">
      <c r="A156" s="29">
        <v>153</v>
      </c>
      <c r="B156" s="29" t="s">
        <v>691</v>
      </c>
      <c r="C156" s="11">
        <v>21118.079999999998</v>
      </c>
      <c r="D156" s="30">
        <f t="shared" si="2"/>
        <v>1759.84</v>
      </c>
      <c r="E156" s="37"/>
    </row>
    <row r="157" spans="1:5">
      <c r="A157" s="29">
        <v>154</v>
      </c>
      <c r="B157" s="29" t="s">
        <v>691</v>
      </c>
      <c r="C157" s="11">
        <v>39281.64</v>
      </c>
      <c r="D157" s="30">
        <f t="shared" si="2"/>
        <v>3273.47</v>
      </c>
      <c r="E157" s="37"/>
    </row>
    <row r="158" spans="1:5">
      <c r="A158" s="29">
        <v>155</v>
      </c>
      <c r="B158" s="29" t="s">
        <v>691</v>
      </c>
      <c r="C158" s="11">
        <v>16384.800000000003</v>
      </c>
      <c r="D158" s="30">
        <f t="shared" si="2"/>
        <v>1365.4000000000003</v>
      </c>
      <c r="E158" s="37"/>
    </row>
    <row r="159" spans="1:5">
      <c r="A159" s="29">
        <v>156</v>
      </c>
      <c r="B159" s="29" t="s">
        <v>691</v>
      </c>
      <c r="C159" s="11">
        <v>39256.92</v>
      </c>
      <c r="D159" s="30">
        <f t="shared" si="2"/>
        <v>3271.41</v>
      </c>
      <c r="E159" s="37"/>
    </row>
    <row r="160" spans="1:5">
      <c r="A160" s="29">
        <v>157</v>
      </c>
      <c r="B160" s="29" t="s">
        <v>691</v>
      </c>
      <c r="C160" s="11">
        <v>23697.84</v>
      </c>
      <c r="D160" s="30">
        <f t="shared" si="2"/>
        <v>1974.82</v>
      </c>
      <c r="E160" s="37"/>
    </row>
    <row r="161" spans="1:5">
      <c r="A161" s="29">
        <v>158</v>
      </c>
      <c r="B161" s="29" t="s">
        <v>691</v>
      </c>
      <c r="C161" s="11">
        <v>42541.56</v>
      </c>
      <c r="D161" s="30">
        <f t="shared" si="2"/>
        <v>3545.1299999999997</v>
      </c>
      <c r="E161" s="37"/>
    </row>
    <row r="162" spans="1:5">
      <c r="A162" s="29">
        <v>159</v>
      </c>
      <c r="B162" s="29" t="s">
        <v>691</v>
      </c>
      <c r="C162" s="11">
        <v>64617.96</v>
      </c>
      <c r="D162" s="30">
        <f t="shared" si="2"/>
        <v>5384.83</v>
      </c>
      <c r="E162" s="37"/>
    </row>
    <row r="163" spans="1:5">
      <c r="A163" s="29">
        <v>160</v>
      </c>
      <c r="B163" s="29" t="s">
        <v>691</v>
      </c>
      <c r="C163" s="11">
        <v>81471.12</v>
      </c>
      <c r="D163" s="30">
        <f t="shared" si="2"/>
        <v>6789.2599999999993</v>
      </c>
      <c r="E163" s="37"/>
    </row>
    <row r="164" spans="1:5">
      <c r="A164" s="29">
        <v>161</v>
      </c>
      <c r="B164" s="29" t="s">
        <v>691</v>
      </c>
      <c r="C164" s="11">
        <v>54561.36</v>
      </c>
      <c r="D164" s="30">
        <f t="shared" si="2"/>
        <v>4546.78</v>
      </c>
      <c r="E164" s="37"/>
    </row>
    <row r="165" spans="1:5">
      <c r="A165" s="29">
        <v>162</v>
      </c>
      <c r="B165" s="29" t="s">
        <v>691</v>
      </c>
      <c r="C165" s="11">
        <v>91962.240000000005</v>
      </c>
      <c r="D165" s="30">
        <f t="shared" si="2"/>
        <v>7663.52</v>
      </c>
      <c r="E165" s="37"/>
    </row>
    <row r="166" spans="1:5">
      <c r="A166" s="29">
        <v>163</v>
      </c>
      <c r="B166" s="29" t="s">
        <v>691</v>
      </c>
      <c r="C166" s="11">
        <v>51696.240000000005</v>
      </c>
      <c r="D166" s="30">
        <f t="shared" si="2"/>
        <v>4308.0200000000004</v>
      </c>
      <c r="E166" s="37"/>
    </row>
    <row r="167" spans="1:5">
      <c r="A167" s="29">
        <v>164</v>
      </c>
      <c r="B167" s="29" t="s">
        <v>691</v>
      </c>
      <c r="C167" s="11">
        <v>63575.759999999995</v>
      </c>
      <c r="D167" s="30">
        <f t="shared" si="2"/>
        <v>5297.98</v>
      </c>
      <c r="E167" s="37"/>
    </row>
    <row r="168" spans="1:5">
      <c r="A168" s="29">
        <v>165</v>
      </c>
      <c r="B168" s="29" t="s">
        <v>691</v>
      </c>
      <c r="C168" s="11">
        <v>59602.200000000004</v>
      </c>
      <c r="D168" s="30">
        <f t="shared" si="2"/>
        <v>4966.8500000000004</v>
      </c>
      <c r="E168" s="37"/>
    </row>
    <row r="169" spans="1:5">
      <c r="A169" s="29">
        <v>166</v>
      </c>
      <c r="B169" s="29" t="s">
        <v>691</v>
      </c>
      <c r="C169" s="11">
        <v>83382.36</v>
      </c>
      <c r="D169" s="30">
        <f t="shared" si="2"/>
        <v>6948.53</v>
      </c>
      <c r="E169" s="37"/>
    </row>
    <row r="170" spans="1:5">
      <c r="A170" s="29">
        <v>167</v>
      </c>
      <c r="B170" s="29" t="s">
        <v>691</v>
      </c>
      <c r="C170" s="11">
        <v>53917.200000000004</v>
      </c>
      <c r="D170" s="30">
        <f t="shared" si="2"/>
        <v>4493.1000000000004</v>
      </c>
      <c r="E170" s="37"/>
    </row>
    <row r="171" spans="1:5">
      <c r="A171" s="29">
        <v>168</v>
      </c>
      <c r="B171" s="29" t="s">
        <v>691</v>
      </c>
      <c r="C171" s="11">
        <v>68503.680000000008</v>
      </c>
      <c r="D171" s="30">
        <f t="shared" si="2"/>
        <v>5708.64</v>
      </c>
      <c r="E171" s="37"/>
    </row>
    <row r="172" spans="1:5">
      <c r="A172" s="29">
        <v>169</v>
      </c>
      <c r="B172" s="29" t="s">
        <v>691</v>
      </c>
      <c r="C172" s="11">
        <v>42654.12</v>
      </c>
      <c r="D172" s="30">
        <f t="shared" si="2"/>
        <v>3554.51</v>
      </c>
      <c r="E172" s="37"/>
    </row>
    <row r="173" spans="1:5">
      <c r="A173" s="29">
        <v>170</v>
      </c>
      <c r="B173" s="29" t="s">
        <v>691</v>
      </c>
      <c r="C173" s="11">
        <v>52039.56</v>
      </c>
      <c r="D173" s="30">
        <f t="shared" si="2"/>
        <v>4336.63</v>
      </c>
      <c r="E173" s="37"/>
    </row>
    <row r="174" spans="1:5">
      <c r="A174" s="29">
        <v>171</v>
      </c>
      <c r="B174" s="29" t="s">
        <v>691</v>
      </c>
      <c r="C174" s="11">
        <v>39157.199999999997</v>
      </c>
      <c r="D174" s="30">
        <f t="shared" si="2"/>
        <v>3263.1</v>
      </c>
      <c r="E174" s="37"/>
    </row>
    <row r="175" spans="1:5">
      <c r="A175" s="29">
        <v>172</v>
      </c>
      <c r="B175" s="29" t="s">
        <v>691</v>
      </c>
      <c r="C175" s="11">
        <v>42097.56</v>
      </c>
      <c r="D175" s="30">
        <f t="shared" si="2"/>
        <v>3508.1299999999997</v>
      </c>
      <c r="E175" s="37"/>
    </row>
    <row r="176" spans="1:5">
      <c r="A176" s="29">
        <v>173</v>
      </c>
      <c r="B176" s="29" t="s">
        <v>691</v>
      </c>
      <c r="C176" s="11">
        <v>57704.28</v>
      </c>
      <c r="D176" s="30">
        <f t="shared" si="2"/>
        <v>4808.6899999999996</v>
      </c>
      <c r="E176" s="37"/>
    </row>
    <row r="177" spans="1:5">
      <c r="A177" s="29">
        <v>174</v>
      </c>
      <c r="B177" s="29" t="s">
        <v>691</v>
      </c>
      <c r="C177" s="11">
        <v>67725.600000000006</v>
      </c>
      <c r="D177" s="30">
        <f t="shared" si="2"/>
        <v>5643.8</v>
      </c>
      <c r="E177" s="37"/>
    </row>
    <row r="178" spans="1:5">
      <c r="A178" s="29">
        <v>175</v>
      </c>
      <c r="B178" s="29" t="s">
        <v>691</v>
      </c>
      <c r="C178" s="11">
        <v>66082.799999999988</v>
      </c>
      <c r="D178" s="30">
        <f t="shared" si="2"/>
        <v>5506.8999999999987</v>
      </c>
      <c r="E178" s="37"/>
    </row>
    <row r="179" spans="1:5">
      <c r="A179" s="29">
        <v>176</v>
      </c>
      <c r="B179" s="29" t="s">
        <v>691</v>
      </c>
      <c r="C179" s="11">
        <v>59501.16</v>
      </c>
      <c r="D179" s="30">
        <f t="shared" si="2"/>
        <v>4958.43</v>
      </c>
      <c r="E179" s="37"/>
    </row>
    <row r="180" spans="1:5">
      <c r="A180" s="29">
        <v>177</v>
      </c>
      <c r="B180" s="29" t="s">
        <v>691</v>
      </c>
      <c r="C180" s="11">
        <v>36124.32</v>
      </c>
      <c r="D180" s="30">
        <f t="shared" si="2"/>
        <v>3010.36</v>
      </c>
      <c r="E180" s="37"/>
    </row>
    <row r="181" spans="1:5">
      <c r="A181" s="29">
        <v>178</v>
      </c>
      <c r="B181" s="29" t="s">
        <v>691</v>
      </c>
      <c r="C181" s="11">
        <v>25120.92</v>
      </c>
      <c r="D181" s="30">
        <f t="shared" si="2"/>
        <v>2093.41</v>
      </c>
      <c r="E181" s="37"/>
    </row>
    <row r="182" spans="1:5">
      <c r="A182" s="29">
        <v>179</v>
      </c>
      <c r="B182" s="29" t="s">
        <v>691</v>
      </c>
      <c r="C182" s="11">
        <v>67027.200000000012</v>
      </c>
      <c r="D182" s="30">
        <f t="shared" si="2"/>
        <v>5585.6000000000013</v>
      </c>
      <c r="E182" s="37"/>
    </row>
    <row r="183" spans="1:5">
      <c r="A183" s="29">
        <v>180</v>
      </c>
      <c r="B183" s="29" t="s">
        <v>691</v>
      </c>
      <c r="C183" s="11">
        <v>54072.240000000005</v>
      </c>
      <c r="D183" s="30">
        <f t="shared" si="2"/>
        <v>4506.0200000000004</v>
      </c>
      <c r="E183" s="37"/>
    </row>
    <row r="184" spans="1:5">
      <c r="A184" s="29">
        <v>181</v>
      </c>
      <c r="B184" s="29" t="s">
        <v>691</v>
      </c>
      <c r="C184" s="11">
        <v>61043.28</v>
      </c>
      <c r="D184" s="30">
        <f t="shared" si="2"/>
        <v>5086.9399999999996</v>
      </c>
      <c r="E184" s="37"/>
    </row>
    <row r="185" spans="1:5">
      <c r="A185" s="29">
        <v>182</v>
      </c>
      <c r="B185" s="29" t="s">
        <v>691</v>
      </c>
      <c r="C185" s="11">
        <v>68811.48</v>
      </c>
      <c r="D185" s="30">
        <f t="shared" si="2"/>
        <v>5734.29</v>
      </c>
      <c r="E185" s="37"/>
    </row>
    <row r="186" spans="1:5">
      <c r="A186" s="29">
        <v>183</v>
      </c>
      <c r="B186" s="29" t="s">
        <v>691</v>
      </c>
      <c r="C186" s="11">
        <v>39165.72</v>
      </c>
      <c r="D186" s="30">
        <f t="shared" si="2"/>
        <v>3263.81</v>
      </c>
      <c r="E186" s="37"/>
    </row>
    <row r="187" spans="1:5">
      <c r="A187" s="29">
        <v>184</v>
      </c>
      <c r="B187" s="29" t="s">
        <v>691</v>
      </c>
      <c r="C187" s="11">
        <v>59105.16</v>
      </c>
      <c r="D187" s="30">
        <f t="shared" si="2"/>
        <v>4925.43</v>
      </c>
      <c r="E187" s="37"/>
    </row>
    <row r="188" spans="1:5">
      <c r="A188" s="29">
        <v>185</v>
      </c>
      <c r="B188" s="29" t="s">
        <v>691</v>
      </c>
      <c r="C188" s="11">
        <v>17024.28</v>
      </c>
      <c r="D188" s="30">
        <f t="shared" si="2"/>
        <v>1418.6899999999998</v>
      </c>
      <c r="E188" s="37"/>
    </row>
    <row r="189" spans="1:5">
      <c r="A189" s="29">
        <v>186</v>
      </c>
      <c r="B189" s="29" t="s">
        <v>692</v>
      </c>
      <c r="C189" s="11">
        <v>44900.399999999994</v>
      </c>
      <c r="D189" s="30">
        <f t="shared" si="2"/>
        <v>3741.6999999999994</v>
      </c>
      <c r="E189" s="37"/>
    </row>
    <row r="190" spans="1:5">
      <c r="A190" s="29">
        <v>187</v>
      </c>
      <c r="B190" s="29" t="s">
        <v>692</v>
      </c>
      <c r="C190" s="11">
        <v>59513.64</v>
      </c>
      <c r="D190" s="30">
        <f t="shared" si="2"/>
        <v>4959.47</v>
      </c>
      <c r="E190" s="37"/>
    </row>
    <row r="191" spans="1:5">
      <c r="A191" s="29">
        <v>188</v>
      </c>
      <c r="B191" s="29" t="s">
        <v>692</v>
      </c>
      <c r="C191" s="11">
        <v>45136.56</v>
      </c>
      <c r="D191" s="30">
        <f t="shared" si="2"/>
        <v>3761.3799999999997</v>
      </c>
      <c r="E191" s="37"/>
    </row>
    <row r="192" spans="1:5">
      <c r="A192" s="29">
        <v>189</v>
      </c>
      <c r="B192" s="29" t="s">
        <v>692</v>
      </c>
      <c r="C192" s="11">
        <v>36058.080000000002</v>
      </c>
      <c r="D192" s="30">
        <f t="shared" si="2"/>
        <v>3004.84</v>
      </c>
      <c r="E192" s="37"/>
    </row>
    <row r="193" spans="1:5">
      <c r="A193" s="29">
        <v>190</v>
      </c>
      <c r="B193" s="29" t="s">
        <v>692</v>
      </c>
      <c r="C193" s="11">
        <v>29345.879999999997</v>
      </c>
      <c r="D193" s="30">
        <f t="shared" si="2"/>
        <v>2445.4899999999998</v>
      </c>
      <c r="E193" s="37"/>
    </row>
    <row r="194" spans="1:5">
      <c r="A194" s="29">
        <v>191</v>
      </c>
      <c r="B194" s="29" t="s">
        <v>692</v>
      </c>
      <c r="C194" s="11">
        <v>50304.959999999999</v>
      </c>
      <c r="D194" s="30">
        <f t="shared" si="2"/>
        <v>4192.08</v>
      </c>
      <c r="E194" s="37"/>
    </row>
    <row r="195" spans="1:5">
      <c r="A195" s="29">
        <v>192</v>
      </c>
      <c r="B195" s="29" t="s">
        <v>692</v>
      </c>
      <c r="C195" s="11">
        <v>57834.96</v>
      </c>
      <c r="D195" s="30">
        <f t="shared" si="2"/>
        <v>4819.58</v>
      </c>
      <c r="E195" s="37"/>
    </row>
    <row r="196" spans="1:5">
      <c r="A196" s="29">
        <v>193</v>
      </c>
      <c r="B196" s="29" t="s">
        <v>692</v>
      </c>
      <c r="C196" s="11">
        <v>92569.200000000012</v>
      </c>
      <c r="D196" s="30">
        <f t="shared" si="2"/>
        <v>7714.1000000000013</v>
      </c>
      <c r="E196" s="37"/>
    </row>
    <row r="197" spans="1:5">
      <c r="A197" s="29">
        <v>194</v>
      </c>
      <c r="B197" s="29" t="s">
        <v>692</v>
      </c>
      <c r="C197" s="11">
        <v>155455.91999999998</v>
      </c>
      <c r="D197" s="30">
        <f t="shared" ref="D197:D260" si="3">C197/12</f>
        <v>12954.659999999998</v>
      </c>
      <c r="E197" s="37"/>
    </row>
    <row r="198" spans="1:5">
      <c r="A198" s="29">
        <v>195</v>
      </c>
      <c r="B198" s="29" t="s">
        <v>692</v>
      </c>
      <c r="C198" s="11">
        <v>80928.600000000006</v>
      </c>
      <c r="D198" s="30">
        <f t="shared" si="3"/>
        <v>6744.05</v>
      </c>
      <c r="E198" s="37"/>
    </row>
    <row r="199" spans="1:5">
      <c r="A199" s="29">
        <v>196</v>
      </c>
      <c r="B199" s="29" t="s">
        <v>692</v>
      </c>
      <c r="C199" s="11">
        <v>53746.319999999992</v>
      </c>
      <c r="D199" s="30">
        <f t="shared" si="3"/>
        <v>4478.8599999999997</v>
      </c>
      <c r="E199" s="37"/>
    </row>
    <row r="200" spans="1:5">
      <c r="A200" s="29">
        <v>197</v>
      </c>
      <c r="B200" s="29" t="s">
        <v>692</v>
      </c>
      <c r="C200" s="11">
        <v>95234.64</v>
      </c>
      <c r="D200" s="30">
        <f t="shared" si="3"/>
        <v>7936.22</v>
      </c>
      <c r="E200" s="37"/>
    </row>
    <row r="201" spans="1:5">
      <c r="A201" s="29">
        <v>198</v>
      </c>
      <c r="B201" s="29" t="s">
        <v>692</v>
      </c>
      <c r="C201" s="11">
        <v>36106.32</v>
      </c>
      <c r="D201" s="30">
        <f t="shared" si="3"/>
        <v>3008.86</v>
      </c>
      <c r="E201" s="37"/>
    </row>
    <row r="202" spans="1:5">
      <c r="A202" s="29">
        <v>199</v>
      </c>
      <c r="B202" s="29" t="s">
        <v>692</v>
      </c>
      <c r="C202" s="11">
        <v>50152.08</v>
      </c>
      <c r="D202" s="30">
        <f t="shared" si="3"/>
        <v>4179.34</v>
      </c>
      <c r="E202" s="37"/>
    </row>
    <row r="203" spans="1:5">
      <c r="A203" s="29">
        <v>200</v>
      </c>
      <c r="B203" s="29" t="s">
        <v>692</v>
      </c>
      <c r="C203" s="11">
        <v>93321.84</v>
      </c>
      <c r="D203" s="30">
        <f t="shared" si="3"/>
        <v>7776.82</v>
      </c>
      <c r="E203" s="37"/>
    </row>
    <row r="204" spans="1:5">
      <c r="A204" s="29">
        <v>201</v>
      </c>
      <c r="B204" s="29" t="s">
        <v>692</v>
      </c>
      <c r="C204" s="11">
        <v>45209.760000000002</v>
      </c>
      <c r="D204" s="30">
        <f t="shared" si="3"/>
        <v>3767.48</v>
      </c>
      <c r="E204" s="37"/>
    </row>
    <row r="205" spans="1:5">
      <c r="A205" s="29">
        <v>202</v>
      </c>
      <c r="B205" s="29" t="s">
        <v>692</v>
      </c>
      <c r="C205" s="11">
        <v>51022.92</v>
      </c>
      <c r="D205" s="30">
        <f t="shared" si="3"/>
        <v>4251.91</v>
      </c>
      <c r="E205" s="37"/>
    </row>
    <row r="206" spans="1:5">
      <c r="A206" s="29">
        <v>203</v>
      </c>
      <c r="B206" s="29" t="s">
        <v>692</v>
      </c>
      <c r="C206" s="11">
        <v>56335.56</v>
      </c>
      <c r="D206" s="30">
        <f t="shared" si="3"/>
        <v>4694.63</v>
      </c>
      <c r="E206" s="37"/>
    </row>
    <row r="207" spans="1:5">
      <c r="A207" s="29">
        <v>204</v>
      </c>
      <c r="B207" s="29" t="s">
        <v>692</v>
      </c>
      <c r="C207" s="11">
        <v>59118</v>
      </c>
      <c r="D207" s="30">
        <f t="shared" si="3"/>
        <v>4926.5</v>
      </c>
      <c r="E207" s="37"/>
    </row>
    <row r="208" spans="1:5">
      <c r="A208" s="29">
        <v>205</v>
      </c>
      <c r="B208" s="29" t="s">
        <v>692</v>
      </c>
      <c r="C208" s="11">
        <v>22563.360000000001</v>
      </c>
      <c r="D208" s="30">
        <f t="shared" si="3"/>
        <v>1880.28</v>
      </c>
      <c r="E208" s="37"/>
    </row>
    <row r="209" spans="1:5">
      <c r="A209" s="29">
        <v>206</v>
      </c>
      <c r="B209" s="29" t="s">
        <v>692</v>
      </c>
      <c r="C209" s="11">
        <v>62839.799999999996</v>
      </c>
      <c r="D209" s="30">
        <f t="shared" si="3"/>
        <v>5236.6499999999996</v>
      </c>
      <c r="E209" s="37"/>
    </row>
    <row r="210" spans="1:5">
      <c r="A210" s="29">
        <v>207</v>
      </c>
      <c r="B210" s="29" t="s">
        <v>692</v>
      </c>
      <c r="C210" s="11">
        <v>45544.2</v>
      </c>
      <c r="D210" s="30">
        <f t="shared" si="3"/>
        <v>3795.35</v>
      </c>
      <c r="E210" s="37"/>
    </row>
    <row r="211" spans="1:5">
      <c r="A211" s="29">
        <v>208</v>
      </c>
      <c r="B211" s="29" t="s">
        <v>692</v>
      </c>
      <c r="C211" s="11">
        <v>51412.200000000004</v>
      </c>
      <c r="D211" s="30">
        <f t="shared" si="3"/>
        <v>4284.3500000000004</v>
      </c>
      <c r="E211" s="37"/>
    </row>
    <row r="212" spans="1:5">
      <c r="A212" s="29">
        <v>209</v>
      </c>
      <c r="B212" s="29" t="s">
        <v>692</v>
      </c>
      <c r="C212" s="11">
        <v>57617.04</v>
      </c>
      <c r="D212" s="30">
        <f t="shared" si="3"/>
        <v>4801.42</v>
      </c>
      <c r="E212" s="37"/>
    </row>
    <row r="213" spans="1:5">
      <c r="A213" s="29">
        <v>210</v>
      </c>
      <c r="B213" s="29" t="s">
        <v>692</v>
      </c>
      <c r="C213" s="11">
        <v>46781.760000000002</v>
      </c>
      <c r="D213" s="30">
        <f t="shared" si="3"/>
        <v>3898.48</v>
      </c>
      <c r="E213" s="37"/>
    </row>
    <row r="214" spans="1:5">
      <c r="A214" s="29">
        <v>211</v>
      </c>
      <c r="B214" s="29" t="s">
        <v>692</v>
      </c>
      <c r="C214" s="11">
        <v>39201.479999999996</v>
      </c>
      <c r="D214" s="30">
        <f t="shared" si="3"/>
        <v>3266.7899999999995</v>
      </c>
      <c r="E214" s="37"/>
    </row>
    <row r="215" spans="1:5">
      <c r="A215" s="29">
        <v>212</v>
      </c>
      <c r="B215" s="29" t="s">
        <v>692</v>
      </c>
      <c r="C215" s="11">
        <v>47010</v>
      </c>
      <c r="D215" s="30">
        <f t="shared" si="3"/>
        <v>3917.5</v>
      </c>
      <c r="E215" s="37"/>
    </row>
    <row r="216" spans="1:5">
      <c r="A216" s="29">
        <v>213</v>
      </c>
      <c r="B216" s="29" t="s">
        <v>692</v>
      </c>
      <c r="C216" s="11">
        <v>49395.96</v>
      </c>
      <c r="D216" s="30">
        <f t="shared" si="3"/>
        <v>4116.33</v>
      </c>
      <c r="E216" s="37"/>
    </row>
    <row r="217" spans="1:5">
      <c r="A217" s="29">
        <v>214</v>
      </c>
      <c r="B217" s="29" t="s">
        <v>692</v>
      </c>
      <c r="C217" s="11">
        <v>55497.120000000003</v>
      </c>
      <c r="D217" s="30">
        <f t="shared" si="3"/>
        <v>4624.76</v>
      </c>
      <c r="E217" s="37"/>
    </row>
    <row r="218" spans="1:5">
      <c r="A218" s="29">
        <v>215</v>
      </c>
      <c r="B218" s="29" t="s">
        <v>692</v>
      </c>
      <c r="C218" s="11">
        <v>51866.28</v>
      </c>
      <c r="D218" s="30">
        <f t="shared" si="3"/>
        <v>4322.1899999999996</v>
      </c>
      <c r="E218" s="37"/>
    </row>
    <row r="219" spans="1:5">
      <c r="A219" s="29">
        <v>216</v>
      </c>
      <c r="B219" s="29" t="s">
        <v>692</v>
      </c>
      <c r="C219" s="11">
        <v>49606.559999999998</v>
      </c>
      <c r="D219" s="30">
        <f t="shared" si="3"/>
        <v>4133.88</v>
      </c>
      <c r="E219" s="37"/>
    </row>
    <row r="220" spans="1:5">
      <c r="A220" s="29">
        <v>217</v>
      </c>
      <c r="B220" s="29" t="s">
        <v>692</v>
      </c>
      <c r="C220" s="11">
        <v>45484.68</v>
      </c>
      <c r="D220" s="30">
        <f t="shared" si="3"/>
        <v>3790.39</v>
      </c>
      <c r="E220" s="37"/>
    </row>
    <row r="221" spans="1:5">
      <c r="A221" s="29">
        <v>218</v>
      </c>
      <c r="B221" s="29" t="s">
        <v>692</v>
      </c>
      <c r="C221" s="11">
        <v>51869.88</v>
      </c>
      <c r="D221" s="30">
        <f t="shared" si="3"/>
        <v>4322.49</v>
      </c>
      <c r="E221" s="37"/>
    </row>
    <row r="222" spans="1:5">
      <c r="A222" s="29">
        <v>219</v>
      </c>
      <c r="B222" s="29" t="s">
        <v>692</v>
      </c>
      <c r="C222" s="11">
        <v>37966.32</v>
      </c>
      <c r="D222" s="30">
        <f t="shared" si="3"/>
        <v>3163.86</v>
      </c>
      <c r="E222" s="37"/>
    </row>
    <row r="223" spans="1:5">
      <c r="A223" s="29">
        <v>220</v>
      </c>
      <c r="B223" s="29" t="s">
        <v>692</v>
      </c>
      <c r="C223" s="11">
        <v>45062.159999999996</v>
      </c>
      <c r="D223" s="30">
        <f t="shared" si="3"/>
        <v>3755.18</v>
      </c>
      <c r="E223" s="37"/>
    </row>
    <row r="224" spans="1:5">
      <c r="A224" s="29">
        <v>221</v>
      </c>
      <c r="B224" s="29" t="s">
        <v>692</v>
      </c>
      <c r="C224" s="11">
        <v>83975.52</v>
      </c>
      <c r="D224" s="30">
        <f t="shared" si="3"/>
        <v>6997.96</v>
      </c>
      <c r="E224" s="37"/>
    </row>
    <row r="225" spans="1:5">
      <c r="A225" s="29">
        <v>222</v>
      </c>
      <c r="B225" s="29" t="s">
        <v>692</v>
      </c>
      <c r="C225" s="11">
        <v>76954.200000000012</v>
      </c>
      <c r="D225" s="30">
        <f t="shared" si="3"/>
        <v>6412.8500000000013</v>
      </c>
      <c r="E225" s="37"/>
    </row>
    <row r="226" spans="1:5">
      <c r="A226" s="29">
        <v>223</v>
      </c>
      <c r="B226" s="29" t="s">
        <v>692</v>
      </c>
      <c r="C226" s="11">
        <v>36897.479999999996</v>
      </c>
      <c r="D226" s="30">
        <f t="shared" si="3"/>
        <v>3074.7899999999995</v>
      </c>
      <c r="E226" s="37"/>
    </row>
    <row r="227" spans="1:5">
      <c r="A227" s="29">
        <v>224</v>
      </c>
      <c r="B227" s="29" t="s">
        <v>692</v>
      </c>
      <c r="C227" s="11">
        <v>18989.88</v>
      </c>
      <c r="D227" s="30">
        <f t="shared" si="3"/>
        <v>1582.49</v>
      </c>
      <c r="E227" s="37"/>
    </row>
    <row r="228" spans="1:5">
      <c r="A228" s="29">
        <v>225</v>
      </c>
      <c r="B228" s="29" t="s">
        <v>692</v>
      </c>
      <c r="C228" s="11">
        <v>60533.399999999994</v>
      </c>
      <c r="D228" s="30">
        <f t="shared" si="3"/>
        <v>5044.45</v>
      </c>
      <c r="E228" s="37"/>
    </row>
    <row r="229" spans="1:5">
      <c r="A229" s="29">
        <v>226</v>
      </c>
      <c r="B229" s="29" t="s">
        <v>692</v>
      </c>
      <c r="C229" s="11">
        <v>46349.399999999994</v>
      </c>
      <c r="D229" s="30">
        <f t="shared" si="3"/>
        <v>3862.4499999999994</v>
      </c>
      <c r="E229" s="37"/>
    </row>
    <row r="230" spans="1:5">
      <c r="A230" s="29">
        <v>227</v>
      </c>
      <c r="B230" s="29" t="s">
        <v>692</v>
      </c>
      <c r="C230" s="11">
        <v>66314.16</v>
      </c>
      <c r="D230" s="30">
        <f t="shared" si="3"/>
        <v>5526.18</v>
      </c>
      <c r="E230" s="37"/>
    </row>
    <row r="231" spans="1:5">
      <c r="A231" s="29">
        <v>228</v>
      </c>
      <c r="B231" s="29" t="s">
        <v>692</v>
      </c>
      <c r="C231" s="11">
        <v>94471.56</v>
      </c>
      <c r="D231" s="30">
        <f t="shared" si="3"/>
        <v>7872.63</v>
      </c>
      <c r="E231" s="37"/>
    </row>
    <row r="232" spans="1:5">
      <c r="A232" s="29">
        <v>229</v>
      </c>
      <c r="B232" s="29" t="s">
        <v>692</v>
      </c>
      <c r="C232" s="11">
        <v>31220.760000000002</v>
      </c>
      <c r="D232" s="30">
        <f t="shared" si="3"/>
        <v>2601.73</v>
      </c>
      <c r="E232" s="37"/>
    </row>
    <row r="233" spans="1:5">
      <c r="A233" s="29">
        <v>230</v>
      </c>
      <c r="B233" s="29" t="s">
        <v>692</v>
      </c>
      <c r="C233" s="11">
        <v>44512.32</v>
      </c>
      <c r="D233" s="30">
        <f t="shared" si="3"/>
        <v>3709.36</v>
      </c>
      <c r="E233" s="37"/>
    </row>
    <row r="234" spans="1:5">
      <c r="A234" s="29">
        <v>231</v>
      </c>
      <c r="B234" s="29" t="s">
        <v>692</v>
      </c>
      <c r="C234" s="11">
        <v>36527.399999999994</v>
      </c>
      <c r="D234" s="30">
        <f t="shared" si="3"/>
        <v>3043.9499999999994</v>
      </c>
      <c r="E234" s="37"/>
    </row>
    <row r="235" spans="1:5">
      <c r="A235" s="29">
        <v>232</v>
      </c>
      <c r="B235" s="29" t="s">
        <v>692</v>
      </c>
      <c r="C235" s="11">
        <v>65216.88</v>
      </c>
      <c r="D235" s="30">
        <f t="shared" si="3"/>
        <v>5434.74</v>
      </c>
      <c r="E235" s="37"/>
    </row>
    <row r="236" spans="1:5">
      <c r="A236" s="29">
        <v>233</v>
      </c>
      <c r="B236" s="29" t="s">
        <v>692</v>
      </c>
      <c r="C236" s="11">
        <v>30780.239999999998</v>
      </c>
      <c r="D236" s="30">
        <f t="shared" si="3"/>
        <v>2565.02</v>
      </c>
      <c r="E236" s="37"/>
    </row>
    <row r="237" spans="1:5">
      <c r="A237" s="29">
        <v>234</v>
      </c>
      <c r="B237" s="29" t="s">
        <v>692</v>
      </c>
      <c r="C237" s="11">
        <v>37065.600000000006</v>
      </c>
      <c r="D237" s="30">
        <f t="shared" si="3"/>
        <v>3088.8000000000006</v>
      </c>
      <c r="E237" s="37"/>
    </row>
    <row r="238" spans="1:5">
      <c r="A238" s="29">
        <v>235</v>
      </c>
      <c r="B238" s="29" t="s">
        <v>692</v>
      </c>
      <c r="C238" s="11">
        <v>36665.040000000001</v>
      </c>
      <c r="D238" s="30">
        <f t="shared" si="3"/>
        <v>3055.42</v>
      </c>
      <c r="E238" s="37"/>
    </row>
    <row r="239" spans="1:5">
      <c r="A239" s="29">
        <v>236</v>
      </c>
      <c r="B239" s="29" t="s">
        <v>692</v>
      </c>
      <c r="C239" s="11">
        <v>63374.28</v>
      </c>
      <c r="D239" s="30">
        <f t="shared" si="3"/>
        <v>5281.19</v>
      </c>
      <c r="E239" s="37"/>
    </row>
    <row r="240" spans="1:5">
      <c r="A240" s="29">
        <v>237</v>
      </c>
      <c r="B240" s="29" t="s">
        <v>692</v>
      </c>
      <c r="C240" s="11">
        <v>32281.68</v>
      </c>
      <c r="D240" s="30">
        <f t="shared" si="3"/>
        <v>2690.14</v>
      </c>
      <c r="E240" s="37"/>
    </row>
    <row r="241" spans="1:5">
      <c r="A241" s="29">
        <v>238</v>
      </c>
      <c r="B241" s="29" t="s">
        <v>692</v>
      </c>
      <c r="C241" s="11">
        <v>41104.199999999997</v>
      </c>
      <c r="D241" s="30">
        <f t="shared" si="3"/>
        <v>3425.35</v>
      </c>
      <c r="E241" s="37"/>
    </row>
    <row r="242" spans="1:5">
      <c r="A242" s="29">
        <v>239</v>
      </c>
      <c r="B242" s="29" t="s">
        <v>692</v>
      </c>
      <c r="C242" s="11">
        <v>28681.56</v>
      </c>
      <c r="D242" s="30">
        <f t="shared" si="3"/>
        <v>2390.13</v>
      </c>
      <c r="E242" s="37"/>
    </row>
    <row r="243" spans="1:5">
      <c r="A243" s="29">
        <v>240</v>
      </c>
      <c r="B243" s="29" t="s">
        <v>692</v>
      </c>
      <c r="C243" s="11">
        <v>54346.200000000004</v>
      </c>
      <c r="D243" s="30">
        <f t="shared" si="3"/>
        <v>4528.8500000000004</v>
      </c>
      <c r="E243" s="37"/>
    </row>
    <row r="244" spans="1:5">
      <c r="A244" s="29">
        <v>241</v>
      </c>
      <c r="B244" s="29" t="s">
        <v>692</v>
      </c>
      <c r="C244" s="11">
        <v>56757.84</v>
      </c>
      <c r="D244" s="30">
        <f t="shared" si="3"/>
        <v>4729.82</v>
      </c>
      <c r="E244" s="37"/>
    </row>
    <row r="245" spans="1:5">
      <c r="A245" s="29">
        <v>242</v>
      </c>
      <c r="B245" s="29" t="s">
        <v>692</v>
      </c>
      <c r="C245" s="11">
        <v>54100.319999999992</v>
      </c>
      <c r="D245" s="30">
        <f t="shared" si="3"/>
        <v>4508.3599999999997</v>
      </c>
      <c r="E245" s="37"/>
    </row>
    <row r="246" spans="1:5">
      <c r="A246" s="29">
        <v>243</v>
      </c>
      <c r="B246" s="29" t="s">
        <v>692</v>
      </c>
      <c r="C246" s="11">
        <v>59896.56</v>
      </c>
      <c r="D246" s="30">
        <f t="shared" si="3"/>
        <v>4991.38</v>
      </c>
      <c r="E246" s="37"/>
    </row>
    <row r="247" spans="1:5">
      <c r="A247" s="29">
        <v>244</v>
      </c>
      <c r="B247" s="29" t="s">
        <v>692</v>
      </c>
      <c r="C247" s="11">
        <v>67944.959999999992</v>
      </c>
      <c r="D247" s="30">
        <f t="shared" si="3"/>
        <v>5662.079999999999</v>
      </c>
      <c r="E247" s="37"/>
    </row>
    <row r="248" spans="1:5">
      <c r="A248" s="29">
        <v>245</v>
      </c>
      <c r="B248" s="29" t="s">
        <v>692</v>
      </c>
      <c r="C248" s="11">
        <v>54599.759999999995</v>
      </c>
      <c r="D248" s="30">
        <f t="shared" si="3"/>
        <v>4549.9799999999996</v>
      </c>
      <c r="E248" s="37"/>
    </row>
    <row r="249" spans="1:5">
      <c r="A249" s="29">
        <v>246</v>
      </c>
      <c r="B249" s="29" t="s">
        <v>692</v>
      </c>
      <c r="C249" s="11">
        <v>29691.600000000002</v>
      </c>
      <c r="D249" s="30">
        <f t="shared" si="3"/>
        <v>2474.3000000000002</v>
      </c>
      <c r="E249" s="37"/>
    </row>
    <row r="250" spans="1:5">
      <c r="A250" s="29">
        <v>247</v>
      </c>
      <c r="B250" s="29" t="s">
        <v>692</v>
      </c>
      <c r="C250" s="11">
        <v>55983.12</v>
      </c>
      <c r="D250" s="30">
        <f t="shared" si="3"/>
        <v>4665.26</v>
      </c>
      <c r="E250" s="37"/>
    </row>
    <row r="251" spans="1:5">
      <c r="A251" s="29">
        <v>248</v>
      </c>
      <c r="B251" s="29" t="s">
        <v>692</v>
      </c>
      <c r="C251" s="11">
        <v>59550.96</v>
      </c>
      <c r="D251" s="30">
        <f t="shared" si="3"/>
        <v>4962.58</v>
      </c>
      <c r="E251" s="37"/>
    </row>
    <row r="252" spans="1:5">
      <c r="A252" s="29">
        <v>249</v>
      </c>
      <c r="B252" s="29" t="s">
        <v>692</v>
      </c>
      <c r="C252" s="11">
        <v>63222.36</v>
      </c>
      <c r="D252" s="30">
        <f t="shared" si="3"/>
        <v>5268.53</v>
      </c>
      <c r="E252" s="37"/>
    </row>
    <row r="253" spans="1:5">
      <c r="A253" s="29">
        <v>250</v>
      </c>
      <c r="B253" s="29" t="s">
        <v>692</v>
      </c>
      <c r="C253" s="11">
        <v>41335.68</v>
      </c>
      <c r="D253" s="30">
        <f t="shared" si="3"/>
        <v>3444.64</v>
      </c>
      <c r="E253" s="37"/>
    </row>
    <row r="254" spans="1:5">
      <c r="A254" s="29">
        <v>251</v>
      </c>
      <c r="B254" s="29" t="s">
        <v>692</v>
      </c>
      <c r="C254" s="11">
        <v>67656</v>
      </c>
      <c r="D254" s="30">
        <f t="shared" si="3"/>
        <v>5638</v>
      </c>
      <c r="E254" s="37"/>
    </row>
    <row r="255" spans="1:5">
      <c r="A255" s="29">
        <v>252</v>
      </c>
      <c r="B255" s="29" t="s">
        <v>692</v>
      </c>
      <c r="C255" s="11">
        <v>41077.56</v>
      </c>
      <c r="D255" s="30">
        <f t="shared" si="3"/>
        <v>3423.1299999999997</v>
      </c>
      <c r="E255" s="37"/>
    </row>
    <row r="256" spans="1:5">
      <c r="A256" s="29">
        <v>253</v>
      </c>
      <c r="B256" s="29" t="s">
        <v>692</v>
      </c>
      <c r="C256" s="11">
        <v>61593.36</v>
      </c>
      <c r="D256" s="30">
        <f t="shared" si="3"/>
        <v>5132.78</v>
      </c>
      <c r="E256" s="37"/>
    </row>
    <row r="257" spans="1:5">
      <c r="A257" s="29">
        <v>254</v>
      </c>
      <c r="B257" s="29" t="s">
        <v>692</v>
      </c>
      <c r="C257" s="11">
        <v>50740.319999999992</v>
      </c>
      <c r="D257" s="30">
        <f t="shared" si="3"/>
        <v>4228.3599999999997</v>
      </c>
      <c r="E257" s="37"/>
    </row>
    <row r="258" spans="1:5">
      <c r="A258" s="29">
        <v>255</v>
      </c>
      <c r="B258" s="29" t="s">
        <v>692</v>
      </c>
      <c r="C258" s="11">
        <v>44499.479999999996</v>
      </c>
      <c r="D258" s="30">
        <f t="shared" si="3"/>
        <v>3708.2899999999995</v>
      </c>
      <c r="E258" s="37"/>
    </row>
    <row r="259" spans="1:5">
      <c r="A259" s="29">
        <v>256</v>
      </c>
      <c r="B259" s="29" t="s">
        <v>692</v>
      </c>
      <c r="C259" s="11">
        <v>36179.520000000004</v>
      </c>
      <c r="D259" s="30">
        <f t="shared" si="3"/>
        <v>3014.9600000000005</v>
      </c>
      <c r="E259" s="37"/>
    </row>
    <row r="260" spans="1:5">
      <c r="A260" s="29">
        <v>257</v>
      </c>
      <c r="B260" s="29" t="s">
        <v>692</v>
      </c>
      <c r="C260" s="11">
        <v>42002.399999999994</v>
      </c>
      <c r="D260" s="30">
        <f t="shared" si="3"/>
        <v>3500.1999999999994</v>
      </c>
      <c r="E260" s="37"/>
    </row>
    <row r="261" spans="1:5">
      <c r="A261" s="29">
        <v>258</v>
      </c>
      <c r="B261" s="29" t="s">
        <v>692</v>
      </c>
      <c r="C261" s="11">
        <v>37857.72</v>
      </c>
      <c r="D261" s="30">
        <f t="shared" ref="D261:D324" si="4">C261/12</f>
        <v>3154.81</v>
      </c>
      <c r="E261" s="37"/>
    </row>
    <row r="262" spans="1:5">
      <c r="A262" s="29">
        <v>259</v>
      </c>
      <c r="B262" s="29" t="s">
        <v>692</v>
      </c>
      <c r="C262" s="11">
        <v>36806.879999999997</v>
      </c>
      <c r="D262" s="30">
        <f t="shared" si="4"/>
        <v>3067.24</v>
      </c>
      <c r="E262" s="37"/>
    </row>
    <row r="263" spans="1:5">
      <c r="A263" s="29">
        <v>260</v>
      </c>
      <c r="B263" s="29" t="s">
        <v>692</v>
      </c>
      <c r="C263" s="11">
        <v>48971.28</v>
      </c>
      <c r="D263" s="30">
        <f t="shared" si="4"/>
        <v>4080.94</v>
      </c>
      <c r="E263" s="37"/>
    </row>
    <row r="264" spans="1:5">
      <c r="A264" s="29">
        <v>261</v>
      </c>
      <c r="B264" s="29" t="s">
        <v>692</v>
      </c>
      <c r="C264" s="11">
        <v>51365.279999999999</v>
      </c>
      <c r="D264" s="30">
        <f t="shared" si="4"/>
        <v>4280.4399999999996</v>
      </c>
      <c r="E264" s="37"/>
    </row>
    <row r="265" spans="1:5">
      <c r="A265" s="29">
        <v>262</v>
      </c>
      <c r="B265" s="29" t="s">
        <v>692</v>
      </c>
      <c r="C265" s="11">
        <v>53980.08</v>
      </c>
      <c r="D265" s="30">
        <f t="shared" si="4"/>
        <v>4498.34</v>
      </c>
      <c r="E265" s="37"/>
    </row>
    <row r="266" spans="1:5">
      <c r="A266" s="29">
        <v>263</v>
      </c>
      <c r="B266" s="29" t="s">
        <v>692</v>
      </c>
      <c r="C266" s="11">
        <v>34546.559999999998</v>
      </c>
      <c r="D266" s="30">
        <f t="shared" si="4"/>
        <v>2878.8799999999997</v>
      </c>
      <c r="E266" s="37"/>
    </row>
    <row r="267" spans="1:5">
      <c r="A267" s="29">
        <v>264</v>
      </c>
      <c r="B267" s="29" t="s">
        <v>692</v>
      </c>
      <c r="C267" s="11">
        <v>29063.040000000001</v>
      </c>
      <c r="D267" s="30">
        <f t="shared" si="4"/>
        <v>2421.92</v>
      </c>
      <c r="E267" s="37"/>
    </row>
    <row r="268" spans="1:5">
      <c r="A268" s="29">
        <v>265</v>
      </c>
      <c r="B268" s="29" t="s">
        <v>692</v>
      </c>
      <c r="C268" s="11">
        <v>43874.28</v>
      </c>
      <c r="D268" s="30">
        <f t="shared" si="4"/>
        <v>3656.19</v>
      </c>
      <c r="E268" s="37"/>
    </row>
    <row r="269" spans="1:5">
      <c r="A269" s="29">
        <v>266</v>
      </c>
      <c r="B269" s="29" t="s">
        <v>692</v>
      </c>
      <c r="C269" s="11">
        <v>44821.08</v>
      </c>
      <c r="D269" s="30">
        <f t="shared" si="4"/>
        <v>3735.09</v>
      </c>
      <c r="E269" s="37"/>
    </row>
    <row r="270" spans="1:5">
      <c r="A270" s="29">
        <v>267</v>
      </c>
      <c r="B270" s="29" t="s">
        <v>692</v>
      </c>
      <c r="C270" s="11">
        <v>35792.639999999999</v>
      </c>
      <c r="D270" s="30">
        <f t="shared" si="4"/>
        <v>2982.72</v>
      </c>
      <c r="E270" s="37"/>
    </row>
    <row r="271" spans="1:5">
      <c r="A271" s="29">
        <v>268</v>
      </c>
      <c r="B271" s="29" t="s">
        <v>692</v>
      </c>
      <c r="C271" s="11">
        <v>48330.479999999996</v>
      </c>
      <c r="D271" s="30">
        <f t="shared" si="4"/>
        <v>4027.5399999999995</v>
      </c>
      <c r="E271" s="37"/>
    </row>
    <row r="272" spans="1:5">
      <c r="A272" s="29">
        <v>269</v>
      </c>
      <c r="B272" s="29" t="s">
        <v>692</v>
      </c>
      <c r="C272" s="11">
        <v>50303.759999999995</v>
      </c>
      <c r="D272" s="30">
        <f t="shared" si="4"/>
        <v>4191.9799999999996</v>
      </c>
      <c r="E272" s="37"/>
    </row>
    <row r="273" spans="1:5">
      <c r="A273" s="29">
        <v>270</v>
      </c>
      <c r="B273" s="29" t="s">
        <v>692</v>
      </c>
      <c r="C273" s="11">
        <v>44697.479999999996</v>
      </c>
      <c r="D273" s="30">
        <f t="shared" si="4"/>
        <v>3724.7899999999995</v>
      </c>
      <c r="E273" s="37"/>
    </row>
    <row r="274" spans="1:5">
      <c r="A274" s="29">
        <v>271</v>
      </c>
      <c r="B274" s="29" t="s">
        <v>692</v>
      </c>
      <c r="C274" s="11">
        <v>69037.319999999992</v>
      </c>
      <c r="D274" s="30">
        <f t="shared" si="4"/>
        <v>5753.11</v>
      </c>
      <c r="E274" s="37"/>
    </row>
    <row r="275" spans="1:5">
      <c r="A275" s="29">
        <v>272</v>
      </c>
      <c r="B275" s="29" t="s">
        <v>692</v>
      </c>
      <c r="C275" s="11">
        <v>41612.159999999996</v>
      </c>
      <c r="D275" s="30">
        <f t="shared" si="4"/>
        <v>3467.68</v>
      </c>
      <c r="E275" s="37"/>
    </row>
    <row r="276" spans="1:5">
      <c r="A276" s="29">
        <v>273</v>
      </c>
      <c r="B276" s="29" t="s">
        <v>692</v>
      </c>
      <c r="C276" s="11">
        <v>42739.56</v>
      </c>
      <c r="D276" s="30">
        <f t="shared" si="4"/>
        <v>3561.6299999999997</v>
      </c>
      <c r="E276" s="37"/>
    </row>
    <row r="277" spans="1:5">
      <c r="A277" s="29">
        <v>274</v>
      </c>
      <c r="B277" s="29" t="s">
        <v>692</v>
      </c>
      <c r="C277" s="11">
        <v>50078.879999999997</v>
      </c>
      <c r="D277" s="30">
        <f t="shared" si="4"/>
        <v>4173.24</v>
      </c>
      <c r="E277" s="37"/>
    </row>
    <row r="278" spans="1:5">
      <c r="A278" s="29">
        <v>275</v>
      </c>
      <c r="B278" s="29" t="s">
        <v>692</v>
      </c>
      <c r="C278" s="11">
        <v>85470.24</v>
      </c>
      <c r="D278" s="30">
        <f t="shared" si="4"/>
        <v>7122.52</v>
      </c>
      <c r="E278" s="37"/>
    </row>
    <row r="279" spans="1:5">
      <c r="A279" s="29">
        <v>276</v>
      </c>
      <c r="B279" s="29" t="s">
        <v>692</v>
      </c>
      <c r="C279" s="11">
        <v>32090.639999999999</v>
      </c>
      <c r="D279" s="30">
        <f t="shared" si="4"/>
        <v>2674.22</v>
      </c>
      <c r="E279" s="37"/>
    </row>
    <row r="280" spans="1:5">
      <c r="A280" s="29">
        <v>277</v>
      </c>
      <c r="B280" s="29" t="s">
        <v>692</v>
      </c>
      <c r="C280" s="11">
        <v>70436.88</v>
      </c>
      <c r="D280" s="30">
        <f t="shared" si="4"/>
        <v>5869.7400000000007</v>
      </c>
      <c r="E280" s="37"/>
    </row>
    <row r="281" spans="1:5">
      <c r="A281" s="29">
        <v>278</v>
      </c>
      <c r="B281" s="29" t="s">
        <v>692</v>
      </c>
      <c r="C281" s="11">
        <v>51751.56</v>
      </c>
      <c r="D281" s="30">
        <f t="shared" si="4"/>
        <v>4312.63</v>
      </c>
      <c r="E281" s="37"/>
    </row>
    <row r="282" spans="1:5">
      <c r="A282" s="29">
        <v>279</v>
      </c>
      <c r="B282" s="29" t="s">
        <v>692</v>
      </c>
      <c r="C282" s="11">
        <v>62336.88</v>
      </c>
      <c r="D282" s="30">
        <f t="shared" si="4"/>
        <v>5194.74</v>
      </c>
      <c r="E282" s="37"/>
    </row>
    <row r="283" spans="1:5">
      <c r="A283" s="29">
        <v>280</v>
      </c>
      <c r="B283" s="29" t="s">
        <v>692</v>
      </c>
      <c r="C283" s="11">
        <v>35437.56</v>
      </c>
      <c r="D283" s="30">
        <f t="shared" si="4"/>
        <v>2953.1299999999997</v>
      </c>
      <c r="E283" s="37"/>
    </row>
    <row r="284" spans="1:5">
      <c r="A284" s="29">
        <v>281</v>
      </c>
      <c r="B284" s="29" t="s">
        <v>692</v>
      </c>
      <c r="C284" s="11">
        <v>40986.959999999999</v>
      </c>
      <c r="D284" s="30">
        <f t="shared" si="4"/>
        <v>3415.58</v>
      </c>
      <c r="E284" s="37"/>
    </row>
    <row r="285" spans="1:5">
      <c r="A285" s="29">
        <v>282</v>
      </c>
      <c r="B285" s="29" t="s">
        <v>692</v>
      </c>
      <c r="C285" s="11">
        <v>45441.72</v>
      </c>
      <c r="D285" s="30">
        <f t="shared" si="4"/>
        <v>3786.81</v>
      </c>
      <c r="E285" s="37"/>
    </row>
    <row r="286" spans="1:5">
      <c r="A286" s="29">
        <v>283</v>
      </c>
      <c r="B286" s="29" t="s">
        <v>692</v>
      </c>
      <c r="C286" s="11">
        <v>61040.160000000003</v>
      </c>
      <c r="D286" s="30">
        <f t="shared" si="4"/>
        <v>5086.68</v>
      </c>
      <c r="E286" s="37"/>
    </row>
    <row r="287" spans="1:5">
      <c r="A287" s="29">
        <v>284</v>
      </c>
      <c r="B287" s="29" t="s">
        <v>692</v>
      </c>
      <c r="C287" s="11">
        <v>32176.080000000002</v>
      </c>
      <c r="D287" s="30">
        <f t="shared" si="4"/>
        <v>2681.34</v>
      </c>
      <c r="E287" s="37"/>
    </row>
    <row r="288" spans="1:5">
      <c r="A288" s="29">
        <v>285</v>
      </c>
      <c r="B288" s="29" t="s">
        <v>692</v>
      </c>
      <c r="C288" s="11">
        <v>30688.68</v>
      </c>
      <c r="D288" s="30">
        <f t="shared" si="4"/>
        <v>2557.39</v>
      </c>
      <c r="E288" s="37"/>
    </row>
    <row r="289" spans="1:5">
      <c r="A289" s="29">
        <v>286</v>
      </c>
      <c r="B289" s="29" t="s">
        <v>692</v>
      </c>
      <c r="C289" s="11">
        <v>21525.96</v>
      </c>
      <c r="D289" s="30">
        <f t="shared" si="4"/>
        <v>1793.83</v>
      </c>
      <c r="E289" s="37"/>
    </row>
    <row r="290" spans="1:5">
      <c r="A290" s="29">
        <v>287</v>
      </c>
      <c r="B290" s="29" t="s">
        <v>692</v>
      </c>
      <c r="C290" s="11">
        <v>30759.48</v>
      </c>
      <c r="D290" s="30">
        <f t="shared" si="4"/>
        <v>2563.29</v>
      </c>
      <c r="E290" s="37"/>
    </row>
    <row r="291" spans="1:5">
      <c r="A291" s="29">
        <v>288</v>
      </c>
      <c r="B291" s="29" t="s">
        <v>692</v>
      </c>
      <c r="C291" s="11">
        <v>42765.24</v>
      </c>
      <c r="D291" s="30">
        <f t="shared" si="4"/>
        <v>3563.77</v>
      </c>
      <c r="E291" s="37"/>
    </row>
    <row r="292" spans="1:5">
      <c r="A292" s="29">
        <v>289</v>
      </c>
      <c r="B292" s="29" t="s">
        <v>692</v>
      </c>
      <c r="C292" s="11">
        <v>54631.799999999996</v>
      </c>
      <c r="D292" s="30">
        <f t="shared" si="4"/>
        <v>4552.6499999999996</v>
      </c>
      <c r="E292" s="37"/>
    </row>
    <row r="293" spans="1:5">
      <c r="A293" s="29">
        <v>290</v>
      </c>
      <c r="B293" s="29" t="s">
        <v>692</v>
      </c>
      <c r="C293" s="11">
        <v>49858.92</v>
      </c>
      <c r="D293" s="30">
        <f t="shared" si="4"/>
        <v>4154.91</v>
      </c>
      <c r="E293" s="37"/>
    </row>
    <row r="294" spans="1:5">
      <c r="A294" s="29">
        <v>291</v>
      </c>
      <c r="B294" s="29" t="s">
        <v>692</v>
      </c>
      <c r="C294" s="11">
        <v>34835.520000000004</v>
      </c>
      <c r="D294" s="30">
        <f t="shared" si="4"/>
        <v>2902.9600000000005</v>
      </c>
      <c r="E294" s="37"/>
    </row>
    <row r="295" spans="1:5">
      <c r="A295" s="29">
        <v>292</v>
      </c>
      <c r="B295" s="29" t="s">
        <v>692</v>
      </c>
      <c r="C295" s="11">
        <v>15672.599999999999</v>
      </c>
      <c r="D295" s="30">
        <f t="shared" si="4"/>
        <v>1306.05</v>
      </c>
      <c r="E295" s="37"/>
    </row>
    <row r="296" spans="1:5">
      <c r="A296" s="29">
        <v>293</v>
      </c>
      <c r="B296" s="29" t="s">
        <v>692</v>
      </c>
      <c r="C296" s="11">
        <v>14233.439999999999</v>
      </c>
      <c r="D296" s="30">
        <f t="shared" si="4"/>
        <v>1186.1199999999999</v>
      </c>
      <c r="E296" s="37"/>
    </row>
    <row r="297" spans="1:5">
      <c r="A297" s="29">
        <v>294</v>
      </c>
      <c r="B297" s="29" t="s">
        <v>692</v>
      </c>
      <c r="C297" s="11">
        <v>74898.240000000005</v>
      </c>
      <c r="D297" s="30">
        <f t="shared" si="4"/>
        <v>6241.52</v>
      </c>
      <c r="E297" s="37"/>
    </row>
    <row r="298" spans="1:5">
      <c r="A298" s="29">
        <v>295</v>
      </c>
      <c r="B298" s="29" t="s">
        <v>692</v>
      </c>
      <c r="C298" s="11">
        <v>16030.800000000001</v>
      </c>
      <c r="D298" s="30">
        <f t="shared" si="4"/>
        <v>1335.9</v>
      </c>
      <c r="E298" s="37"/>
    </row>
    <row r="299" spans="1:5">
      <c r="A299" s="29">
        <v>296</v>
      </c>
      <c r="B299" s="29" t="s">
        <v>692</v>
      </c>
      <c r="C299" s="11">
        <v>63325.799999999996</v>
      </c>
      <c r="D299" s="30">
        <f t="shared" si="4"/>
        <v>5277.15</v>
      </c>
      <c r="E299" s="37"/>
    </row>
    <row r="300" spans="1:5">
      <c r="A300" s="29">
        <v>297</v>
      </c>
      <c r="B300" s="29" t="s">
        <v>692</v>
      </c>
      <c r="C300" s="11">
        <v>44924.76</v>
      </c>
      <c r="D300" s="30">
        <f t="shared" si="4"/>
        <v>3743.73</v>
      </c>
      <c r="E300" s="37"/>
    </row>
    <row r="301" spans="1:5">
      <c r="A301" s="29">
        <v>298</v>
      </c>
      <c r="B301" s="29" t="s">
        <v>692</v>
      </c>
      <c r="C301" s="11">
        <v>59556.72</v>
      </c>
      <c r="D301" s="30">
        <f t="shared" si="4"/>
        <v>4963.0600000000004</v>
      </c>
      <c r="E301" s="37"/>
    </row>
    <row r="302" spans="1:5">
      <c r="A302" s="29">
        <v>299</v>
      </c>
      <c r="B302" s="29" t="s">
        <v>692</v>
      </c>
      <c r="C302" s="11">
        <v>42234.239999999998</v>
      </c>
      <c r="D302" s="30">
        <f t="shared" si="4"/>
        <v>3519.52</v>
      </c>
      <c r="E302" s="37"/>
    </row>
    <row r="303" spans="1:5">
      <c r="A303" s="29">
        <v>300</v>
      </c>
      <c r="B303" s="29" t="s">
        <v>692</v>
      </c>
      <c r="C303" s="11">
        <v>53428.08</v>
      </c>
      <c r="D303" s="30">
        <f t="shared" si="4"/>
        <v>4452.34</v>
      </c>
      <c r="E303" s="37"/>
    </row>
    <row r="304" spans="1:5">
      <c r="A304" s="29">
        <v>301</v>
      </c>
      <c r="B304" s="29" t="s">
        <v>692</v>
      </c>
      <c r="C304" s="11">
        <v>53627.399999999994</v>
      </c>
      <c r="D304" s="30">
        <f t="shared" si="4"/>
        <v>4468.95</v>
      </c>
      <c r="E304" s="37"/>
    </row>
    <row r="305" spans="1:5">
      <c r="A305" s="29">
        <v>302</v>
      </c>
      <c r="B305" s="29" t="s">
        <v>692</v>
      </c>
      <c r="C305" s="11">
        <v>37723.440000000002</v>
      </c>
      <c r="D305" s="30">
        <f t="shared" si="4"/>
        <v>3143.6200000000003</v>
      </c>
      <c r="E305" s="37"/>
    </row>
    <row r="306" spans="1:5">
      <c r="A306" s="29">
        <v>303</v>
      </c>
      <c r="B306" s="29" t="s">
        <v>692</v>
      </c>
      <c r="C306" s="11">
        <v>68176.92</v>
      </c>
      <c r="D306" s="30">
        <f t="shared" si="4"/>
        <v>5681.41</v>
      </c>
      <c r="E306" s="37"/>
    </row>
    <row r="307" spans="1:5">
      <c r="A307" s="29">
        <v>304</v>
      </c>
      <c r="B307" s="29" t="s">
        <v>692</v>
      </c>
      <c r="C307" s="11">
        <v>55486.080000000002</v>
      </c>
      <c r="D307" s="30">
        <f t="shared" si="4"/>
        <v>4623.84</v>
      </c>
      <c r="E307" s="37"/>
    </row>
    <row r="308" spans="1:5">
      <c r="A308" s="29">
        <v>305</v>
      </c>
      <c r="B308" s="29" t="s">
        <v>692</v>
      </c>
      <c r="C308" s="11">
        <v>62410.44</v>
      </c>
      <c r="D308" s="30">
        <f t="shared" si="4"/>
        <v>5200.87</v>
      </c>
      <c r="E308" s="37"/>
    </row>
    <row r="309" spans="1:5">
      <c r="A309" s="29">
        <v>306</v>
      </c>
      <c r="B309" s="29" t="s">
        <v>692</v>
      </c>
      <c r="C309" s="11">
        <v>44578.8</v>
      </c>
      <c r="D309" s="30">
        <f t="shared" si="4"/>
        <v>3714.9</v>
      </c>
      <c r="E309" s="37"/>
    </row>
    <row r="310" spans="1:5">
      <c r="A310" s="29">
        <v>307</v>
      </c>
      <c r="B310" s="29" t="s">
        <v>692</v>
      </c>
      <c r="C310" s="11">
        <v>52018.799999999996</v>
      </c>
      <c r="D310" s="30">
        <f t="shared" si="4"/>
        <v>4334.8999999999996</v>
      </c>
      <c r="E310" s="37"/>
    </row>
    <row r="311" spans="1:5">
      <c r="A311" s="29">
        <v>308</v>
      </c>
      <c r="B311" s="29" t="s">
        <v>692</v>
      </c>
      <c r="C311" s="11">
        <v>32390.04</v>
      </c>
      <c r="D311" s="30">
        <f t="shared" si="4"/>
        <v>2699.17</v>
      </c>
      <c r="E311" s="37"/>
    </row>
    <row r="312" spans="1:5">
      <c r="A312" s="29">
        <v>309</v>
      </c>
      <c r="B312" s="29" t="s">
        <v>692</v>
      </c>
      <c r="C312" s="11">
        <v>12717.24</v>
      </c>
      <c r="D312" s="30">
        <f t="shared" si="4"/>
        <v>1059.77</v>
      </c>
      <c r="E312" s="37"/>
    </row>
    <row r="313" spans="1:5">
      <c r="A313" s="29">
        <v>310</v>
      </c>
      <c r="B313" s="29" t="s">
        <v>692</v>
      </c>
      <c r="C313" s="11">
        <v>50405.88</v>
      </c>
      <c r="D313" s="30">
        <f t="shared" si="4"/>
        <v>4200.49</v>
      </c>
      <c r="E313" s="37"/>
    </row>
    <row r="314" spans="1:5">
      <c r="A314" s="29">
        <v>311</v>
      </c>
      <c r="B314" s="29" t="s">
        <v>692</v>
      </c>
      <c r="C314" s="11">
        <v>50149.08</v>
      </c>
      <c r="D314" s="30">
        <f t="shared" si="4"/>
        <v>4179.09</v>
      </c>
      <c r="E314" s="37"/>
    </row>
    <row r="315" spans="1:5">
      <c r="A315" s="29">
        <v>312</v>
      </c>
      <c r="B315" s="29" t="s">
        <v>692</v>
      </c>
      <c r="C315" s="11">
        <v>51190.680000000008</v>
      </c>
      <c r="D315" s="30">
        <f t="shared" si="4"/>
        <v>4265.8900000000003</v>
      </c>
      <c r="E315" s="37"/>
    </row>
    <row r="316" spans="1:5">
      <c r="A316" s="29">
        <v>313</v>
      </c>
      <c r="B316" s="29" t="s">
        <v>692</v>
      </c>
      <c r="C316" s="11">
        <v>53885.520000000004</v>
      </c>
      <c r="D316" s="30">
        <f t="shared" si="4"/>
        <v>4490.46</v>
      </c>
      <c r="E316" s="37"/>
    </row>
    <row r="317" spans="1:5">
      <c r="A317" s="29">
        <v>314</v>
      </c>
      <c r="B317" s="29" t="s">
        <v>692</v>
      </c>
      <c r="C317" s="11">
        <v>48501.120000000003</v>
      </c>
      <c r="D317" s="30">
        <f t="shared" si="4"/>
        <v>4041.76</v>
      </c>
      <c r="E317" s="37"/>
    </row>
    <row r="318" spans="1:5">
      <c r="A318" s="29">
        <v>315</v>
      </c>
      <c r="B318" s="29" t="s">
        <v>692</v>
      </c>
      <c r="C318" s="11">
        <v>82918.319999999992</v>
      </c>
      <c r="D318" s="30">
        <f t="shared" si="4"/>
        <v>6909.86</v>
      </c>
      <c r="E318" s="37"/>
    </row>
    <row r="319" spans="1:5">
      <c r="A319" s="29">
        <v>316</v>
      </c>
      <c r="B319" s="29" t="s">
        <v>692</v>
      </c>
      <c r="C319" s="11">
        <v>48917.520000000004</v>
      </c>
      <c r="D319" s="30">
        <f t="shared" si="4"/>
        <v>4076.4600000000005</v>
      </c>
      <c r="E319" s="37"/>
    </row>
    <row r="320" spans="1:5">
      <c r="A320" s="29">
        <v>317</v>
      </c>
      <c r="B320" s="29" t="s">
        <v>692</v>
      </c>
      <c r="C320" s="11">
        <v>44953.440000000002</v>
      </c>
      <c r="D320" s="30">
        <f t="shared" si="4"/>
        <v>3746.1200000000003</v>
      </c>
      <c r="E320" s="37"/>
    </row>
    <row r="321" spans="1:5">
      <c r="A321" s="29">
        <v>318</v>
      </c>
      <c r="B321" s="29" t="s">
        <v>692</v>
      </c>
      <c r="C321" s="11">
        <v>53362.559999999998</v>
      </c>
      <c r="D321" s="30">
        <f t="shared" si="4"/>
        <v>4446.88</v>
      </c>
      <c r="E321" s="37"/>
    </row>
    <row r="322" spans="1:5">
      <c r="A322" s="29">
        <v>319</v>
      </c>
      <c r="B322" s="29" t="s">
        <v>692</v>
      </c>
      <c r="C322" s="11">
        <v>46912.32</v>
      </c>
      <c r="D322" s="30">
        <f t="shared" si="4"/>
        <v>3909.36</v>
      </c>
      <c r="E322" s="37"/>
    </row>
    <row r="323" spans="1:5">
      <c r="A323" s="29">
        <v>320</v>
      </c>
      <c r="B323" s="29" t="s">
        <v>692</v>
      </c>
      <c r="C323" s="11">
        <v>52727.520000000004</v>
      </c>
      <c r="D323" s="30">
        <f t="shared" si="4"/>
        <v>4393.96</v>
      </c>
      <c r="E323" s="37"/>
    </row>
    <row r="324" spans="1:5">
      <c r="A324" s="29">
        <v>321</v>
      </c>
      <c r="B324" s="29" t="s">
        <v>692</v>
      </c>
      <c r="C324" s="11">
        <v>74324.040000000008</v>
      </c>
      <c r="D324" s="30">
        <f t="shared" si="4"/>
        <v>6193.670000000001</v>
      </c>
      <c r="E324" s="37"/>
    </row>
    <row r="325" spans="1:5">
      <c r="A325" s="29">
        <v>322</v>
      </c>
      <c r="B325" s="29" t="s">
        <v>692</v>
      </c>
      <c r="C325" s="11">
        <v>42716.04</v>
      </c>
      <c r="D325" s="30">
        <f t="shared" ref="D325:D388" si="5">C325/12</f>
        <v>3559.67</v>
      </c>
      <c r="E325" s="37"/>
    </row>
    <row r="326" spans="1:5">
      <c r="A326" s="29">
        <v>323</v>
      </c>
      <c r="B326" s="29" t="s">
        <v>692</v>
      </c>
      <c r="C326" s="11">
        <v>24890.879999999997</v>
      </c>
      <c r="D326" s="30">
        <f t="shared" si="5"/>
        <v>2074.2399999999998</v>
      </c>
      <c r="E326" s="37"/>
    </row>
    <row r="327" spans="1:5">
      <c r="A327" s="29">
        <v>324</v>
      </c>
      <c r="B327" s="29" t="s">
        <v>692</v>
      </c>
      <c r="C327" s="11">
        <v>68208.240000000005</v>
      </c>
      <c r="D327" s="30">
        <f t="shared" si="5"/>
        <v>5684.02</v>
      </c>
      <c r="E327" s="37"/>
    </row>
    <row r="328" spans="1:5">
      <c r="A328" s="29">
        <v>325</v>
      </c>
      <c r="B328" s="29" t="s">
        <v>692</v>
      </c>
      <c r="C328" s="11">
        <v>43126.8</v>
      </c>
      <c r="D328" s="30">
        <f t="shared" si="5"/>
        <v>3593.9</v>
      </c>
      <c r="E328" s="37"/>
    </row>
    <row r="329" spans="1:5">
      <c r="A329" s="29">
        <v>326</v>
      </c>
      <c r="B329" s="29" t="s">
        <v>692</v>
      </c>
      <c r="C329" s="11">
        <v>47974.44</v>
      </c>
      <c r="D329" s="30">
        <f t="shared" si="5"/>
        <v>3997.8700000000003</v>
      </c>
      <c r="E329" s="37"/>
    </row>
    <row r="330" spans="1:5">
      <c r="A330" s="29">
        <v>327</v>
      </c>
      <c r="B330" s="29" t="s">
        <v>692</v>
      </c>
      <c r="C330" s="11">
        <v>44912.88</v>
      </c>
      <c r="D330" s="30">
        <f t="shared" si="5"/>
        <v>3742.74</v>
      </c>
      <c r="E330" s="37"/>
    </row>
    <row r="331" spans="1:5">
      <c r="A331" s="29">
        <v>328</v>
      </c>
      <c r="B331" s="29" t="s">
        <v>692</v>
      </c>
      <c r="C331" s="11">
        <v>38315.040000000001</v>
      </c>
      <c r="D331" s="30">
        <f t="shared" si="5"/>
        <v>3192.92</v>
      </c>
      <c r="E331" s="37"/>
    </row>
    <row r="332" spans="1:5">
      <c r="A332" s="29">
        <v>329</v>
      </c>
      <c r="B332" s="29" t="s">
        <v>692</v>
      </c>
      <c r="C332" s="11">
        <v>49131.12</v>
      </c>
      <c r="D332" s="30">
        <f t="shared" si="5"/>
        <v>4094.26</v>
      </c>
      <c r="E332" s="37"/>
    </row>
    <row r="333" spans="1:5">
      <c r="A333" s="29">
        <v>330</v>
      </c>
      <c r="B333" s="29" t="s">
        <v>692</v>
      </c>
      <c r="C333" s="11">
        <v>59398.680000000008</v>
      </c>
      <c r="D333" s="30">
        <f t="shared" si="5"/>
        <v>4949.8900000000003</v>
      </c>
      <c r="E333" s="37"/>
    </row>
    <row r="334" spans="1:5">
      <c r="A334" s="29">
        <v>331</v>
      </c>
      <c r="B334" s="29" t="s">
        <v>692</v>
      </c>
      <c r="C334" s="11">
        <v>47891.159999999996</v>
      </c>
      <c r="D334" s="30">
        <f t="shared" si="5"/>
        <v>3990.93</v>
      </c>
      <c r="E334" s="37"/>
    </row>
    <row r="335" spans="1:5">
      <c r="A335" s="29">
        <v>332</v>
      </c>
      <c r="B335" s="29" t="s">
        <v>692</v>
      </c>
      <c r="C335" s="11">
        <v>65911.08</v>
      </c>
      <c r="D335" s="30">
        <f t="shared" si="5"/>
        <v>5492.59</v>
      </c>
      <c r="E335" s="37"/>
    </row>
    <row r="336" spans="1:5">
      <c r="A336" s="29">
        <v>333</v>
      </c>
      <c r="B336" s="29" t="s">
        <v>693</v>
      </c>
      <c r="C336" s="11">
        <v>27177.72</v>
      </c>
      <c r="D336" s="30">
        <f t="shared" si="5"/>
        <v>2264.81</v>
      </c>
      <c r="E336" s="37"/>
    </row>
    <row r="337" spans="1:5">
      <c r="A337" s="29">
        <v>334</v>
      </c>
      <c r="B337" s="29" t="s">
        <v>693</v>
      </c>
      <c r="C337" s="11">
        <v>48154.8</v>
      </c>
      <c r="D337" s="30">
        <f t="shared" si="5"/>
        <v>4012.9</v>
      </c>
      <c r="E337" s="37"/>
    </row>
    <row r="338" spans="1:5">
      <c r="A338" s="29">
        <v>335</v>
      </c>
      <c r="B338" s="29" t="s">
        <v>693</v>
      </c>
      <c r="C338" s="11">
        <v>59554.92</v>
      </c>
      <c r="D338" s="30">
        <f t="shared" si="5"/>
        <v>4962.91</v>
      </c>
      <c r="E338" s="37"/>
    </row>
    <row r="339" spans="1:5">
      <c r="A339" s="29">
        <v>336</v>
      </c>
      <c r="B339" s="29" t="s">
        <v>693</v>
      </c>
      <c r="C339" s="11">
        <v>24665.399999999998</v>
      </c>
      <c r="D339" s="30">
        <f t="shared" si="5"/>
        <v>2055.4499999999998</v>
      </c>
      <c r="E339" s="37"/>
    </row>
    <row r="340" spans="1:5">
      <c r="A340" s="29">
        <v>337</v>
      </c>
      <c r="B340" s="29" t="s">
        <v>693</v>
      </c>
      <c r="C340" s="11">
        <v>92953.919999999998</v>
      </c>
      <c r="D340" s="30">
        <f t="shared" si="5"/>
        <v>7746.16</v>
      </c>
      <c r="E340" s="37"/>
    </row>
    <row r="341" spans="1:5">
      <c r="A341" s="29">
        <v>338</v>
      </c>
      <c r="B341" s="29" t="s">
        <v>693</v>
      </c>
      <c r="C341" s="11">
        <v>68398.080000000002</v>
      </c>
      <c r="D341" s="30">
        <f t="shared" si="5"/>
        <v>5699.84</v>
      </c>
      <c r="E341" s="37"/>
    </row>
    <row r="342" spans="1:5">
      <c r="A342" s="29">
        <v>339</v>
      </c>
      <c r="B342" s="29" t="s">
        <v>693</v>
      </c>
      <c r="C342" s="11">
        <v>53757</v>
      </c>
      <c r="D342" s="30">
        <f t="shared" si="5"/>
        <v>4479.75</v>
      </c>
      <c r="E342" s="37"/>
    </row>
    <row r="343" spans="1:5">
      <c r="A343" s="29">
        <v>340</v>
      </c>
      <c r="B343" s="29" t="s">
        <v>693</v>
      </c>
      <c r="C343" s="11">
        <v>65039.040000000001</v>
      </c>
      <c r="D343" s="30">
        <f t="shared" si="5"/>
        <v>5419.92</v>
      </c>
      <c r="E343" s="37"/>
    </row>
    <row r="344" spans="1:5">
      <c r="A344" s="29">
        <v>341</v>
      </c>
      <c r="B344" s="29" t="s">
        <v>693</v>
      </c>
      <c r="C344" s="11">
        <v>64525.56</v>
      </c>
      <c r="D344" s="30">
        <f t="shared" si="5"/>
        <v>5377.13</v>
      </c>
      <c r="E344" s="37"/>
    </row>
    <row r="345" spans="1:5">
      <c r="A345" s="29">
        <v>342</v>
      </c>
      <c r="B345" s="29" t="s">
        <v>693</v>
      </c>
      <c r="C345" s="11">
        <v>44481.120000000003</v>
      </c>
      <c r="D345" s="30">
        <f t="shared" si="5"/>
        <v>3706.76</v>
      </c>
      <c r="E345" s="37"/>
    </row>
    <row r="346" spans="1:5">
      <c r="A346" s="29">
        <v>343</v>
      </c>
      <c r="B346" s="29" t="s">
        <v>693</v>
      </c>
      <c r="C346" s="11">
        <v>67301.16</v>
      </c>
      <c r="D346" s="30">
        <f t="shared" si="5"/>
        <v>5608.43</v>
      </c>
      <c r="E346" s="37"/>
    </row>
    <row r="347" spans="1:5">
      <c r="A347" s="29">
        <v>344</v>
      </c>
      <c r="B347" s="29" t="s">
        <v>693</v>
      </c>
      <c r="C347" s="11">
        <v>46578.600000000006</v>
      </c>
      <c r="D347" s="30">
        <f t="shared" si="5"/>
        <v>3881.5500000000006</v>
      </c>
      <c r="E347" s="37"/>
    </row>
    <row r="348" spans="1:5">
      <c r="A348" s="29">
        <v>345</v>
      </c>
      <c r="B348" s="29" t="s">
        <v>693</v>
      </c>
      <c r="C348" s="11">
        <v>64867.319999999992</v>
      </c>
      <c r="D348" s="30">
        <f t="shared" si="5"/>
        <v>5405.61</v>
      </c>
      <c r="E348" s="37"/>
    </row>
    <row r="349" spans="1:5">
      <c r="A349" s="29">
        <v>346</v>
      </c>
      <c r="B349" s="29" t="s">
        <v>693</v>
      </c>
      <c r="C349" s="11">
        <v>49764</v>
      </c>
      <c r="D349" s="30">
        <f t="shared" si="5"/>
        <v>4147</v>
      </c>
      <c r="E349" s="37"/>
    </row>
    <row r="350" spans="1:5">
      <c r="A350" s="29">
        <v>347</v>
      </c>
      <c r="B350" s="29" t="s">
        <v>693</v>
      </c>
      <c r="C350" s="11">
        <v>3747.9</v>
      </c>
      <c r="D350" s="30">
        <f t="shared" si="5"/>
        <v>312.32499999999999</v>
      </c>
      <c r="E350" s="37"/>
    </row>
    <row r="351" spans="1:5">
      <c r="A351" s="29">
        <v>348</v>
      </c>
      <c r="B351" s="29" t="s">
        <v>693</v>
      </c>
      <c r="C351" s="11">
        <v>37110.720000000001</v>
      </c>
      <c r="D351" s="30">
        <f t="shared" si="5"/>
        <v>3092.56</v>
      </c>
      <c r="E351" s="37"/>
    </row>
    <row r="352" spans="1:5">
      <c r="A352" s="29">
        <v>349</v>
      </c>
      <c r="B352" s="29" t="s">
        <v>693</v>
      </c>
      <c r="C352" s="11">
        <v>44272.44</v>
      </c>
      <c r="D352" s="30">
        <f t="shared" si="5"/>
        <v>3689.3700000000003</v>
      </c>
      <c r="E352" s="37"/>
    </row>
    <row r="353" spans="1:5">
      <c r="A353" s="29">
        <v>350</v>
      </c>
      <c r="B353" s="29" t="s">
        <v>693</v>
      </c>
      <c r="C353" s="11">
        <v>55893.72</v>
      </c>
      <c r="D353" s="30">
        <f t="shared" si="5"/>
        <v>4657.8100000000004</v>
      </c>
      <c r="E353" s="37"/>
    </row>
    <row r="354" spans="1:5">
      <c r="A354" s="29">
        <v>351</v>
      </c>
      <c r="B354" s="29" t="s">
        <v>693</v>
      </c>
      <c r="C354" s="11">
        <v>46176.36</v>
      </c>
      <c r="D354" s="30">
        <f t="shared" si="5"/>
        <v>3848.03</v>
      </c>
      <c r="E354" s="37"/>
    </row>
    <row r="355" spans="1:5">
      <c r="A355" s="29">
        <v>352</v>
      </c>
      <c r="B355" s="29" t="s">
        <v>693</v>
      </c>
      <c r="C355" s="11">
        <v>58141.319999999992</v>
      </c>
      <c r="D355" s="30">
        <f t="shared" si="5"/>
        <v>4845.1099999999997</v>
      </c>
      <c r="E355" s="37"/>
    </row>
    <row r="356" spans="1:5">
      <c r="A356" s="29">
        <v>353</v>
      </c>
      <c r="B356" s="29" t="s">
        <v>693</v>
      </c>
      <c r="C356" s="11">
        <v>49790.16</v>
      </c>
      <c r="D356" s="30">
        <f t="shared" si="5"/>
        <v>4149.18</v>
      </c>
      <c r="E356" s="37"/>
    </row>
    <row r="357" spans="1:5">
      <c r="A357" s="29">
        <v>354</v>
      </c>
      <c r="B357" s="29" t="s">
        <v>693</v>
      </c>
      <c r="C357" s="11">
        <v>55050.720000000001</v>
      </c>
      <c r="D357" s="30">
        <f t="shared" si="5"/>
        <v>4587.5600000000004</v>
      </c>
      <c r="E357" s="37"/>
    </row>
    <row r="358" spans="1:5">
      <c r="A358" s="29">
        <v>355</v>
      </c>
      <c r="B358" s="29" t="s">
        <v>693</v>
      </c>
      <c r="C358" s="11">
        <v>115436.76</v>
      </c>
      <c r="D358" s="30">
        <f t="shared" si="5"/>
        <v>9619.73</v>
      </c>
      <c r="E358" s="37"/>
    </row>
    <row r="359" spans="1:5">
      <c r="A359" s="29">
        <v>356</v>
      </c>
      <c r="B359" s="29" t="s">
        <v>693</v>
      </c>
      <c r="C359" s="11">
        <v>52450.799999999996</v>
      </c>
      <c r="D359" s="30">
        <f t="shared" si="5"/>
        <v>4370.8999999999996</v>
      </c>
      <c r="E359" s="37"/>
    </row>
    <row r="360" spans="1:5">
      <c r="A360" s="29">
        <v>357</v>
      </c>
      <c r="B360" s="29" t="s">
        <v>693</v>
      </c>
      <c r="C360" s="11">
        <v>63980.639999999999</v>
      </c>
      <c r="D360" s="30">
        <f t="shared" si="5"/>
        <v>5331.72</v>
      </c>
      <c r="E360" s="37"/>
    </row>
    <row r="361" spans="1:5">
      <c r="A361" s="29">
        <v>358</v>
      </c>
      <c r="B361" s="29" t="s">
        <v>693</v>
      </c>
      <c r="C361" s="11">
        <v>56046</v>
      </c>
      <c r="D361" s="30">
        <f t="shared" si="5"/>
        <v>4670.5</v>
      </c>
      <c r="E361" s="37"/>
    </row>
    <row r="362" spans="1:5">
      <c r="A362" s="29">
        <v>359</v>
      </c>
      <c r="B362" s="29" t="s">
        <v>693</v>
      </c>
      <c r="C362" s="11">
        <v>42374.04</v>
      </c>
      <c r="D362" s="30">
        <f t="shared" si="5"/>
        <v>3531.17</v>
      </c>
      <c r="E362" s="37"/>
    </row>
    <row r="363" spans="1:5">
      <c r="A363" s="29">
        <v>360</v>
      </c>
      <c r="B363" s="29" t="s">
        <v>693</v>
      </c>
      <c r="C363" s="11">
        <v>49825.919999999998</v>
      </c>
      <c r="D363" s="30">
        <f t="shared" si="5"/>
        <v>4152.16</v>
      </c>
      <c r="E363" s="37"/>
    </row>
    <row r="364" spans="1:5">
      <c r="A364" s="29">
        <v>361</v>
      </c>
      <c r="B364" s="29" t="s">
        <v>693</v>
      </c>
      <c r="C364" s="11">
        <v>52725.120000000003</v>
      </c>
      <c r="D364" s="30">
        <f t="shared" si="5"/>
        <v>4393.76</v>
      </c>
      <c r="E364" s="37"/>
    </row>
    <row r="365" spans="1:5">
      <c r="A365" s="29">
        <v>362</v>
      </c>
      <c r="B365" s="29" t="s">
        <v>693</v>
      </c>
      <c r="C365" s="11">
        <v>49615.08</v>
      </c>
      <c r="D365" s="30">
        <f t="shared" si="5"/>
        <v>4134.59</v>
      </c>
      <c r="E365" s="37"/>
    </row>
    <row r="366" spans="1:5">
      <c r="A366" s="29">
        <v>363</v>
      </c>
      <c r="B366" s="29" t="s">
        <v>693</v>
      </c>
      <c r="C366" s="11">
        <v>55841.279999999999</v>
      </c>
      <c r="D366" s="30">
        <f t="shared" si="5"/>
        <v>4653.4399999999996</v>
      </c>
      <c r="E366" s="37"/>
    </row>
    <row r="367" spans="1:5">
      <c r="A367" s="29">
        <v>364</v>
      </c>
      <c r="B367" s="29" t="s">
        <v>693</v>
      </c>
      <c r="C367" s="11">
        <v>20310.36</v>
      </c>
      <c r="D367" s="30">
        <f t="shared" si="5"/>
        <v>1692.53</v>
      </c>
      <c r="E367" s="37"/>
    </row>
    <row r="368" spans="1:5">
      <c r="A368" s="29">
        <v>365</v>
      </c>
      <c r="B368" s="29" t="s">
        <v>693</v>
      </c>
      <c r="C368" s="11">
        <v>47499.360000000001</v>
      </c>
      <c r="D368" s="30">
        <f t="shared" si="5"/>
        <v>3958.28</v>
      </c>
      <c r="E368" s="37"/>
    </row>
    <row r="369" spans="1:5">
      <c r="A369" s="29">
        <v>366</v>
      </c>
      <c r="B369" s="29" t="s">
        <v>693</v>
      </c>
      <c r="C369" s="11">
        <v>56662.080000000002</v>
      </c>
      <c r="D369" s="30">
        <f t="shared" si="5"/>
        <v>4721.84</v>
      </c>
      <c r="E369" s="37"/>
    </row>
    <row r="370" spans="1:5">
      <c r="A370" s="29">
        <v>367</v>
      </c>
      <c r="B370" s="29" t="s">
        <v>693</v>
      </c>
      <c r="C370" s="11">
        <v>44637.36</v>
      </c>
      <c r="D370" s="30">
        <f t="shared" si="5"/>
        <v>3719.78</v>
      </c>
      <c r="E370" s="37"/>
    </row>
    <row r="371" spans="1:5">
      <c r="A371" s="29">
        <v>368</v>
      </c>
      <c r="B371" s="29" t="s">
        <v>693</v>
      </c>
      <c r="C371" s="11">
        <v>46744.2</v>
      </c>
      <c r="D371" s="30">
        <f t="shared" si="5"/>
        <v>3895.35</v>
      </c>
      <c r="E371" s="37"/>
    </row>
    <row r="372" spans="1:5">
      <c r="A372" s="29">
        <v>369</v>
      </c>
      <c r="B372" s="29" t="s">
        <v>693</v>
      </c>
      <c r="C372" s="11">
        <v>81703.92</v>
      </c>
      <c r="D372" s="30">
        <f t="shared" si="5"/>
        <v>6808.66</v>
      </c>
      <c r="E372" s="37"/>
    </row>
    <row r="373" spans="1:5">
      <c r="A373" s="29">
        <v>370</v>
      </c>
      <c r="B373" s="29" t="s">
        <v>693</v>
      </c>
      <c r="C373" s="11">
        <v>44691.12</v>
      </c>
      <c r="D373" s="30">
        <f t="shared" si="5"/>
        <v>3724.26</v>
      </c>
      <c r="E373" s="37"/>
    </row>
    <row r="374" spans="1:5">
      <c r="A374" s="29">
        <v>371</v>
      </c>
      <c r="B374" s="29" t="s">
        <v>693</v>
      </c>
      <c r="C374" s="11">
        <v>51789.96</v>
      </c>
      <c r="D374" s="30">
        <f t="shared" si="5"/>
        <v>4315.83</v>
      </c>
      <c r="E374" s="37"/>
    </row>
    <row r="375" spans="1:5">
      <c r="A375" s="29">
        <v>372</v>
      </c>
      <c r="B375" s="29" t="s">
        <v>693</v>
      </c>
      <c r="C375" s="11">
        <v>56341.440000000002</v>
      </c>
      <c r="D375" s="30">
        <f t="shared" si="5"/>
        <v>4695.12</v>
      </c>
      <c r="E375" s="37"/>
    </row>
    <row r="376" spans="1:5">
      <c r="A376" s="29">
        <v>373</v>
      </c>
      <c r="B376" s="29" t="s">
        <v>693</v>
      </c>
      <c r="C376" s="11">
        <v>36743.399999999994</v>
      </c>
      <c r="D376" s="30">
        <f t="shared" si="5"/>
        <v>3061.9499999999994</v>
      </c>
      <c r="E376" s="37"/>
    </row>
    <row r="377" spans="1:5">
      <c r="A377" s="29">
        <v>374</v>
      </c>
      <c r="B377" s="29" t="s">
        <v>693</v>
      </c>
      <c r="C377" s="11">
        <v>51335.88</v>
      </c>
      <c r="D377" s="30">
        <f t="shared" si="5"/>
        <v>4277.99</v>
      </c>
      <c r="E377" s="37"/>
    </row>
    <row r="378" spans="1:5">
      <c r="A378" s="29">
        <v>375</v>
      </c>
      <c r="B378" s="29" t="s">
        <v>693</v>
      </c>
      <c r="C378" s="11">
        <v>55554.84</v>
      </c>
      <c r="D378" s="30">
        <f t="shared" si="5"/>
        <v>4629.57</v>
      </c>
      <c r="E378" s="37"/>
    </row>
    <row r="379" spans="1:5">
      <c r="A379" s="29">
        <v>376</v>
      </c>
      <c r="B379" s="29" t="s">
        <v>693</v>
      </c>
      <c r="C379" s="11">
        <v>55599.360000000001</v>
      </c>
      <c r="D379" s="30">
        <f t="shared" si="5"/>
        <v>4633.28</v>
      </c>
      <c r="E379" s="37"/>
    </row>
    <row r="380" spans="1:5">
      <c r="A380" s="29">
        <v>377</v>
      </c>
      <c r="B380" s="29" t="s">
        <v>693</v>
      </c>
      <c r="C380" s="11">
        <v>59580.240000000005</v>
      </c>
      <c r="D380" s="30">
        <f t="shared" si="5"/>
        <v>4965.0200000000004</v>
      </c>
      <c r="E380" s="37"/>
    </row>
    <row r="381" spans="1:5">
      <c r="A381" s="29">
        <v>378</v>
      </c>
      <c r="B381" s="29" t="s">
        <v>693</v>
      </c>
      <c r="C381" s="11">
        <v>49569.36</v>
      </c>
      <c r="D381" s="30">
        <f t="shared" si="5"/>
        <v>4130.78</v>
      </c>
      <c r="E381" s="37"/>
    </row>
    <row r="382" spans="1:5">
      <c r="A382" s="29">
        <v>379</v>
      </c>
      <c r="B382" s="29" t="s">
        <v>693</v>
      </c>
      <c r="C382" s="11">
        <v>57991.200000000004</v>
      </c>
      <c r="D382" s="30">
        <f t="shared" si="5"/>
        <v>4832.6000000000004</v>
      </c>
      <c r="E382" s="37"/>
    </row>
    <row r="383" spans="1:5">
      <c r="A383" s="29">
        <v>380</v>
      </c>
      <c r="B383" s="29" t="s">
        <v>693</v>
      </c>
      <c r="C383" s="11">
        <v>35773.440000000002</v>
      </c>
      <c r="D383" s="30">
        <f t="shared" si="5"/>
        <v>2981.1200000000003</v>
      </c>
      <c r="E383" s="37"/>
    </row>
    <row r="384" spans="1:5">
      <c r="A384" s="29">
        <v>381</v>
      </c>
      <c r="B384" s="29" t="s">
        <v>693</v>
      </c>
      <c r="C384" s="11">
        <v>41552.04</v>
      </c>
      <c r="D384" s="30">
        <f t="shared" si="5"/>
        <v>3462.67</v>
      </c>
      <c r="E384" s="37"/>
    </row>
    <row r="385" spans="1:5">
      <c r="A385" s="29">
        <v>382</v>
      </c>
      <c r="B385" s="29" t="s">
        <v>693</v>
      </c>
      <c r="C385" s="11">
        <v>40623.840000000004</v>
      </c>
      <c r="D385" s="30">
        <f t="shared" si="5"/>
        <v>3385.32</v>
      </c>
      <c r="E385" s="37"/>
    </row>
    <row r="386" spans="1:5">
      <c r="A386" s="29">
        <v>383</v>
      </c>
      <c r="B386" s="29" t="s">
        <v>693</v>
      </c>
      <c r="C386" s="11">
        <v>36997.919999999998</v>
      </c>
      <c r="D386" s="30">
        <f t="shared" si="5"/>
        <v>3083.16</v>
      </c>
      <c r="E386" s="37"/>
    </row>
    <row r="387" spans="1:5">
      <c r="A387" s="29">
        <v>384</v>
      </c>
      <c r="B387" s="29" t="s">
        <v>693</v>
      </c>
      <c r="C387" s="11">
        <v>45669.96</v>
      </c>
      <c r="D387" s="30">
        <f t="shared" si="5"/>
        <v>3805.83</v>
      </c>
      <c r="E387" s="37"/>
    </row>
    <row r="388" spans="1:5">
      <c r="A388" s="29">
        <v>385</v>
      </c>
      <c r="B388" s="29" t="s">
        <v>693</v>
      </c>
      <c r="C388" s="11">
        <v>59422.799999999996</v>
      </c>
      <c r="D388" s="30">
        <f t="shared" si="5"/>
        <v>4951.8999999999996</v>
      </c>
      <c r="E388" s="37"/>
    </row>
    <row r="389" spans="1:5">
      <c r="A389" s="29">
        <v>386</v>
      </c>
      <c r="B389" s="29" t="s">
        <v>693</v>
      </c>
      <c r="C389" s="11">
        <v>29050.800000000003</v>
      </c>
      <c r="D389" s="30">
        <f t="shared" ref="D389:D452" si="6">C389/12</f>
        <v>2420.9</v>
      </c>
      <c r="E389" s="37"/>
    </row>
    <row r="390" spans="1:5">
      <c r="A390" s="29">
        <v>387</v>
      </c>
      <c r="B390" s="29" t="s">
        <v>693</v>
      </c>
      <c r="C390" s="11">
        <v>46220.399999999994</v>
      </c>
      <c r="D390" s="30">
        <f t="shared" si="6"/>
        <v>3851.6999999999994</v>
      </c>
      <c r="E390" s="37"/>
    </row>
    <row r="391" spans="1:5">
      <c r="A391" s="29">
        <v>388</v>
      </c>
      <c r="B391" s="29" t="s">
        <v>693</v>
      </c>
      <c r="C391" s="11">
        <v>39641.399999999994</v>
      </c>
      <c r="D391" s="30">
        <f t="shared" si="6"/>
        <v>3303.4499999999994</v>
      </c>
      <c r="E391" s="37"/>
    </row>
    <row r="392" spans="1:5">
      <c r="A392" s="29">
        <v>389</v>
      </c>
      <c r="B392" s="29" t="s">
        <v>693</v>
      </c>
      <c r="C392" s="11">
        <v>56217.84</v>
      </c>
      <c r="D392" s="30">
        <f t="shared" si="6"/>
        <v>4684.82</v>
      </c>
      <c r="E392" s="37"/>
    </row>
    <row r="393" spans="1:5">
      <c r="A393" s="29">
        <v>390</v>
      </c>
      <c r="B393" s="29" t="s">
        <v>693</v>
      </c>
      <c r="C393" s="11">
        <v>59209.440000000002</v>
      </c>
      <c r="D393" s="30">
        <f t="shared" si="6"/>
        <v>4934.12</v>
      </c>
      <c r="E393" s="37"/>
    </row>
    <row r="394" spans="1:5">
      <c r="A394" s="29">
        <v>391</v>
      </c>
      <c r="B394" s="29" t="s">
        <v>693</v>
      </c>
      <c r="C394" s="11">
        <v>42363.360000000001</v>
      </c>
      <c r="D394" s="30">
        <f t="shared" si="6"/>
        <v>3530.28</v>
      </c>
      <c r="E394" s="37"/>
    </row>
    <row r="395" spans="1:5">
      <c r="A395" s="29">
        <v>392</v>
      </c>
      <c r="B395" s="29" t="s">
        <v>693</v>
      </c>
      <c r="C395" s="11">
        <v>44311.56</v>
      </c>
      <c r="D395" s="30">
        <f t="shared" si="6"/>
        <v>3692.6299999999997</v>
      </c>
      <c r="E395" s="37"/>
    </row>
    <row r="396" spans="1:5">
      <c r="A396" s="29">
        <v>393</v>
      </c>
      <c r="B396" s="29" t="s">
        <v>693</v>
      </c>
      <c r="C396" s="11">
        <v>44901</v>
      </c>
      <c r="D396" s="30">
        <f t="shared" si="6"/>
        <v>3741.75</v>
      </c>
      <c r="E396" s="37"/>
    </row>
    <row r="397" spans="1:5">
      <c r="A397" s="29">
        <v>394</v>
      </c>
      <c r="B397" s="29" t="s">
        <v>693</v>
      </c>
      <c r="C397" s="11">
        <v>45335.520000000004</v>
      </c>
      <c r="D397" s="30">
        <f t="shared" si="6"/>
        <v>3777.9600000000005</v>
      </c>
      <c r="E397" s="37"/>
    </row>
    <row r="398" spans="1:5">
      <c r="A398" s="29">
        <v>395</v>
      </c>
      <c r="B398" s="29" t="s">
        <v>693</v>
      </c>
      <c r="C398" s="11">
        <v>39648.120000000003</v>
      </c>
      <c r="D398" s="30">
        <f t="shared" si="6"/>
        <v>3304.01</v>
      </c>
      <c r="E398" s="37"/>
    </row>
    <row r="399" spans="1:5">
      <c r="A399" s="29">
        <v>396</v>
      </c>
      <c r="B399" s="29" t="s">
        <v>693</v>
      </c>
      <c r="C399" s="11">
        <v>49454.64</v>
      </c>
      <c r="D399" s="30">
        <f t="shared" si="6"/>
        <v>4121.22</v>
      </c>
      <c r="E399" s="37"/>
    </row>
    <row r="400" spans="1:5">
      <c r="A400" s="29">
        <v>397</v>
      </c>
      <c r="B400" s="29" t="s">
        <v>693</v>
      </c>
      <c r="C400" s="11">
        <v>41604.479999999996</v>
      </c>
      <c r="D400" s="30">
        <f t="shared" si="6"/>
        <v>3467.0399999999995</v>
      </c>
      <c r="E400" s="37"/>
    </row>
    <row r="401" spans="1:5">
      <c r="A401" s="29">
        <v>398</v>
      </c>
      <c r="B401" s="29" t="s">
        <v>693</v>
      </c>
      <c r="C401" s="11">
        <v>48486.479999999996</v>
      </c>
      <c r="D401" s="30">
        <f t="shared" si="6"/>
        <v>4040.5399999999995</v>
      </c>
      <c r="E401" s="37"/>
    </row>
    <row r="402" spans="1:5">
      <c r="A402" s="29">
        <v>399</v>
      </c>
      <c r="B402" s="29" t="s">
        <v>693</v>
      </c>
      <c r="C402" s="11">
        <v>63006.720000000001</v>
      </c>
      <c r="D402" s="30">
        <f t="shared" si="6"/>
        <v>5250.56</v>
      </c>
      <c r="E402" s="37"/>
    </row>
    <row r="403" spans="1:5">
      <c r="A403" s="29">
        <v>400</v>
      </c>
      <c r="B403" s="29" t="s">
        <v>693</v>
      </c>
      <c r="C403" s="11">
        <v>41440.68</v>
      </c>
      <c r="D403" s="30">
        <f t="shared" si="6"/>
        <v>3453.39</v>
      </c>
      <c r="E403" s="37"/>
    </row>
    <row r="404" spans="1:5">
      <c r="A404" s="29">
        <v>401</v>
      </c>
      <c r="B404" s="29" t="s">
        <v>693</v>
      </c>
      <c r="C404" s="11">
        <v>48933.479999999996</v>
      </c>
      <c r="D404" s="30">
        <f t="shared" si="6"/>
        <v>4077.7899999999995</v>
      </c>
      <c r="E404" s="37"/>
    </row>
    <row r="405" spans="1:5">
      <c r="A405" s="29">
        <v>402</v>
      </c>
      <c r="B405" s="29" t="s">
        <v>693</v>
      </c>
      <c r="C405" s="11">
        <v>50826.96</v>
      </c>
      <c r="D405" s="30">
        <f t="shared" si="6"/>
        <v>4235.58</v>
      </c>
      <c r="E405" s="37"/>
    </row>
    <row r="406" spans="1:5">
      <c r="A406" s="29">
        <v>403</v>
      </c>
      <c r="B406" s="29" t="s">
        <v>693</v>
      </c>
      <c r="C406" s="11">
        <v>36201.24</v>
      </c>
      <c r="D406" s="30">
        <f t="shared" si="6"/>
        <v>3016.77</v>
      </c>
      <c r="E406" s="37"/>
    </row>
    <row r="407" spans="1:5">
      <c r="A407" s="29">
        <v>404</v>
      </c>
      <c r="B407" s="29" t="s">
        <v>693</v>
      </c>
      <c r="C407" s="11">
        <v>58564.200000000004</v>
      </c>
      <c r="D407" s="30">
        <f t="shared" si="6"/>
        <v>4880.3500000000004</v>
      </c>
      <c r="E407" s="37"/>
    </row>
    <row r="408" spans="1:5">
      <c r="A408" s="29">
        <v>405</v>
      </c>
      <c r="B408" s="29" t="s">
        <v>693</v>
      </c>
      <c r="C408" s="11">
        <v>85733.64</v>
      </c>
      <c r="D408" s="30">
        <f t="shared" si="6"/>
        <v>7144.47</v>
      </c>
      <c r="E408" s="37"/>
    </row>
    <row r="409" spans="1:5">
      <c r="A409" s="29">
        <v>406</v>
      </c>
      <c r="B409" s="29" t="s">
        <v>693</v>
      </c>
      <c r="C409" s="11">
        <v>44143.44</v>
      </c>
      <c r="D409" s="30">
        <f t="shared" si="6"/>
        <v>3678.6200000000003</v>
      </c>
      <c r="E409" s="37"/>
    </row>
    <row r="410" spans="1:5">
      <c r="A410" s="29">
        <v>407</v>
      </c>
      <c r="B410" s="29" t="s">
        <v>693</v>
      </c>
      <c r="C410" s="11">
        <v>40488.720000000001</v>
      </c>
      <c r="D410" s="30">
        <f t="shared" si="6"/>
        <v>3374.06</v>
      </c>
      <c r="E410" s="37"/>
    </row>
    <row r="411" spans="1:5">
      <c r="A411" s="29">
        <v>408</v>
      </c>
      <c r="B411" s="29" t="s">
        <v>693</v>
      </c>
      <c r="C411" s="11">
        <v>30290.52</v>
      </c>
      <c r="D411" s="30">
        <f t="shared" si="6"/>
        <v>2524.21</v>
      </c>
      <c r="E411" s="37"/>
    </row>
    <row r="412" spans="1:5">
      <c r="A412" s="29">
        <v>409</v>
      </c>
      <c r="B412" s="29" t="s">
        <v>693</v>
      </c>
      <c r="C412" s="11">
        <v>56680.92</v>
      </c>
      <c r="D412" s="30">
        <f t="shared" si="6"/>
        <v>4723.41</v>
      </c>
      <c r="E412" s="37"/>
    </row>
    <row r="413" spans="1:5">
      <c r="A413" s="29">
        <v>410</v>
      </c>
      <c r="B413" s="29" t="s">
        <v>693</v>
      </c>
      <c r="C413" s="11">
        <v>60312.479999999996</v>
      </c>
      <c r="D413" s="30">
        <f t="shared" si="6"/>
        <v>5026.04</v>
      </c>
      <c r="E413" s="37"/>
    </row>
    <row r="414" spans="1:5">
      <c r="A414" s="29">
        <v>411</v>
      </c>
      <c r="B414" s="29" t="s">
        <v>693</v>
      </c>
      <c r="C414" s="11">
        <v>67239.839999999997</v>
      </c>
      <c r="D414" s="30">
        <f t="shared" si="6"/>
        <v>5603.32</v>
      </c>
      <c r="E414" s="37"/>
    </row>
    <row r="415" spans="1:5">
      <c r="A415" s="29">
        <v>412</v>
      </c>
      <c r="B415" s="29" t="s">
        <v>693</v>
      </c>
      <c r="C415" s="11">
        <v>53450.759999999995</v>
      </c>
      <c r="D415" s="30">
        <f t="shared" si="6"/>
        <v>4454.2299999999996</v>
      </c>
      <c r="E415" s="37"/>
    </row>
    <row r="416" spans="1:5">
      <c r="A416" s="29">
        <v>413</v>
      </c>
      <c r="B416" s="29" t="s">
        <v>693</v>
      </c>
      <c r="C416" s="11">
        <v>49236.72</v>
      </c>
      <c r="D416" s="30">
        <f t="shared" si="6"/>
        <v>4103.0600000000004</v>
      </c>
      <c r="E416" s="37"/>
    </row>
    <row r="417" spans="1:5">
      <c r="A417" s="29">
        <v>414</v>
      </c>
      <c r="B417" s="29" t="s">
        <v>693</v>
      </c>
      <c r="C417" s="11">
        <v>42119.520000000004</v>
      </c>
      <c r="D417" s="30">
        <f t="shared" si="6"/>
        <v>3509.9600000000005</v>
      </c>
      <c r="E417" s="37"/>
    </row>
    <row r="418" spans="1:5">
      <c r="A418" s="29">
        <v>415</v>
      </c>
      <c r="B418" s="29" t="s">
        <v>693</v>
      </c>
      <c r="C418" s="11">
        <v>39396.120000000003</v>
      </c>
      <c r="D418" s="30">
        <f t="shared" si="6"/>
        <v>3283.01</v>
      </c>
      <c r="E418" s="37"/>
    </row>
    <row r="419" spans="1:5">
      <c r="A419" s="29">
        <v>416</v>
      </c>
      <c r="B419" s="29" t="s">
        <v>693</v>
      </c>
      <c r="C419" s="11">
        <v>53217.84</v>
      </c>
      <c r="D419" s="30">
        <f t="shared" si="6"/>
        <v>4434.82</v>
      </c>
      <c r="E419" s="37"/>
    </row>
    <row r="420" spans="1:5">
      <c r="A420" s="29">
        <v>417</v>
      </c>
      <c r="B420" s="29" t="s">
        <v>693</v>
      </c>
      <c r="C420" s="11">
        <v>36411.120000000003</v>
      </c>
      <c r="D420" s="30">
        <f t="shared" si="6"/>
        <v>3034.26</v>
      </c>
      <c r="E420" s="37"/>
    </row>
    <row r="421" spans="1:5">
      <c r="A421" s="29">
        <v>418</v>
      </c>
      <c r="B421" s="29" t="s">
        <v>693</v>
      </c>
      <c r="C421" s="11">
        <v>61124.399999999994</v>
      </c>
      <c r="D421" s="30">
        <f t="shared" si="6"/>
        <v>5093.7</v>
      </c>
      <c r="E421" s="37"/>
    </row>
    <row r="422" spans="1:5">
      <c r="A422" s="29">
        <v>419</v>
      </c>
      <c r="B422" s="29" t="s">
        <v>693</v>
      </c>
      <c r="C422" s="11">
        <v>100511.04000000001</v>
      </c>
      <c r="D422" s="30">
        <f t="shared" si="6"/>
        <v>8375.92</v>
      </c>
      <c r="E422" s="37"/>
    </row>
    <row r="423" spans="1:5">
      <c r="A423" s="29">
        <v>420</v>
      </c>
      <c r="B423" s="29" t="s">
        <v>693</v>
      </c>
      <c r="C423" s="11">
        <v>28644.959999999999</v>
      </c>
      <c r="D423" s="30">
        <f t="shared" si="6"/>
        <v>2387.08</v>
      </c>
      <c r="E423" s="37"/>
    </row>
    <row r="424" spans="1:5">
      <c r="A424" s="29">
        <v>421</v>
      </c>
      <c r="B424" s="29" t="s">
        <v>693</v>
      </c>
      <c r="C424" s="11">
        <v>51169.319999999992</v>
      </c>
      <c r="D424" s="30">
        <f t="shared" si="6"/>
        <v>4264.1099999999997</v>
      </c>
      <c r="E424" s="37"/>
    </row>
    <row r="425" spans="1:5">
      <c r="A425" s="29">
        <v>422</v>
      </c>
      <c r="B425" s="29" t="s">
        <v>693</v>
      </c>
      <c r="C425" s="11">
        <v>23890.079999999998</v>
      </c>
      <c r="D425" s="30">
        <f t="shared" si="6"/>
        <v>1990.84</v>
      </c>
      <c r="E425" s="37"/>
    </row>
    <row r="426" spans="1:5">
      <c r="A426" s="29">
        <v>423</v>
      </c>
      <c r="B426" s="29" t="s">
        <v>693</v>
      </c>
      <c r="C426" s="11">
        <v>47556.12</v>
      </c>
      <c r="D426" s="30">
        <f t="shared" si="6"/>
        <v>3963.01</v>
      </c>
      <c r="E426" s="37"/>
    </row>
    <row r="427" spans="1:5">
      <c r="A427" s="29">
        <v>424</v>
      </c>
      <c r="B427" s="29" t="s">
        <v>693</v>
      </c>
      <c r="C427" s="11">
        <v>36900.239999999998</v>
      </c>
      <c r="D427" s="30">
        <f t="shared" si="6"/>
        <v>3075.02</v>
      </c>
      <c r="E427" s="37"/>
    </row>
    <row r="428" spans="1:5">
      <c r="A428" s="29">
        <v>425</v>
      </c>
      <c r="B428" s="29" t="s">
        <v>693</v>
      </c>
      <c r="C428" s="11">
        <v>54110.04</v>
      </c>
      <c r="D428" s="30">
        <f t="shared" si="6"/>
        <v>4509.17</v>
      </c>
      <c r="E428" s="37"/>
    </row>
    <row r="429" spans="1:5">
      <c r="A429" s="29">
        <v>426</v>
      </c>
      <c r="B429" s="29" t="s">
        <v>693</v>
      </c>
      <c r="C429" s="11">
        <v>59818.799999999996</v>
      </c>
      <c r="D429" s="30">
        <f t="shared" si="6"/>
        <v>4984.8999999999996</v>
      </c>
      <c r="E429" s="37"/>
    </row>
    <row r="430" spans="1:5">
      <c r="A430" s="29">
        <v>427</v>
      </c>
      <c r="B430" s="29" t="s">
        <v>693</v>
      </c>
      <c r="C430" s="11">
        <v>32868.120000000003</v>
      </c>
      <c r="D430" s="30">
        <f t="shared" si="6"/>
        <v>2739.01</v>
      </c>
      <c r="E430" s="37"/>
    </row>
    <row r="431" spans="1:5">
      <c r="A431" s="29">
        <v>428</v>
      </c>
      <c r="B431" s="29" t="s">
        <v>693</v>
      </c>
      <c r="C431" s="11">
        <v>48791.88</v>
      </c>
      <c r="D431" s="30">
        <f t="shared" si="6"/>
        <v>4065.99</v>
      </c>
      <c r="E431" s="37"/>
    </row>
    <row r="432" spans="1:5">
      <c r="A432" s="29">
        <v>429</v>
      </c>
      <c r="B432" s="29" t="s">
        <v>693</v>
      </c>
      <c r="C432" s="11">
        <v>60964.799999999996</v>
      </c>
      <c r="D432" s="30">
        <f t="shared" si="6"/>
        <v>5080.3999999999996</v>
      </c>
      <c r="E432" s="37"/>
    </row>
    <row r="433" spans="1:5">
      <c r="A433" s="29">
        <v>430</v>
      </c>
      <c r="B433" s="29" t="s">
        <v>693</v>
      </c>
      <c r="C433" s="11">
        <v>46845.479999999996</v>
      </c>
      <c r="D433" s="30">
        <f t="shared" si="6"/>
        <v>3903.7899999999995</v>
      </c>
      <c r="E433" s="37"/>
    </row>
    <row r="434" spans="1:5">
      <c r="A434" s="29">
        <v>431</v>
      </c>
      <c r="B434" s="29" t="s">
        <v>693</v>
      </c>
      <c r="C434" s="11">
        <v>39429.72</v>
      </c>
      <c r="D434" s="30">
        <f t="shared" si="6"/>
        <v>3285.81</v>
      </c>
      <c r="E434" s="37"/>
    </row>
    <row r="435" spans="1:5">
      <c r="A435" s="29">
        <v>432</v>
      </c>
      <c r="B435" s="29" t="s">
        <v>693</v>
      </c>
      <c r="C435" s="11">
        <v>70034.16</v>
      </c>
      <c r="D435" s="30">
        <f t="shared" si="6"/>
        <v>5836.18</v>
      </c>
      <c r="E435" s="37"/>
    </row>
    <row r="436" spans="1:5">
      <c r="A436" s="29">
        <v>433</v>
      </c>
      <c r="B436" s="29" t="s">
        <v>693</v>
      </c>
      <c r="C436" s="11">
        <v>37089.120000000003</v>
      </c>
      <c r="D436" s="30">
        <f t="shared" si="6"/>
        <v>3090.76</v>
      </c>
      <c r="E436" s="37"/>
    </row>
    <row r="437" spans="1:5">
      <c r="A437" s="29">
        <v>434</v>
      </c>
      <c r="B437" s="29" t="s">
        <v>693</v>
      </c>
      <c r="C437" s="11">
        <v>71812.680000000008</v>
      </c>
      <c r="D437" s="30">
        <f t="shared" si="6"/>
        <v>5984.39</v>
      </c>
      <c r="E437" s="37"/>
    </row>
    <row r="438" spans="1:5">
      <c r="A438" s="29">
        <v>435</v>
      </c>
      <c r="B438" s="29" t="s">
        <v>693</v>
      </c>
      <c r="C438" s="11">
        <v>58660.56</v>
      </c>
      <c r="D438" s="30">
        <f t="shared" si="6"/>
        <v>4888.38</v>
      </c>
      <c r="E438" s="37"/>
    </row>
    <row r="439" spans="1:5">
      <c r="A439" s="29">
        <v>436</v>
      </c>
      <c r="B439" s="29" t="s">
        <v>693</v>
      </c>
      <c r="C439" s="11">
        <v>45840.12</v>
      </c>
      <c r="D439" s="30">
        <f t="shared" si="6"/>
        <v>3820.01</v>
      </c>
      <c r="E439" s="37"/>
    </row>
    <row r="440" spans="1:5">
      <c r="A440" s="29">
        <v>437</v>
      </c>
      <c r="B440" s="29" t="s">
        <v>693</v>
      </c>
      <c r="C440" s="11">
        <v>61603.08</v>
      </c>
      <c r="D440" s="30">
        <f t="shared" si="6"/>
        <v>5133.59</v>
      </c>
      <c r="E440" s="37"/>
    </row>
    <row r="441" spans="1:5">
      <c r="A441" s="29">
        <v>438</v>
      </c>
      <c r="B441" s="29" t="s">
        <v>693</v>
      </c>
      <c r="C441" s="11">
        <v>51723.12</v>
      </c>
      <c r="D441" s="30">
        <f t="shared" si="6"/>
        <v>4310.26</v>
      </c>
      <c r="E441" s="37"/>
    </row>
    <row r="442" spans="1:5">
      <c r="A442" s="29">
        <v>439</v>
      </c>
      <c r="B442" s="29" t="s">
        <v>693</v>
      </c>
      <c r="C442" s="11">
        <v>47515.56</v>
      </c>
      <c r="D442" s="30">
        <f t="shared" si="6"/>
        <v>3959.6299999999997</v>
      </c>
      <c r="E442" s="37"/>
    </row>
    <row r="443" spans="1:5">
      <c r="A443" s="29">
        <v>440</v>
      </c>
      <c r="B443" s="29" t="s">
        <v>693</v>
      </c>
      <c r="C443" s="11">
        <v>23636.760000000002</v>
      </c>
      <c r="D443" s="30">
        <f t="shared" si="6"/>
        <v>1969.7300000000002</v>
      </c>
      <c r="E443" s="37"/>
    </row>
    <row r="444" spans="1:5">
      <c r="A444" s="29">
        <v>441</v>
      </c>
      <c r="B444" s="29" t="s">
        <v>693</v>
      </c>
      <c r="C444" s="11">
        <v>63101.520000000004</v>
      </c>
      <c r="D444" s="30">
        <f t="shared" si="6"/>
        <v>5258.46</v>
      </c>
      <c r="E444" s="37"/>
    </row>
    <row r="445" spans="1:5">
      <c r="A445" s="29">
        <v>442</v>
      </c>
      <c r="B445" s="29" t="s">
        <v>693</v>
      </c>
      <c r="C445" s="11">
        <v>50790.96</v>
      </c>
      <c r="D445" s="30">
        <f t="shared" si="6"/>
        <v>4232.58</v>
      </c>
      <c r="E445" s="37"/>
    </row>
    <row r="446" spans="1:5">
      <c r="A446" s="29">
        <v>443</v>
      </c>
      <c r="B446" s="29" t="s">
        <v>693</v>
      </c>
      <c r="C446" s="11">
        <v>31863.360000000001</v>
      </c>
      <c r="D446" s="30">
        <f t="shared" si="6"/>
        <v>2655.28</v>
      </c>
      <c r="E446" s="37"/>
    </row>
    <row r="447" spans="1:5">
      <c r="A447" s="29">
        <v>444</v>
      </c>
      <c r="B447" s="29" t="s">
        <v>693</v>
      </c>
      <c r="C447" s="11">
        <v>41931.360000000001</v>
      </c>
      <c r="D447" s="30">
        <f t="shared" si="6"/>
        <v>3494.28</v>
      </c>
      <c r="E447" s="37"/>
    </row>
    <row r="448" spans="1:5">
      <c r="A448" s="29">
        <v>445</v>
      </c>
      <c r="B448" s="29" t="s">
        <v>693</v>
      </c>
      <c r="C448" s="11">
        <v>40620.239999999998</v>
      </c>
      <c r="D448" s="30">
        <f t="shared" si="6"/>
        <v>3385.02</v>
      </c>
      <c r="E448" s="37"/>
    </row>
    <row r="449" spans="1:5">
      <c r="A449" s="29">
        <v>446</v>
      </c>
      <c r="B449" s="29" t="s">
        <v>693</v>
      </c>
      <c r="C449" s="11">
        <v>38499</v>
      </c>
      <c r="D449" s="30">
        <f t="shared" si="6"/>
        <v>3208.25</v>
      </c>
      <c r="E449" s="37"/>
    </row>
    <row r="450" spans="1:5">
      <c r="A450" s="29">
        <v>447</v>
      </c>
      <c r="B450" s="29" t="s">
        <v>693</v>
      </c>
      <c r="C450" s="11">
        <v>58312.08</v>
      </c>
      <c r="D450" s="30">
        <f t="shared" si="6"/>
        <v>4859.34</v>
      </c>
      <c r="E450" s="37"/>
    </row>
    <row r="451" spans="1:5">
      <c r="A451" s="29">
        <v>448</v>
      </c>
      <c r="B451" s="29" t="s">
        <v>693</v>
      </c>
      <c r="C451" s="11">
        <v>62826</v>
      </c>
      <c r="D451" s="30">
        <f t="shared" si="6"/>
        <v>5235.5</v>
      </c>
      <c r="E451" s="37"/>
    </row>
    <row r="452" spans="1:5">
      <c r="A452" s="29">
        <v>449</v>
      </c>
      <c r="B452" s="29" t="s">
        <v>693</v>
      </c>
      <c r="C452" s="11">
        <v>47208.600000000006</v>
      </c>
      <c r="D452" s="30">
        <f t="shared" si="6"/>
        <v>3934.0500000000006</v>
      </c>
      <c r="E452" s="37"/>
    </row>
    <row r="453" spans="1:5">
      <c r="A453" s="29">
        <v>450</v>
      </c>
      <c r="B453" s="29" t="s">
        <v>693</v>
      </c>
      <c r="C453" s="11">
        <v>57362.64</v>
      </c>
      <c r="D453" s="30">
        <f t="shared" ref="D453:D516" si="7">C453/12</f>
        <v>4780.22</v>
      </c>
      <c r="E453" s="37"/>
    </row>
    <row r="454" spans="1:5">
      <c r="A454" s="29">
        <v>451</v>
      </c>
      <c r="B454" s="29" t="s">
        <v>693</v>
      </c>
      <c r="C454" s="11">
        <v>82795.319999999992</v>
      </c>
      <c r="D454" s="30">
        <f t="shared" si="7"/>
        <v>6899.61</v>
      </c>
      <c r="E454" s="37"/>
    </row>
    <row r="455" spans="1:5">
      <c r="A455" s="29">
        <v>452</v>
      </c>
      <c r="B455" s="29" t="s">
        <v>693</v>
      </c>
      <c r="C455" s="11">
        <v>59066.04</v>
      </c>
      <c r="D455" s="30">
        <f t="shared" si="7"/>
        <v>4922.17</v>
      </c>
      <c r="E455" s="37"/>
    </row>
    <row r="456" spans="1:5">
      <c r="A456" s="29">
        <v>453</v>
      </c>
      <c r="B456" s="29" t="s">
        <v>693</v>
      </c>
      <c r="C456" s="11">
        <v>56060.639999999999</v>
      </c>
      <c r="D456" s="30">
        <f t="shared" si="7"/>
        <v>4671.72</v>
      </c>
      <c r="E456" s="37"/>
    </row>
    <row r="457" spans="1:5">
      <c r="A457" s="29">
        <v>454</v>
      </c>
      <c r="B457" s="29" t="s">
        <v>693</v>
      </c>
      <c r="C457" s="11">
        <v>43336.68</v>
      </c>
      <c r="D457" s="30">
        <f t="shared" si="7"/>
        <v>3611.39</v>
      </c>
      <c r="E457" s="37"/>
    </row>
    <row r="458" spans="1:5">
      <c r="A458" s="29">
        <v>455</v>
      </c>
      <c r="B458" s="29" t="s">
        <v>693</v>
      </c>
      <c r="C458" s="11">
        <v>43112.76</v>
      </c>
      <c r="D458" s="30">
        <f t="shared" si="7"/>
        <v>3592.73</v>
      </c>
      <c r="E458" s="37"/>
    </row>
    <row r="459" spans="1:5">
      <c r="A459" s="29">
        <v>456</v>
      </c>
      <c r="B459" s="29" t="s">
        <v>693</v>
      </c>
      <c r="C459" s="11">
        <v>16175.76</v>
      </c>
      <c r="D459" s="30">
        <f t="shared" si="7"/>
        <v>1347.98</v>
      </c>
      <c r="E459" s="37"/>
    </row>
    <row r="460" spans="1:5">
      <c r="A460" s="29">
        <v>457</v>
      </c>
      <c r="B460" s="29" t="s">
        <v>693</v>
      </c>
      <c r="C460" s="11">
        <v>54452.399999999994</v>
      </c>
      <c r="D460" s="30">
        <f t="shared" si="7"/>
        <v>4537.7</v>
      </c>
      <c r="E460" s="37"/>
    </row>
    <row r="461" spans="1:5">
      <c r="A461" s="29">
        <v>458</v>
      </c>
      <c r="B461" s="29" t="s">
        <v>693</v>
      </c>
      <c r="C461" s="11">
        <v>40756.32</v>
      </c>
      <c r="D461" s="30">
        <f t="shared" si="7"/>
        <v>3396.36</v>
      </c>
      <c r="E461" s="37"/>
    </row>
    <row r="462" spans="1:5">
      <c r="A462" s="29">
        <v>459</v>
      </c>
      <c r="B462" s="29" t="s">
        <v>693</v>
      </c>
      <c r="C462" s="11">
        <v>29586</v>
      </c>
      <c r="D462" s="30">
        <f t="shared" si="7"/>
        <v>2465.5</v>
      </c>
      <c r="E462" s="37"/>
    </row>
    <row r="463" spans="1:5">
      <c r="A463" s="29">
        <v>460</v>
      </c>
      <c r="B463" s="29" t="s">
        <v>693</v>
      </c>
      <c r="C463" s="11">
        <v>39158.399999999994</v>
      </c>
      <c r="D463" s="30">
        <f t="shared" si="7"/>
        <v>3263.1999999999994</v>
      </c>
      <c r="E463" s="37"/>
    </row>
    <row r="464" spans="1:5">
      <c r="A464" s="29">
        <v>461</v>
      </c>
      <c r="B464" s="29" t="s">
        <v>693</v>
      </c>
      <c r="C464" s="11">
        <v>36047.760000000002</v>
      </c>
      <c r="D464" s="30">
        <f t="shared" si="7"/>
        <v>3003.98</v>
      </c>
      <c r="E464" s="37"/>
    </row>
    <row r="465" spans="1:5">
      <c r="A465" s="29">
        <v>462</v>
      </c>
      <c r="B465" s="29" t="s">
        <v>693</v>
      </c>
      <c r="C465" s="11">
        <v>55112.04</v>
      </c>
      <c r="D465" s="30">
        <f t="shared" si="7"/>
        <v>4592.67</v>
      </c>
      <c r="E465" s="37"/>
    </row>
    <row r="466" spans="1:5">
      <c r="A466" s="29">
        <v>463</v>
      </c>
      <c r="B466" s="29" t="s">
        <v>693</v>
      </c>
      <c r="C466" s="11">
        <v>51444.240000000005</v>
      </c>
      <c r="D466" s="30">
        <f t="shared" si="7"/>
        <v>4287.0200000000004</v>
      </c>
      <c r="E466" s="37"/>
    </row>
    <row r="467" spans="1:5">
      <c r="A467" s="29">
        <v>464</v>
      </c>
      <c r="B467" s="29" t="s">
        <v>693</v>
      </c>
      <c r="C467" s="11">
        <v>55243.319999999992</v>
      </c>
      <c r="D467" s="30">
        <f t="shared" si="7"/>
        <v>4603.6099999999997</v>
      </c>
      <c r="E467" s="37"/>
    </row>
    <row r="468" spans="1:5">
      <c r="A468" s="29">
        <v>465</v>
      </c>
      <c r="B468" s="29" t="s">
        <v>693</v>
      </c>
      <c r="C468" s="11">
        <v>43049.88</v>
      </c>
      <c r="D468" s="30">
        <f t="shared" si="7"/>
        <v>3587.49</v>
      </c>
      <c r="E468" s="37"/>
    </row>
    <row r="469" spans="1:5">
      <c r="A469" s="29">
        <v>466</v>
      </c>
      <c r="B469" s="29" t="s">
        <v>693</v>
      </c>
      <c r="C469" s="11">
        <v>34629.24</v>
      </c>
      <c r="D469" s="30">
        <f t="shared" si="7"/>
        <v>2885.77</v>
      </c>
      <c r="E469" s="37"/>
    </row>
    <row r="470" spans="1:5">
      <c r="A470" s="29">
        <v>467</v>
      </c>
      <c r="B470" s="29" t="s">
        <v>693</v>
      </c>
      <c r="C470" s="11">
        <v>55175.88</v>
      </c>
      <c r="D470" s="30">
        <f t="shared" si="7"/>
        <v>4597.99</v>
      </c>
      <c r="E470" s="37"/>
    </row>
    <row r="471" spans="1:5">
      <c r="A471" s="29">
        <v>468</v>
      </c>
      <c r="B471" s="29" t="s">
        <v>693</v>
      </c>
      <c r="C471" s="11">
        <v>38542.68</v>
      </c>
      <c r="D471" s="30">
        <f t="shared" si="7"/>
        <v>3211.89</v>
      </c>
      <c r="E471" s="37"/>
    </row>
    <row r="472" spans="1:5">
      <c r="A472" s="29">
        <v>469</v>
      </c>
      <c r="B472" s="29" t="s">
        <v>693</v>
      </c>
      <c r="C472" s="11">
        <v>48632.88</v>
      </c>
      <c r="D472" s="30">
        <f t="shared" si="7"/>
        <v>4052.74</v>
      </c>
      <c r="E472" s="37"/>
    </row>
    <row r="473" spans="1:5">
      <c r="A473" s="29">
        <v>470</v>
      </c>
      <c r="B473" s="29" t="s">
        <v>693</v>
      </c>
      <c r="C473" s="11">
        <v>44553.24</v>
      </c>
      <c r="D473" s="30">
        <f t="shared" si="7"/>
        <v>3712.77</v>
      </c>
      <c r="E473" s="37"/>
    </row>
    <row r="474" spans="1:5">
      <c r="A474" s="29">
        <v>471</v>
      </c>
      <c r="B474" s="29" t="s">
        <v>693</v>
      </c>
      <c r="C474" s="11">
        <v>40269.360000000001</v>
      </c>
      <c r="D474" s="30">
        <f t="shared" si="7"/>
        <v>3355.78</v>
      </c>
      <c r="E474" s="37"/>
    </row>
    <row r="475" spans="1:5">
      <c r="A475" s="29">
        <v>472</v>
      </c>
      <c r="B475" s="29" t="s">
        <v>693</v>
      </c>
      <c r="C475" s="11">
        <v>47436.600000000006</v>
      </c>
      <c r="D475" s="30">
        <f t="shared" si="7"/>
        <v>3953.0500000000006</v>
      </c>
      <c r="E475" s="37"/>
    </row>
    <row r="476" spans="1:5">
      <c r="A476" s="29">
        <v>473</v>
      </c>
      <c r="B476" s="29" t="s">
        <v>693</v>
      </c>
      <c r="C476" s="11">
        <v>52853.64</v>
      </c>
      <c r="D476" s="30">
        <f t="shared" si="7"/>
        <v>4404.47</v>
      </c>
      <c r="E476" s="37"/>
    </row>
    <row r="477" spans="1:5">
      <c r="A477" s="29">
        <v>474</v>
      </c>
      <c r="B477" s="29" t="s">
        <v>693</v>
      </c>
      <c r="C477" s="11">
        <v>40232.76</v>
      </c>
      <c r="D477" s="30">
        <f t="shared" si="7"/>
        <v>3352.73</v>
      </c>
      <c r="E477" s="37"/>
    </row>
    <row r="478" spans="1:5">
      <c r="A478" s="29">
        <v>475</v>
      </c>
      <c r="B478" s="29" t="s">
        <v>693</v>
      </c>
      <c r="C478" s="11">
        <v>47161.32</v>
      </c>
      <c r="D478" s="30">
        <f t="shared" si="7"/>
        <v>3930.11</v>
      </c>
      <c r="E478" s="37"/>
    </row>
    <row r="479" spans="1:5">
      <c r="A479" s="29">
        <v>476</v>
      </c>
      <c r="B479" s="29" t="s">
        <v>693</v>
      </c>
      <c r="C479" s="11">
        <v>50769.36</v>
      </c>
      <c r="D479" s="30">
        <f t="shared" si="7"/>
        <v>4230.78</v>
      </c>
      <c r="E479" s="37"/>
    </row>
    <row r="480" spans="1:5">
      <c r="A480" s="29">
        <v>477</v>
      </c>
      <c r="B480" s="29" t="s">
        <v>693</v>
      </c>
      <c r="C480" s="11">
        <v>59115.240000000005</v>
      </c>
      <c r="D480" s="30">
        <f t="shared" si="7"/>
        <v>4926.2700000000004</v>
      </c>
      <c r="E480" s="37"/>
    </row>
    <row r="481" spans="1:5">
      <c r="A481" s="29">
        <v>478</v>
      </c>
      <c r="B481" s="29" t="s">
        <v>693</v>
      </c>
      <c r="C481" s="11">
        <v>65823.839999999997</v>
      </c>
      <c r="D481" s="30">
        <f t="shared" si="7"/>
        <v>5485.32</v>
      </c>
      <c r="E481" s="37"/>
    </row>
    <row r="482" spans="1:5">
      <c r="A482" s="29">
        <v>479</v>
      </c>
      <c r="B482" s="29" t="s">
        <v>693</v>
      </c>
      <c r="C482" s="11">
        <v>37807.919999999998</v>
      </c>
      <c r="D482" s="30">
        <f t="shared" si="7"/>
        <v>3150.66</v>
      </c>
      <c r="E482" s="37"/>
    </row>
    <row r="483" spans="1:5">
      <c r="A483" s="29">
        <v>480</v>
      </c>
      <c r="B483" s="29" t="s">
        <v>693</v>
      </c>
      <c r="C483" s="11">
        <v>43110.239999999998</v>
      </c>
      <c r="D483" s="30">
        <f t="shared" si="7"/>
        <v>3592.52</v>
      </c>
      <c r="E483" s="37"/>
    </row>
    <row r="484" spans="1:5">
      <c r="A484" s="29">
        <v>481</v>
      </c>
      <c r="B484" s="29" t="s">
        <v>693</v>
      </c>
      <c r="C484" s="11">
        <v>52265.88</v>
      </c>
      <c r="D484" s="30">
        <f t="shared" si="7"/>
        <v>4355.49</v>
      </c>
      <c r="E484" s="37"/>
    </row>
    <row r="485" spans="1:5">
      <c r="A485" s="29">
        <v>482</v>
      </c>
      <c r="B485" s="29" t="s">
        <v>693</v>
      </c>
      <c r="C485" s="11">
        <v>43192.32</v>
      </c>
      <c r="D485" s="30">
        <f t="shared" si="7"/>
        <v>3599.36</v>
      </c>
      <c r="E485" s="37"/>
    </row>
    <row r="486" spans="1:5">
      <c r="A486" s="29">
        <v>483</v>
      </c>
      <c r="B486" s="29" t="s">
        <v>693</v>
      </c>
      <c r="C486" s="11">
        <v>35063.159999999996</v>
      </c>
      <c r="D486" s="30">
        <f t="shared" si="7"/>
        <v>2921.93</v>
      </c>
      <c r="E486" s="37"/>
    </row>
    <row r="487" spans="1:5">
      <c r="A487" s="29">
        <v>484</v>
      </c>
      <c r="B487" s="29" t="s">
        <v>693</v>
      </c>
      <c r="C487" s="11">
        <v>31076.760000000002</v>
      </c>
      <c r="D487" s="30">
        <f t="shared" si="7"/>
        <v>2589.73</v>
      </c>
      <c r="E487" s="37"/>
    </row>
    <row r="488" spans="1:5">
      <c r="A488" s="29">
        <v>485</v>
      </c>
      <c r="B488" s="29" t="s">
        <v>693</v>
      </c>
      <c r="C488" s="11">
        <v>27927</v>
      </c>
      <c r="D488" s="30">
        <f t="shared" si="7"/>
        <v>2327.25</v>
      </c>
      <c r="E488" s="37"/>
    </row>
    <row r="489" spans="1:5">
      <c r="A489" s="29">
        <v>486</v>
      </c>
      <c r="B489" s="29" t="s">
        <v>693</v>
      </c>
      <c r="C489" s="11">
        <v>30035.159999999996</v>
      </c>
      <c r="D489" s="30">
        <f t="shared" si="7"/>
        <v>2502.9299999999998</v>
      </c>
      <c r="E489" s="37"/>
    </row>
    <row r="490" spans="1:5">
      <c r="A490" s="29">
        <v>487</v>
      </c>
      <c r="B490" s="29" t="s">
        <v>693</v>
      </c>
      <c r="C490" s="11">
        <v>40005.72</v>
      </c>
      <c r="D490" s="30">
        <f t="shared" si="7"/>
        <v>3333.81</v>
      </c>
      <c r="E490" s="37"/>
    </row>
    <row r="491" spans="1:5">
      <c r="A491" s="29">
        <v>488</v>
      </c>
      <c r="B491" s="29" t="s">
        <v>693</v>
      </c>
      <c r="C491" s="11">
        <v>57184.44</v>
      </c>
      <c r="D491" s="30">
        <f t="shared" si="7"/>
        <v>4765.37</v>
      </c>
      <c r="E491" s="37"/>
    </row>
    <row r="492" spans="1:5">
      <c r="A492" s="29">
        <v>489</v>
      </c>
      <c r="B492" s="29" t="s">
        <v>693</v>
      </c>
      <c r="C492" s="11">
        <v>38948.159999999996</v>
      </c>
      <c r="D492" s="30">
        <f t="shared" si="7"/>
        <v>3245.68</v>
      </c>
      <c r="E492" s="37"/>
    </row>
    <row r="493" spans="1:5">
      <c r="A493" s="29">
        <v>490</v>
      </c>
      <c r="B493" s="29" t="s">
        <v>693</v>
      </c>
      <c r="C493" s="11">
        <v>44523.600000000006</v>
      </c>
      <c r="D493" s="30">
        <f t="shared" si="7"/>
        <v>3710.3000000000006</v>
      </c>
      <c r="E493" s="37"/>
    </row>
    <row r="494" spans="1:5">
      <c r="A494" s="29">
        <v>491</v>
      </c>
      <c r="B494" s="29" t="s">
        <v>693</v>
      </c>
      <c r="C494" s="11">
        <v>47585.159999999996</v>
      </c>
      <c r="D494" s="30">
        <f t="shared" si="7"/>
        <v>3965.43</v>
      </c>
      <c r="E494" s="37"/>
    </row>
    <row r="495" spans="1:5">
      <c r="A495" s="29">
        <v>492</v>
      </c>
      <c r="B495" s="29" t="s">
        <v>693</v>
      </c>
      <c r="C495" s="11">
        <v>38432.520000000004</v>
      </c>
      <c r="D495" s="30">
        <f t="shared" si="7"/>
        <v>3202.7100000000005</v>
      </c>
      <c r="E495" s="37"/>
    </row>
    <row r="496" spans="1:5">
      <c r="A496" s="29">
        <v>493</v>
      </c>
      <c r="B496" s="29" t="s">
        <v>693</v>
      </c>
      <c r="C496" s="11">
        <v>25459.56</v>
      </c>
      <c r="D496" s="30">
        <f t="shared" si="7"/>
        <v>2121.63</v>
      </c>
      <c r="E496" s="37"/>
    </row>
    <row r="497" spans="1:5">
      <c r="A497" s="29">
        <v>494</v>
      </c>
      <c r="B497" s="29" t="s">
        <v>693</v>
      </c>
      <c r="C497" s="11">
        <v>31882.92</v>
      </c>
      <c r="D497" s="30">
        <f t="shared" si="7"/>
        <v>2656.91</v>
      </c>
      <c r="E497" s="37"/>
    </row>
    <row r="498" spans="1:5">
      <c r="A498" s="29">
        <v>495</v>
      </c>
      <c r="B498" s="29" t="s">
        <v>693</v>
      </c>
      <c r="C498" s="11">
        <v>30163.56</v>
      </c>
      <c r="D498" s="30">
        <f t="shared" si="7"/>
        <v>2513.63</v>
      </c>
      <c r="E498" s="37"/>
    </row>
    <row r="499" spans="1:5">
      <c r="A499" s="29">
        <v>496</v>
      </c>
      <c r="B499" s="29" t="s">
        <v>693</v>
      </c>
      <c r="C499" s="11">
        <v>55938.600000000006</v>
      </c>
      <c r="D499" s="30">
        <f t="shared" si="7"/>
        <v>4661.55</v>
      </c>
      <c r="E499" s="37"/>
    </row>
    <row r="500" spans="1:5">
      <c r="A500" s="29">
        <v>497</v>
      </c>
      <c r="B500" s="29" t="s">
        <v>693</v>
      </c>
      <c r="C500" s="11">
        <v>39756.720000000001</v>
      </c>
      <c r="D500" s="30">
        <f t="shared" si="7"/>
        <v>3313.06</v>
      </c>
      <c r="E500" s="37"/>
    </row>
    <row r="501" spans="1:5">
      <c r="A501" s="29">
        <v>498</v>
      </c>
      <c r="B501" s="29" t="s">
        <v>693</v>
      </c>
      <c r="C501" s="11">
        <v>48733.919999999998</v>
      </c>
      <c r="D501" s="30">
        <f t="shared" si="7"/>
        <v>4061.16</v>
      </c>
      <c r="E501" s="37"/>
    </row>
    <row r="502" spans="1:5">
      <c r="A502" s="29">
        <v>499</v>
      </c>
      <c r="B502" s="29" t="s">
        <v>693</v>
      </c>
      <c r="C502" s="11">
        <v>37388.399999999994</v>
      </c>
      <c r="D502" s="30">
        <f t="shared" si="7"/>
        <v>3115.6999999999994</v>
      </c>
      <c r="E502" s="37"/>
    </row>
    <row r="503" spans="1:5">
      <c r="A503" s="29">
        <v>500</v>
      </c>
      <c r="B503" s="29" t="s">
        <v>693</v>
      </c>
      <c r="C503" s="11">
        <v>44921.520000000004</v>
      </c>
      <c r="D503" s="30">
        <f t="shared" si="7"/>
        <v>3743.4600000000005</v>
      </c>
      <c r="E503" s="37"/>
    </row>
    <row r="504" spans="1:5">
      <c r="A504" s="29">
        <v>501</v>
      </c>
      <c r="B504" s="29" t="s">
        <v>693</v>
      </c>
      <c r="C504" s="11">
        <v>58487.28</v>
      </c>
      <c r="D504" s="30">
        <f t="shared" si="7"/>
        <v>4873.9399999999996</v>
      </c>
      <c r="E504" s="37"/>
    </row>
    <row r="505" spans="1:5">
      <c r="A505" s="29">
        <v>502</v>
      </c>
      <c r="B505" s="29" t="s">
        <v>693</v>
      </c>
      <c r="C505" s="11">
        <v>37267.919999999998</v>
      </c>
      <c r="D505" s="30">
        <f t="shared" si="7"/>
        <v>3105.66</v>
      </c>
      <c r="E505" s="37"/>
    </row>
    <row r="506" spans="1:5">
      <c r="A506" s="29">
        <v>503</v>
      </c>
      <c r="B506" s="29" t="s">
        <v>693</v>
      </c>
      <c r="C506" s="11">
        <v>38136</v>
      </c>
      <c r="D506" s="30">
        <f t="shared" si="7"/>
        <v>3178</v>
      </c>
      <c r="E506" s="37"/>
    </row>
    <row r="507" spans="1:5">
      <c r="A507" s="29">
        <v>504</v>
      </c>
      <c r="B507" s="29" t="s">
        <v>693</v>
      </c>
      <c r="C507" s="11">
        <v>27117</v>
      </c>
      <c r="D507" s="30">
        <f t="shared" si="7"/>
        <v>2259.75</v>
      </c>
      <c r="E507" s="37"/>
    </row>
    <row r="508" spans="1:5">
      <c r="A508" s="29">
        <v>505</v>
      </c>
      <c r="B508" s="29" t="s">
        <v>693</v>
      </c>
      <c r="C508" s="11">
        <v>49081.08</v>
      </c>
      <c r="D508" s="30">
        <f t="shared" si="7"/>
        <v>4090.09</v>
      </c>
      <c r="E508" s="37"/>
    </row>
    <row r="509" spans="1:5">
      <c r="A509" s="29">
        <v>506</v>
      </c>
      <c r="B509" s="29" t="s">
        <v>693</v>
      </c>
      <c r="C509" s="11">
        <v>35757.24</v>
      </c>
      <c r="D509" s="30">
        <f t="shared" si="7"/>
        <v>2979.77</v>
      </c>
      <c r="E509" s="37"/>
    </row>
    <row r="510" spans="1:5">
      <c r="A510" s="29">
        <v>507</v>
      </c>
      <c r="B510" s="29" t="s">
        <v>693</v>
      </c>
      <c r="C510" s="11">
        <v>33322.080000000002</v>
      </c>
      <c r="D510" s="30">
        <f t="shared" si="7"/>
        <v>2776.84</v>
      </c>
      <c r="E510" s="37"/>
    </row>
    <row r="511" spans="1:5">
      <c r="A511" s="29">
        <v>508</v>
      </c>
      <c r="B511" s="29" t="s">
        <v>693</v>
      </c>
      <c r="C511" s="11">
        <v>38538.720000000001</v>
      </c>
      <c r="D511" s="30">
        <f t="shared" si="7"/>
        <v>3211.56</v>
      </c>
      <c r="E511" s="37"/>
    </row>
    <row r="512" spans="1:5">
      <c r="A512" s="29">
        <v>509</v>
      </c>
      <c r="B512" s="29" t="s">
        <v>693</v>
      </c>
      <c r="C512" s="11">
        <v>32597.760000000002</v>
      </c>
      <c r="D512" s="30">
        <f t="shared" si="7"/>
        <v>2716.48</v>
      </c>
      <c r="E512" s="37"/>
    </row>
    <row r="513" spans="1:5">
      <c r="A513" s="29">
        <v>510</v>
      </c>
      <c r="B513" s="29" t="s">
        <v>693</v>
      </c>
      <c r="C513" s="11">
        <v>20697.599999999999</v>
      </c>
      <c r="D513" s="30">
        <f t="shared" si="7"/>
        <v>1724.8</v>
      </c>
      <c r="E513" s="37"/>
    </row>
    <row r="514" spans="1:5">
      <c r="A514" s="29">
        <v>511</v>
      </c>
      <c r="B514" s="29" t="s">
        <v>693</v>
      </c>
      <c r="C514" s="11">
        <v>42161.04</v>
      </c>
      <c r="D514" s="30">
        <f t="shared" si="7"/>
        <v>3513.42</v>
      </c>
      <c r="E514" s="37"/>
    </row>
    <row r="515" spans="1:5">
      <c r="A515" s="29">
        <v>512</v>
      </c>
      <c r="B515" s="29" t="s">
        <v>693</v>
      </c>
      <c r="C515" s="11">
        <v>52002.36</v>
      </c>
      <c r="D515" s="30">
        <f t="shared" si="7"/>
        <v>4333.53</v>
      </c>
      <c r="E515" s="37"/>
    </row>
    <row r="516" spans="1:5">
      <c r="A516" s="29">
        <v>513</v>
      </c>
      <c r="B516" s="29" t="s">
        <v>693</v>
      </c>
      <c r="C516" s="11">
        <v>44141.279999999999</v>
      </c>
      <c r="D516" s="30">
        <f t="shared" si="7"/>
        <v>3678.44</v>
      </c>
      <c r="E516" s="37"/>
    </row>
    <row r="517" spans="1:5">
      <c r="A517" s="29">
        <v>514</v>
      </c>
      <c r="B517" s="29" t="s">
        <v>693</v>
      </c>
      <c r="C517" s="11">
        <v>40038.720000000001</v>
      </c>
      <c r="D517" s="30">
        <f t="shared" ref="D517:D580" si="8">C517/12</f>
        <v>3336.56</v>
      </c>
      <c r="E517" s="37"/>
    </row>
    <row r="518" spans="1:5">
      <c r="A518" s="29">
        <v>515</v>
      </c>
      <c r="B518" s="29" t="s">
        <v>693</v>
      </c>
      <c r="C518" s="11">
        <v>22841.64</v>
      </c>
      <c r="D518" s="30">
        <f t="shared" si="8"/>
        <v>1903.47</v>
      </c>
      <c r="E518" s="37"/>
    </row>
    <row r="519" spans="1:5">
      <c r="A519" s="29">
        <v>516</v>
      </c>
      <c r="B519" s="29" t="s">
        <v>693</v>
      </c>
      <c r="C519" s="11">
        <v>40552.44</v>
      </c>
      <c r="D519" s="30">
        <f t="shared" si="8"/>
        <v>3379.3700000000003</v>
      </c>
      <c r="E519" s="37"/>
    </row>
    <row r="520" spans="1:5">
      <c r="A520" s="29">
        <v>517</v>
      </c>
      <c r="B520" s="29" t="s">
        <v>693</v>
      </c>
      <c r="C520" s="11">
        <v>44241.96</v>
      </c>
      <c r="D520" s="30">
        <f t="shared" si="8"/>
        <v>3686.83</v>
      </c>
      <c r="E520" s="37"/>
    </row>
    <row r="521" spans="1:5">
      <c r="A521" s="29">
        <v>518</v>
      </c>
      <c r="B521" s="29" t="s">
        <v>693</v>
      </c>
      <c r="C521" s="11">
        <v>48261.24</v>
      </c>
      <c r="D521" s="30">
        <f t="shared" si="8"/>
        <v>4021.77</v>
      </c>
      <c r="E521" s="37"/>
    </row>
    <row r="522" spans="1:5">
      <c r="A522" s="29">
        <v>519</v>
      </c>
      <c r="B522" s="29" t="s">
        <v>693</v>
      </c>
      <c r="C522" s="11">
        <v>40249.800000000003</v>
      </c>
      <c r="D522" s="30">
        <f t="shared" si="8"/>
        <v>3354.15</v>
      </c>
      <c r="E522" s="37"/>
    </row>
    <row r="523" spans="1:5">
      <c r="A523" s="29">
        <v>520</v>
      </c>
      <c r="B523" s="29" t="s">
        <v>693</v>
      </c>
      <c r="C523" s="11">
        <v>63040.200000000004</v>
      </c>
      <c r="D523" s="30">
        <f t="shared" si="8"/>
        <v>5253.35</v>
      </c>
      <c r="E523" s="37"/>
    </row>
    <row r="524" spans="1:5">
      <c r="A524" s="29">
        <v>521</v>
      </c>
      <c r="B524" s="29" t="s">
        <v>693</v>
      </c>
      <c r="C524" s="11">
        <v>37564.44</v>
      </c>
      <c r="D524" s="30">
        <f t="shared" si="8"/>
        <v>3130.3700000000003</v>
      </c>
      <c r="E524" s="37"/>
    </row>
    <row r="525" spans="1:5">
      <c r="A525" s="29">
        <v>522</v>
      </c>
      <c r="B525" s="29" t="s">
        <v>693</v>
      </c>
      <c r="C525" s="11">
        <v>30551.040000000001</v>
      </c>
      <c r="D525" s="30">
        <f t="shared" si="8"/>
        <v>2545.92</v>
      </c>
      <c r="E525" s="37"/>
    </row>
    <row r="526" spans="1:5">
      <c r="A526" s="29">
        <v>523</v>
      </c>
      <c r="B526" s="29" t="s">
        <v>693</v>
      </c>
      <c r="C526" s="11">
        <v>38842.559999999998</v>
      </c>
      <c r="D526" s="30">
        <f t="shared" si="8"/>
        <v>3236.8799999999997</v>
      </c>
      <c r="E526" s="37"/>
    </row>
    <row r="527" spans="1:5">
      <c r="A527" s="29">
        <v>524</v>
      </c>
      <c r="B527" s="29" t="s">
        <v>693</v>
      </c>
      <c r="C527" s="11">
        <v>33914.399999999994</v>
      </c>
      <c r="D527" s="30">
        <f t="shared" si="8"/>
        <v>2826.1999999999994</v>
      </c>
      <c r="E527" s="37"/>
    </row>
    <row r="528" spans="1:5">
      <c r="A528" s="29">
        <v>525</v>
      </c>
      <c r="B528" s="29" t="s">
        <v>693</v>
      </c>
      <c r="C528" s="11">
        <v>41303.040000000001</v>
      </c>
      <c r="D528" s="30">
        <f t="shared" si="8"/>
        <v>3441.92</v>
      </c>
      <c r="E528" s="37"/>
    </row>
    <row r="529" spans="1:5">
      <c r="A529" s="29">
        <v>526</v>
      </c>
      <c r="B529" s="29" t="s">
        <v>693</v>
      </c>
      <c r="C529" s="11">
        <v>43964.639999999999</v>
      </c>
      <c r="D529" s="30">
        <f t="shared" si="8"/>
        <v>3663.72</v>
      </c>
      <c r="E529" s="37"/>
    </row>
    <row r="530" spans="1:5">
      <c r="A530" s="29">
        <v>527</v>
      </c>
      <c r="B530" s="29" t="s">
        <v>693</v>
      </c>
      <c r="C530" s="11">
        <v>45418.8</v>
      </c>
      <c r="D530" s="30">
        <f t="shared" si="8"/>
        <v>3784.9</v>
      </c>
      <c r="E530" s="37"/>
    </row>
    <row r="531" spans="1:5">
      <c r="A531" s="29">
        <v>528</v>
      </c>
      <c r="B531" s="29" t="s">
        <v>693</v>
      </c>
      <c r="C531" s="11">
        <v>40089.360000000001</v>
      </c>
      <c r="D531" s="30">
        <f t="shared" si="8"/>
        <v>3340.78</v>
      </c>
      <c r="E531" s="37"/>
    </row>
    <row r="532" spans="1:5">
      <c r="A532" s="29">
        <v>529</v>
      </c>
      <c r="B532" s="29" t="s">
        <v>693</v>
      </c>
      <c r="C532" s="11">
        <v>40953.72</v>
      </c>
      <c r="D532" s="30">
        <f t="shared" si="8"/>
        <v>3412.81</v>
      </c>
      <c r="E532" s="37"/>
    </row>
    <row r="533" spans="1:5">
      <c r="A533" s="29">
        <v>530</v>
      </c>
      <c r="B533" s="29" t="s">
        <v>693</v>
      </c>
      <c r="C533" s="11">
        <v>41938.92</v>
      </c>
      <c r="D533" s="30">
        <f t="shared" si="8"/>
        <v>3494.91</v>
      </c>
      <c r="E533" s="37"/>
    </row>
    <row r="534" spans="1:5">
      <c r="A534" s="29">
        <v>531</v>
      </c>
      <c r="B534" s="29" t="s">
        <v>693</v>
      </c>
      <c r="C534" s="11">
        <v>53771.64</v>
      </c>
      <c r="D534" s="30">
        <f t="shared" si="8"/>
        <v>4480.97</v>
      </c>
      <c r="E534" s="37"/>
    </row>
    <row r="535" spans="1:5">
      <c r="A535" s="29">
        <v>532</v>
      </c>
      <c r="B535" s="29" t="s">
        <v>693</v>
      </c>
      <c r="C535" s="11">
        <v>53765.64</v>
      </c>
      <c r="D535" s="30">
        <f t="shared" si="8"/>
        <v>4480.47</v>
      </c>
      <c r="E535" s="37"/>
    </row>
    <row r="536" spans="1:5">
      <c r="A536" s="29">
        <v>533</v>
      </c>
      <c r="B536" s="29" t="s">
        <v>693</v>
      </c>
      <c r="C536" s="11">
        <v>32805.600000000006</v>
      </c>
      <c r="D536" s="30">
        <f t="shared" si="8"/>
        <v>2733.8000000000006</v>
      </c>
      <c r="E536" s="37"/>
    </row>
    <row r="537" spans="1:5">
      <c r="A537" s="29">
        <v>534</v>
      </c>
      <c r="B537" s="29" t="s">
        <v>693</v>
      </c>
      <c r="C537" s="11">
        <v>36785.520000000004</v>
      </c>
      <c r="D537" s="30">
        <f t="shared" si="8"/>
        <v>3065.4600000000005</v>
      </c>
      <c r="E537" s="37"/>
    </row>
    <row r="538" spans="1:5">
      <c r="A538" s="29">
        <v>535</v>
      </c>
      <c r="B538" s="29" t="s">
        <v>693</v>
      </c>
      <c r="C538" s="11">
        <v>54646.44</v>
      </c>
      <c r="D538" s="30">
        <f t="shared" si="8"/>
        <v>4553.87</v>
      </c>
      <c r="E538" s="37"/>
    </row>
    <row r="539" spans="1:5">
      <c r="A539" s="29">
        <v>536</v>
      </c>
      <c r="B539" s="29" t="s">
        <v>693</v>
      </c>
      <c r="C539" s="11">
        <v>54018.479999999996</v>
      </c>
      <c r="D539" s="30">
        <f t="shared" si="8"/>
        <v>4501.54</v>
      </c>
      <c r="E539" s="37"/>
    </row>
    <row r="540" spans="1:5">
      <c r="A540" s="29">
        <v>537</v>
      </c>
      <c r="B540" s="29" t="s">
        <v>693</v>
      </c>
      <c r="C540" s="11">
        <v>41711.879999999997</v>
      </c>
      <c r="D540" s="30">
        <f t="shared" si="8"/>
        <v>3475.99</v>
      </c>
      <c r="E540" s="37"/>
    </row>
    <row r="541" spans="1:5">
      <c r="A541" s="29">
        <v>538</v>
      </c>
      <c r="B541" s="29" t="s">
        <v>693</v>
      </c>
      <c r="C541" s="11">
        <v>57361.08</v>
      </c>
      <c r="D541" s="30">
        <f t="shared" si="8"/>
        <v>4780.09</v>
      </c>
      <c r="E541" s="37"/>
    </row>
    <row r="542" spans="1:5">
      <c r="A542" s="29">
        <v>539</v>
      </c>
      <c r="B542" s="29" t="s">
        <v>693</v>
      </c>
      <c r="C542" s="11">
        <v>29465.399999999998</v>
      </c>
      <c r="D542" s="30">
        <f t="shared" si="8"/>
        <v>2455.4499999999998</v>
      </c>
      <c r="E542" s="37"/>
    </row>
    <row r="543" spans="1:5">
      <c r="A543" s="29">
        <v>540</v>
      </c>
      <c r="B543" s="29" t="s">
        <v>693</v>
      </c>
      <c r="C543" s="11">
        <v>53497.680000000008</v>
      </c>
      <c r="D543" s="30">
        <f t="shared" si="8"/>
        <v>4458.1400000000003</v>
      </c>
      <c r="E543" s="37"/>
    </row>
    <row r="544" spans="1:5">
      <c r="A544" s="29">
        <v>541</v>
      </c>
      <c r="B544" s="29" t="s">
        <v>693</v>
      </c>
      <c r="C544" s="11">
        <v>36949.68</v>
      </c>
      <c r="D544" s="30">
        <f t="shared" si="8"/>
        <v>3079.14</v>
      </c>
      <c r="E544" s="37"/>
    </row>
    <row r="545" spans="1:5">
      <c r="A545" s="29">
        <v>542</v>
      </c>
      <c r="B545" s="29" t="s">
        <v>693</v>
      </c>
      <c r="C545" s="11">
        <v>52250.04</v>
      </c>
      <c r="D545" s="30">
        <f t="shared" si="8"/>
        <v>4354.17</v>
      </c>
      <c r="E545" s="37"/>
    </row>
    <row r="546" spans="1:5">
      <c r="A546" s="29">
        <v>543</v>
      </c>
      <c r="B546" s="29" t="s">
        <v>693</v>
      </c>
      <c r="C546" s="11">
        <v>45034.080000000002</v>
      </c>
      <c r="D546" s="30">
        <f t="shared" si="8"/>
        <v>3752.84</v>
      </c>
      <c r="E546" s="37"/>
    </row>
    <row r="547" spans="1:5">
      <c r="A547" s="29">
        <v>544</v>
      </c>
      <c r="B547" s="29" t="s">
        <v>693</v>
      </c>
      <c r="C547" s="11">
        <v>40017.360000000001</v>
      </c>
      <c r="D547" s="30">
        <f t="shared" si="8"/>
        <v>3334.78</v>
      </c>
      <c r="E547" s="37"/>
    </row>
    <row r="548" spans="1:5">
      <c r="A548" s="29">
        <v>545</v>
      </c>
      <c r="B548" s="29" t="s">
        <v>693</v>
      </c>
      <c r="C548" s="11">
        <v>16507.079999999998</v>
      </c>
      <c r="D548" s="30">
        <f t="shared" si="8"/>
        <v>1375.59</v>
      </c>
      <c r="E548" s="37"/>
    </row>
    <row r="549" spans="1:5">
      <c r="A549" s="29">
        <v>546</v>
      </c>
      <c r="B549" s="29" t="s">
        <v>693</v>
      </c>
      <c r="C549" s="11">
        <v>45513.36</v>
      </c>
      <c r="D549" s="30">
        <f t="shared" si="8"/>
        <v>3792.78</v>
      </c>
      <c r="E549" s="37"/>
    </row>
    <row r="550" spans="1:5">
      <c r="A550" s="29">
        <v>547</v>
      </c>
      <c r="B550" s="29" t="s">
        <v>693</v>
      </c>
      <c r="C550" s="11">
        <v>50869.08</v>
      </c>
      <c r="D550" s="30">
        <f t="shared" si="8"/>
        <v>4239.09</v>
      </c>
      <c r="E550" s="37"/>
    </row>
    <row r="551" spans="1:5">
      <c r="A551" s="29">
        <v>548</v>
      </c>
      <c r="B551" s="29" t="s">
        <v>693</v>
      </c>
      <c r="C551" s="11">
        <v>41556.36</v>
      </c>
      <c r="D551" s="30">
        <f t="shared" si="8"/>
        <v>3463.03</v>
      </c>
      <c r="E551" s="37"/>
    </row>
    <row r="552" spans="1:5">
      <c r="A552" s="29">
        <v>549</v>
      </c>
      <c r="B552" s="29" t="s">
        <v>693</v>
      </c>
      <c r="C552" s="11">
        <v>47306.520000000004</v>
      </c>
      <c r="D552" s="30">
        <f t="shared" si="8"/>
        <v>3942.2100000000005</v>
      </c>
      <c r="E552" s="37"/>
    </row>
    <row r="553" spans="1:5">
      <c r="A553" s="29">
        <v>550</v>
      </c>
      <c r="B553" s="29" t="s">
        <v>693</v>
      </c>
      <c r="C553" s="11">
        <v>33685.56</v>
      </c>
      <c r="D553" s="30">
        <f t="shared" si="8"/>
        <v>2807.1299999999997</v>
      </c>
      <c r="E553" s="37"/>
    </row>
    <row r="554" spans="1:5">
      <c r="A554" s="29">
        <v>551</v>
      </c>
      <c r="B554" s="29" t="s">
        <v>693</v>
      </c>
      <c r="C554" s="11">
        <v>49932.959999999999</v>
      </c>
      <c r="D554" s="30">
        <f t="shared" si="8"/>
        <v>4161.08</v>
      </c>
      <c r="E554" s="37"/>
    </row>
    <row r="555" spans="1:5">
      <c r="A555" s="29">
        <v>552</v>
      </c>
      <c r="B555" s="29" t="s">
        <v>693</v>
      </c>
      <c r="C555" s="11">
        <v>42451.56</v>
      </c>
      <c r="D555" s="30">
        <f t="shared" si="8"/>
        <v>3537.6299999999997</v>
      </c>
      <c r="E555" s="37"/>
    </row>
    <row r="556" spans="1:5">
      <c r="A556" s="29">
        <v>553</v>
      </c>
      <c r="B556" s="29" t="s">
        <v>693</v>
      </c>
      <c r="C556" s="11">
        <v>46469.64</v>
      </c>
      <c r="D556" s="30">
        <f t="shared" si="8"/>
        <v>3872.47</v>
      </c>
      <c r="E556" s="37"/>
    </row>
    <row r="557" spans="1:5">
      <c r="A557" s="29">
        <v>554</v>
      </c>
      <c r="B557" s="29" t="s">
        <v>693</v>
      </c>
      <c r="C557" s="11">
        <v>41240.879999999997</v>
      </c>
      <c r="D557" s="30">
        <f t="shared" si="8"/>
        <v>3436.74</v>
      </c>
      <c r="E557" s="37"/>
    </row>
    <row r="558" spans="1:5">
      <c r="A558" s="29">
        <v>555</v>
      </c>
      <c r="B558" s="29" t="s">
        <v>693</v>
      </c>
      <c r="C558" s="11">
        <v>44728.32</v>
      </c>
      <c r="D558" s="30">
        <f t="shared" si="8"/>
        <v>3727.36</v>
      </c>
      <c r="E558" s="37"/>
    </row>
    <row r="559" spans="1:5">
      <c r="A559" s="29">
        <v>556</v>
      </c>
      <c r="B559" s="29" t="s">
        <v>693</v>
      </c>
      <c r="C559" s="11">
        <v>34372.68</v>
      </c>
      <c r="D559" s="30">
        <f t="shared" si="8"/>
        <v>2864.39</v>
      </c>
      <c r="E559" s="37"/>
    </row>
    <row r="560" spans="1:5">
      <c r="A560" s="29">
        <v>557</v>
      </c>
      <c r="B560" s="29" t="s">
        <v>693</v>
      </c>
      <c r="C560" s="11">
        <v>40302.239999999998</v>
      </c>
      <c r="D560" s="30">
        <f t="shared" si="8"/>
        <v>3358.52</v>
      </c>
      <c r="E560" s="37"/>
    </row>
    <row r="561" spans="1:5">
      <c r="A561" s="29">
        <v>558</v>
      </c>
      <c r="B561" s="29" t="s">
        <v>693</v>
      </c>
      <c r="C561" s="11">
        <v>50460.240000000005</v>
      </c>
      <c r="D561" s="30">
        <f t="shared" si="8"/>
        <v>4205.0200000000004</v>
      </c>
      <c r="E561" s="37"/>
    </row>
    <row r="562" spans="1:5">
      <c r="A562" s="29">
        <v>559</v>
      </c>
      <c r="B562" s="29" t="s">
        <v>693</v>
      </c>
      <c r="C562" s="11">
        <v>55757.04</v>
      </c>
      <c r="D562" s="30">
        <f t="shared" si="8"/>
        <v>4646.42</v>
      </c>
      <c r="E562" s="37"/>
    </row>
    <row r="563" spans="1:5">
      <c r="A563" s="29">
        <v>560</v>
      </c>
      <c r="B563" s="29" t="s">
        <v>693</v>
      </c>
      <c r="C563" s="11">
        <v>35845.199999999997</v>
      </c>
      <c r="D563" s="30">
        <f t="shared" si="8"/>
        <v>2987.1</v>
      </c>
      <c r="E563" s="37"/>
    </row>
    <row r="564" spans="1:5">
      <c r="A564" s="29">
        <v>561</v>
      </c>
      <c r="B564" s="29" t="s">
        <v>693</v>
      </c>
      <c r="C564" s="11">
        <v>53879.399999999994</v>
      </c>
      <c r="D564" s="30">
        <f t="shared" si="8"/>
        <v>4489.95</v>
      </c>
      <c r="E564" s="37"/>
    </row>
    <row r="565" spans="1:5">
      <c r="A565" s="29">
        <v>562</v>
      </c>
      <c r="B565" s="29" t="s">
        <v>693</v>
      </c>
      <c r="C565" s="11">
        <v>47624.76</v>
      </c>
      <c r="D565" s="30">
        <f t="shared" si="8"/>
        <v>3968.73</v>
      </c>
      <c r="E565" s="37"/>
    </row>
    <row r="566" spans="1:5">
      <c r="A566" s="29">
        <v>563</v>
      </c>
      <c r="B566" s="29" t="s">
        <v>693</v>
      </c>
      <c r="C566" s="11">
        <v>53041.799999999996</v>
      </c>
      <c r="D566" s="30">
        <f t="shared" si="8"/>
        <v>4420.1499999999996</v>
      </c>
      <c r="E566" s="37"/>
    </row>
    <row r="567" spans="1:5">
      <c r="A567" s="29">
        <v>564</v>
      </c>
      <c r="B567" s="29" t="s">
        <v>693</v>
      </c>
      <c r="C567" s="11">
        <v>44955.96</v>
      </c>
      <c r="D567" s="30">
        <f t="shared" si="8"/>
        <v>3746.33</v>
      </c>
      <c r="E567" s="37"/>
    </row>
    <row r="568" spans="1:5">
      <c r="A568" s="29">
        <v>565</v>
      </c>
      <c r="B568" s="29" t="s">
        <v>693</v>
      </c>
      <c r="C568" s="11">
        <v>61687.08</v>
      </c>
      <c r="D568" s="30">
        <f t="shared" si="8"/>
        <v>5140.59</v>
      </c>
      <c r="E568" s="37"/>
    </row>
    <row r="569" spans="1:5">
      <c r="A569" s="29">
        <v>566</v>
      </c>
      <c r="B569" s="29" t="s">
        <v>693</v>
      </c>
      <c r="C569" s="11">
        <v>4673.91</v>
      </c>
      <c r="D569" s="30">
        <f t="shared" si="8"/>
        <v>389.49250000000001</v>
      </c>
      <c r="E569" s="37"/>
    </row>
    <row r="570" spans="1:5">
      <c r="A570" s="29">
        <v>567</v>
      </c>
      <c r="B570" s="29" t="s">
        <v>693</v>
      </c>
      <c r="C570" s="11">
        <v>50091.360000000001</v>
      </c>
      <c r="D570" s="30">
        <f t="shared" si="8"/>
        <v>4174.28</v>
      </c>
      <c r="E570" s="37"/>
    </row>
    <row r="571" spans="1:5">
      <c r="A571" s="29">
        <v>568</v>
      </c>
      <c r="B571" s="29" t="s">
        <v>693</v>
      </c>
      <c r="C571" s="11">
        <v>76488</v>
      </c>
      <c r="D571" s="30">
        <f t="shared" si="8"/>
        <v>6374</v>
      </c>
      <c r="E571" s="37"/>
    </row>
    <row r="572" spans="1:5">
      <c r="A572" s="29">
        <v>569</v>
      </c>
      <c r="B572" s="29" t="s">
        <v>693</v>
      </c>
      <c r="C572" s="11">
        <v>43392.840000000004</v>
      </c>
      <c r="D572" s="30">
        <f t="shared" si="8"/>
        <v>3616.07</v>
      </c>
      <c r="E572" s="37"/>
    </row>
    <row r="573" spans="1:5">
      <c r="A573" s="29">
        <v>570</v>
      </c>
      <c r="B573" s="29" t="s">
        <v>693</v>
      </c>
      <c r="C573" s="11">
        <v>53374.080000000002</v>
      </c>
      <c r="D573" s="30">
        <f t="shared" si="8"/>
        <v>4447.84</v>
      </c>
      <c r="E573" s="37"/>
    </row>
    <row r="574" spans="1:5">
      <c r="A574" s="29">
        <v>571</v>
      </c>
      <c r="B574" s="29" t="s">
        <v>693</v>
      </c>
      <c r="C574" s="11">
        <v>54814.319999999992</v>
      </c>
      <c r="D574" s="30">
        <f t="shared" si="8"/>
        <v>4567.8599999999997</v>
      </c>
      <c r="E574" s="37"/>
    </row>
    <row r="575" spans="1:5">
      <c r="A575" s="29">
        <v>572</v>
      </c>
      <c r="B575" s="29" t="s">
        <v>693</v>
      </c>
      <c r="C575" s="11">
        <v>47561.279999999999</v>
      </c>
      <c r="D575" s="30">
        <f t="shared" si="8"/>
        <v>3963.44</v>
      </c>
      <c r="E575" s="37"/>
    </row>
    <row r="576" spans="1:5">
      <c r="A576" s="29">
        <v>573</v>
      </c>
      <c r="B576" s="29" t="s">
        <v>693</v>
      </c>
      <c r="C576" s="11">
        <v>40968.120000000003</v>
      </c>
      <c r="D576" s="30">
        <f t="shared" si="8"/>
        <v>3414.01</v>
      </c>
      <c r="E576" s="37"/>
    </row>
    <row r="577" spans="1:5">
      <c r="A577" s="29">
        <v>574</v>
      </c>
      <c r="B577" s="29" t="s">
        <v>693</v>
      </c>
      <c r="C577" s="11">
        <v>46114.8</v>
      </c>
      <c r="D577" s="30">
        <f t="shared" si="8"/>
        <v>3842.9</v>
      </c>
      <c r="E577" s="37"/>
    </row>
    <row r="578" spans="1:5">
      <c r="A578" s="29">
        <v>575</v>
      </c>
      <c r="B578" s="29" t="s">
        <v>693</v>
      </c>
      <c r="C578" s="11">
        <v>50559.72</v>
      </c>
      <c r="D578" s="30">
        <f t="shared" si="8"/>
        <v>4213.3100000000004</v>
      </c>
      <c r="E578" s="37"/>
    </row>
    <row r="579" spans="1:5">
      <c r="A579" s="29">
        <v>576</v>
      </c>
      <c r="B579" s="29" t="s">
        <v>693</v>
      </c>
      <c r="C579" s="11">
        <v>43922.520000000004</v>
      </c>
      <c r="D579" s="30">
        <f t="shared" si="8"/>
        <v>3660.2100000000005</v>
      </c>
      <c r="E579" s="37"/>
    </row>
    <row r="580" spans="1:5">
      <c r="A580" s="29">
        <v>577</v>
      </c>
      <c r="B580" s="29" t="s">
        <v>693</v>
      </c>
      <c r="C580" s="11">
        <v>81614.52</v>
      </c>
      <c r="D580" s="30">
        <f t="shared" si="8"/>
        <v>6801.21</v>
      </c>
      <c r="E580" s="37"/>
    </row>
    <row r="581" spans="1:5">
      <c r="A581" s="29">
        <v>578</v>
      </c>
      <c r="B581" s="29" t="s">
        <v>693</v>
      </c>
      <c r="C581" s="11">
        <v>60863.88</v>
      </c>
      <c r="D581" s="30">
        <f t="shared" ref="D581:D644" si="9">C581/12</f>
        <v>5071.99</v>
      </c>
      <c r="E581" s="37"/>
    </row>
    <row r="582" spans="1:5">
      <c r="A582" s="29">
        <v>579</v>
      </c>
      <c r="B582" s="29" t="s">
        <v>693</v>
      </c>
      <c r="C582" s="11">
        <v>55075.200000000004</v>
      </c>
      <c r="D582" s="30">
        <f t="shared" si="9"/>
        <v>4589.6000000000004</v>
      </c>
      <c r="E582" s="37"/>
    </row>
    <row r="583" spans="1:5">
      <c r="A583" s="29">
        <v>580</v>
      </c>
      <c r="B583" s="29" t="s">
        <v>693</v>
      </c>
      <c r="C583" s="11">
        <v>53944.08</v>
      </c>
      <c r="D583" s="30">
        <f t="shared" si="9"/>
        <v>4495.34</v>
      </c>
      <c r="E583" s="37"/>
    </row>
    <row r="584" spans="1:5">
      <c r="A584" s="29">
        <v>581</v>
      </c>
      <c r="B584" s="29" t="s">
        <v>693</v>
      </c>
      <c r="C584" s="11">
        <v>56690.399999999994</v>
      </c>
      <c r="D584" s="30">
        <f t="shared" si="9"/>
        <v>4724.2</v>
      </c>
      <c r="E584" s="37"/>
    </row>
    <row r="585" spans="1:5">
      <c r="A585" s="29">
        <v>582</v>
      </c>
      <c r="B585" s="29" t="s">
        <v>693</v>
      </c>
      <c r="C585" s="11">
        <v>55073.04</v>
      </c>
      <c r="D585" s="30">
        <f t="shared" si="9"/>
        <v>4589.42</v>
      </c>
      <c r="E585" s="37"/>
    </row>
    <row r="586" spans="1:5">
      <c r="A586" s="29">
        <v>583</v>
      </c>
      <c r="B586" s="29" t="s">
        <v>693</v>
      </c>
      <c r="C586" s="11">
        <v>44065.56</v>
      </c>
      <c r="D586" s="30">
        <f t="shared" si="9"/>
        <v>3672.1299999999997</v>
      </c>
      <c r="E586" s="37"/>
    </row>
    <row r="587" spans="1:5">
      <c r="A587" s="29">
        <v>584</v>
      </c>
      <c r="B587" s="29" t="s">
        <v>693</v>
      </c>
      <c r="C587" s="11">
        <v>29545.68</v>
      </c>
      <c r="D587" s="30">
        <f t="shared" si="9"/>
        <v>2462.14</v>
      </c>
      <c r="E587" s="37"/>
    </row>
    <row r="588" spans="1:5">
      <c r="A588" s="29">
        <v>585</v>
      </c>
      <c r="B588" s="29" t="s">
        <v>693</v>
      </c>
      <c r="C588" s="11">
        <v>42529.919999999998</v>
      </c>
      <c r="D588" s="30">
        <f t="shared" si="9"/>
        <v>3544.16</v>
      </c>
      <c r="E588" s="37"/>
    </row>
    <row r="589" spans="1:5">
      <c r="A589" s="29">
        <v>586</v>
      </c>
      <c r="B589" s="29" t="s">
        <v>693</v>
      </c>
      <c r="C589" s="11">
        <v>38140.800000000003</v>
      </c>
      <c r="D589" s="30">
        <f t="shared" si="9"/>
        <v>3178.4</v>
      </c>
      <c r="E589" s="37"/>
    </row>
    <row r="590" spans="1:5">
      <c r="A590" s="29">
        <v>587</v>
      </c>
      <c r="B590" s="29" t="s">
        <v>693</v>
      </c>
      <c r="C590" s="11">
        <v>62850.720000000001</v>
      </c>
      <c r="D590" s="30">
        <f t="shared" si="9"/>
        <v>5237.5600000000004</v>
      </c>
      <c r="E590" s="37"/>
    </row>
    <row r="591" spans="1:5">
      <c r="A591" s="29">
        <v>588</v>
      </c>
      <c r="B591" s="29" t="s">
        <v>693</v>
      </c>
      <c r="C591" s="11">
        <v>34996.92</v>
      </c>
      <c r="D591" s="30">
        <f t="shared" si="9"/>
        <v>2916.41</v>
      </c>
      <c r="E591" s="37"/>
    </row>
    <row r="592" spans="1:5">
      <c r="A592" s="29">
        <v>589</v>
      </c>
      <c r="B592" s="29" t="s">
        <v>693</v>
      </c>
      <c r="C592" s="11">
        <v>26260.800000000003</v>
      </c>
      <c r="D592" s="30">
        <f t="shared" si="9"/>
        <v>2188.4</v>
      </c>
      <c r="E592" s="37"/>
    </row>
    <row r="593" spans="1:5">
      <c r="A593" s="29">
        <v>590</v>
      </c>
      <c r="B593" s="29" t="s">
        <v>693</v>
      </c>
      <c r="C593" s="11">
        <v>52261.919999999998</v>
      </c>
      <c r="D593" s="30">
        <f t="shared" si="9"/>
        <v>4355.16</v>
      </c>
      <c r="E593" s="37"/>
    </row>
    <row r="594" spans="1:5">
      <c r="A594" s="29">
        <v>591</v>
      </c>
      <c r="B594" s="29" t="s">
        <v>693</v>
      </c>
      <c r="C594" s="11">
        <v>44542.2</v>
      </c>
      <c r="D594" s="30">
        <f t="shared" si="9"/>
        <v>3711.85</v>
      </c>
      <c r="E594" s="37"/>
    </row>
    <row r="595" spans="1:5">
      <c r="A595" s="29">
        <v>592</v>
      </c>
      <c r="B595" s="29" t="s">
        <v>693</v>
      </c>
      <c r="C595" s="11">
        <v>74344.799999999988</v>
      </c>
      <c r="D595" s="30">
        <f t="shared" si="9"/>
        <v>6195.3999999999987</v>
      </c>
      <c r="E595" s="37"/>
    </row>
    <row r="596" spans="1:5">
      <c r="A596" s="29">
        <v>593</v>
      </c>
      <c r="B596" s="29" t="s">
        <v>693</v>
      </c>
      <c r="C596" s="11">
        <v>67376.88</v>
      </c>
      <c r="D596" s="30">
        <f t="shared" si="9"/>
        <v>5614.7400000000007</v>
      </c>
      <c r="E596" s="37"/>
    </row>
    <row r="597" spans="1:5">
      <c r="A597" s="29">
        <v>594</v>
      </c>
      <c r="B597" s="29" t="s">
        <v>693</v>
      </c>
      <c r="C597" s="11">
        <v>59267.16</v>
      </c>
      <c r="D597" s="30">
        <f t="shared" si="9"/>
        <v>4938.93</v>
      </c>
      <c r="E597" s="37"/>
    </row>
    <row r="598" spans="1:5">
      <c r="A598" s="29">
        <v>595</v>
      </c>
      <c r="B598" s="29" t="s">
        <v>693</v>
      </c>
      <c r="C598" s="11">
        <v>54717.600000000006</v>
      </c>
      <c r="D598" s="30">
        <f t="shared" si="9"/>
        <v>4559.8</v>
      </c>
      <c r="E598" s="37"/>
    </row>
    <row r="599" spans="1:5">
      <c r="A599" s="29">
        <v>596</v>
      </c>
      <c r="B599" s="29" t="s">
        <v>693</v>
      </c>
      <c r="C599" s="11">
        <v>68736.479999999996</v>
      </c>
      <c r="D599" s="30">
        <f t="shared" si="9"/>
        <v>5728.04</v>
      </c>
      <c r="E599" s="37"/>
    </row>
    <row r="600" spans="1:5">
      <c r="A600" s="29">
        <v>597</v>
      </c>
      <c r="B600" s="29" t="s">
        <v>693</v>
      </c>
      <c r="C600" s="11">
        <v>46502.879999999997</v>
      </c>
      <c r="D600" s="30">
        <f t="shared" si="9"/>
        <v>3875.24</v>
      </c>
      <c r="E600" s="37"/>
    </row>
    <row r="601" spans="1:5">
      <c r="A601" s="29">
        <v>598</v>
      </c>
      <c r="B601" s="29" t="s">
        <v>693</v>
      </c>
      <c r="C601" s="11">
        <v>29587.800000000003</v>
      </c>
      <c r="D601" s="30">
        <f t="shared" si="9"/>
        <v>2465.65</v>
      </c>
      <c r="E601" s="37"/>
    </row>
    <row r="602" spans="1:5">
      <c r="A602" s="29">
        <v>599</v>
      </c>
      <c r="B602" s="29" t="s">
        <v>693</v>
      </c>
      <c r="C602" s="11">
        <v>40459.68</v>
      </c>
      <c r="D602" s="30">
        <f t="shared" si="9"/>
        <v>3371.64</v>
      </c>
      <c r="E602" s="37"/>
    </row>
    <row r="603" spans="1:5">
      <c r="A603" s="29">
        <v>600</v>
      </c>
      <c r="B603" s="29" t="s">
        <v>693</v>
      </c>
      <c r="C603" s="11">
        <v>36683.64</v>
      </c>
      <c r="D603" s="30">
        <f t="shared" si="9"/>
        <v>3056.97</v>
      </c>
      <c r="E603" s="37"/>
    </row>
    <row r="604" spans="1:5">
      <c r="A604" s="29">
        <v>601</v>
      </c>
      <c r="B604" s="29" t="s">
        <v>693</v>
      </c>
      <c r="C604" s="11">
        <v>37037.520000000004</v>
      </c>
      <c r="D604" s="30">
        <f t="shared" si="9"/>
        <v>3086.4600000000005</v>
      </c>
      <c r="E604" s="37"/>
    </row>
    <row r="605" spans="1:5">
      <c r="A605" s="29">
        <v>602</v>
      </c>
      <c r="B605" s="29" t="s">
        <v>693</v>
      </c>
      <c r="C605" s="11">
        <v>67607.520000000004</v>
      </c>
      <c r="D605" s="30">
        <f t="shared" si="9"/>
        <v>5633.96</v>
      </c>
      <c r="E605" s="37"/>
    </row>
    <row r="606" spans="1:5">
      <c r="A606" s="29">
        <v>603</v>
      </c>
      <c r="B606" s="29" t="s">
        <v>693</v>
      </c>
      <c r="C606" s="11">
        <v>62279.520000000004</v>
      </c>
      <c r="D606" s="30">
        <f t="shared" si="9"/>
        <v>5189.96</v>
      </c>
      <c r="E606" s="37"/>
    </row>
    <row r="607" spans="1:5">
      <c r="A607" s="29">
        <v>604</v>
      </c>
      <c r="B607" s="29" t="s">
        <v>693</v>
      </c>
      <c r="C607" s="11">
        <v>57820.92</v>
      </c>
      <c r="D607" s="30">
        <f t="shared" si="9"/>
        <v>4818.41</v>
      </c>
      <c r="E607" s="37"/>
    </row>
    <row r="608" spans="1:5">
      <c r="A608" s="29">
        <v>605</v>
      </c>
      <c r="B608" s="29" t="s">
        <v>693</v>
      </c>
      <c r="C608" s="11">
        <v>7608.7199999999993</v>
      </c>
      <c r="D608" s="30">
        <f t="shared" si="9"/>
        <v>634.05999999999995</v>
      </c>
      <c r="E608" s="37"/>
    </row>
    <row r="609" spans="1:5">
      <c r="A609" s="29">
        <v>606</v>
      </c>
      <c r="B609" s="29" t="s">
        <v>693</v>
      </c>
      <c r="C609" s="11">
        <v>36390.720000000001</v>
      </c>
      <c r="D609" s="30">
        <f t="shared" si="9"/>
        <v>3032.56</v>
      </c>
      <c r="E609" s="37"/>
    </row>
    <row r="610" spans="1:5">
      <c r="A610" s="29">
        <v>607</v>
      </c>
      <c r="B610" s="29" t="s">
        <v>693</v>
      </c>
      <c r="C610" s="11">
        <v>33203.399999999994</v>
      </c>
      <c r="D610" s="30">
        <f t="shared" si="9"/>
        <v>2766.9499999999994</v>
      </c>
      <c r="E610" s="37"/>
    </row>
    <row r="611" spans="1:5">
      <c r="A611" s="29">
        <v>608</v>
      </c>
      <c r="B611" s="29" t="s">
        <v>693</v>
      </c>
      <c r="C611" s="11">
        <v>23581.32</v>
      </c>
      <c r="D611" s="30">
        <f t="shared" si="9"/>
        <v>1965.11</v>
      </c>
      <c r="E611" s="37"/>
    </row>
    <row r="612" spans="1:5">
      <c r="A612" s="29">
        <v>609</v>
      </c>
      <c r="B612" s="29" t="s">
        <v>693</v>
      </c>
      <c r="C612" s="11">
        <v>33322.44</v>
      </c>
      <c r="D612" s="30">
        <f t="shared" si="9"/>
        <v>2776.8700000000003</v>
      </c>
      <c r="E612" s="37"/>
    </row>
    <row r="613" spans="1:5">
      <c r="A613" s="29">
        <v>610</v>
      </c>
      <c r="B613" s="29" t="s">
        <v>693</v>
      </c>
      <c r="C613" s="11">
        <v>40439.64</v>
      </c>
      <c r="D613" s="30">
        <f t="shared" si="9"/>
        <v>3369.97</v>
      </c>
      <c r="E613" s="37"/>
    </row>
    <row r="614" spans="1:5">
      <c r="A614" s="29">
        <v>611</v>
      </c>
      <c r="B614" s="29" t="s">
        <v>693</v>
      </c>
      <c r="C614" s="11">
        <v>43750.68</v>
      </c>
      <c r="D614" s="30">
        <f t="shared" si="9"/>
        <v>3645.89</v>
      </c>
      <c r="E614" s="37"/>
    </row>
    <row r="615" spans="1:5">
      <c r="A615" s="29">
        <v>612</v>
      </c>
      <c r="B615" s="29" t="s">
        <v>693</v>
      </c>
      <c r="C615" s="11">
        <v>27303.120000000003</v>
      </c>
      <c r="D615" s="30">
        <f t="shared" si="9"/>
        <v>2275.2600000000002</v>
      </c>
      <c r="E615" s="37"/>
    </row>
    <row r="616" spans="1:5">
      <c r="A616" s="29">
        <v>613</v>
      </c>
      <c r="B616" s="29" t="s">
        <v>693</v>
      </c>
      <c r="C616" s="11">
        <v>17206.439999999999</v>
      </c>
      <c r="D616" s="30">
        <f t="shared" si="9"/>
        <v>1433.87</v>
      </c>
      <c r="E616" s="37"/>
    </row>
    <row r="617" spans="1:5">
      <c r="A617" s="29">
        <v>614</v>
      </c>
      <c r="B617" s="29" t="s">
        <v>693</v>
      </c>
      <c r="C617" s="11">
        <v>24662.04</v>
      </c>
      <c r="D617" s="30">
        <f t="shared" si="9"/>
        <v>2055.17</v>
      </c>
      <c r="E617" s="37"/>
    </row>
    <row r="618" spans="1:5">
      <c r="A618" s="29">
        <v>615</v>
      </c>
      <c r="B618" s="29" t="s">
        <v>693</v>
      </c>
      <c r="C618" s="11">
        <v>43354.44</v>
      </c>
      <c r="D618" s="30">
        <f t="shared" si="9"/>
        <v>3612.8700000000003</v>
      </c>
      <c r="E618" s="37"/>
    </row>
    <row r="619" spans="1:5">
      <c r="A619" s="29">
        <v>616</v>
      </c>
      <c r="B619" s="29" t="s">
        <v>693</v>
      </c>
      <c r="C619" s="11">
        <v>32579.760000000002</v>
      </c>
      <c r="D619" s="30">
        <f t="shared" si="9"/>
        <v>2714.98</v>
      </c>
      <c r="E619" s="37"/>
    </row>
    <row r="620" spans="1:5">
      <c r="A620" s="29">
        <v>617</v>
      </c>
      <c r="B620" s="29" t="s">
        <v>693</v>
      </c>
      <c r="C620" s="11">
        <v>47633.399999999994</v>
      </c>
      <c r="D620" s="30">
        <f t="shared" si="9"/>
        <v>3969.4499999999994</v>
      </c>
      <c r="E620" s="37"/>
    </row>
    <row r="621" spans="1:5">
      <c r="A621" s="29">
        <v>618</v>
      </c>
      <c r="B621" s="29" t="s">
        <v>693</v>
      </c>
      <c r="C621" s="11">
        <v>74133</v>
      </c>
      <c r="D621" s="30">
        <f t="shared" si="9"/>
        <v>6177.75</v>
      </c>
      <c r="E621" s="37"/>
    </row>
    <row r="622" spans="1:5">
      <c r="A622" s="29">
        <v>619</v>
      </c>
      <c r="B622" s="29" t="s">
        <v>693</v>
      </c>
      <c r="C622" s="11">
        <v>52990.559999999998</v>
      </c>
      <c r="D622" s="30">
        <f t="shared" si="9"/>
        <v>4415.88</v>
      </c>
      <c r="E622" s="37"/>
    </row>
    <row r="623" spans="1:5">
      <c r="A623" s="29">
        <v>620</v>
      </c>
      <c r="B623" s="29" t="s">
        <v>693</v>
      </c>
      <c r="C623" s="11">
        <v>48689.399999999994</v>
      </c>
      <c r="D623" s="30">
        <f t="shared" si="9"/>
        <v>4057.4499999999994</v>
      </c>
      <c r="E623" s="37"/>
    </row>
    <row r="624" spans="1:5">
      <c r="A624" s="29">
        <v>621</v>
      </c>
      <c r="B624" s="29" t="s">
        <v>693</v>
      </c>
      <c r="C624" s="11">
        <v>61882.92</v>
      </c>
      <c r="D624" s="30">
        <f t="shared" si="9"/>
        <v>5156.91</v>
      </c>
      <c r="E624" s="37"/>
    </row>
    <row r="625" spans="1:5">
      <c r="A625" s="29">
        <v>622</v>
      </c>
      <c r="B625" s="29" t="s">
        <v>693</v>
      </c>
      <c r="C625" s="11">
        <v>50775.12</v>
      </c>
      <c r="D625" s="30">
        <f t="shared" si="9"/>
        <v>4231.26</v>
      </c>
      <c r="E625" s="37"/>
    </row>
    <row r="626" spans="1:5">
      <c r="A626" s="29">
        <v>623</v>
      </c>
      <c r="B626" s="29" t="s">
        <v>693</v>
      </c>
      <c r="C626" s="11">
        <v>48742.44</v>
      </c>
      <c r="D626" s="30">
        <f t="shared" si="9"/>
        <v>4061.8700000000003</v>
      </c>
      <c r="E626" s="37"/>
    </row>
    <row r="627" spans="1:5">
      <c r="A627" s="29">
        <v>624</v>
      </c>
      <c r="B627" s="29" t="s">
        <v>693</v>
      </c>
      <c r="C627" s="11">
        <v>50732.399999999994</v>
      </c>
      <c r="D627" s="30">
        <f t="shared" si="9"/>
        <v>4227.7</v>
      </c>
      <c r="E627" s="37"/>
    </row>
    <row r="628" spans="1:5">
      <c r="A628" s="29">
        <v>625</v>
      </c>
      <c r="B628" s="29" t="s">
        <v>693</v>
      </c>
      <c r="C628" s="11">
        <v>54078.96</v>
      </c>
      <c r="D628" s="30">
        <f t="shared" si="9"/>
        <v>4506.58</v>
      </c>
      <c r="E628" s="37"/>
    </row>
    <row r="629" spans="1:5">
      <c r="A629" s="29">
        <v>626</v>
      </c>
      <c r="B629" s="29" t="s">
        <v>693</v>
      </c>
      <c r="C629" s="11">
        <v>95072.639999999999</v>
      </c>
      <c r="D629" s="30">
        <f t="shared" si="9"/>
        <v>7922.72</v>
      </c>
      <c r="E629" s="37"/>
    </row>
    <row r="630" spans="1:5">
      <c r="A630" s="29">
        <v>627</v>
      </c>
      <c r="B630" s="29" t="s">
        <v>693</v>
      </c>
      <c r="C630" s="11">
        <v>41448.959999999999</v>
      </c>
      <c r="D630" s="30">
        <f t="shared" si="9"/>
        <v>3454.08</v>
      </c>
      <c r="E630" s="37"/>
    </row>
    <row r="631" spans="1:5">
      <c r="A631" s="29">
        <v>628</v>
      </c>
      <c r="B631" s="29" t="s">
        <v>693</v>
      </c>
      <c r="C631" s="11">
        <v>41884.32</v>
      </c>
      <c r="D631" s="30">
        <f t="shared" si="9"/>
        <v>3490.36</v>
      </c>
      <c r="E631" s="37"/>
    </row>
    <row r="632" spans="1:5">
      <c r="A632" s="29">
        <v>629</v>
      </c>
      <c r="B632" s="29" t="s">
        <v>693</v>
      </c>
      <c r="C632" s="11">
        <v>42823.8</v>
      </c>
      <c r="D632" s="30">
        <f t="shared" si="9"/>
        <v>3568.65</v>
      </c>
      <c r="E632" s="37"/>
    </row>
    <row r="633" spans="1:5">
      <c r="A633" s="29">
        <v>630</v>
      </c>
      <c r="B633" s="29" t="s">
        <v>693</v>
      </c>
      <c r="C633" s="11">
        <v>44512.56</v>
      </c>
      <c r="D633" s="30">
        <f t="shared" si="9"/>
        <v>3709.3799999999997</v>
      </c>
      <c r="E633" s="37"/>
    </row>
    <row r="634" spans="1:5">
      <c r="A634" s="29">
        <v>631</v>
      </c>
      <c r="B634" s="29" t="s">
        <v>693</v>
      </c>
      <c r="C634" s="11">
        <v>63947.040000000001</v>
      </c>
      <c r="D634" s="30">
        <f t="shared" si="9"/>
        <v>5328.92</v>
      </c>
      <c r="E634" s="37"/>
    </row>
    <row r="635" spans="1:5">
      <c r="A635" s="29">
        <v>632</v>
      </c>
      <c r="B635" s="29" t="s">
        <v>693</v>
      </c>
      <c r="C635" s="11">
        <v>57276.600000000006</v>
      </c>
      <c r="D635" s="30">
        <f t="shared" si="9"/>
        <v>4773.05</v>
      </c>
      <c r="E635" s="37"/>
    </row>
    <row r="636" spans="1:5">
      <c r="A636" s="29">
        <v>633</v>
      </c>
      <c r="B636" s="29" t="s">
        <v>693</v>
      </c>
      <c r="C636" s="11">
        <v>62036.639999999999</v>
      </c>
      <c r="D636" s="30">
        <f t="shared" si="9"/>
        <v>5169.72</v>
      </c>
      <c r="E636" s="37"/>
    </row>
    <row r="637" spans="1:5">
      <c r="A637" s="29">
        <v>634</v>
      </c>
      <c r="B637" s="29" t="s">
        <v>693</v>
      </c>
      <c r="C637" s="11">
        <v>73005.600000000006</v>
      </c>
      <c r="D637" s="30">
        <f t="shared" si="9"/>
        <v>6083.8</v>
      </c>
      <c r="E637" s="37"/>
    </row>
    <row r="638" spans="1:5">
      <c r="A638" s="29">
        <v>635</v>
      </c>
      <c r="B638" s="29" t="s">
        <v>693</v>
      </c>
      <c r="C638" s="11">
        <v>47243.040000000001</v>
      </c>
      <c r="D638" s="30">
        <f t="shared" si="9"/>
        <v>3936.92</v>
      </c>
      <c r="E638" s="37"/>
    </row>
    <row r="639" spans="1:5">
      <c r="A639" s="29">
        <v>636</v>
      </c>
      <c r="B639" s="29" t="s">
        <v>693</v>
      </c>
      <c r="C639" s="11">
        <v>66417.240000000005</v>
      </c>
      <c r="D639" s="30">
        <f t="shared" si="9"/>
        <v>5534.77</v>
      </c>
      <c r="E639" s="37"/>
    </row>
    <row r="640" spans="1:5">
      <c r="A640" s="29">
        <v>637</v>
      </c>
      <c r="B640" s="29" t="s">
        <v>693</v>
      </c>
      <c r="C640" s="11">
        <v>4362.28</v>
      </c>
      <c r="D640" s="30">
        <f t="shared" si="9"/>
        <v>363.52333333333331</v>
      </c>
      <c r="E640" s="37"/>
    </row>
    <row r="641" spans="1:5">
      <c r="A641" s="29">
        <v>638</v>
      </c>
      <c r="B641" s="29" t="s">
        <v>693</v>
      </c>
      <c r="C641" s="11">
        <v>55328.639999999999</v>
      </c>
      <c r="D641" s="30">
        <f t="shared" si="9"/>
        <v>4610.72</v>
      </c>
      <c r="E641" s="37"/>
    </row>
    <row r="642" spans="1:5">
      <c r="A642" s="29">
        <v>639</v>
      </c>
      <c r="B642" s="29" t="s">
        <v>693</v>
      </c>
      <c r="C642" s="11">
        <v>61334.28</v>
      </c>
      <c r="D642" s="30">
        <f t="shared" si="9"/>
        <v>5111.1899999999996</v>
      </c>
      <c r="E642" s="37"/>
    </row>
    <row r="643" spans="1:5">
      <c r="A643" s="29">
        <v>640</v>
      </c>
      <c r="B643" s="29" t="s">
        <v>693</v>
      </c>
      <c r="C643" s="11">
        <v>62896.799999999996</v>
      </c>
      <c r="D643" s="30">
        <f t="shared" si="9"/>
        <v>5241.3999999999996</v>
      </c>
      <c r="E643" s="37"/>
    </row>
    <row r="644" spans="1:5">
      <c r="A644" s="29">
        <v>641</v>
      </c>
      <c r="B644" s="29" t="s">
        <v>693</v>
      </c>
      <c r="C644" s="11">
        <v>70993.08</v>
      </c>
      <c r="D644" s="30">
        <f t="shared" si="9"/>
        <v>5916.09</v>
      </c>
      <c r="E644" s="37"/>
    </row>
    <row r="645" spans="1:5">
      <c r="A645" s="29">
        <v>642</v>
      </c>
      <c r="B645" s="29" t="s">
        <v>693</v>
      </c>
      <c r="C645" s="11">
        <v>72713.040000000008</v>
      </c>
      <c r="D645" s="30">
        <f t="shared" ref="D645:D708" si="10">C645/12</f>
        <v>6059.420000000001</v>
      </c>
      <c r="E645" s="37"/>
    </row>
    <row r="646" spans="1:5">
      <c r="A646" s="29">
        <v>643</v>
      </c>
      <c r="B646" s="29" t="s">
        <v>693</v>
      </c>
      <c r="C646" s="11">
        <v>30666.720000000001</v>
      </c>
      <c r="D646" s="30">
        <f t="shared" si="10"/>
        <v>2555.56</v>
      </c>
      <c r="E646" s="37"/>
    </row>
    <row r="647" spans="1:5">
      <c r="A647" s="29">
        <v>644</v>
      </c>
      <c r="B647" s="29" t="s">
        <v>693</v>
      </c>
      <c r="C647" s="11">
        <v>40780.68</v>
      </c>
      <c r="D647" s="30">
        <f t="shared" si="10"/>
        <v>3398.39</v>
      </c>
      <c r="E647" s="37"/>
    </row>
    <row r="648" spans="1:5">
      <c r="A648" s="29">
        <v>645</v>
      </c>
      <c r="B648" s="29" t="s">
        <v>693</v>
      </c>
      <c r="C648" s="11">
        <v>35638.92</v>
      </c>
      <c r="D648" s="30">
        <f t="shared" si="10"/>
        <v>2969.91</v>
      </c>
      <c r="E648" s="37"/>
    </row>
    <row r="649" spans="1:5">
      <c r="A649" s="29">
        <v>646</v>
      </c>
      <c r="B649" s="29" t="s">
        <v>693</v>
      </c>
      <c r="C649" s="11">
        <v>80037.119999999995</v>
      </c>
      <c r="D649" s="30">
        <f t="shared" si="10"/>
        <v>6669.7599999999993</v>
      </c>
      <c r="E649" s="37"/>
    </row>
    <row r="650" spans="1:5">
      <c r="A650" s="29">
        <v>647</v>
      </c>
      <c r="B650" s="29" t="s">
        <v>693</v>
      </c>
      <c r="C650" s="11">
        <v>46757.399999999994</v>
      </c>
      <c r="D650" s="30">
        <f t="shared" si="10"/>
        <v>3896.4499999999994</v>
      </c>
      <c r="E650" s="37"/>
    </row>
    <row r="651" spans="1:5">
      <c r="A651" s="29">
        <v>648</v>
      </c>
      <c r="B651" s="29" t="s">
        <v>693</v>
      </c>
      <c r="C651" s="11">
        <v>28762.800000000003</v>
      </c>
      <c r="D651" s="30">
        <f t="shared" si="10"/>
        <v>2396.9</v>
      </c>
      <c r="E651" s="37"/>
    </row>
    <row r="652" spans="1:5">
      <c r="A652" s="29">
        <v>649</v>
      </c>
      <c r="B652" s="29" t="s">
        <v>693</v>
      </c>
      <c r="C652" s="11">
        <v>35757.24</v>
      </c>
      <c r="D652" s="30">
        <f t="shared" si="10"/>
        <v>2979.77</v>
      </c>
      <c r="E652" s="37"/>
    </row>
    <row r="653" spans="1:5">
      <c r="A653" s="29">
        <v>650</v>
      </c>
      <c r="B653" s="29" t="s">
        <v>693</v>
      </c>
      <c r="C653" s="11">
        <v>41794.32</v>
      </c>
      <c r="D653" s="30">
        <f t="shared" si="10"/>
        <v>3482.86</v>
      </c>
      <c r="E653" s="37"/>
    </row>
    <row r="654" spans="1:5">
      <c r="A654" s="29">
        <v>651</v>
      </c>
      <c r="B654" s="29" t="s">
        <v>693</v>
      </c>
      <c r="C654" s="11">
        <v>32376.600000000002</v>
      </c>
      <c r="D654" s="30">
        <f t="shared" si="10"/>
        <v>2698.05</v>
      </c>
      <c r="E654" s="37"/>
    </row>
    <row r="655" spans="1:5">
      <c r="A655" s="29">
        <v>652</v>
      </c>
      <c r="B655" s="29" t="s">
        <v>693</v>
      </c>
      <c r="C655" s="11">
        <v>39266.159999999996</v>
      </c>
      <c r="D655" s="30">
        <f t="shared" si="10"/>
        <v>3272.18</v>
      </c>
      <c r="E655" s="37"/>
    </row>
    <row r="656" spans="1:5">
      <c r="A656" s="29">
        <v>653</v>
      </c>
      <c r="B656" s="29" t="s">
        <v>693</v>
      </c>
      <c r="C656" s="11">
        <v>48703.08</v>
      </c>
      <c r="D656" s="30">
        <f t="shared" si="10"/>
        <v>4058.59</v>
      </c>
      <c r="E656" s="37"/>
    </row>
    <row r="657" spans="1:5">
      <c r="A657" s="29">
        <v>654</v>
      </c>
      <c r="B657" s="29" t="s">
        <v>693</v>
      </c>
      <c r="C657" s="11">
        <v>36882.600000000006</v>
      </c>
      <c r="D657" s="30">
        <f t="shared" si="10"/>
        <v>3073.5500000000006</v>
      </c>
      <c r="E657" s="37"/>
    </row>
    <row r="658" spans="1:5">
      <c r="A658" s="29">
        <v>655</v>
      </c>
      <c r="B658" s="29" t="s">
        <v>693</v>
      </c>
      <c r="C658" s="11">
        <v>35121.360000000001</v>
      </c>
      <c r="D658" s="30">
        <f t="shared" si="10"/>
        <v>2926.78</v>
      </c>
      <c r="E658" s="37"/>
    </row>
    <row r="659" spans="1:5">
      <c r="A659" s="29">
        <v>656</v>
      </c>
      <c r="B659" s="29" t="s">
        <v>693</v>
      </c>
      <c r="C659" s="11">
        <v>42441.72</v>
      </c>
      <c r="D659" s="30">
        <f t="shared" si="10"/>
        <v>3536.81</v>
      </c>
      <c r="E659" s="37"/>
    </row>
    <row r="660" spans="1:5">
      <c r="A660" s="29">
        <v>657</v>
      </c>
      <c r="B660" s="29" t="s">
        <v>693</v>
      </c>
      <c r="C660" s="11">
        <v>44589.840000000004</v>
      </c>
      <c r="D660" s="30">
        <f t="shared" si="10"/>
        <v>3715.82</v>
      </c>
      <c r="E660" s="37"/>
    </row>
    <row r="661" spans="1:5">
      <c r="A661" s="29">
        <v>658</v>
      </c>
      <c r="B661" s="29" t="s">
        <v>693</v>
      </c>
      <c r="C661" s="11">
        <v>44157.120000000003</v>
      </c>
      <c r="D661" s="30">
        <f t="shared" si="10"/>
        <v>3679.76</v>
      </c>
      <c r="E661" s="37"/>
    </row>
    <row r="662" spans="1:5">
      <c r="A662" s="29">
        <v>659</v>
      </c>
      <c r="B662" s="29" t="s">
        <v>693</v>
      </c>
      <c r="C662" s="11">
        <v>96220.44</v>
      </c>
      <c r="D662" s="30">
        <f t="shared" si="10"/>
        <v>8018.37</v>
      </c>
      <c r="E662" s="37"/>
    </row>
    <row r="663" spans="1:5">
      <c r="A663" s="29">
        <v>660</v>
      </c>
      <c r="B663" s="29" t="s">
        <v>693</v>
      </c>
      <c r="C663" s="11">
        <v>59175</v>
      </c>
      <c r="D663" s="30">
        <f t="shared" si="10"/>
        <v>4931.25</v>
      </c>
      <c r="E663" s="37"/>
    </row>
    <row r="664" spans="1:5">
      <c r="A664" s="29">
        <v>661</v>
      </c>
      <c r="B664" s="29" t="s">
        <v>693</v>
      </c>
      <c r="C664" s="11">
        <v>47850</v>
      </c>
      <c r="D664" s="30">
        <f t="shared" si="10"/>
        <v>3987.5</v>
      </c>
      <c r="E664" s="37"/>
    </row>
    <row r="665" spans="1:5">
      <c r="A665" s="29">
        <v>662</v>
      </c>
      <c r="B665" s="29" t="s">
        <v>693</v>
      </c>
      <c r="C665" s="11">
        <v>39794.28</v>
      </c>
      <c r="D665" s="30">
        <f t="shared" si="10"/>
        <v>3316.19</v>
      </c>
      <c r="E665" s="37"/>
    </row>
    <row r="666" spans="1:5">
      <c r="A666" s="29">
        <v>663</v>
      </c>
      <c r="B666" s="29" t="s">
        <v>693</v>
      </c>
      <c r="C666" s="11">
        <v>64236.240000000005</v>
      </c>
      <c r="D666" s="30">
        <f t="shared" si="10"/>
        <v>5353.02</v>
      </c>
      <c r="E666" s="37"/>
    </row>
    <row r="667" spans="1:5">
      <c r="A667" s="29">
        <v>664</v>
      </c>
      <c r="B667" s="29" t="s">
        <v>693</v>
      </c>
      <c r="C667" s="11">
        <v>41783.279999999999</v>
      </c>
      <c r="D667" s="30">
        <f t="shared" si="10"/>
        <v>3481.94</v>
      </c>
      <c r="E667" s="37"/>
    </row>
    <row r="668" spans="1:5">
      <c r="A668" s="29">
        <v>665</v>
      </c>
      <c r="B668" s="29" t="s">
        <v>693</v>
      </c>
      <c r="C668" s="11">
        <v>56791.44</v>
      </c>
      <c r="D668" s="30">
        <f t="shared" si="10"/>
        <v>4732.62</v>
      </c>
      <c r="E668" s="37"/>
    </row>
    <row r="669" spans="1:5">
      <c r="A669" s="29">
        <v>666</v>
      </c>
      <c r="B669" s="29" t="s">
        <v>693</v>
      </c>
      <c r="C669" s="11">
        <v>35169</v>
      </c>
      <c r="D669" s="30">
        <f t="shared" si="10"/>
        <v>2930.75</v>
      </c>
      <c r="E669" s="37"/>
    </row>
    <row r="670" spans="1:5">
      <c r="A670" s="29">
        <v>667</v>
      </c>
      <c r="B670" s="29" t="s">
        <v>693</v>
      </c>
      <c r="C670" s="11">
        <v>44283.479999999996</v>
      </c>
      <c r="D670" s="30">
        <f t="shared" si="10"/>
        <v>3690.2899999999995</v>
      </c>
      <c r="E670" s="37"/>
    </row>
    <row r="671" spans="1:5">
      <c r="A671" s="29">
        <v>668</v>
      </c>
      <c r="B671" s="29" t="s">
        <v>693</v>
      </c>
      <c r="C671" s="11">
        <v>65876.639999999999</v>
      </c>
      <c r="D671" s="30">
        <f t="shared" si="10"/>
        <v>5489.72</v>
      </c>
      <c r="E671" s="37"/>
    </row>
    <row r="672" spans="1:5">
      <c r="A672" s="29">
        <v>669</v>
      </c>
      <c r="B672" s="29" t="s">
        <v>693</v>
      </c>
      <c r="C672" s="11">
        <v>56573.520000000004</v>
      </c>
      <c r="D672" s="30">
        <f t="shared" si="10"/>
        <v>4714.46</v>
      </c>
      <c r="E672" s="37"/>
    </row>
    <row r="673" spans="1:5">
      <c r="A673" s="29">
        <v>670</v>
      </c>
      <c r="B673" s="29" t="s">
        <v>693</v>
      </c>
      <c r="C673" s="11">
        <v>51511.08</v>
      </c>
      <c r="D673" s="30">
        <f t="shared" si="10"/>
        <v>4292.59</v>
      </c>
      <c r="E673" s="37"/>
    </row>
    <row r="674" spans="1:5">
      <c r="A674" s="29">
        <v>671</v>
      </c>
      <c r="B674" s="29" t="s">
        <v>693</v>
      </c>
      <c r="C674" s="11">
        <v>56334.720000000001</v>
      </c>
      <c r="D674" s="30">
        <f t="shared" si="10"/>
        <v>4694.5600000000004</v>
      </c>
      <c r="E674" s="37"/>
    </row>
    <row r="675" spans="1:5">
      <c r="A675" s="29">
        <v>672</v>
      </c>
      <c r="B675" s="29" t="s">
        <v>693</v>
      </c>
      <c r="C675" s="11">
        <v>40257.120000000003</v>
      </c>
      <c r="D675" s="30">
        <f t="shared" si="10"/>
        <v>3354.76</v>
      </c>
      <c r="E675" s="37"/>
    </row>
    <row r="676" spans="1:5">
      <c r="A676" s="29">
        <v>673</v>
      </c>
      <c r="B676" s="29" t="s">
        <v>693</v>
      </c>
      <c r="C676" s="11">
        <v>56858.520000000004</v>
      </c>
      <c r="D676" s="30">
        <f t="shared" si="10"/>
        <v>4738.21</v>
      </c>
      <c r="E676" s="37"/>
    </row>
    <row r="677" spans="1:5">
      <c r="A677" s="29">
        <v>674</v>
      </c>
      <c r="B677" s="29" t="s">
        <v>693</v>
      </c>
      <c r="C677" s="11">
        <v>56428.92</v>
      </c>
      <c r="D677" s="30">
        <f t="shared" si="10"/>
        <v>4702.41</v>
      </c>
      <c r="E677" s="37"/>
    </row>
    <row r="678" spans="1:5">
      <c r="A678" s="29">
        <v>675</v>
      </c>
      <c r="B678" s="29" t="s">
        <v>693</v>
      </c>
      <c r="C678" s="11">
        <v>27941.399999999998</v>
      </c>
      <c r="D678" s="30">
        <f t="shared" si="10"/>
        <v>2328.4499999999998</v>
      </c>
      <c r="E678" s="37"/>
    </row>
    <row r="679" spans="1:5">
      <c r="A679" s="29">
        <v>676</v>
      </c>
      <c r="B679" s="29" t="s">
        <v>693</v>
      </c>
      <c r="C679" s="11">
        <v>60597.479999999996</v>
      </c>
      <c r="D679" s="30">
        <f t="shared" si="10"/>
        <v>5049.79</v>
      </c>
      <c r="E679" s="37"/>
    </row>
    <row r="680" spans="1:5">
      <c r="A680" s="29">
        <v>677</v>
      </c>
      <c r="B680" s="29" t="s">
        <v>693</v>
      </c>
      <c r="C680" s="11">
        <v>50748.240000000005</v>
      </c>
      <c r="D680" s="30">
        <f t="shared" si="10"/>
        <v>4229.0200000000004</v>
      </c>
      <c r="E680" s="37"/>
    </row>
    <row r="681" spans="1:5">
      <c r="A681" s="29">
        <v>678</v>
      </c>
      <c r="B681" s="29" t="s">
        <v>693</v>
      </c>
      <c r="C681" s="11">
        <v>55163.28</v>
      </c>
      <c r="D681" s="30">
        <f t="shared" si="10"/>
        <v>4596.9399999999996</v>
      </c>
      <c r="E681" s="37"/>
    </row>
    <row r="682" spans="1:5">
      <c r="A682" s="29">
        <v>679</v>
      </c>
      <c r="B682" s="29" t="s">
        <v>693</v>
      </c>
      <c r="C682" s="11">
        <v>33654.36</v>
      </c>
      <c r="D682" s="30">
        <f t="shared" si="10"/>
        <v>2804.53</v>
      </c>
      <c r="E682" s="37"/>
    </row>
    <row r="683" spans="1:5">
      <c r="A683" s="29">
        <v>680</v>
      </c>
      <c r="B683" s="29" t="s">
        <v>693</v>
      </c>
      <c r="C683" s="11">
        <v>36717.840000000004</v>
      </c>
      <c r="D683" s="30">
        <f t="shared" si="10"/>
        <v>3059.82</v>
      </c>
      <c r="E683" s="37"/>
    </row>
    <row r="684" spans="1:5">
      <c r="A684" s="29">
        <v>681</v>
      </c>
      <c r="B684" s="29" t="s">
        <v>693</v>
      </c>
      <c r="C684" s="11">
        <v>63136.08</v>
      </c>
      <c r="D684" s="30">
        <f t="shared" si="10"/>
        <v>5261.34</v>
      </c>
      <c r="E684" s="37"/>
    </row>
    <row r="685" spans="1:5">
      <c r="A685" s="29">
        <v>682</v>
      </c>
      <c r="B685" s="29" t="s">
        <v>693</v>
      </c>
      <c r="C685" s="11">
        <v>37425.600000000006</v>
      </c>
      <c r="D685" s="30">
        <f t="shared" si="10"/>
        <v>3118.8000000000006</v>
      </c>
      <c r="E685" s="37"/>
    </row>
    <row r="686" spans="1:5">
      <c r="A686" s="29">
        <v>683</v>
      </c>
      <c r="B686" s="29" t="s">
        <v>693</v>
      </c>
      <c r="C686" s="11">
        <v>43432.800000000003</v>
      </c>
      <c r="D686" s="30">
        <f t="shared" si="10"/>
        <v>3619.4</v>
      </c>
      <c r="E686" s="37"/>
    </row>
    <row r="687" spans="1:5">
      <c r="A687" s="29">
        <v>684</v>
      </c>
      <c r="B687" s="29" t="s">
        <v>693</v>
      </c>
      <c r="C687" s="11">
        <v>60429</v>
      </c>
      <c r="D687" s="30">
        <f t="shared" si="10"/>
        <v>5035.75</v>
      </c>
      <c r="E687" s="37"/>
    </row>
    <row r="688" spans="1:5">
      <c r="A688" s="29">
        <v>685</v>
      </c>
      <c r="B688" s="29" t="s">
        <v>693</v>
      </c>
      <c r="C688" s="11">
        <v>58403.399999999994</v>
      </c>
      <c r="D688" s="30">
        <f t="shared" si="10"/>
        <v>4866.95</v>
      </c>
      <c r="E688" s="37"/>
    </row>
    <row r="689" spans="1:5">
      <c r="A689" s="29">
        <v>686</v>
      </c>
      <c r="B689" s="29" t="s">
        <v>693</v>
      </c>
      <c r="C689" s="11">
        <v>35455.800000000003</v>
      </c>
      <c r="D689" s="30">
        <f t="shared" si="10"/>
        <v>2954.65</v>
      </c>
      <c r="E689" s="37"/>
    </row>
    <row r="690" spans="1:5">
      <c r="A690" s="29">
        <v>687</v>
      </c>
      <c r="B690" s="29" t="s">
        <v>693</v>
      </c>
      <c r="C690" s="11">
        <v>45462.479999999996</v>
      </c>
      <c r="D690" s="30">
        <f t="shared" si="10"/>
        <v>3788.5399999999995</v>
      </c>
      <c r="E690" s="37"/>
    </row>
    <row r="691" spans="1:5">
      <c r="A691" s="29">
        <v>688</v>
      </c>
      <c r="B691" s="29" t="s">
        <v>693</v>
      </c>
      <c r="C691" s="11">
        <v>56474.759999999995</v>
      </c>
      <c r="D691" s="30">
        <f t="shared" si="10"/>
        <v>4706.2299999999996</v>
      </c>
      <c r="E691" s="37"/>
    </row>
    <row r="692" spans="1:5">
      <c r="A692" s="29">
        <v>689</v>
      </c>
      <c r="B692" s="29" t="s">
        <v>693</v>
      </c>
      <c r="C692" s="11">
        <v>36020.28</v>
      </c>
      <c r="D692" s="30">
        <f t="shared" si="10"/>
        <v>3001.69</v>
      </c>
      <c r="E692" s="37"/>
    </row>
    <row r="693" spans="1:5">
      <c r="A693" s="29">
        <v>690</v>
      </c>
      <c r="B693" s="29" t="s">
        <v>693</v>
      </c>
      <c r="C693" s="11">
        <v>39561.479999999996</v>
      </c>
      <c r="D693" s="30">
        <f t="shared" si="10"/>
        <v>3296.7899999999995</v>
      </c>
      <c r="E693" s="37"/>
    </row>
    <row r="694" spans="1:5">
      <c r="A694" s="29">
        <v>691</v>
      </c>
      <c r="B694" s="29" t="s">
        <v>693</v>
      </c>
      <c r="C694" s="11">
        <v>36928.32</v>
      </c>
      <c r="D694" s="30">
        <f t="shared" si="10"/>
        <v>3077.36</v>
      </c>
      <c r="E694" s="37"/>
    </row>
    <row r="695" spans="1:5">
      <c r="A695" s="29">
        <v>692</v>
      </c>
      <c r="B695" s="29" t="s">
        <v>693</v>
      </c>
      <c r="C695" s="11">
        <v>33498.239999999998</v>
      </c>
      <c r="D695" s="30">
        <f t="shared" si="10"/>
        <v>2791.52</v>
      </c>
      <c r="E695" s="37"/>
    </row>
    <row r="696" spans="1:5">
      <c r="A696" s="29">
        <v>693</v>
      </c>
      <c r="B696" s="29" t="s">
        <v>693</v>
      </c>
      <c r="C696" s="11">
        <v>58878.720000000001</v>
      </c>
      <c r="D696" s="30">
        <f t="shared" si="10"/>
        <v>4906.5600000000004</v>
      </c>
      <c r="E696" s="37"/>
    </row>
    <row r="697" spans="1:5">
      <c r="A697" s="29">
        <v>694</v>
      </c>
      <c r="B697" s="29" t="s">
        <v>693</v>
      </c>
      <c r="C697" s="11">
        <v>54985.799999999996</v>
      </c>
      <c r="D697" s="30">
        <f t="shared" si="10"/>
        <v>4582.1499999999996</v>
      </c>
      <c r="E697" s="37"/>
    </row>
    <row r="698" spans="1:5">
      <c r="A698" s="29">
        <v>695</v>
      </c>
      <c r="B698" s="29" t="s">
        <v>693</v>
      </c>
      <c r="C698" s="11">
        <v>68088.12</v>
      </c>
      <c r="D698" s="30">
        <f t="shared" si="10"/>
        <v>5674.0099999999993</v>
      </c>
      <c r="E698" s="37"/>
    </row>
    <row r="699" spans="1:5">
      <c r="A699" s="29">
        <v>696</v>
      </c>
      <c r="B699" s="29" t="s">
        <v>693</v>
      </c>
      <c r="C699" s="11">
        <v>134916</v>
      </c>
      <c r="D699" s="30">
        <f t="shared" si="10"/>
        <v>11243</v>
      </c>
      <c r="E699" s="37"/>
    </row>
    <row r="700" spans="1:5">
      <c r="A700" s="29">
        <v>697</v>
      </c>
      <c r="B700" s="29" t="s">
        <v>693</v>
      </c>
      <c r="C700" s="11">
        <v>61416.959999999999</v>
      </c>
      <c r="D700" s="30">
        <f t="shared" si="10"/>
        <v>5118.08</v>
      </c>
      <c r="E700" s="37"/>
    </row>
    <row r="701" spans="1:5">
      <c r="A701" s="29">
        <v>698</v>
      </c>
      <c r="B701" s="29" t="s">
        <v>693</v>
      </c>
      <c r="C701" s="11">
        <v>32108.04</v>
      </c>
      <c r="D701" s="30">
        <f t="shared" si="10"/>
        <v>2675.67</v>
      </c>
      <c r="E701" s="37"/>
    </row>
    <row r="702" spans="1:5">
      <c r="A702" s="29">
        <v>699</v>
      </c>
      <c r="B702" s="29" t="s">
        <v>693</v>
      </c>
      <c r="C702" s="11">
        <v>39523.68</v>
      </c>
      <c r="D702" s="30">
        <f t="shared" si="10"/>
        <v>3293.64</v>
      </c>
      <c r="E702" s="37"/>
    </row>
    <row r="703" spans="1:5">
      <c r="A703" s="29">
        <v>700</v>
      </c>
      <c r="B703" s="29" t="s">
        <v>693</v>
      </c>
      <c r="C703" s="11">
        <v>31509.48</v>
      </c>
      <c r="D703" s="30">
        <f t="shared" si="10"/>
        <v>2625.79</v>
      </c>
      <c r="E703" s="37"/>
    </row>
    <row r="704" spans="1:5">
      <c r="A704" s="29">
        <v>701</v>
      </c>
      <c r="B704" s="29" t="s">
        <v>693</v>
      </c>
      <c r="C704" s="11">
        <v>50982.36</v>
      </c>
      <c r="D704" s="30">
        <f t="shared" si="10"/>
        <v>4248.53</v>
      </c>
      <c r="E704" s="37"/>
    </row>
    <row r="705" spans="1:5">
      <c r="A705" s="29">
        <v>702</v>
      </c>
      <c r="B705" s="29" t="s">
        <v>693</v>
      </c>
      <c r="C705" s="11">
        <v>21720.959999999999</v>
      </c>
      <c r="D705" s="30">
        <f t="shared" si="10"/>
        <v>1810.08</v>
      </c>
      <c r="E705" s="37"/>
    </row>
    <row r="706" spans="1:5">
      <c r="A706" s="29">
        <v>703</v>
      </c>
      <c r="B706" s="29" t="s">
        <v>693</v>
      </c>
      <c r="C706" s="11">
        <v>47981.520000000004</v>
      </c>
      <c r="D706" s="30">
        <f t="shared" si="10"/>
        <v>3998.4600000000005</v>
      </c>
      <c r="E706" s="37"/>
    </row>
    <row r="707" spans="1:5">
      <c r="A707" s="29">
        <v>704</v>
      </c>
      <c r="B707" s="29" t="s">
        <v>693</v>
      </c>
      <c r="C707" s="11">
        <v>32925.840000000004</v>
      </c>
      <c r="D707" s="30">
        <f t="shared" si="10"/>
        <v>2743.82</v>
      </c>
      <c r="E707" s="37"/>
    </row>
    <row r="708" spans="1:5">
      <c r="A708" s="29">
        <v>705</v>
      </c>
      <c r="B708" s="29" t="s">
        <v>693</v>
      </c>
      <c r="C708" s="11">
        <v>29281.439999999999</v>
      </c>
      <c r="D708" s="30">
        <f t="shared" si="10"/>
        <v>2440.12</v>
      </c>
      <c r="E708" s="37"/>
    </row>
    <row r="709" spans="1:5">
      <c r="A709" s="29">
        <v>706</v>
      </c>
      <c r="B709" s="29" t="s">
        <v>693</v>
      </c>
      <c r="C709" s="11">
        <v>58483.92</v>
      </c>
      <c r="D709" s="30">
        <f t="shared" ref="D709:D772" si="11">C709/12</f>
        <v>4873.66</v>
      </c>
      <c r="E709" s="37"/>
    </row>
    <row r="710" spans="1:5">
      <c r="A710" s="29">
        <v>707</v>
      </c>
      <c r="B710" s="29" t="s">
        <v>693</v>
      </c>
      <c r="C710" s="11">
        <v>53516.639999999999</v>
      </c>
      <c r="D710" s="30">
        <f t="shared" si="11"/>
        <v>4459.72</v>
      </c>
      <c r="E710" s="37"/>
    </row>
    <row r="711" spans="1:5">
      <c r="A711" s="29">
        <v>708</v>
      </c>
      <c r="B711" s="29" t="s">
        <v>693</v>
      </c>
      <c r="C711" s="11">
        <v>41629.56</v>
      </c>
      <c r="D711" s="30">
        <f t="shared" si="11"/>
        <v>3469.1299999999997</v>
      </c>
      <c r="E711" s="37"/>
    </row>
    <row r="712" spans="1:5">
      <c r="A712" s="29">
        <v>709</v>
      </c>
      <c r="B712" s="29" t="s">
        <v>693</v>
      </c>
      <c r="C712" s="11">
        <v>50836.799999999996</v>
      </c>
      <c r="D712" s="30">
        <f t="shared" si="11"/>
        <v>4236.3999999999996</v>
      </c>
      <c r="E712" s="37"/>
    </row>
    <row r="713" spans="1:5">
      <c r="A713" s="29">
        <v>710</v>
      </c>
      <c r="B713" s="29" t="s">
        <v>693</v>
      </c>
      <c r="C713" s="11">
        <v>60371.64</v>
      </c>
      <c r="D713" s="30">
        <f t="shared" si="11"/>
        <v>5030.97</v>
      </c>
      <c r="E713" s="37"/>
    </row>
    <row r="714" spans="1:5">
      <c r="A714" s="29">
        <v>711</v>
      </c>
      <c r="B714" s="29" t="s">
        <v>693</v>
      </c>
      <c r="C714" s="11">
        <v>72941.52</v>
      </c>
      <c r="D714" s="30">
        <f t="shared" si="11"/>
        <v>6078.46</v>
      </c>
      <c r="E714" s="37"/>
    </row>
    <row r="715" spans="1:5">
      <c r="A715" s="29">
        <v>712</v>
      </c>
      <c r="B715" s="29" t="s">
        <v>693</v>
      </c>
      <c r="C715" s="11">
        <v>36206.04</v>
      </c>
      <c r="D715" s="30">
        <f t="shared" si="11"/>
        <v>3017.17</v>
      </c>
      <c r="E715" s="37"/>
    </row>
    <row r="716" spans="1:5">
      <c r="A716" s="29">
        <v>713</v>
      </c>
      <c r="B716" s="29" t="s">
        <v>693</v>
      </c>
      <c r="C716" s="11">
        <v>42630.96</v>
      </c>
      <c r="D716" s="30">
        <f t="shared" si="11"/>
        <v>3552.58</v>
      </c>
      <c r="E716" s="37"/>
    </row>
    <row r="717" spans="1:5">
      <c r="A717" s="29">
        <v>714</v>
      </c>
      <c r="B717" s="29" t="s">
        <v>693</v>
      </c>
      <c r="C717" s="11">
        <v>44279.76</v>
      </c>
      <c r="D717" s="30">
        <f t="shared" si="11"/>
        <v>3689.98</v>
      </c>
      <c r="E717" s="37"/>
    </row>
    <row r="718" spans="1:5">
      <c r="A718" s="29">
        <v>715</v>
      </c>
      <c r="B718" s="29" t="s">
        <v>693</v>
      </c>
      <c r="C718" s="11">
        <v>41126.76</v>
      </c>
      <c r="D718" s="30">
        <f t="shared" si="11"/>
        <v>3427.23</v>
      </c>
      <c r="E718" s="37"/>
    </row>
    <row r="719" spans="1:5">
      <c r="A719" s="29">
        <v>716</v>
      </c>
      <c r="B719" s="29" t="s">
        <v>693</v>
      </c>
      <c r="C719" s="11">
        <v>63985.799999999996</v>
      </c>
      <c r="D719" s="30">
        <f t="shared" si="11"/>
        <v>5332.15</v>
      </c>
      <c r="E719" s="37"/>
    </row>
    <row r="720" spans="1:5">
      <c r="A720" s="29">
        <v>717</v>
      </c>
      <c r="B720" s="29" t="s">
        <v>693</v>
      </c>
      <c r="C720" s="11">
        <v>48330.239999999998</v>
      </c>
      <c r="D720" s="30">
        <f t="shared" si="11"/>
        <v>4027.52</v>
      </c>
      <c r="E720" s="37"/>
    </row>
    <row r="721" spans="1:5">
      <c r="A721" s="29">
        <v>718</v>
      </c>
      <c r="B721" s="29" t="s">
        <v>693</v>
      </c>
      <c r="C721" s="11">
        <v>48813.24</v>
      </c>
      <c r="D721" s="30">
        <f t="shared" si="11"/>
        <v>4067.77</v>
      </c>
      <c r="E721" s="37"/>
    </row>
    <row r="722" spans="1:5">
      <c r="A722" s="29">
        <v>719</v>
      </c>
      <c r="B722" s="29" t="s">
        <v>693</v>
      </c>
      <c r="C722" s="11">
        <v>50775.12</v>
      </c>
      <c r="D722" s="30">
        <f t="shared" si="11"/>
        <v>4231.26</v>
      </c>
      <c r="E722" s="37"/>
    </row>
    <row r="723" spans="1:5">
      <c r="A723" s="29">
        <v>720</v>
      </c>
      <c r="B723" s="29" t="s">
        <v>693</v>
      </c>
      <c r="C723" s="11">
        <v>53082.479999999996</v>
      </c>
      <c r="D723" s="30">
        <f t="shared" si="11"/>
        <v>4423.54</v>
      </c>
      <c r="E723" s="37"/>
    </row>
    <row r="724" spans="1:5">
      <c r="A724" s="29">
        <v>721</v>
      </c>
      <c r="B724" s="29" t="s">
        <v>693</v>
      </c>
      <c r="C724" s="11">
        <v>52366.319999999992</v>
      </c>
      <c r="D724" s="30">
        <f t="shared" si="11"/>
        <v>4363.8599999999997</v>
      </c>
      <c r="E724" s="37"/>
    </row>
    <row r="725" spans="1:5">
      <c r="A725" s="29">
        <v>722</v>
      </c>
      <c r="B725" s="29" t="s">
        <v>693</v>
      </c>
      <c r="C725" s="11">
        <v>24638.760000000002</v>
      </c>
      <c r="D725" s="30">
        <f t="shared" si="11"/>
        <v>2053.23</v>
      </c>
      <c r="E725" s="37"/>
    </row>
    <row r="726" spans="1:5">
      <c r="A726" s="29">
        <v>723</v>
      </c>
      <c r="B726" s="29" t="s">
        <v>693</v>
      </c>
      <c r="C726" s="11">
        <v>30161.399999999998</v>
      </c>
      <c r="D726" s="30">
        <f t="shared" si="11"/>
        <v>2513.4499999999998</v>
      </c>
      <c r="E726" s="37"/>
    </row>
    <row r="727" spans="1:5">
      <c r="A727" s="29">
        <v>724</v>
      </c>
      <c r="B727" s="29" t="s">
        <v>693</v>
      </c>
      <c r="C727" s="11">
        <v>71132.88</v>
      </c>
      <c r="D727" s="30">
        <f t="shared" si="11"/>
        <v>5927.7400000000007</v>
      </c>
      <c r="E727" s="37"/>
    </row>
    <row r="728" spans="1:5">
      <c r="A728" s="29">
        <v>725</v>
      </c>
      <c r="B728" s="29" t="s">
        <v>693</v>
      </c>
      <c r="C728" s="11">
        <v>48683.88</v>
      </c>
      <c r="D728" s="30">
        <f t="shared" si="11"/>
        <v>4056.99</v>
      </c>
      <c r="E728" s="37"/>
    </row>
    <row r="729" spans="1:5">
      <c r="A729" s="29">
        <v>726</v>
      </c>
      <c r="B729" s="29" t="s">
        <v>693</v>
      </c>
      <c r="C729" s="11">
        <v>41123.64</v>
      </c>
      <c r="D729" s="30">
        <f t="shared" si="11"/>
        <v>3426.97</v>
      </c>
      <c r="E729" s="37"/>
    </row>
    <row r="730" spans="1:5">
      <c r="A730" s="29">
        <v>727</v>
      </c>
      <c r="B730" s="29" t="s">
        <v>693</v>
      </c>
      <c r="C730" s="11">
        <v>42449.04</v>
      </c>
      <c r="D730" s="30">
        <f t="shared" si="11"/>
        <v>3537.42</v>
      </c>
      <c r="E730" s="37"/>
    </row>
    <row r="731" spans="1:5">
      <c r="A731" s="29">
        <v>728</v>
      </c>
      <c r="B731" s="29" t="s">
        <v>693</v>
      </c>
      <c r="C731" s="11">
        <v>51173.04</v>
      </c>
      <c r="D731" s="30">
        <f t="shared" si="11"/>
        <v>4264.42</v>
      </c>
      <c r="E731" s="37"/>
    </row>
    <row r="732" spans="1:5">
      <c r="A732" s="29">
        <v>729</v>
      </c>
      <c r="B732" s="29" t="s">
        <v>693</v>
      </c>
      <c r="C732" s="11">
        <v>27419.040000000001</v>
      </c>
      <c r="D732" s="30">
        <f t="shared" si="11"/>
        <v>2284.92</v>
      </c>
      <c r="E732" s="37"/>
    </row>
    <row r="733" spans="1:5">
      <c r="A733" s="29">
        <v>730</v>
      </c>
      <c r="B733" s="29" t="s">
        <v>693</v>
      </c>
      <c r="C733" s="11">
        <v>63824.04</v>
      </c>
      <c r="D733" s="30">
        <f t="shared" si="11"/>
        <v>5318.67</v>
      </c>
      <c r="E733" s="37"/>
    </row>
    <row r="734" spans="1:5">
      <c r="A734" s="29">
        <v>731</v>
      </c>
      <c r="B734" s="29" t="s">
        <v>693</v>
      </c>
      <c r="C734" s="11">
        <v>52518</v>
      </c>
      <c r="D734" s="30">
        <f t="shared" si="11"/>
        <v>4376.5</v>
      </c>
      <c r="E734" s="37"/>
    </row>
    <row r="735" spans="1:5">
      <c r="A735" s="29">
        <v>732</v>
      </c>
      <c r="B735" s="29" t="s">
        <v>693</v>
      </c>
      <c r="C735" s="11">
        <v>18497.760000000002</v>
      </c>
      <c r="D735" s="30">
        <f t="shared" si="11"/>
        <v>1541.4800000000002</v>
      </c>
      <c r="E735" s="37"/>
    </row>
    <row r="736" spans="1:5">
      <c r="A736" s="29">
        <v>733</v>
      </c>
      <c r="B736" s="29" t="s">
        <v>693</v>
      </c>
      <c r="C736" s="11">
        <v>13133.76</v>
      </c>
      <c r="D736" s="30">
        <f t="shared" si="11"/>
        <v>1094.48</v>
      </c>
      <c r="E736" s="37"/>
    </row>
    <row r="737" spans="1:5">
      <c r="A737" s="29">
        <v>734</v>
      </c>
      <c r="B737" s="29" t="s">
        <v>693</v>
      </c>
      <c r="C737" s="11">
        <v>49566</v>
      </c>
      <c r="D737" s="30">
        <f t="shared" si="11"/>
        <v>4130.5</v>
      </c>
      <c r="E737" s="37"/>
    </row>
    <row r="738" spans="1:5">
      <c r="A738" s="29">
        <v>735</v>
      </c>
      <c r="B738" s="29" t="s">
        <v>693</v>
      </c>
      <c r="C738" s="11">
        <v>32403.48</v>
      </c>
      <c r="D738" s="30">
        <f t="shared" si="11"/>
        <v>2700.29</v>
      </c>
      <c r="E738" s="37"/>
    </row>
    <row r="739" spans="1:5">
      <c r="A739" s="29">
        <v>736</v>
      </c>
      <c r="B739" s="29" t="s">
        <v>693</v>
      </c>
      <c r="C739" s="11">
        <v>43866.12</v>
      </c>
      <c r="D739" s="30">
        <f t="shared" si="11"/>
        <v>3655.51</v>
      </c>
      <c r="E739" s="37"/>
    </row>
    <row r="740" spans="1:5">
      <c r="A740" s="29">
        <v>737</v>
      </c>
      <c r="B740" s="29" t="s">
        <v>693</v>
      </c>
      <c r="C740" s="11">
        <v>51576.72</v>
      </c>
      <c r="D740" s="30">
        <f t="shared" si="11"/>
        <v>4298.0600000000004</v>
      </c>
      <c r="E740" s="37"/>
    </row>
    <row r="741" spans="1:5">
      <c r="A741" s="29">
        <v>738</v>
      </c>
      <c r="B741" s="29" t="s">
        <v>693</v>
      </c>
      <c r="C741" s="11">
        <v>45437.159999999996</v>
      </c>
      <c r="D741" s="30">
        <f t="shared" si="11"/>
        <v>3786.43</v>
      </c>
      <c r="E741" s="37"/>
    </row>
    <row r="742" spans="1:5">
      <c r="A742" s="29">
        <v>739</v>
      </c>
      <c r="B742" s="29" t="s">
        <v>693</v>
      </c>
      <c r="C742" s="11">
        <v>49304.160000000003</v>
      </c>
      <c r="D742" s="30">
        <f t="shared" si="11"/>
        <v>4108.68</v>
      </c>
      <c r="E742" s="37"/>
    </row>
    <row r="743" spans="1:5">
      <c r="A743" s="29">
        <v>740</v>
      </c>
      <c r="B743" s="29" t="s">
        <v>693</v>
      </c>
      <c r="C743" s="11">
        <v>51167.520000000004</v>
      </c>
      <c r="D743" s="30">
        <f t="shared" si="11"/>
        <v>4263.96</v>
      </c>
      <c r="E743" s="37"/>
    </row>
    <row r="744" spans="1:5">
      <c r="A744" s="29">
        <v>741</v>
      </c>
      <c r="B744" s="29" t="s">
        <v>693</v>
      </c>
      <c r="C744" s="11">
        <v>50808.72</v>
      </c>
      <c r="D744" s="30">
        <f t="shared" si="11"/>
        <v>4234.0600000000004</v>
      </c>
      <c r="E744" s="37"/>
    </row>
    <row r="745" spans="1:5">
      <c r="A745" s="29">
        <v>742</v>
      </c>
      <c r="B745" s="29" t="s">
        <v>693</v>
      </c>
      <c r="C745" s="11">
        <v>43012.32</v>
      </c>
      <c r="D745" s="30">
        <f t="shared" si="11"/>
        <v>3584.36</v>
      </c>
      <c r="E745" s="37"/>
    </row>
    <row r="746" spans="1:5">
      <c r="A746" s="29">
        <v>743</v>
      </c>
      <c r="B746" s="29" t="s">
        <v>693</v>
      </c>
      <c r="C746" s="11">
        <v>66814.200000000012</v>
      </c>
      <c r="D746" s="30">
        <f t="shared" si="11"/>
        <v>5567.8500000000013</v>
      </c>
      <c r="E746" s="37"/>
    </row>
    <row r="747" spans="1:5">
      <c r="A747" s="29">
        <v>744</v>
      </c>
      <c r="B747" s="29" t="s">
        <v>693</v>
      </c>
      <c r="C747" s="11">
        <v>68290.080000000002</v>
      </c>
      <c r="D747" s="30">
        <f t="shared" si="11"/>
        <v>5690.84</v>
      </c>
      <c r="E747" s="37"/>
    </row>
    <row r="748" spans="1:5">
      <c r="A748" s="29">
        <v>745</v>
      </c>
      <c r="B748" s="29" t="s">
        <v>693</v>
      </c>
      <c r="C748" s="11">
        <v>53350.92</v>
      </c>
      <c r="D748" s="30">
        <f t="shared" si="11"/>
        <v>4445.91</v>
      </c>
      <c r="E748" s="37"/>
    </row>
    <row r="749" spans="1:5">
      <c r="A749" s="29">
        <v>746</v>
      </c>
      <c r="B749" s="29" t="s">
        <v>693</v>
      </c>
      <c r="C749" s="11">
        <v>56634.600000000006</v>
      </c>
      <c r="D749" s="30">
        <f t="shared" si="11"/>
        <v>4719.55</v>
      </c>
      <c r="E749" s="37"/>
    </row>
    <row r="750" spans="1:5">
      <c r="A750" s="29">
        <v>747</v>
      </c>
      <c r="B750" s="29" t="s">
        <v>693</v>
      </c>
      <c r="C750" s="11">
        <v>66870</v>
      </c>
      <c r="D750" s="30">
        <f t="shared" si="11"/>
        <v>5572.5</v>
      </c>
      <c r="E750" s="37"/>
    </row>
    <row r="751" spans="1:5">
      <c r="A751" s="29">
        <v>748</v>
      </c>
      <c r="B751" s="29" t="s">
        <v>693</v>
      </c>
      <c r="C751" s="11">
        <v>51478.680000000008</v>
      </c>
      <c r="D751" s="30">
        <f t="shared" si="11"/>
        <v>4289.8900000000003</v>
      </c>
      <c r="E751" s="37"/>
    </row>
    <row r="752" spans="1:5">
      <c r="A752" s="29">
        <v>749</v>
      </c>
      <c r="B752" s="29" t="s">
        <v>693</v>
      </c>
      <c r="C752" s="11">
        <v>34113.360000000001</v>
      </c>
      <c r="D752" s="30">
        <f t="shared" si="11"/>
        <v>2842.78</v>
      </c>
      <c r="E752" s="37"/>
    </row>
    <row r="753" spans="1:5">
      <c r="A753" s="29">
        <v>750</v>
      </c>
      <c r="B753" s="29" t="s">
        <v>693</v>
      </c>
      <c r="C753" s="11">
        <v>61276.680000000008</v>
      </c>
      <c r="D753" s="30">
        <f t="shared" si="11"/>
        <v>5106.3900000000003</v>
      </c>
      <c r="E753" s="37"/>
    </row>
    <row r="754" spans="1:5">
      <c r="A754" s="29">
        <v>751</v>
      </c>
      <c r="B754" s="29" t="s">
        <v>693</v>
      </c>
      <c r="C754" s="11">
        <v>37541.279999999999</v>
      </c>
      <c r="D754" s="30">
        <f t="shared" si="11"/>
        <v>3128.44</v>
      </c>
      <c r="E754" s="37"/>
    </row>
    <row r="755" spans="1:5">
      <c r="A755" s="29">
        <v>752</v>
      </c>
      <c r="B755" s="29" t="s">
        <v>693</v>
      </c>
      <c r="C755" s="11">
        <v>39732</v>
      </c>
      <c r="D755" s="30">
        <f t="shared" si="11"/>
        <v>3311</v>
      </c>
      <c r="E755" s="37"/>
    </row>
    <row r="756" spans="1:5">
      <c r="A756" s="29">
        <v>753</v>
      </c>
      <c r="B756" s="29" t="s">
        <v>693</v>
      </c>
      <c r="C756" s="11">
        <v>41780.639999999999</v>
      </c>
      <c r="D756" s="30">
        <f t="shared" si="11"/>
        <v>3481.72</v>
      </c>
      <c r="E756" s="37"/>
    </row>
    <row r="757" spans="1:5">
      <c r="A757" s="29">
        <v>754</v>
      </c>
      <c r="B757" s="29" t="s">
        <v>693</v>
      </c>
      <c r="C757" s="11">
        <v>34444.080000000002</v>
      </c>
      <c r="D757" s="30">
        <f t="shared" si="11"/>
        <v>2870.34</v>
      </c>
      <c r="E757" s="37"/>
    </row>
    <row r="758" spans="1:5">
      <c r="A758" s="29">
        <v>755</v>
      </c>
      <c r="B758" s="29" t="s">
        <v>693</v>
      </c>
      <c r="C758" s="11">
        <v>182423.40000000002</v>
      </c>
      <c r="D758" s="30">
        <f t="shared" si="11"/>
        <v>15201.950000000003</v>
      </c>
      <c r="E758" s="37"/>
    </row>
    <row r="759" spans="1:5">
      <c r="A759" s="29">
        <v>756</v>
      </c>
      <c r="B759" s="29" t="s">
        <v>693</v>
      </c>
      <c r="C759" s="11">
        <v>52306.200000000004</v>
      </c>
      <c r="D759" s="30">
        <f t="shared" si="11"/>
        <v>4358.8500000000004</v>
      </c>
      <c r="E759" s="37"/>
    </row>
    <row r="760" spans="1:5">
      <c r="A760" s="29">
        <v>757</v>
      </c>
      <c r="B760" s="29" t="s">
        <v>693</v>
      </c>
      <c r="C760" s="11">
        <v>32243.52</v>
      </c>
      <c r="D760" s="30">
        <f t="shared" si="11"/>
        <v>2686.96</v>
      </c>
      <c r="E760" s="37"/>
    </row>
    <row r="761" spans="1:5">
      <c r="A761" s="29">
        <v>758</v>
      </c>
      <c r="B761" s="29" t="s">
        <v>693</v>
      </c>
      <c r="C761" s="11">
        <v>48895.32</v>
      </c>
      <c r="D761" s="30">
        <f t="shared" si="11"/>
        <v>4074.61</v>
      </c>
      <c r="E761" s="37"/>
    </row>
    <row r="762" spans="1:5">
      <c r="A762" s="29">
        <v>759</v>
      </c>
      <c r="B762" s="29" t="s">
        <v>693</v>
      </c>
      <c r="C762" s="11">
        <v>52256.520000000004</v>
      </c>
      <c r="D762" s="30">
        <f t="shared" si="11"/>
        <v>4354.71</v>
      </c>
      <c r="E762" s="37"/>
    </row>
    <row r="763" spans="1:5">
      <c r="A763" s="29">
        <v>760</v>
      </c>
      <c r="B763" s="29" t="s">
        <v>693</v>
      </c>
      <c r="C763" s="11">
        <v>41183.520000000004</v>
      </c>
      <c r="D763" s="30">
        <f t="shared" si="11"/>
        <v>3431.9600000000005</v>
      </c>
      <c r="E763" s="37"/>
    </row>
    <row r="764" spans="1:5">
      <c r="A764" s="29">
        <v>761</v>
      </c>
      <c r="B764" s="29" t="s">
        <v>693</v>
      </c>
      <c r="C764" s="11">
        <v>56460.72</v>
      </c>
      <c r="D764" s="30">
        <f t="shared" si="11"/>
        <v>4705.0600000000004</v>
      </c>
      <c r="E764" s="37"/>
    </row>
    <row r="765" spans="1:5">
      <c r="A765" s="29">
        <v>762</v>
      </c>
      <c r="B765" s="29" t="s">
        <v>693</v>
      </c>
      <c r="C765" s="11">
        <v>51789.96</v>
      </c>
      <c r="D765" s="30">
        <f t="shared" si="11"/>
        <v>4315.83</v>
      </c>
      <c r="E765" s="37"/>
    </row>
    <row r="766" spans="1:5">
      <c r="A766" s="29">
        <v>763</v>
      </c>
      <c r="B766" s="29" t="s">
        <v>693</v>
      </c>
      <c r="C766" s="11">
        <v>46949.520000000004</v>
      </c>
      <c r="D766" s="30">
        <f t="shared" si="11"/>
        <v>3912.4600000000005</v>
      </c>
      <c r="E766" s="37"/>
    </row>
    <row r="767" spans="1:5">
      <c r="A767" s="29">
        <v>764</v>
      </c>
      <c r="B767" s="29" t="s">
        <v>693</v>
      </c>
      <c r="C767" s="11">
        <v>38997.600000000006</v>
      </c>
      <c r="D767" s="30">
        <f t="shared" si="11"/>
        <v>3249.8000000000006</v>
      </c>
      <c r="E767" s="37"/>
    </row>
    <row r="768" spans="1:5">
      <c r="A768" s="29">
        <v>765</v>
      </c>
      <c r="B768" s="29" t="s">
        <v>693</v>
      </c>
      <c r="C768" s="11">
        <v>44109.600000000006</v>
      </c>
      <c r="D768" s="30">
        <f t="shared" si="11"/>
        <v>3675.8000000000006</v>
      </c>
      <c r="E768" s="37"/>
    </row>
    <row r="769" spans="1:5">
      <c r="A769" s="29">
        <v>766</v>
      </c>
      <c r="B769" s="29" t="s">
        <v>693</v>
      </c>
      <c r="C769" s="11">
        <v>33507.96</v>
      </c>
      <c r="D769" s="30">
        <f t="shared" si="11"/>
        <v>2792.33</v>
      </c>
      <c r="E769" s="37"/>
    </row>
    <row r="770" spans="1:5">
      <c r="A770" s="29">
        <v>767</v>
      </c>
      <c r="B770" s="29" t="s">
        <v>693</v>
      </c>
      <c r="C770" s="11">
        <v>55843.680000000008</v>
      </c>
      <c r="D770" s="30">
        <f t="shared" si="11"/>
        <v>4653.6400000000003</v>
      </c>
      <c r="E770" s="37"/>
    </row>
    <row r="771" spans="1:5">
      <c r="A771" s="29">
        <v>768</v>
      </c>
      <c r="B771" s="29" t="s">
        <v>693</v>
      </c>
      <c r="C771" s="11">
        <v>36831.24</v>
      </c>
      <c r="D771" s="30">
        <f t="shared" si="11"/>
        <v>3069.27</v>
      </c>
      <c r="E771" s="37"/>
    </row>
    <row r="772" spans="1:5">
      <c r="A772" s="29">
        <v>769</v>
      </c>
      <c r="B772" s="29" t="s">
        <v>693</v>
      </c>
      <c r="C772" s="11">
        <v>54666.240000000005</v>
      </c>
      <c r="D772" s="30">
        <f t="shared" si="11"/>
        <v>4555.5200000000004</v>
      </c>
      <c r="E772" s="37"/>
    </row>
    <row r="773" spans="1:5">
      <c r="A773" s="29">
        <v>770</v>
      </c>
      <c r="B773" s="29" t="s">
        <v>693</v>
      </c>
      <c r="C773" s="11">
        <v>40233.96</v>
      </c>
      <c r="D773" s="30">
        <f t="shared" ref="D773:D836" si="12">C773/12</f>
        <v>3352.83</v>
      </c>
      <c r="E773" s="37"/>
    </row>
    <row r="774" spans="1:5">
      <c r="A774" s="29">
        <v>771</v>
      </c>
      <c r="B774" s="29" t="s">
        <v>693</v>
      </c>
      <c r="C774" s="11">
        <v>51320.04</v>
      </c>
      <c r="D774" s="30">
        <f t="shared" si="12"/>
        <v>4276.67</v>
      </c>
      <c r="E774" s="37"/>
    </row>
    <row r="775" spans="1:5">
      <c r="A775" s="29">
        <v>772</v>
      </c>
      <c r="B775" s="29" t="s">
        <v>693</v>
      </c>
      <c r="C775" s="11">
        <v>47192.76</v>
      </c>
      <c r="D775" s="30">
        <f t="shared" si="12"/>
        <v>3932.73</v>
      </c>
      <c r="E775" s="37"/>
    </row>
    <row r="776" spans="1:5">
      <c r="A776" s="29">
        <v>773</v>
      </c>
      <c r="B776" s="29" t="s">
        <v>693</v>
      </c>
      <c r="C776" s="11">
        <v>47617.2</v>
      </c>
      <c r="D776" s="30">
        <f t="shared" si="12"/>
        <v>3968.1</v>
      </c>
      <c r="E776" s="37"/>
    </row>
    <row r="777" spans="1:5">
      <c r="A777" s="29">
        <v>774</v>
      </c>
      <c r="B777" s="29" t="s">
        <v>693</v>
      </c>
      <c r="C777" s="11">
        <v>47766.720000000001</v>
      </c>
      <c r="D777" s="30">
        <f t="shared" si="12"/>
        <v>3980.56</v>
      </c>
      <c r="E777" s="37"/>
    </row>
    <row r="778" spans="1:5">
      <c r="A778" s="29">
        <v>775</v>
      </c>
      <c r="B778" s="29" t="s">
        <v>693</v>
      </c>
      <c r="C778" s="11">
        <v>32595</v>
      </c>
      <c r="D778" s="30">
        <f t="shared" si="12"/>
        <v>2716.25</v>
      </c>
      <c r="E778" s="37"/>
    </row>
    <row r="779" spans="1:5">
      <c r="A779" s="29">
        <v>776</v>
      </c>
      <c r="B779" s="29" t="s">
        <v>693</v>
      </c>
      <c r="C779" s="11">
        <v>29556.120000000003</v>
      </c>
      <c r="D779" s="30">
        <f t="shared" si="12"/>
        <v>2463.0100000000002</v>
      </c>
      <c r="E779" s="37"/>
    </row>
    <row r="780" spans="1:5">
      <c r="A780" s="29">
        <v>777</v>
      </c>
      <c r="B780" s="29" t="s">
        <v>693</v>
      </c>
      <c r="C780" s="11">
        <v>62787.600000000006</v>
      </c>
      <c r="D780" s="30">
        <f t="shared" si="12"/>
        <v>5232.3</v>
      </c>
      <c r="E780" s="37"/>
    </row>
    <row r="781" spans="1:5">
      <c r="A781" s="29">
        <v>778</v>
      </c>
      <c r="B781" s="29" t="s">
        <v>693</v>
      </c>
      <c r="C781" s="11">
        <v>60134.28</v>
      </c>
      <c r="D781" s="30">
        <f t="shared" si="12"/>
        <v>5011.1899999999996</v>
      </c>
      <c r="E781" s="37"/>
    </row>
    <row r="782" spans="1:5">
      <c r="A782" s="29">
        <v>779</v>
      </c>
      <c r="B782" s="29" t="s">
        <v>693</v>
      </c>
      <c r="C782" s="11">
        <v>39330.479999999996</v>
      </c>
      <c r="D782" s="30">
        <f t="shared" si="12"/>
        <v>3277.5399999999995</v>
      </c>
      <c r="E782" s="37"/>
    </row>
    <row r="783" spans="1:5">
      <c r="A783" s="29">
        <v>780</v>
      </c>
      <c r="B783" s="29" t="s">
        <v>693</v>
      </c>
      <c r="C783" s="11">
        <v>42180</v>
      </c>
      <c r="D783" s="30">
        <f t="shared" si="12"/>
        <v>3515</v>
      </c>
      <c r="E783" s="37"/>
    </row>
    <row r="784" spans="1:5">
      <c r="A784" s="29">
        <v>781</v>
      </c>
      <c r="B784" s="29" t="s">
        <v>693</v>
      </c>
      <c r="C784" s="11">
        <v>41623.440000000002</v>
      </c>
      <c r="D784" s="30">
        <f t="shared" si="12"/>
        <v>3468.6200000000003</v>
      </c>
      <c r="E784" s="37"/>
    </row>
    <row r="785" spans="1:5">
      <c r="A785" s="29">
        <v>782</v>
      </c>
      <c r="B785" s="29" t="s">
        <v>693</v>
      </c>
      <c r="C785" s="11">
        <v>41732.639999999999</v>
      </c>
      <c r="D785" s="30">
        <f t="shared" si="12"/>
        <v>3477.72</v>
      </c>
      <c r="E785" s="37"/>
    </row>
    <row r="786" spans="1:5">
      <c r="A786" s="29">
        <v>783</v>
      </c>
      <c r="B786" s="29" t="s">
        <v>693</v>
      </c>
      <c r="C786" s="11">
        <v>34683</v>
      </c>
      <c r="D786" s="30">
        <f t="shared" si="12"/>
        <v>2890.25</v>
      </c>
      <c r="E786" s="37"/>
    </row>
    <row r="787" spans="1:5">
      <c r="A787" s="29">
        <v>784</v>
      </c>
      <c r="B787" s="29" t="s">
        <v>693</v>
      </c>
      <c r="C787" s="11">
        <v>46436.04</v>
      </c>
      <c r="D787" s="30">
        <f t="shared" si="12"/>
        <v>3869.67</v>
      </c>
      <c r="E787" s="37"/>
    </row>
    <row r="788" spans="1:5">
      <c r="A788" s="29">
        <v>785</v>
      </c>
      <c r="B788" s="29" t="s">
        <v>693</v>
      </c>
      <c r="C788" s="11">
        <v>43989</v>
      </c>
      <c r="D788" s="30">
        <f t="shared" si="12"/>
        <v>3665.75</v>
      </c>
      <c r="E788" s="37"/>
    </row>
    <row r="789" spans="1:5">
      <c r="A789" s="29">
        <v>786</v>
      </c>
      <c r="B789" s="29" t="s">
        <v>693</v>
      </c>
      <c r="C789" s="11">
        <v>38074.92</v>
      </c>
      <c r="D789" s="30">
        <f t="shared" si="12"/>
        <v>3172.91</v>
      </c>
      <c r="E789" s="37"/>
    </row>
    <row r="790" spans="1:5">
      <c r="A790" s="29">
        <v>787</v>
      </c>
      <c r="B790" s="29" t="s">
        <v>693</v>
      </c>
      <c r="C790" s="11">
        <v>49843.92</v>
      </c>
      <c r="D790" s="30">
        <f t="shared" si="12"/>
        <v>4153.66</v>
      </c>
      <c r="E790" s="37"/>
    </row>
    <row r="791" spans="1:5">
      <c r="A791" s="29">
        <v>788</v>
      </c>
      <c r="B791" s="29" t="s">
        <v>693</v>
      </c>
      <c r="C791" s="11">
        <v>30421.439999999999</v>
      </c>
      <c r="D791" s="30">
        <f t="shared" si="12"/>
        <v>2535.12</v>
      </c>
      <c r="E791" s="37"/>
    </row>
    <row r="792" spans="1:5">
      <c r="A792" s="29">
        <v>789</v>
      </c>
      <c r="B792" s="29" t="s">
        <v>693</v>
      </c>
      <c r="C792" s="11">
        <v>38598.479999999996</v>
      </c>
      <c r="D792" s="30">
        <f t="shared" si="12"/>
        <v>3216.5399999999995</v>
      </c>
      <c r="E792" s="37"/>
    </row>
    <row r="793" spans="1:5">
      <c r="A793" s="29">
        <v>790</v>
      </c>
      <c r="B793" s="29" t="s">
        <v>693</v>
      </c>
      <c r="C793" s="11">
        <v>34280.520000000004</v>
      </c>
      <c r="D793" s="30">
        <f t="shared" si="12"/>
        <v>2856.7100000000005</v>
      </c>
      <c r="E793" s="37"/>
    </row>
    <row r="794" spans="1:5">
      <c r="A794" s="29">
        <v>791</v>
      </c>
      <c r="B794" s="29" t="s">
        <v>693</v>
      </c>
      <c r="C794" s="11">
        <v>50601.84</v>
      </c>
      <c r="D794" s="30">
        <f t="shared" si="12"/>
        <v>4216.82</v>
      </c>
      <c r="E794" s="37"/>
    </row>
    <row r="795" spans="1:5">
      <c r="A795" s="29">
        <v>792</v>
      </c>
      <c r="B795" s="29" t="s">
        <v>693</v>
      </c>
      <c r="C795" s="11">
        <v>43004.399999999994</v>
      </c>
      <c r="D795" s="30">
        <f t="shared" si="12"/>
        <v>3583.6999999999994</v>
      </c>
      <c r="E795" s="37"/>
    </row>
    <row r="796" spans="1:5">
      <c r="A796" s="29">
        <v>793</v>
      </c>
      <c r="B796" s="29" t="s">
        <v>693</v>
      </c>
      <c r="C796" s="11">
        <v>56947.08</v>
      </c>
      <c r="D796" s="30">
        <f t="shared" si="12"/>
        <v>4745.59</v>
      </c>
      <c r="E796" s="37"/>
    </row>
    <row r="797" spans="1:5">
      <c r="A797" s="29">
        <v>794</v>
      </c>
      <c r="B797" s="29" t="s">
        <v>693</v>
      </c>
      <c r="C797" s="11">
        <v>55400.04</v>
      </c>
      <c r="D797" s="30">
        <f t="shared" si="12"/>
        <v>4616.67</v>
      </c>
      <c r="E797" s="37"/>
    </row>
    <row r="798" spans="1:5">
      <c r="A798" s="29">
        <v>795</v>
      </c>
      <c r="B798" s="29" t="s">
        <v>693</v>
      </c>
      <c r="C798" s="11">
        <v>55810.44</v>
      </c>
      <c r="D798" s="30">
        <f t="shared" si="12"/>
        <v>4650.87</v>
      </c>
      <c r="E798" s="37"/>
    </row>
    <row r="799" spans="1:5">
      <c r="A799" s="29">
        <v>796</v>
      </c>
      <c r="B799" s="29" t="s">
        <v>693</v>
      </c>
      <c r="C799" s="11">
        <v>65076.240000000005</v>
      </c>
      <c r="D799" s="30">
        <f t="shared" si="12"/>
        <v>5423.02</v>
      </c>
      <c r="E799" s="37"/>
    </row>
    <row r="800" spans="1:5">
      <c r="A800" s="29">
        <v>797</v>
      </c>
      <c r="B800" s="29" t="s">
        <v>693</v>
      </c>
      <c r="C800" s="11">
        <v>54739.799999999996</v>
      </c>
      <c r="D800" s="30">
        <f t="shared" si="12"/>
        <v>4561.6499999999996</v>
      </c>
      <c r="E800" s="37"/>
    </row>
    <row r="801" spans="1:5">
      <c r="A801" s="29">
        <v>798</v>
      </c>
      <c r="B801" s="29" t="s">
        <v>693</v>
      </c>
      <c r="C801" s="11">
        <v>46212.72</v>
      </c>
      <c r="D801" s="30">
        <f t="shared" si="12"/>
        <v>3851.06</v>
      </c>
      <c r="E801" s="37"/>
    </row>
    <row r="802" spans="1:5">
      <c r="A802" s="29">
        <v>799</v>
      </c>
      <c r="B802" s="29" t="s">
        <v>693</v>
      </c>
      <c r="C802" s="11">
        <v>47036.88</v>
      </c>
      <c r="D802" s="30">
        <f t="shared" si="12"/>
        <v>3919.74</v>
      </c>
      <c r="E802" s="37"/>
    </row>
    <row r="803" spans="1:5">
      <c r="A803" s="29">
        <v>800</v>
      </c>
      <c r="B803" s="29" t="s">
        <v>693</v>
      </c>
      <c r="C803" s="11">
        <v>38844.720000000001</v>
      </c>
      <c r="D803" s="30">
        <f t="shared" si="12"/>
        <v>3237.06</v>
      </c>
      <c r="E803" s="37"/>
    </row>
    <row r="804" spans="1:5">
      <c r="A804" s="29">
        <v>801</v>
      </c>
      <c r="B804" s="29" t="s">
        <v>693</v>
      </c>
      <c r="C804" s="11">
        <v>46700.639999999999</v>
      </c>
      <c r="D804" s="30">
        <f t="shared" si="12"/>
        <v>3891.72</v>
      </c>
      <c r="E804" s="37"/>
    </row>
    <row r="805" spans="1:5">
      <c r="A805" s="29">
        <v>802</v>
      </c>
      <c r="B805" s="29" t="s">
        <v>693</v>
      </c>
      <c r="C805" s="11">
        <v>30712.199999999997</v>
      </c>
      <c r="D805" s="30">
        <f t="shared" si="12"/>
        <v>2559.35</v>
      </c>
      <c r="E805" s="37"/>
    </row>
    <row r="806" spans="1:5">
      <c r="A806" s="29">
        <v>803</v>
      </c>
      <c r="B806" s="29" t="s">
        <v>693</v>
      </c>
      <c r="C806" s="11">
        <v>54634.200000000004</v>
      </c>
      <c r="D806" s="30">
        <f t="shared" si="12"/>
        <v>4552.8500000000004</v>
      </c>
      <c r="E806" s="37"/>
    </row>
    <row r="807" spans="1:5">
      <c r="A807" s="29">
        <v>804</v>
      </c>
      <c r="B807" s="29" t="s">
        <v>693</v>
      </c>
      <c r="C807" s="11">
        <v>58152.84</v>
      </c>
      <c r="D807" s="30">
        <f t="shared" si="12"/>
        <v>4846.07</v>
      </c>
      <c r="E807" s="37"/>
    </row>
    <row r="808" spans="1:5">
      <c r="A808" s="29">
        <v>805</v>
      </c>
      <c r="B808" s="29" t="s">
        <v>693</v>
      </c>
      <c r="C808" s="11">
        <v>74934</v>
      </c>
      <c r="D808" s="30">
        <f t="shared" si="12"/>
        <v>6244.5</v>
      </c>
      <c r="E808" s="37"/>
    </row>
    <row r="809" spans="1:5">
      <c r="A809" s="29">
        <v>806</v>
      </c>
      <c r="B809" s="29" t="s">
        <v>693</v>
      </c>
      <c r="C809" s="11">
        <v>72026.52</v>
      </c>
      <c r="D809" s="30">
        <f t="shared" si="12"/>
        <v>6002.21</v>
      </c>
      <c r="E809" s="37"/>
    </row>
    <row r="810" spans="1:5">
      <c r="A810" s="29">
        <v>807</v>
      </c>
      <c r="B810" s="29" t="s">
        <v>693</v>
      </c>
      <c r="C810" s="11">
        <v>32493.120000000003</v>
      </c>
      <c r="D810" s="30">
        <f t="shared" si="12"/>
        <v>2707.76</v>
      </c>
      <c r="E810" s="37"/>
    </row>
    <row r="811" spans="1:5">
      <c r="A811" s="29">
        <v>808</v>
      </c>
      <c r="B811" s="29" t="s">
        <v>693</v>
      </c>
      <c r="C811" s="11">
        <v>85697.64</v>
      </c>
      <c r="D811" s="30">
        <f t="shared" si="12"/>
        <v>7141.47</v>
      </c>
      <c r="E811" s="37"/>
    </row>
    <row r="812" spans="1:5">
      <c r="A812" s="29">
        <v>809</v>
      </c>
      <c r="B812" s="29" t="s">
        <v>693</v>
      </c>
      <c r="C812" s="11">
        <v>80027.28</v>
      </c>
      <c r="D812" s="30">
        <f t="shared" si="12"/>
        <v>6668.94</v>
      </c>
      <c r="E812" s="37"/>
    </row>
    <row r="813" spans="1:5">
      <c r="A813" s="29">
        <v>810</v>
      </c>
      <c r="B813" s="29" t="s">
        <v>693</v>
      </c>
      <c r="C813" s="11">
        <v>48632.28</v>
      </c>
      <c r="D813" s="30">
        <f t="shared" si="12"/>
        <v>4052.69</v>
      </c>
      <c r="E813" s="37"/>
    </row>
    <row r="814" spans="1:5">
      <c r="A814" s="29">
        <v>811</v>
      </c>
      <c r="B814" s="29" t="s">
        <v>693</v>
      </c>
      <c r="C814" s="11">
        <v>24398.400000000001</v>
      </c>
      <c r="D814" s="30">
        <f t="shared" si="12"/>
        <v>2033.2</v>
      </c>
      <c r="E814" s="37"/>
    </row>
    <row r="815" spans="1:5">
      <c r="A815" s="29">
        <v>812</v>
      </c>
      <c r="B815" s="29" t="s">
        <v>693</v>
      </c>
      <c r="C815" s="11">
        <v>70134.240000000005</v>
      </c>
      <c r="D815" s="30">
        <f t="shared" si="12"/>
        <v>5844.52</v>
      </c>
      <c r="E815" s="37"/>
    </row>
    <row r="816" spans="1:5">
      <c r="A816" s="29">
        <v>813</v>
      </c>
      <c r="B816" s="29" t="s">
        <v>693</v>
      </c>
      <c r="C816" s="11">
        <v>53479.680000000008</v>
      </c>
      <c r="D816" s="30">
        <f t="shared" si="12"/>
        <v>4456.6400000000003</v>
      </c>
      <c r="E816" s="37"/>
    </row>
    <row r="817" spans="1:5">
      <c r="A817" s="29">
        <v>814</v>
      </c>
      <c r="B817" s="29" t="s">
        <v>693</v>
      </c>
      <c r="C817" s="11">
        <v>52337.279999999999</v>
      </c>
      <c r="D817" s="30">
        <f t="shared" si="12"/>
        <v>4361.4399999999996</v>
      </c>
      <c r="E817" s="37"/>
    </row>
    <row r="818" spans="1:5">
      <c r="A818" s="29">
        <v>815</v>
      </c>
      <c r="B818" s="29" t="s">
        <v>693</v>
      </c>
      <c r="C818" s="11">
        <v>31474.32</v>
      </c>
      <c r="D818" s="30">
        <f t="shared" si="12"/>
        <v>2622.86</v>
      </c>
      <c r="E818" s="37"/>
    </row>
    <row r="819" spans="1:5">
      <c r="A819" s="29">
        <v>816</v>
      </c>
      <c r="B819" s="29" t="s">
        <v>693</v>
      </c>
      <c r="C819" s="11">
        <v>45632.639999999999</v>
      </c>
      <c r="D819" s="30">
        <f t="shared" si="12"/>
        <v>3802.72</v>
      </c>
      <c r="E819" s="37"/>
    </row>
    <row r="820" spans="1:5">
      <c r="A820" s="29">
        <v>817</v>
      </c>
      <c r="B820" s="29" t="s">
        <v>693</v>
      </c>
      <c r="C820" s="11">
        <v>39051.360000000001</v>
      </c>
      <c r="D820" s="30">
        <f t="shared" si="12"/>
        <v>3254.28</v>
      </c>
      <c r="E820" s="37"/>
    </row>
    <row r="821" spans="1:5">
      <c r="A821" s="29">
        <v>818</v>
      </c>
      <c r="B821" s="29" t="s">
        <v>693</v>
      </c>
      <c r="C821" s="11">
        <v>54339.240000000005</v>
      </c>
      <c r="D821" s="30">
        <f t="shared" si="12"/>
        <v>4528.2700000000004</v>
      </c>
      <c r="E821" s="37"/>
    </row>
    <row r="822" spans="1:5">
      <c r="A822" s="29">
        <v>819</v>
      </c>
      <c r="B822" s="29" t="s">
        <v>693</v>
      </c>
      <c r="C822" s="11">
        <v>46266.720000000001</v>
      </c>
      <c r="D822" s="30">
        <f t="shared" si="12"/>
        <v>3855.56</v>
      </c>
      <c r="E822" s="37"/>
    </row>
    <row r="823" spans="1:5">
      <c r="A823" s="29">
        <v>820</v>
      </c>
      <c r="B823" s="29" t="s">
        <v>693</v>
      </c>
      <c r="C823" s="11">
        <v>51537.36</v>
      </c>
      <c r="D823" s="30">
        <f t="shared" si="12"/>
        <v>4294.78</v>
      </c>
      <c r="E823" s="37"/>
    </row>
    <row r="824" spans="1:5">
      <c r="A824" s="29">
        <v>821</v>
      </c>
      <c r="B824" s="29" t="s">
        <v>693</v>
      </c>
      <c r="C824" s="11">
        <v>47712.959999999999</v>
      </c>
      <c r="D824" s="30">
        <f t="shared" si="12"/>
        <v>3976.08</v>
      </c>
      <c r="E824" s="37"/>
    </row>
    <row r="825" spans="1:5">
      <c r="A825" s="29">
        <v>822</v>
      </c>
      <c r="B825" s="29" t="s">
        <v>693</v>
      </c>
      <c r="C825" s="11">
        <v>54202.200000000004</v>
      </c>
      <c r="D825" s="30">
        <f t="shared" si="12"/>
        <v>4516.8500000000004</v>
      </c>
      <c r="E825" s="37"/>
    </row>
    <row r="826" spans="1:5">
      <c r="A826" s="29">
        <v>823</v>
      </c>
      <c r="B826" s="29" t="s">
        <v>693</v>
      </c>
      <c r="C826" s="11">
        <v>34585.68</v>
      </c>
      <c r="D826" s="30">
        <f t="shared" si="12"/>
        <v>2882.14</v>
      </c>
      <c r="E826" s="37"/>
    </row>
    <row r="827" spans="1:5">
      <c r="A827" s="29">
        <v>824</v>
      </c>
      <c r="B827" s="29" t="s">
        <v>693</v>
      </c>
      <c r="C827" s="11">
        <v>39744.600000000006</v>
      </c>
      <c r="D827" s="30">
        <f t="shared" si="12"/>
        <v>3312.0500000000006</v>
      </c>
      <c r="E827" s="37"/>
    </row>
    <row r="828" spans="1:5">
      <c r="A828" s="29">
        <v>825</v>
      </c>
      <c r="B828" s="29" t="s">
        <v>693</v>
      </c>
      <c r="C828" s="11">
        <v>23622.12</v>
      </c>
      <c r="D828" s="30">
        <f t="shared" si="12"/>
        <v>1968.51</v>
      </c>
      <c r="E828" s="37"/>
    </row>
    <row r="829" spans="1:5">
      <c r="A829" s="29">
        <v>826</v>
      </c>
      <c r="B829" s="29" t="s">
        <v>693</v>
      </c>
      <c r="C829" s="11">
        <v>35714.28</v>
      </c>
      <c r="D829" s="30">
        <f t="shared" si="12"/>
        <v>2976.19</v>
      </c>
      <c r="E829" s="37"/>
    </row>
    <row r="830" spans="1:5">
      <c r="A830" s="29">
        <v>827</v>
      </c>
      <c r="B830" s="29" t="s">
        <v>693</v>
      </c>
      <c r="C830" s="11">
        <v>35641.32</v>
      </c>
      <c r="D830" s="30">
        <f t="shared" si="12"/>
        <v>2970.11</v>
      </c>
      <c r="E830" s="37"/>
    </row>
    <row r="831" spans="1:5">
      <c r="A831" s="29">
        <v>828</v>
      </c>
      <c r="B831" s="29" t="s">
        <v>693</v>
      </c>
      <c r="C831" s="11">
        <v>34976.159999999996</v>
      </c>
      <c r="D831" s="30">
        <f t="shared" si="12"/>
        <v>2914.68</v>
      </c>
      <c r="E831" s="37"/>
    </row>
    <row r="832" spans="1:5">
      <c r="A832" s="29">
        <v>829</v>
      </c>
      <c r="B832" s="29" t="s">
        <v>693</v>
      </c>
      <c r="C832" s="11">
        <v>25799.52</v>
      </c>
      <c r="D832" s="30">
        <f t="shared" si="12"/>
        <v>2149.96</v>
      </c>
      <c r="E832" s="37"/>
    </row>
    <row r="833" spans="1:5">
      <c r="A833" s="29">
        <v>830</v>
      </c>
      <c r="B833" s="29" t="s">
        <v>693</v>
      </c>
      <c r="C833" s="11">
        <v>38812.080000000002</v>
      </c>
      <c r="D833" s="30">
        <f t="shared" si="12"/>
        <v>3234.34</v>
      </c>
      <c r="E833" s="37"/>
    </row>
    <row r="834" spans="1:5">
      <c r="A834" s="29">
        <v>831</v>
      </c>
      <c r="B834" s="29" t="s">
        <v>693</v>
      </c>
      <c r="C834" s="11">
        <v>37788.479999999996</v>
      </c>
      <c r="D834" s="30">
        <f t="shared" si="12"/>
        <v>3149.0399999999995</v>
      </c>
      <c r="E834" s="37"/>
    </row>
    <row r="835" spans="1:5">
      <c r="A835" s="29">
        <v>832</v>
      </c>
      <c r="B835" s="29" t="s">
        <v>693</v>
      </c>
      <c r="C835" s="11">
        <v>54364.799999999996</v>
      </c>
      <c r="D835" s="30">
        <f t="shared" si="12"/>
        <v>4530.3999999999996</v>
      </c>
      <c r="E835" s="37"/>
    </row>
    <row r="836" spans="1:5">
      <c r="A836" s="29">
        <v>833</v>
      </c>
      <c r="B836" s="29" t="s">
        <v>693</v>
      </c>
      <c r="C836" s="11">
        <v>44980.92</v>
      </c>
      <c r="D836" s="30">
        <f t="shared" si="12"/>
        <v>3748.41</v>
      </c>
      <c r="E836" s="37"/>
    </row>
    <row r="837" spans="1:5">
      <c r="A837" s="29">
        <v>834</v>
      </c>
      <c r="B837" s="29" t="s">
        <v>693</v>
      </c>
      <c r="C837" s="11">
        <v>48329.64</v>
      </c>
      <c r="D837" s="30">
        <f t="shared" ref="D837:D900" si="13">C837/12</f>
        <v>4027.47</v>
      </c>
      <c r="E837" s="37"/>
    </row>
    <row r="838" spans="1:5">
      <c r="A838" s="29">
        <v>835</v>
      </c>
      <c r="B838" s="29" t="s">
        <v>693</v>
      </c>
      <c r="C838" s="11">
        <v>67419</v>
      </c>
      <c r="D838" s="30">
        <f t="shared" si="13"/>
        <v>5618.25</v>
      </c>
      <c r="E838" s="37"/>
    </row>
    <row r="839" spans="1:5">
      <c r="A839" s="29">
        <v>836</v>
      </c>
      <c r="B839" s="29" t="s">
        <v>693</v>
      </c>
      <c r="C839" s="11">
        <v>54854.28</v>
      </c>
      <c r="D839" s="30">
        <f t="shared" si="13"/>
        <v>4571.1899999999996</v>
      </c>
      <c r="E839" s="37"/>
    </row>
    <row r="840" spans="1:5">
      <c r="A840" s="29">
        <v>837</v>
      </c>
      <c r="B840" s="29" t="s">
        <v>693</v>
      </c>
      <c r="C840" s="11">
        <v>49809.72</v>
      </c>
      <c r="D840" s="30">
        <f t="shared" si="13"/>
        <v>4150.8100000000004</v>
      </c>
      <c r="E840" s="37"/>
    </row>
    <row r="841" spans="1:5">
      <c r="A841" s="29">
        <v>838</v>
      </c>
      <c r="B841" s="29" t="s">
        <v>693</v>
      </c>
      <c r="C841" s="11">
        <v>59016.959999999999</v>
      </c>
      <c r="D841" s="30">
        <f t="shared" si="13"/>
        <v>4918.08</v>
      </c>
      <c r="E841" s="37"/>
    </row>
    <row r="842" spans="1:5">
      <c r="A842" s="29">
        <v>839</v>
      </c>
      <c r="B842" s="29" t="s">
        <v>693</v>
      </c>
      <c r="C842" s="11">
        <v>54794.16</v>
      </c>
      <c r="D842" s="30">
        <f t="shared" si="13"/>
        <v>4566.18</v>
      </c>
      <c r="E842" s="37"/>
    </row>
    <row r="843" spans="1:5">
      <c r="A843" s="29">
        <v>840</v>
      </c>
      <c r="B843" s="29" t="s">
        <v>693</v>
      </c>
      <c r="C843" s="11">
        <v>36557.040000000001</v>
      </c>
      <c r="D843" s="30">
        <f t="shared" si="13"/>
        <v>3046.42</v>
      </c>
      <c r="E843" s="37"/>
    </row>
    <row r="844" spans="1:5">
      <c r="A844" s="29">
        <v>841</v>
      </c>
      <c r="B844" s="29" t="s">
        <v>693</v>
      </c>
      <c r="C844" s="11">
        <v>79444.56</v>
      </c>
      <c r="D844" s="30">
        <f t="shared" si="13"/>
        <v>6620.38</v>
      </c>
      <c r="E844" s="37"/>
    </row>
    <row r="845" spans="1:5">
      <c r="A845" s="29">
        <v>842</v>
      </c>
      <c r="B845" s="29" t="s">
        <v>693</v>
      </c>
      <c r="C845" s="11">
        <v>39957.24</v>
      </c>
      <c r="D845" s="30">
        <f t="shared" si="13"/>
        <v>3329.77</v>
      </c>
      <c r="E845" s="37"/>
    </row>
    <row r="846" spans="1:5">
      <c r="A846" s="29">
        <v>843</v>
      </c>
      <c r="B846" s="29" t="s">
        <v>693</v>
      </c>
      <c r="C846" s="11">
        <v>50235.96</v>
      </c>
      <c r="D846" s="30">
        <f t="shared" si="13"/>
        <v>4186.33</v>
      </c>
      <c r="E846" s="37"/>
    </row>
    <row r="847" spans="1:5">
      <c r="A847" s="29">
        <v>844</v>
      </c>
      <c r="B847" s="29" t="s">
        <v>693</v>
      </c>
      <c r="C847" s="11">
        <v>80098.44</v>
      </c>
      <c r="D847" s="30">
        <f t="shared" si="13"/>
        <v>6674.87</v>
      </c>
      <c r="E847" s="37"/>
    </row>
    <row r="848" spans="1:5">
      <c r="A848" s="29">
        <v>845</v>
      </c>
      <c r="B848" s="29" t="s">
        <v>693</v>
      </c>
      <c r="C848" s="11">
        <v>42585.840000000004</v>
      </c>
      <c r="D848" s="30">
        <f t="shared" si="13"/>
        <v>3548.82</v>
      </c>
      <c r="E848" s="37"/>
    </row>
    <row r="849" spans="1:5">
      <c r="A849" s="29">
        <v>846</v>
      </c>
      <c r="B849" s="29" t="s">
        <v>693</v>
      </c>
      <c r="C849" s="11">
        <v>70493.040000000008</v>
      </c>
      <c r="D849" s="30">
        <f t="shared" si="13"/>
        <v>5874.420000000001</v>
      </c>
      <c r="E849" s="37"/>
    </row>
    <row r="850" spans="1:5">
      <c r="A850" s="29">
        <v>847</v>
      </c>
      <c r="B850" s="29" t="s">
        <v>693</v>
      </c>
      <c r="C850" s="11">
        <v>51375.240000000005</v>
      </c>
      <c r="D850" s="30">
        <f t="shared" si="13"/>
        <v>4281.2700000000004</v>
      </c>
      <c r="E850" s="37"/>
    </row>
    <row r="851" spans="1:5">
      <c r="A851" s="29">
        <v>848</v>
      </c>
      <c r="B851" s="29" t="s">
        <v>693</v>
      </c>
      <c r="C851" s="11">
        <v>66328.44</v>
      </c>
      <c r="D851" s="30">
        <f t="shared" si="13"/>
        <v>5527.37</v>
      </c>
      <c r="E851" s="37"/>
    </row>
    <row r="852" spans="1:5">
      <c r="A852" s="29">
        <v>849</v>
      </c>
      <c r="B852" s="29" t="s">
        <v>693</v>
      </c>
      <c r="C852" s="11">
        <v>46638.36</v>
      </c>
      <c r="D852" s="30">
        <f t="shared" si="13"/>
        <v>3886.53</v>
      </c>
      <c r="E852" s="37"/>
    </row>
    <row r="853" spans="1:5">
      <c r="A853" s="29">
        <v>850</v>
      </c>
      <c r="B853" s="29" t="s">
        <v>693</v>
      </c>
      <c r="C853" s="11">
        <v>25667.64</v>
      </c>
      <c r="D853" s="30">
        <f t="shared" si="13"/>
        <v>2138.9699999999998</v>
      </c>
      <c r="E853" s="37"/>
    </row>
    <row r="854" spans="1:5">
      <c r="A854" s="29">
        <v>851</v>
      </c>
      <c r="B854" s="29" t="s">
        <v>693</v>
      </c>
      <c r="C854" s="11">
        <v>40841.159999999996</v>
      </c>
      <c r="D854" s="30">
        <f t="shared" si="13"/>
        <v>3403.43</v>
      </c>
      <c r="E854" s="37"/>
    </row>
    <row r="855" spans="1:5">
      <c r="A855" s="29">
        <v>852</v>
      </c>
      <c r="B855" s="29" t="s">
        <v>693</v>
      </c>
      <c r="C855" s="11">
        <v>94333.08</v>
      </c>
      <c r="D855" s="30">
        <f t="shared" si="13"/>
        <v>7861.09</v>
      </c>
      <c r="E855" s="37"/>
    </row>
    <row r="856" spans="1:5">
      <c r="A856" s="29">
        <v>853</v>
      </c>
      <c r="B856" s="29" t="s">
        <v>693</v>
      </c>
      <c r="C856" s="11">
        <v>37575.120000000003</v>
      </c>
      <c r="D856" s="30">
        <f t="shared" si="13"/>
        <v>3131.26</v>
      </c>
      <c r="E856" s="37"/>
    </row>
    <row r="857" spans="1:5">
      <c r="A857" s="29">
        <v>854</v>
      </c>
      <c r="B857" s="29" t="s">
        <v>693</v>
      </c>
      <c r="C857" s="11">
        <v>50650.92</v>
      </c>
      <c r="D857" s="30">
        <f t="shared" si="13"/>
        <v>4220.91</v>
      </c>
      <c r="E857" s="37"/>
    </row>
    <row r="858" spans="1:5">
      <c r="A858" s="29">
        <v>855</v>
      </c>
      <c r="B858" s="29" t="s">
        <v>693</v>
      </c>
      <c r="C858" s="11">
        <v>49457.64</v>
      </c>
      <c r="D858" s="30">
        <f t="shared" si="13"/>
        <v>4121.47</v>
      </c>
      <c r="E858" s="37"/>
    </row>
    <row r="859" spans="1:5">
      <c r="A859" s="29">
        <v>856</v>
      </c>
      <c r="B859" s="29" t="s">
        <v>693</v>
      </c>
      <c r="C859" s="11">
        <v>63392.639999999999</v>
      </c>
      <c r="D859" s="30">
        <f t="shared" si="13"/>
        <v>5282.72</v>
      </c>
      <c r="E859" s="37"/>
    </row>
    <row r="860" spans="1:5">
      <c r="A860" s="29">
        <v>857</v>
      </c>
      <c r="B860" s="29" t="s">
        <v>693</v>
      </c>
      <c r="C860" s="11">
        <v>36813.24</v>
      </c>
      <c r="D860" s="30">
        <f t="shared" si="13"/>
        <v>3067.77</v>
      </c>
      <c r="E860" s="37"/>
    </row>
    <row r="861" spans="1:5">
      <c r="A861" s="29">
        <v>858</v>
      </c>
      <c r="B861" s="29" t="s">
        <v>693</v>
      </c>
      <c r="C861" s="11">
        <v>55795.56</v>
      </c>
      <c r="D861" s="30">
        <f t="shared" si="13"/>
        <v>4649.63</v>
      </c>
      <c r="E861" s="37"/>
    </row>
    <row r="862" spans="1:5">
      <c r="A862" s="29">
        <v>859</v>
      </c>
      <c r="B862" s="29" t="s">
        <v>693</v>
      </c>
      <c r="C862" s="11">
        <v>32183.760000000002</v>
      </c>
      <c r="D862" s="30">
        <f t="shared" si="13"/>
        <v>2681.98</v>
      </c>
      <c r="E862" s="37"/>
    </row>
    <row r="863" spans="1:5">
      <c r="A863" s="29">
        <v>860</v>
      </c>
      <c r="B863" s="29" t="s">
        <v>693</v>
      </c>
      <c r="C863" s="11">
        <v>50326.559999999998</v>
      </c>
      <c r="D863" s="30">
        <f t="shared" si="13"/>
        <v>4193.88</v>
      </c>
      <c r="E863" s="37"/>
    </row>
    <row r="864" spans="1:5">
      <c r="A864" s="29">
        <v>861</v>
      </c>
      <c r="B864" s="29" t="s">
        <v>693</v>
      </c>
      <c r="C864" s="11">
        <v>57541.08</v>
      </c>
      <c r="D864" s="30">
        <f t="shared" si="13"/>
        <v>4795.09</v>
      </c>
      <c r="E864" s="37"/>
    </row>
    <row r="865" spans="1:5">
      <c r="A865" s="29">
        <v>862</v>
      </c>
      <c r="B865" s="29" t="s">
        <v>693</v>
      </c>
      <c r="C865" s="11">
        <v>58457.399999999994</v>
      </c>
      <c r="D865" s="30">
        <f t="shared" si="13"/>
        <v>4871.45</v>
      </c>
      <c r="E865" s="37"/>
    </row>
    <row r="866" spans="1:5">
      <c r="A866" s="29">
        <v>863</v>
      </c>
      <c r="B866" s="29" t="s">
        <v>693</v>
      </c>
      <c r="C866" s="11">
        <v>53708.28</v>
      </c>
      <c r="D866" s="30">
        <f t="shared" si="13"/>
        <v>4475.6899999999996</v>
      </c>
      <c r="E866" s="37"/>
    </row>
    <row r="867" spans="1:5">
      <c r="A867" s="29">
        <v>864</v>
      </c>
      <c r="B867" s="29" t="s">
        <v>693</v>
      </c>
      <c r="C867" s="11">
        <v>32446.199999999997</v>
      </c>
      <c r="D867" s="30">
        <f t="shared" si="13"/>
        <v>2703.85</v>
      </c>
      <c r="E867" s="37"/>
    </row>
    <row r="868" spans="1:5">
      <c r="A868" s="29">
        <v>865</v>
      </c>
      <c r="B868" s="29" t="s">
        <v>693</v>
      </c>
      <c r="C868" s="11">
        <v>58799.399999999994</v>
      </c>
      <c r="D868" s="30">
        <f t="shared" si="13"/>
        <v>4899.95</v>
      </c>
      <c r="E868" s="37"/>
    </row>
    <row r="869" spans="1:5">
      <c r="A869" s="29">
        <v>866</v>
      </c>
      <c r="B869" s="29" t="s">
        <v>693</v>
      </c>
      <c r="C869" s="11">
        <v>48683.88</v>
      </c>
      <c r="D869" s="30">
        <f t="shared" si="13"/>
        <v>4056.99</v>
      </c>
      <c r="E869" s="37"/>
    </row>
    <row r="870" spans="1:5">
      <c r="A870" s="29">
        <v>867</v>
      </c>
      <c r="B870" s="29" t="s">
        <v>693</v>
      </c>
      <c r="C870" s="11">
        <v>50826.96</v>
      </c>
      <c r="D870" s="30">
        <f t="shared" si="13"/>
        <v>4235.58</v>
      </c>
      <c r="E870" s="37"/>
    </row>
    <row r="871" spans="1:5">
      <c r="A871" s="29">
        <v>868</v>
      </c>
      <c r="B871" s="29" t="s">
        <v>693</v>
      </c>
      <c r="C871" s="11">
        <v>54959.759999999995</v>
      </c>
      <c r="D871" s="30">
        <f t="shared" si="13"/>
        <v>4579.9799999999996</v>
      </c>
      <c r="E871" s="37"/>
    </row>
    <row r="872" spans="1:5">
      <c r="A872" s="29">
        <v>869</v>
      </c>
      <c r="B872" s="29" t="s">
        <v>693</v>
      </c>
      <c r="C872" s="11">
        <v>55030.92</v>
      </c>
      <c r="D872" s="30">
        <f t="shared" si="13"/>
        <v>4585.91</v>
      </c>
      <c r="E872" s="37"/>
    </row>
    <row r="873" spans="1:5">
      <c r="A873" s="29">
        <v>870</v>
      </c>
      <c r="B873" s="29" t="s">
        <v>693</v>
      </c>
      <c r="C873" s="11">
        <v>30856.44</v>
      </c>
      <c r="D873" s="30">
        <f t="shared" si="13"/>
        <v>2571.37</v>
      </c>
      <c r="E873" s="37"/>
    </row>
    <row r="874" spans="1:5">
      <c r="A874" s="29">
        <v>871</v>
      </c>
      <c r="B874" s="29" t="s">
        <v>693</v>
      </c>
      <c r="C874" s="11">
        <v>79374.36</v>
      </c>
      <c r="D874" s="30">
        <f t="shared" si="13"/>
        <v>6614.53</v>
      </c>
      <c r="E874" s="37"/>
    </row>
    <row r="875" spans="1:5">
      <c r="A875" s="29">
        <v>872</v>
      </c>
      <c r="B875" s="29" t="s">
        <v>693</v>
      </c>
      <c r="C875" s="11">
        <v>45033.120000000003</v>
      </c>
      <c r="D875" s="30">
        <f t="shared" si="13"/>
        <v>3752.76</v>
      </c>
      <c r="E875" s="37"/>
    </row>
    <row r="876" spans="1:5">
      <c r="A876" s="29">
        <v>873</v>
      </c>
      <c r="B876" s="29" t="s">
        <v>693</v>
      </c>
      <c r="C876" s="11">
        <v>54751.680000000008</v>
      </c>
      <c r="D876" s="30">
        <f t="shared" si="13"/>
        <v>4562.6400000000003</v>
      </c>
      <c r="E876" s="37"/>
    </row>
    <row r="877" spans="1:5">
      <c r="A877" s="29">
        <v>874</v>
      </c>
      <c r="B877" s="29" t="s">
        <v>693</v>
      </c>
      <c r="C877" s="11">
        <v>33598.559999999998</v>
      </c>
      <c r="D877" s="30">
        <f t="shared" si="13"/>
        <v>2799.8799999999997</v>
      </c>
      <c r="E877" s="37"/>
    </row>
    <row r="878" spans="1:5">
      <c r="A878" s="29">
        <v>875</v>
      </c>
      <c r="B878" s="29" t="s">
        <v>693</v>
      </c>
      <c r="C878" s="11">
        <v>45853.919999999998</v>
      </c>
      <c r="D878" s="30">
        <f t="shared" si="13"/>
        <v>3821.16</v>
      </c>
      <c r="E878" s="37"/>
    </row>
    <row r="879" spans="1:5">
      <c r="A879" s="29">
        <v>876</v>
      </c>
      <c r="B879" s="29" t="s">
        <v>693</v>
      </c>
      <c r="C879" s="11">
        <v>70670.64</v>
      </c>
      <c r="D879" s="30">
        <f t="shared" si="13"/>
        <v>5889.22</v>
      </c>
      <c r="E879" s="37"/>
    </row>
    <row r="880" spans="1:5">
      <c r="A880" s="29">
        <v>877</v>
      </c>
      <c r="B880" s="29" t="s">
        <v>693</v>
      </c>
      <c r="C880" s="11">
        <v>71794.319999999992</v>
      </c>
      <c r="D880" s="30">
        <f t="shared" si="13"/>
        <v>5982.86</v>
      </c>
      <c r="E880" s="37"/>
    </row>
    <row r="881" spans="1:5">
      <c r="A881" s="29">
        <v>878</v>
      </c>
      <c r="B881" s="29" t="s">
        <v>693</v>
      </c>
      <c r="C881" s="11">
        <v>59816.399999999994</v>
      </c>
      <c r="D881" s="30">
        <f t="shared" si="13"/>
        <v>4984.7</v>
      </c>
      <c r="E881" s="37"/>
    </row>
    <row r="882" spans="1:5">
      <c r="A882" s="29">
        <v>879</v>
      </c>
      <c r="B882" s="29" t="s">
        <v>693</v>
      </c>
      <c r="C882" s="11">
        <v>66021.240000000005</v>
      </c>
      <c r="D882" s="30">
        <f t="shared" si="13"/>
        <v>5501.77</v>
      </c>
      <c r="E882" s="37"/>
    </row>
    <row r="883" spans="1:5">
      <c r="A883" s="29">
        <v>880</v>
      </c>
      <c r="B883" s="29" t="s">
        <v>693</v>
      </c>
      <c r="C883" s="11">
        <v>55750.080000000002</v>
      </c>
      <c r="D883" s="30">
        <f t="shared" si="13"/>
        <v>4645.84</v>
      </c>
      <c r="E883" s="37"/>
    </row>
    <row r="884" spans="1:5">
      <c r="A884" s="29">
        <v>881</v>
      </c>
      <c r="B884" s="29" t="s">
        <v>693</v>
      </c>
      <c r="C884" s="11">
        <v>83593.56</v>
      </c>
      <c r="D884" s="30">
        <f t="shared" si="13"/>
        <v>6966.13</v>
      </c>
      <c r="E884" s="37"/>
    </row>
    <row r="885" spans="1:5">
      <c r="A885" s="29">
        <v>882</v>
      </c>
      <c r="B885" s="29" t="s">
        <v>693</v>
      </c>
      <c r="C885" s="11">
        <v>88932.12</v>
      </c>
      <c r="D885" s="30">
        <f t="shared" si="13"/>
        <v>7411.0099999999993</v>
      </c>
      <c r="E885" s="37"/>
    </row>
    <row r="886" spans="1:5">
      <c r="A886" s="29">
        <v>883</v>
      </c>
      <c r="B886" s="29" t="s">
        <v>693</v>
      </c>
      <c r="C886" s="11">
        <v>48926.159999999996</v>
      </c>
      <c r="D886" s="30">
        <f t="shared" si="13"/>
        <v>4077.18</v>
      </c>
      <c r="E886" s="37"/>
    </row>
    <row r="887" spans="1:5">
      <c r="A887" s="29">
        <v>884</v>
      </c>
      <c r="B887" s="29" t="s">
        <v>693</v>
      </c>
      <c r="C887" s="11">
        <v>15748.920000000002</v>
      </c>
      <c r="D887" s="30">
        <f t="shared" si="13"/>
        <v>1312.41</v>
      </c>
      <c r="E887" s="37"/>
    </row>
    <row r="888" spans="1:5">
      <c r="A888" s="29">
        <v>885</v>
      </c>
      <c r="B888" s="29" t="s">
        <v>693</v>
      </c>
      <c r="C888" s="11">
        <v>81480</v>
      </c>
      <c r="D888" s="30">
        <f t="shared" si="13"/>
        <v>6790</v>
      </c>
      <c r="E888" s="37"/>
    </row>
    <row r="889" spans="1:5">
      <c r="A889" s="29">
        <v>886</v>
      </c>
      <c r="B889" s="29" t="s">
        <v>693</v>
      </c>
      <c r="C889" s="11">
        <v>49734.720000000001</v>
      </c>
      <c r="D889" s="30">
        <f t="shared" si="13"/>
        <v>4144.5600000000004</v>
      </c>
      <c r="E889" s="37"/>
    </row>
    <row r="890" spans="1:5">
      <c r="A890" s="29">
        <v>887</v>
      </c>
      <c r="B890" s="29" t="s">
        <v>693</v>
      </c>
      <c r="C890" s="11">
        <v>65307.240000000005</v>
      </c>
      <c r="D890" s="30">
        <f t="shared" si="13"/>
        <v>5442.27</v>
      </c>
      <c r="E890" s="37"/>
    </row>
    <row r="891" spans="1:5">
      <c r="A891" s="29">
        <v>888</v>
      </c>
      <c r="B891" s="29" t="s">
        <v>693</v>
      </c>
      <c r="C891" s="11">
        <v>19131.72</v>
      </c>
      <c r="D891" s="30">
        <f t="shared" si="13"/>
        <v>1594.3100000000002</v>
      </c>
      <c r="E891" s="37"/>
    </row>
    <row r="892" spans="1:5">
      <c r="A892" s="29">
        <v>889</v>
      </c>
      <c r="B892" s="29" t="s">
        <v>693</v>
      </c>
      <c r="C892" s="11">
        <v>56223.600000000006</v>
      </c>
      <c r="D892" s="30">
        <f t="shared" si="13"/>
        <v>4685.3</v>
      </c>
      <c r="E892" s="37"/>
    </row>
    <row r="893" spans="1:5">
      <c r="A893" s="29">
        <v>890</v>
      </c>
      <c r="B893" s="37" t="s">
        <v>693</v>
      </c>
      <c r="C893" s="11">
        <v>46137.600000000006</v>
      </c>
      <c r="D893" s="30">
        <f t="shared" si="13"/>
        <v>3844.8000000000006</v>
      </c>
      <c r="E893" s="37"/>
    </row>
    <row r="894" spans="1:5">
      <c r="A894" s="29">
        <v>891</v>
      </c>
      <c r="B894" s="29" t="s">
        <v>694</v>
      </c>
      <c r="C894" s="11">
        <v>36985.68</v>
      </c>
      <c r="D894" s="30">
        <f t="shared" si="13"/>
        <v>3082.14</v>
      </c>
      <c r="E894" s="37"/>
    </row>
    <row r="895" spans="1:5">
      <c r="A895" s="29">
        <v>892</v>
      </c>
      <c r="B895" s="29" t="s">
        <v>694</v>
      </c>
      <c r="C895" s="11">
        <v>52737.600000000006</v>
      </c>
      <c r="D895" s="30">
        <f t="shared" si="13"/>
        <v>4394.8</v>
      </c>
      <c r="E895" s="37"/>
    </row>
    <row r="896" spans="1:5">
      <c r="A896" s="29">
        <v>893</v>
      </c>
      <c r="B896" s="29" t="s">
        <v>694</v>
      </c>
      <c r="C896" s="11">
        <v>53963.040000000001</v>
      </c>
      <c r="D896" s="30">
        <f t="shared" si="13"/>
        <v>4496.92</v>
      </c>
      <c r="E896" s="37"/>
    </row>
    <row r="897" spans="1:5">
      <c r="A897" s="29">
        <v>894</v>
      </c>
      <c r="B897" s="29" t="s">
        <v>694</v>
      </c>
      <c r="C897" s="11">
        <v>34057.800000000003</v>
      </c>
      <c r="D897" s="30">
        <f t="shared" si="13"/>
        <v>2838.15</v>
      </c>
      <c r="E897" s="37"/>
    </row>
    <row r="898" spans="1:5">
      <c r="A898" s="29">
        <v>895</v>
      </c>
      <c r="B898" s="29" t="s">
        <v>694</v>
      </c>
      <c r="C898" s="11">
        <v>59081.04</v>
      </c>
      <c r="D898" s="30">
        <f t="shared" si="13"/>
        <v>4923.42</v>
      </c>
      <c r="E898" s="37"/>
    </row>
    <row r="899" spans="1:5">
      <c r="A899" s="29">
        <v>896</v>
      </c>
      <c r="B899" s="29" t="s">
        <v>694</v>
      </c>
      <c r="C899" s="11">
        <v>39455.879999999997</v>
      </c>
      <c r="D899" s="30">
        <f t="shared" si="13"/>
        <v>3287.99</v>
      </c>
      <c r="E899" s="37"/>
    </row>
    <row r="900" spans="1:5">
      <c r="A900" s="29">
        <v>897</v>
      </c>
      <c r="B900" s="29" t="s">
        <v>694</v>
      </c>
      <c r="C900" s="11">
        <v>47168.639999999999</v>
      </c>
      <c r="D900" s="30">
        <f t="shared" si="13"/>
        <v>3930.72</v>
      </c>
      <c r="E900" s="37"/>
    </row>
    <row r="901" spans="1:5">
      <c r="A901" s="29">
        <v>898</v>
      </c>
      <c r="B901" s="29" t="s">
        <v>694</v>
      </c>
      <c r="C901" s="11">
        <v>56087.16</v>
      </c>
      <c r="D901" s="30">
        <f t="shared" ref="D901:D964" si="14">C901/12</f>
        <v>4673.93</v>
      </c>
      <c r="E901" s="37"/>
    </row>
    <row r="902" spans="1:5">
      <c r="A902" s="29">
        <v>899</v>
      </c>
      <c r="B902" s="29" t="s">
        <v>694</v>
      </c>
      <c r="C902" s="11">
        <v>63465.240000000005</v>
      </c>
      <c r="D902" s="30">
        <f t="shared" si="14"/>
        <v>5288.77</v>
      </c>
      <c r="E902" s="37"/>
    </row>
    <row r="903" spans="1:5">
      <c r="A903" s="29">
        <v>900</v>
      </c>
      <c r="B903" s="29" t="s">
        <v>694</v>
      </c>
      <c r="C903" s="11">
        <v>52163.759999999995</v>
      </c>
      <c r="D903" s="30">
        <f t="shared" si="14"/>
        <v>4346.9799999999996</v>
      </c>
      <c r="E903" s="37"/>
    </row>
    <row r="904" spans="1:5">
      <c r="A904" s="29">
        <v>901</v>
      </c>
      <c r="B904" s="29" t="s">
        <v>694</v>
      </c>
      <c r="C904" s="11">
        <v>50441.279999999999</v>
      </c>
      <c r="D904" s="30">
        <f t="shared" si="14"/>
        <v>4203.4399999999996</v>
      </c>
      <c r="E904" s="37"/>
    </row>
    <row r="905" spans="1:5">
      <c r="A905" s="29">
        <v>902</v>
      </c>
      <c r="B905" s="29" t="s">
        <v>694</v>
      </c>
      <c r="C905" s="11">
        <v>54831</v>
      </c>
      <c r="D905" s="30">
        <f t="shared" si="14"/>
        <v>4569.25</v>
      </c>
      <c r="E905" s="37"/>
    </row>
    <row r="906" spans="1:5">
      <c r="A906" s="29">
        <v>903</v>
      </c>
      <c r="B906" s="29" t="s">
        <v>694</v>
      </c>
      <c r="C906" s="11">
        <v>46218.239999999998</v>
      </c>
      <c r="D906" s="30">
        <f t="shared" si="14"/>
        <v>3851.52</v>
      </c>
      <c r="E906" s="37"/>
    </row>
    <row r="907" spans="1:5">
      <c r="A907" s="29">
        <v>904</v>
      </c>
      <c r="B907" s="29" t="s">
        <v>694</v>
      </c>
      <c r="C907" s="11">
        <v>51372.600000000006</v>
      </c>
      <c r="D907" s="30">
        <f t="shared" si="14"/>
        <v>4281.05</v>
      </c>
      <c r="E907" s="37"/>
    </row>
    <row r="908" spans="1:5">
      <c r="A908" s="29">
        <v>905</v>
      </c>
      <c r="B908" s="29" t="s">
        <v>694</v>
      </c>
      <c r="C908" s="11">
        <v>58909.799999999996</v>
      </c>
      <c r="D908" s="30">
        <f t="shared" si="14"/>
        <v>4909.1499999999996</v>
      </c>
      <c r="E908" s="37"/>
    </row>
    <row r="909" spans="1:5">
      <c r="A909" s="29">
        <v>906</v>
      </c>
      <c r="B909" s="29" t="s">
        <v>694</v>
      </c>
      <c r="C909" s="11">
        <v>62076.72</v>
      </c>
      <c r="D909" s="30">
        <f t="shared" si="14"/>
        <v>5173.0600000000004</v>
      </c>
      <c r="E909" s="37"/>
    </row>
    <row r="910" spans="1:5">
      <c r="A910" s="29">
        <v>907</v>
      </c>
      <c r="B910" s="29" t="s">
        <v>694</v>
      </c>
      <c r="C910" s="11">
        <v>53928.84</v>
      </c>
      <c r="D910" s="30">
        <f t="shared" si="14"/>
        <v>4494.07</v>
      </c>
      <c r="E910" s="37"/>
    </row>
    <row r="911" spans="1:5">
      <c r="A911" s="29">
        <v>908</v>
      </c>
      <c r="B911" s="29" t="s">
        <v>694</v>
      </c>
      <c r="C911" s="11">
        <v>36229.56</v>
      </c>
      <c r="D911" s="30">
        <f t="shared" si="14"/>
        <v>3019.1299999999997</v>
      </c>
      <c r="E911" s="37"/>
    </row>
    <row r="912" spans="1:5">
      <c r="A912" s="29">
        <v>909</v>
      </c>
      <c r="B912" s="29" t="s">
        <v>694</v>
      </c>
      <c r="C912" s="11">
        <v>44413.8</v>
      </c>
      <c r="D912" s="30">
        <f t="shared" si="14"/>
        <v>3701.15</v>
      </c>
      <c r="E912" s="37"/>
    </row>
    <row r="913" spans="1:5">
      <c r="A913" s="29">
        <v>910</v>
      </c>
      <c r="B913" s="29" t="s">
        <v>694</v>
      </c>
      <c r="C913" s="11">
        <v>51345.72</v>
      </c>
      <c r="D913" s="30">
        <f t="shared" si="14"/>
        <v>4278.8100000000004</v>
      </c>
      <c r="E913" s="37"/>
    </row>
    <row r="914" spans="1:5">
      <c r="A914" s="29">
        <v>911</v>
      </c>
      <c r="B914" s="29" t="s">
        <v>694</v>
      </c>
      <c r="C914" s="11">
        <v>30140.04</v>
      </c>
      <c r="D914" s="30">
        <f t="shared" si="14"/>
        <v>2511.67</v>
      </c>
      <c r="E914" s="37"/>
    </row>
    <row r="915" spans="1:5">
      <c r="A915" s="29">
        <v>912</v>
      </c>
      <c r="B915" s="29" t="s">
        <v>694</v>
      </c>
      <c r="C915" s="11">
        <v>48333.600000000006</v>
      </c>
      <c r="D915" s="30">
        <f t="shared" si="14"/>
        <v>4027.8000000000006</v>
      </c>
      <c r="E915" s="37"/>
    </row>
    <row r="916" spans="1:5">
      <c r="A916" s="29">
        <v>913</v>
      </c>
      <c r="B916" s="29" t="s">
        <v>694</v>
      </c>
      <c r="C916" s="11">
        <v>46349.760000000002</v>
      </c>
      <c r="D916" s="30">
        <f t="shared" si="14"/>
        <v>3862.48</v>
      </c>
      <c r="E916" s="37"/>
    </row>
    <row r="917" spans="1:5">
      <c r="A917" s="29">
        <v>914</v>
      </c>
      <c r="B917" s="29" t="s">
        <v>694</v>
      </c>
      <c r="C917" s="11">
        <v>56719.680000000008</v>
      </c>
      <c r="D917" s="30">
        <f t="shared" si="14"/>
        <v>4726.6400000000003</v>
      </c>
      <c r="E917" s="37"/>
    </row>
    <row r="918" spans="1:5">
      <c r="A918" s="29">
        <v>915</v>
      </c>
      <c r="B918" s="29" t="s">
        <v>694</v>
      </c>
      <c r="C918" s="11">
        <v>127194.72</v>
      </c>
      <c r="D918" s="30">
        <f t="shared" si="14"/>
        <v>10599.56</v>
      </c>
      <c r="E918" s="37"/>
    </row>
    <row r="919" spans="1:5">
      <c r="A919" s="29">
        <v>916</v>
      </c>
      <c r="B919" s="29" t="s">
        <v>694</v>
      </c>
      <c r="C919" s="11">
        <v>45346.2</v>
      </c>
      <c r="D919" s="30">
        <f t="shared" si="14"/>
        <v>3778.85</v>
      </c>
      <c r="E919" s="37"/>
    </row>
    <row r="920" spans="1:5">
      <c r="A920" s="29">
        <v>917</v>
      </c>
      <c r="B920" s="29" t="s">
        <v>694</v>
      </c>
      <c r="C920" s="11">
        <v>26479.32</v>
      </c>
      <c r="D920" s="30">
        <f t="shared" si="14"/>
        <v>2206.61</v>
      </c>
      <c r="E920" s="37"/>
    </row>
    <row r="921" spans="1:5">
      <c r="A921" s="29">
        <v>918</v>
      </c>
      <c r="B921" s="29" t="s">
        <v>694</v>
      </c>
      <c r="C921" s="11">
        <v>57836.160000000003</v>
      </c>
      <c r="D921" s="30">
        <f t="shared" si="14"/>
        <v>4819.68</v>
      </c>
      <c r="E921" s="37"/>
    </row>
    <row r="922" spans="1:5">
      <c r="A922" s="29">
        <v>919</v>
      </c>
      <c r="B922" s="29" t="s">
        <v>694</v>
      </c>
      <c r="C922" s="11">
        <v>25101.96</v>
      </c>
      <c r="D922" s="30">
        <f t="shared" si="14"/>
        <v>2091.83</v>
      </c>
      <c r="E922" s="37"/>
    </row>
    <row r="923" spans="1:5">
      <c r="A923" s="29">
        <v>920</v>
      </c>
      <c r="B923" s="29" t="s">
        <v>694</v>
      </c>
      <c r="C923" s="11">
        <v>41879.159999999996</v>
      </c>
      <c r="D923" s="30">
        <f t="shared" si="14"/>
        <v>3489.93</v>
      </c>
      <c r="E923" s="37"/>
    </row>
    <row r="924" spans="1:5">
      <c r="A924" s="29">
        <v>921</v>
      </c>
      <c r="B924" s="29" t="s">
        <v>694</v>
      </c>
      <c r="C924" s="11">
        <v>18122.760000000002</v>
      </c>
      <c r="D924" s="30">
        <f t="shared" si="14"/>
        <v>1510.2300000000002</v>
      </c>
      <c r="E924" s="37"/>
    </row>
    <row r="925" spans="1:5">
      <c r="A925" s="29">
        <v>922</v>
      </c>
      <c r="B925" s="29" t="s">
        <v>694</v>
      </c>
      <c r="C925" s="11">
        <v>13779.119999999999</v>
      </c>
      <c r="D925" s="30">
        <f t="shared" si="14"/>
        <v>1148.26</v>
      </c>
      <c r="E925" s="37"/>
    </row>
    <row r="926" spans="1:5">
      <c r="A926" s="29">
        <v>923</v>
      </c>
      <c r="B926" s="29" t="s">
        <v>694</v>
      </c>
      <c r="C926" s="11">
        <v>22943.52</v>
      </c>
      <c r="D926" s="30">
        <f t="shared" si="14"/>
        <v>1911.96</v>
      </c>
      <c r="E926" s="37"/>
    </row>
    <row r="927" spans="1:5">
      <c r="A927" s="29">
        <v>924</v>
      </c>
      <c r="B927" s="29" t="s">
        <v>694</v>
      </c>
      <c r="C927" s="11">
        <v>67050.36</v>
      </c>
      <c r="D927" s="30">
        <f t="shared" si="14"/>
        <v>5587.53</v>
      </c>
      <c r="E927" s="37"/>
    </row>
    <row r="928" spans="1:5">
      <c r="A928" s="29">
        <v>925</v>
      </c>
      <c r="B928" s="29" t="s">
        <v>694</v>
      </c>
      <c r="C928" s="11">
        <v>41922.479999999996</v>
      </c>
      <c r="D928" s="30">
        <f t="shared" si="14"/>
        <v>3493.5399999999995</v>
      </c>
      <c r="E928" s="37"/>
    </row>
    <row r="929" spans="1:5">
      <c r="A929" s="29">
        <v>926</v>
      </c>
      <c r="B929" s="29" t="s">
        <v>694</v>
      </c>
      <c r="C929" s="11">
        <v>30323.760000000002</v>
      </c>
      <c r="D929" s="30">
        <f t="shared" si="14"/>
        <v>2526.98</v>
      </c>
      <c r="E929" s="37"/>
    </row>
    <row r="930" spans="1:5">
      <c r="A930" s="29">
        <v>927</v>
      </c>
      <c r="B930" s="29" t="s">
        <v>694</v>
      </c>
      <c r="C930" s="11">
        <v>11314.68</v>
      </c>
      <c r="D930" s="30">
        <f t="shared" si="14"/>
        <v>942.89</v>
      </c>
      <c r="E930" s="37"/>
    </row>
    <row r="931" spans="1:5">
      <c r="A931" s="29">
        <v>928</v>
      </c>
      <c r="B931" s="29" t="s">
        <v>694</v>
      </c>
      <c r="C931" s="11">
        <v>34279.32</v>
      </c>
      <c r="D931" s="30">
        <f t="shared" si="14"/>
        <v>2856.61</v>
      </c>
      <c r="E931" s="37"/>
    </row>
    <row r="932" spans="1:5">
      <c r="A932" s="29">
        <v>929</v>
      </c>
      <c r="B932" s="29" t="s">
        <v>694</v>
      </c>
      <c r="C932" s="11">
        <v>26386.199999999997</v>
      </c>
      <c r="D932" s="30">
        <f t="shared" si="14"/>
        <v>2198.85</v>
      </c>
      <c r="E932" s="37"/>
    </row>
    <row r="933" spans="1:5">
      <c r="A933" s="29">
        <v>930</v>
      </c>
      <c r="B933" s="29" t="s">
        <v>694</v>
      </c>
      <c r="C933" s="11">
        <v>35295.600000000006</v>
      </c>
      <c r="D933" s="30">
        <f t="shared" si="14"/>
        <v>2941.3000000000006</v>
      </c>
      <c r="E933" s="37"/>
    </row>
    <row r="934" spans="1:5">
      <c r="A934" s="29">
        <v>931</v>
      </c>
      <c r="B934" s="29" t="s">
        <v>694</v>
      </c>
      <c r="C934" s="11">
        <v>48269.520000000004</v>
      </c>
      <c r="D934" s="30">
        <f t="shared" si="14"/>
        <v>4022.4600000000005</v>
      </c>
      <c r="E934" s="37"/>
    </row>
    <row r="935" spans="1:5">
      <c r="A935" s="29">
        <v>932</v>
      </c>
      <c r="B935" s="29" t="s">
        <v>694</v>
      </c>
      <c r="C935" s="11">
        <v>76754.040000000008</v>
      </c>
      <c r="D935" s="30">
        <f t="shared" si="14"/>
        <v>6396.170000000001</v>
      </c>
      <c r="E935" s="37"/>
    </row>
    <row r="936" spans="1:5">
      <c r="A936" s="29">
        <v>933</v>
      </c>
      <c r="B936" s="29" t="s">
        <v>694</v>
      </c>
      <c r="C936" s="11">
        <v>109010.04000000001</v>
      </c>
      <c r="D936" s="30">
        <f t="shared" si="14"/>
        <v>9084.17</v>
      </c>
      <c r="E936" s="37"/>
    </row>
    <row r="937" spans="1:5">
      <c r="A937" s="29">
        <v>934</v>
      </c>
      <c r="B937" s="29" t="s">
        <v>694</v>
      </c>
      <c r="C937" s="11">
        <v>42846.36</v>
      </c>
      <c r="D937" s="30">
        <f t="shared" si="14"/>
        <v>3570.53</v>
      </c>
      <c r="E937" s="37"/>
    </row>
    <row r="938" spans="1:5">
      <c r="A938" s="29">
        <v>935</v>
      </c>
      <c r="B938" s="29" t="s">
        <v>694</v>
      </c>
      <c r="C938" s="11">
        <v>32690.28</v>
      </c>
      <c r="D938" s="30">
        <f t="shared" si="14"/>
        <v>2724.19</v>
      </c>
      <c r="E938" s="37"/>
    </row>
    <row r="939" spans="1:5">
      <c r="A939" s="29">
        <v>936</v>
      </c>
      <c r="B939" s="29" t="s">
        <v>694</v>
      </c>
      <c r="C939" s="11">
        <v>54586.680000000008</v>
      </c>
      <c r="D939" s="30">
        <f t="shared" si="14"/>
        <v>4548.8900000000003</v>
      </c>
      <c r="E939" s="37"/>
    </row>
    <row r="940" spans="1:5">
      <c r="A940" s="29">
        <v>937</v>
      </c>
      <c r="B940" s="29" t="s">
        <v>694</v>
      </c>
      <c r="C940" s="11">
        <v>44790</v>
      </c>
      <c r="D940" s="30">
        <f t="shared" si="14"/>
        <v>3732.5</v>
      </c>
      <c r="E940" s="37"/>
    </row>
    <row r="941" spans="1:5">
      <c r="A941" s="29">
        <v>938</v>
      </c>
      <c r="B941" s="29" t="s">
        <v>694</v>
      </c>
      <c r="C941" s="11">
        <v>38242.199999999997</v>
      </c>
      <c r="D941" s="30">
        <f t="shared" si="14"/>
        <v>3186.85</v>
      </c>
      <c r="E941" s="37"/>
    </row>
    <row r="942" spans="1:5">
      <c r="A942" s="29">
        <v>939</v>
      </c>
      <c r="B942" s="29" t="s">
        <v>694</v>
      </c>
      <c r="C942" s="11">
        <v>24554.04</v>
      </c>
      <c r="D942" s="30">
        <f t="shared" si="14"/>
        <v>2046.17</v>
      </c>
      <c r="E942" s="37"/>
    </row>
    <row r="943" spans="1:5">
      <c r="A943" s="29">
        <v>940</v>
      </c>
      <c r="B943" s="29" t="s">
        <v>694</v>
      </c>
      <c r="C943" s="11">
        <v>91603.44</v>
      </c>
      <c r="D943" s="30">
        <f t="shared" si="14"/>
        <v>7633.62</v>
      </c>
      <c r="E943" s="37"/>
    </row>
    <row r="944" spans="1:5">
      <c r="A944" s="29">
        <v>941</v>
      </c>
      <c r="B944" s="29" t="s">
        <v>694</v>
      </c>
      <c r="C944" s="11">
        <v>47902.44</v>
      </c>
      <c r="D944" s="30">
        <f t="shared" si="14"/>
        <v>3991.8700000000003</v>
      </c>
      <c r="E944" s="37"/>
    </row>
    <row r="945" spans="1:5">
      <c r="A945" s="29">
        <v>942</v>
      </c>
      <c r="B945" s="29" t="s">
        <v>694</v>
      </c>
      <c r="C945" s="11">
        <v>85824.84</v>
      </c>
      <c r="D945" s="30">
        <f t="shared" si="14"/>
        <v>7152.07</v>
      </c>
      <c r="E945" s="37"/>
    </row>
    <row r="946" spans="1:5">
      <c r="A946" s="29">
        <v>943</v>
      </c>
      <c r="B946" s="29" t="s">
        <v>694</v>
      </c>
      <c r="C946" s="11">
        <v>125936.76</v>
      </c>
      <c r="D946" s="30">
        <f t="shared" si="14"/>
        <v>10494.73</v>
      </c>
      <c r="E946" s="37"/>
    </row>
    <row r="947" spans="1:5">
      <c r="A947" s="29">
        <v>944</v>
      </c>
      <c r="B947" s="29" t="s">
        <v>694</v>
      </c>
      <c r="C947" s="11">
        <v>45385.2</v>
      </c>
      <c r="D947" s="30">
        <f t="shared" si="14"/>
        <v>3782.1</v>
      </c>
      <c r="E947" s="37"/>
    </row>
    <row r="948" spans="1:5">
      <c r="A948" s="29">
        <v>945</v>
      </c>
      <c r="B948" s="29" t="s">
        <v>694</v>
      </c>
      <c r="C948" s="11">
        <v>43387.92</v>
      </c>
      <c r="D948" s="30">
        <f t="shared" si="14"/>
        <v>3615.66</v>
      </c>
      <c r="E948" s="37"/>
    </row>
    <row r="949" spans="1:5">
      <c r="A949" s="29">
        <v>946</v>
      </c>
      <c r="B949" s="29" t="s">
        <v>694</v>
      </c>
      <c r="C949" s="11">
        <v>57794.04</v>
      </c>
      <c r="D949" s="30">
        <f t="shared" si="14"/>
        <v>4816.17</v>
      </c>
      <c r="E949" s="37"/>
    </row>
    <row r="950" spans="1:5">
      <c r="A950" s="29">
        <v>947</v>
      </c>
      <c r="B950" s="29" t="s">
        <v>694</v>
      </c>
      <c r="C950" s="11">
        <v>38837.760000000002</v>
      </c>
      <c r="D950" s="30">
        <f t="shared" si="14"/>
        <v>3236.48</v>
      </c>
      <c r="E950" s="37"/>
    </row>
    <row r="951" spans="1:5">
      <c r="A951" s="29">
        <v>948</v>
      </c>
      <c r="B951" s="29" t="s">
        <v>694</v>
      </c>
      <c r="C951" s="11">
        <v>46353.120000000003</v>
      </c>
      <c r="D951" s="30">
        <f t="shared" si="14"/>
        <v>3862.76</v>
      </c>
      <c r="E951" s="37"/>
    </row>
    <row r="952" spans="1:5">
      <c r="A952" s="29">
        <v>949</v>
      </c>
      <c r="B952" s="29" t="s">
        <v>694</v>
      </c>
      <c r="C952" s="11">
        <v>58803.360000000001</v>
      </c>
      <c r="D952" s="30">
        <f t="shared" si="14"/>
        <v>4900.28</v>
      </c>
      <c r="E952" s="37"/>
    </row>
    <row r="953" spans="1:5">
      <c r="A953" s="29">
        <v>950</v>
      </c>
      <c r="B953" s="29" t="s">
        <v>694</v>
      </c>
      <c r="C953" s="11">
        <v>53431.44</v>
      </c>
      <c r="D953" s="30">
        <f t="shared" si="14"/>
        <v>4452.62</v>
      </c>
      <c r="E953" s="37"/>
    </row>
    <row r="954" spans="1:5">
      <c r="A954" s="29">
        <v>951</v>
      </c>
      <c r="B954" s="29" t="s">
        <v>694</v>
      </c>
      <c r="C954" s="11">
        <v>47729.159999999996</v>
      </c>
      <c r="D954" s="30">
        <f t="shared" si="14"/>
        <v>3977.43</v>
      </c>
      <c r="E954" s="37"/>
    </row>
    <row r="955" spans="1:5">
      <c r="A955" s="29">
        <v>952</v>
      </c>
      <c r="B955" s="29" t="s">
        <v>694</v>
      </c>
      <c r="C955" s="11">
        <v>41682</v>
      </c>
      <c r="D955" s="30">
        <f t="shared" si="14"/>
        <v>3473.5</v>
      </c>
      <c r="E955" s="37"/>
    </row>
    <row r="956" spans="1:5">
      <c r="A956" s="29">
        <v>953</v>
      </c>
      <c r="B956" s="29" t="s">
        <v>694</v>
      </c>
      <c r="C956" s="11">
        <v>80664.959999999992</v>
      </c>
      <c r="D956" s="30">
        <f t="shared" si="14"/>
        <v>6722.079999999999</v>
      </c>
      <c r="E956" s="37"/>
    </row>
    <row r="957" spans="1:5">
      <c r="A957" s="29">
        <v>954</v>
      </c>
      <c r="B957" s="29" t="s">
        <v>694</v>
      </c>
      <c r="C957" s="11">
        <v>26348.399999999998</v>
      </c>
      <c r="D957" s="30">
        <f t="shared" si="14"/>
        <v>2195.6999999999998</v>
      </c>
      <c r="E957" s="37"/>
    </row>
    <row r="958" spans="1:5">
      <c r="A958" s="29">
        <v>955</v>
      </c>
      <c r="B958" s="29" t="s">
        <v>694</v>
      </c>
      <c r="C958" s="11">
        <v>26969.879999999997</v>
      </c>
      <c r="D958" s="30">
        <f t="shared" si="14"/>
        <v>2247.4899999999998</v>
      </c>
      <c r="E958" s="37"/>
    </row>
    <row r="959" spans="1:5">
      <c r="A959" s="29">
        <v>956</v>
      </c>
      <c r="B959" s="29" t="s">
        <v>694</v>
      </c>
      <c r="C959" s="11">
        <v>70511.64</v>
      </c>
      <c r="D959" s="30">
        <f t="shared" si="14"/>
        <v>5875.97</v>
      </c>
      <c r="E959" s="37"/>
    </row>
    <row r="960" spans="1:5">
      <c r="A960" s="29">
        <v>957</v>
      </c>
      <c r="B960" s="29" t="s">
        <v>694</v>
      </c>
      <c r="C960" s="11">
        <v>45744.959999999999</v>
      </c>
      <c r="D960" s="30">
        <f t="shared" si="14"/>
        <v>3812.08</v>
      </c>
      <c r="E960" s="37"/>
    </row>
    <row r="961" spans="1:5">
      <c r="A961" s="29">
        <v>958</v>
      </c>
      <c r="B961" s="29" t="s">
        <v>694</v>
      </c>
      <c r="C961" s="11">
        <v>55707</v>
      </c>
      <c r="D961" s="30">
        <f t="shared" si="14"/>
        <v>4642.25</v>
      </c>
      <c r="E961" s="37"/>
    </row>
    <row r="962" spans="1:5">
      <c r="A962" s="29">
        <v>959</v>
      </c>
      <c r="B962" s="29" t="s">
        <v>694</v>
      </c>
      <c r="C962" s="11">
        <v>40755.360000000001</v>
      </c>
      <c r="D962" s="30">
        <f t="shared" si="14"/>
        <v>3396.28</v>
      </c>
      <c r="E962" s="37"/>
    </row>
    <row r="963" spans="1:5">
      <c r="A963" s="29">
        <v>960</v>
      </c>
      <c r="B963" s="29" t="s">
        <v>694</v>
      </c>
      <c r="C963" s="11">
        <v>49810.080000000002</v>
      </c>
      <c r="D963" s="30">
        <f t="shared" si="14"/>
        <v>4150.84</v>
      </c>
      <c r="E963" s="37"/>
    </row>
    <row r="964" spans="1:5">
      <c r="A964" s="29">
        <v>961</v>
      </c>
      <c r="B964" s="29" t="s">
        <v>694</v>
      </c>
      <c r="C964" s="11">
        <v>43326.600000000006</v>
      </c>
      <c r="D964" s="30">
        <f t="shared" si="14"/>
        <v>3610.5500000000006</v>
      </c>
      <c r="E964" s="37"/>
    </row>
    <row r="965" spans="1:5">
      <c r="A965" s="29">
        <v>962</v>
      </c>
      <c r="B965" s="29" t="s">
        <v>694</v>
      </c>
      <c r="C965" s="11">
        <v>57377.279999999999</v>
      </c>
      <c r="D965" s="30">
        <f t="shared" ref="D965:D1028" si="15">C965/12</f>
        <v>4781.4399999999996</v>
      </c>
      <c r="E965" s="37"/>
    </row>
    <row r="966" spans="1:5">
      <c r="A966" s="29">
        <v>963</v>
      </c>
      <c r="B966" s="29" t="s">
        <v>694</v>
      </c>
      <c r="C966" s="11">
        <v>45701.64</v>
      </c>
      <c r="D966" s="30">
        <f t="shared" si="15"/>
        <v>3808.47</v>
      </c>
      <c r="E966" s="37"/>
    </row>
    <row r="967" spans="1:5">
      <c r="A967" s="29">
        <v>964</v>
      </c>
      <c r="B967" s="29" t="s">
        <v>694</v>
      </c>
      <c r="C967" s="11">
        <v>57909.36</v>
      </c>
      <c r="D967" s="30">
        <f t="shared" si="15"/>
        <v>4825.78</v>
      </c>
      <c r="E967" s="37"/>
    </row>
    <row r="968" spans="1:5">
      <c r="A968" s="29">
        <v>965</v>
      </c>
      <c r="B968" s="29" t="s">
        <v>694</v>
      </c>
      <c r="C968" s="11">
        <v>45879.840000000004</v>
      </c>
      <c r="D968" s="30">
        <f t="shared" si="15"/>
        <v>3823.32</v>
      </c>
      <c r="E968" s="37"/>
    </row>
    <row r="969" spans="1:5">
      <c r="A969" s="29">
        <v>966</v>
      </c>
      <c r="B969" s="29" t="s">
        <v>694</v>
      </c>
      <c r="C969" s="11">
        <v>51113.759999999995</v>
      </c>
      <c r="D969" s="30">
        <f t="shared" si="15"/>
        <v>4259.4799999999996</v>
      </c>
      <c r="E969" s="37"/>
    </row>
    <row r="970" spans="1:5">
      <c r="A970" s="29">
        <v>967</v>
      </c>
      <c r="B970" s="29" t="s">
        <v>694</v>
      </c>
      <c r="C970" s="11">
        <v>48474.239999999998</v>
      </c>
      <c r="D970" s="30">
        <f t="shared" si="15"/>
        <v>4039.52</v>
      </c>
      <c r="E970" s="37"/>
    </row>
    <row r="971" spans="1:5">
      <c r="A971" s="29">
        <v>968</v>
      </c>
      <c r="B971" s="29" t="s">
        <v>694</v>
      </c>
      <c r="C971" s="11">
        <v>55150.559999999998</v>
      </c>
      <c r="D971" s="30">
        <f t="shared" si="15"/>
        <v>4595.88</v>
      </c>
      <c r="E971" s="37"/>
    </row>
    <row r="972" spans="1:5">
      <c r="A972" s="29">
        <v>969</v>
      </c>
      <c r="B972" s="29" t="s">
        <v>694</v>
      </c>
      <c r="C972" s="11">
        <v>25225.800000000003</v>
      </c>
      <c r="D972" s="30">
        <f t="shared" si="15"/>
        <v>2102.15</v>
      </c>
      <c r="E972" s="37"/>
    </row>
    <row r="973" spans="1:5">
      <c r="A973" s="29">
        <v>970</v>
      </c>
      <c r="B973" s="29" t="s">
        <v>694</v>
      </c>
      <c r="C973" s="11">
        <v>85559.040000000008</v>
      </c>
      <c r="D973" s="30">
        <f t="shared" si="15"/>
        <v>7129.920000000001</v>
      </c>
      <c r="E973" s="37"/>
    </row>
    <row r="974" spans="1:5">
      <c r="A974" s="29">
        <v>971</v>
      </c>
      <c r="B974" s="29" t="s">
        <v>694</v>
      </c>
      <c r="C974" s="11">
        <v>66078</v>
      </c>
      <c r="D974" s="30">
        <f t="shared" si="15"/>
        <v>5506.5</v>
      </c>
      <c r="E974" s="37"/>
    </row>
    <row r="975" spans="1:5">
      <c r="A975" s="29">
        <v>972</v>
      </c>
      <c r="B975" s="29" t="s">
        <v>694</v>
      </c>
      <c r="C975" s="11">
        <v>46247.76</v>
      </c>
      <c r="D975" s="30">
        <f t="shared" si="15"/>
        <v>3853.98</v>
      </c>
      <c r="E975" s="37"/>
    </row>
    <row r="976" spans="1:5">
      <c r="A976" s="29">
        <v>973</v>
      </c>
      <c r="B976" s="29" t="s">
        <v>694</v>
      </c>
      <c r="C976" s="11">
        <v>46962.36</v>
      </c>
      <c r="D976" s="30">
        <f t="shared" si="15"/>
        <v>3913.53</v>
      </c>
      <c r="E976" s="37"/>
    </row>
    <row r="977" spans="1:5">
      <c r="A977" s="29">
        <v>974</v>
      </c>
      <c r="B977" s="29" t="s">
        <v>694</v>
      </c>
      <c r="C977" s="11">
        <v>32928.239999999998</v>
      </c>
      <c r="D977" s="30">
        <f t="shared" si="15"/>
        <v>2744.02</v>
      </c>
      <c r="E977" s="37"/>
    </row>
    <row r="978" spans="1:5">
      <c r="A978" s="29">
        <v>975</v>
      </c>
      <c r="B978" s="29" t="s">
        <v>694</v>
      </c>
      <c r="C978" s="11">
        <v>44627.88</v>
      </c>
      <c r="D978" s="30">
        <f t="shared" si="15"/>
        <v>3718.99</v>
      </c>
      <c r="E978" s="37"/>
    </row>
    <row r="979" spans="1:5">
      <c r="A979" s="29">
        <v>976</v>
      </c>
      <c r="B979" s="29" t="s">
        <v>694</v>
      </c>
      <c r="C979" s="11">
        <v>33113.760000000002</v>
      </c>
      <c r="D979" s="30">
        <f t="shared" si="15"/>
        <v>2759.48</v>
      </c>
      <c r="E979" s="37"/>
    </row>
    <row r="980" spans="1:5">
      <c r="A980" s="29">
        <v>977</v>
      </c>
      <c r="B980" s="29" t="s">
        <v>694</v>
      </c>
      <c r="C980" s="11">
        <v>60580.680000000008</v>
      </c>
      <c r="D980" s="30">
        <f t="shared" si="15"/>
        <v>5048.3900000000003</v>
      </c>
      <c r="E980" s="37"/>
    </row>
    <row r="981" spans="1:5">
      <c r="A981" s="29">
        <v>978</v>
      </c>
      <c r="B981" s="29" t="s">
        <v>694</v>
      </c>
      <c r="C981" s="11">
        <v>49897.56</v>
      </c>
      <c r="D981" s="30">
        <f t="shared" si="15"/>
        <v>4158.13</v>
      </c>
      <c r="E981" s="37"/>
    </row>
    <row r="982" spans="1:5">
      <c r="A982" s="29">
        <v>979</v>
      </c>
      <c r="B982" s="29" t="s">
        <v>694</v>
      </c>
      <c r="C982" s="11">
        <v>54255</v>
      </c>
      <c r="D982" s="30">
        <f t="shared" si="15"/>
        <v>4521.25</v>
      </c>
      <c r="E982" s="37"/>
    </row>
    <row r="983" spans="1:5">
      <c r="A983" s="29">
        <v>980</v>
      </c>
      <c r="B983" s="29" t="s">
        <v>694</v>
      </c>
      <c r="C983" s="11">
        <v>48135.24</v>
      </c>
      <c r="D983" s="30">
        <f t="shared" si="15"/>
        <v>4011.27</v>
      </c>
      <c r="E983" s="37"/>
    </row>
    <row r="984" spans="1:5">
      <c r="A984" s="29">
        <v>981</v>
      </c>
      <c r="B984" s="29" t="s">
        <v>694</v>
      </c>
      <c r="C984" s="11">
        <v>36218.28</v>
      </c>
      <c r="D984" s="30">
        <f t="shared" si="15"/>
        <v>3018.19</v>
      </c>
      <c r="E984" s="37"/>
    </row>
    <row r="985" spans="1:5">
      <c r="A985" s="29">
        <v>982</v>
      </c>
      <c r="B985" s="29" t="s">
        <v>694</v>
      </c>
      <c r="C985" s="11">
        <v>34794</v>
      </c>
      <c r="D985" s="30">
        <f t="shared" si="15"/>
        <v>2899.5</v>
      </c>
      <c r="E985" s="37"/>
    </row>
    <row r="986" spans="1:5">
      <c r="A986" s="29">
        <v>983</v>
      </c>
      <c r="B986" s="29" t="s">
        <v>694</v>
      </c>
      <c r="C986" s="11">
        <v>39676.199999999997</v>
      </c>
      <c r="D986" s="30">
        <f t="shared" si="15"/>
        <v>3306.35</v>
      </c>
      <c r="E986" s="37"/>
    </row>
    <row r="987" spans="1:5">
      <c r="A987" s="29">
        <v>984</v>
      </c>
      <c r="B987" s="29" t="s">
        <v>694</v>
      </c>
      <c r="C987" s="11">
        <v>49107.72</v>
      </c>
      <c r="D987" s="30">
        <f t="shared" si="15"/>
        <v>4092.31</v>
      </c>
      <c r="E987" s="37"/>
    </row>
    <row r="988" spans="1:5">
      <c r="A988" s="29">
        <v>985</v>
      </c>
      <c r="B988" s="29" t="s">
        <v>694</v>
      </c>
      <c r="C988" s="11">
        <v>41847.360000000001</v>
      </c>
      <c r="D988" s="30">
        <f t="shared" si="15"/>
        <v>3487.28</v>
      </c>
      <c r="E988" s="37"/>
    </row>
    <row r="989" spans="1:5">
      <c r="A989" s="29">
        <v>986</v>
      </c>
      <c r="B989" s="29" t="s">
        <v>694</v>
      </c>
      <c r="C989" s="11">
        <v>23927.64</v>
      </c>
      <c r="D989" s="30">
        <f t="shared" si="15"/>
        <v>1993.97</v>
      </c>
      <c r="E989" s="37"/>
    </row>
    <row r="990" spans="1:5">
      <c r="A990" s="29">
        <v>987</v>
      </c>
      <c r="B990" s="29" t="s">
        <v>694</v>
      </c>
      <c r="C990" s="11">
        <v>40987.919999999998</v>
      </c>
      <c r="D990" s="30">
        <f t="shared" si="15"/>
        <v>3415.66</v>
      </c>
      <c r="E990" s="37"/>
    </row>
    <row r="991" spans="1:5">
      <c r="A991" s="29">
        <v>988</v>
      </c>
      <c r="B991" s="29" t="s">
        <v>694</v>
      </c>
      <c r="C991" s="11">
        <v>53817.479999999996</v>
      </c>
      <c r="D991" s="30">
        <f t="shared" si="15"/>
        <v>4484.79</v>
      </c>
      <c r="E991" s="37"/>
    </row>
    <row r="992" spans="1:5">
      <c r="A992" s="29">
        <v>989</v>
      </c>
      <c r="B992" s="29" t="s">
        <v>694</v>
      </c>
      <c r="C992" s="11">
        <v>52551.839999999997</v>
      </c>
      <c r="D992" s="30">
        <f t="shared" si="15"/>
        <v>4379.32</v>
      </c>
      <c r="E992" s="37"/>
    </row>
    <row r="993" spans="1:5">
      <c r="A993" s="29">
        <v>990</v>
      </c>
      <c r="B993" s="29" t="s">
        <v>694</v>
      </c>
      <c r="C993" s="11">
        <v>53131.799999999996</v>
      </c>
      <c r="D993" s="30">
        <f t="shared" si="15"/>
        <v>4427.6499999999996</v>
      </c>
      <c r="E993" s="37"/>
    </row>
    <row r="994" spans="1:5">
      <c r="A994" s="29">
        <v>991</v>
      </c>
      <c r="B994" s="29" t="s">
        <v>694</v>
      </c>
      <c r="C994" s="11">
        <v>43347</v>
      </c>
      <c r="D994" s="30">
        <f t="shared" si="15"/>
        <v>3612.25</v>
      </c>
      <c r="E994" s="37"/>
    </row>
    <row r="995" spans="1:5">
      <c r="A995" s="29">
        <v>992</v>
      </c>
      <c r="B995" s="29" t="s">
        <v>694</v>
      </c>
      <c r="C995" s="11">
        <v>55718.04</v>
      </c>
      <c r="D995" s="30">
        <f t="shared" si="15"/>
        <v>4643.17</v>
      </c>
      <c r="E995" s="37"/>
    </row>
    <row r="996" spans="1:5">
      <c r="A996" s="29">
        <v>993</v>
      </c>
      <c r="B996" s="29" t="s">
        <v>694</v>
      </c>
      <c r="C996" s="11">
        <v>71819.64</v>
      </c>
      <c r="D996" s="30">
        <f t="shared" si="15"/>
        <v>5984.97</v>
      </c>
      <c r="E996" s="37"/>
    </row>
    <row r="997" spans="1:5">
      <c r="A997" s="29">
        <v>994</v>
      </c>
      <c r="B997" s="29" t="s">
        <v>694</v>
      </c>
      <c r="C997" s="11">
        <v>42034.44</v>
      </c>
      <c r="D997" s="30">
        <f t="shared" si="15"/>
        <v>3502.8700000000003</v>
      </c>
      <c r="E997" s="37"/>
    </row>
    <row r="998" spans="1:5">
      <c r="A998" s="29">
        <v>995</v>
      </c>
      <c r="B998" s="29" t="s">
        <v>694</v>
      </c>
      <c r="C998" s="11">
        <v>49395.12</v>
      </c>
      <c r="D998" s="30">
        <f t="shared" si="15"/>
        <v>4116.26</v>
      </c>
      <c r="E998" s="37"/>
    </row>
    <row r="999" spans="1:5">
      <c r="A999" s="29">
        <v>996</v>
      </c>
      <c r="B999" s="29" t="s">
        <v>694</v>
      </c>
      <c r="C999" s="11">
        <v>30310.68</v>
      </c>
      <c r="D999" s="30">
        <f t="shared" si="15"/>
        <v>2525.89</v>
      </c>
      <c r="E999" s="37"/>
    </row>
    <row r="1000" spans="1:5">
      <c r="A1000" s="29">
        <v>997</v>
      </c>
      <c r="B1000" s="29" t="s">
        <v>694</v>
      </c>
      <c r="C1000" s="11">
        <v>42858</v>
      </c>
      <c r="D1000" s="30">
        <f t="shared" si="15"/>
        <v>3571.5</v>
      </c>
      <c r="E1000" s="37"/>
    </row>
    <row r="1001" spans="1:5">
      <c r="A1001" s="29">
        <v>998</v>
      </c>
      <c r="B1001" s="29" t="s">
        <v>694</v>
      </c>
      <c r="C1001" s="11">
        <v>40939.32</v>
      </c>
      <c r="D1001" s="30">
        <f t="shared" si="15"/>
        <v>3411.61</v>
      </c>
      <c r="E1001" s="37"/>
    </row>
    <row r="1002" spans="1:5">
      <c r="A1002" s="29">
        <v>999</v>
      </c>
      <c r="B1002" s="29" t="s">
        <v>694</v>
      </c>
      <c r="C1002" s="11">
        <v>23535.48</v>
      </c>
      <c r="D1002" s="30">
        <f t="shared" si="15"/>
        <v>1961.29</v>
      </c>
      <c r="E1002" s="37"/>
    </row>
    <row r="1003" spans="1:5">
      <c r="A1003" s="29">
        <v>1000</v>
      </c>
      <c r="B1003" s="29" t="s">
        <v>694</v>
      </c>
      <c r="C1003" s="11">
        <v>41843.399999999994</v>
      </c>
      <c r="D1003" s="30">
        <f t="shared" si="15"/>
        <v>3486.9499999999994</v>
      </c>
      <c r="E1003" s="37"/>
    </row>
    <row r="1004" spans="1:5">
      <c r="A1004" s="29">
        <v>1001</v>
      </c>
      <c r="B1004" s="29" t="s">
        <v>694</v>
      </c>
      <c r="C1004" s="11">
        <v>24717.239999999998</v>
      </c>
      <c r="D1004" s="30">
        <f t="shared" si="15"/>
        <v>2059.77</v>
      </c>
      <c r="E1004" s="37"/>
    </row>
    <row r="1005" spans="1:5">
      <c r="A1005" s="29">
        <v>1002</v>
      </c>
      <c r="B1005" s="29" t="s">
        <v>694</v>
      </c>
      <c r="C1005" s="11">
        <v>43721.159999999996</v>
      </c>
      <c r="D1005" s="30">
        <f t="shared" si="15"/>
        <v>3643.43</v>
      </c>
      <c r="E1005" s="37"/>
    </row>
    <row r="1006" spans="1:5">
      <c r="A1006" s="29">
        <v>1003</v>
      </c>
      <c r="B1006" s="29" t="s">
        <v>694</v>
      </c>
      <c r="C1006" s="11">
        <v>60620.04</v>
      </c>
      <c r="D1006" s="30">
        <f t="shared" si="15"/>
        <v>5051.67</v>
      </c>
      <c r="E1006" s="37"/>
    </row>
    <row r="1007" spans="1:5">
      <c r="A1007" s="29">
        <v>1004</v>
      </c>
      <c r="B1007" s="29" t="s">
        <v>694</v>
      </c>
      <c r="C1007" s="11">
        <v>58859.16</v>
      </c>
      <c r="D1007" s="30">
        <f t="shared" si="15"/>
        <v>4904.93</v>
      </c>
      <c r="E1007" s="37"/>
    </row>
    <row r="1008" spans="1:5">
      <c r="A1008" s="29">
        <v>1005</v>
      </c>
      <c r="B1008" s="29" t="s">
        <v>694</v>
      </c>
      <c r="C1008" s="11">
        <v>52680</v>
      </c>
      <c r="D1008" s="30">
        <f t="shared" si="15"/>
        <v>4390</v>
      </c>
      <c r="E1008" s="37"/>
    </row>
    <row r="1009" spans="1:5">
      <c r="A1009" s="29">
        <v>1006</v>
      </c>
      <c r="B1009" s="29" t="s">
        <v>694</v>
      </c>
      <c r="C1009" s="11">
        <v>51404.639999999999</v>
      </c>
      <c r="D1009" s="30">
        <f t="shared" si="15"/>
        <v>4283.72</v>
      </c>
      <c r="E1009" s="37"/>
    </row>
    <row r="1010" spans="1:5">
      <c r="A1010" s="29">
        <v>1007</v>
      </c>
      <c r="B1010" s="29" t="s">
        <v>694</v>
      </c>
      <c r="C1010" s="11">
        <v>38260.44</v>
      </c>
      <c r="D1010" s="30">
        <f t="shared" si="15"/>
        <v>3188.3700000000003</v>
      </c>
      <c r="E1010" s="37"/>
    </row>
    <row r="1011" spans="1:5">
      <c r="A1011" s="29">
        <v>1008</v>
      </c>
      <c r="B1011" s="29" t="s">
        <v>694</v>
      </c>
      <c r="C1011" s="11">
        <v>34659.120000000003</v>
      </c>
      <c r="D1011" s="30">
        <f t="shared" si="15"/>
        <v>2888.26</v>
      </c>
      <c r="E1011" s="37"/>
    </row>
    <row r="1012" spans="1:5">
      <c r="A1012" s="29">
        <v>1009</v>
      </c>
      <c r="B1012" s="29" t="s">
        <v>694</v>
      </c>
      <c r="C1012" s="11">
        <v>45292.800000000003</v>
      </c>
      <c r="D1012" s="30">
        <f t="shared" si="15"/>
        <v>3774.4</v>
      </c>
      <c r="E1012" s="37"/>
    </row>
    <row r="1013" spans="1:5">
      <c r="A1013" s="29">
        <v>1010</v>
      </c>
      <c r="B1013" s="29" t="s">
        <v>694</v>
      </c>
      <c r="C1013" s="11">
        <v>24796.560000000001</v>
      </c>
      <c r="D1013" s="30">
        <f t="shared" si="15"/>
        <v>2066.38</v>
      </c>
      <c r="E1013" s="37"/>
    </row>
    <row r="1014" spans="1:5">
      <c r="A1014" s="29">
        <v>1011</v>
      </c>
      <c r="B1014" s="29" t="s">
        <v>694</v>
      </c>
      <c r="C1014" s="11">
        <v>35047.32</v>
      </c>
      <c r="D1014" s="30">
        <f t="shared" si="15"/>
        <v>2920.61</v>
      </c>
      <c r="E1014" s="37"/>
    </row>
    <row r="1015" spans="1:5">
      <c r="A1015" s="29">
        <v>1012</v>
      </c>
      <c r="B1015" s="29" t="s">
        <v>694</v>
      </c>
      <c r="C1015" s="11">
        <v>20923.68</v>
      </c>
      <c r="D1015" s="30">
        <f t="shared" si="15"/>
        <v>1743.64</v>
      </c>
      <c r="E1015" s="37"/>
    </row>
    <row r="1016" spans="1:5">
      <c r="A1016" s="29">
        <v>1013</v>
      </c>
      <c r="B1016" s="29" t="s">
        <v>694</v>
      </c>
      <c r="C1016" s="11">
        <v>46232.520000000004</v>
      </c>
      <c r="D1016" s="30">
        <f t="shared" si="15"/>
        <v>3852.7100000000005</v>
      </c>
      <c r="E1016" s="37"/>
    </row>
    <row r="1017" spans="1:5">
      <c r="A1017" s="29">
        <v>1014</v>
      </c>
      <c r="B1017" s="29" t="s">
        <v>694</v>
      </c>
      <c r="C1017" s="11">
        <v>63796.92</v>
      </c>
      <c r="D1017" s="30">
        <f t="shared" si="15"/>
        <v>5316.41</v>
      </c>
      <c r="E1017" s="37"/>
    </row>
    <row r="1018" spans="1:5">
      <c r="A1018" s="29">
        <v>1015</v>
      </c>
      <c r="B1018" s="29" t="s">
        <v>694</v>
      </c>
      <c r="C1018" s="11">
        <v>24320.28</v>
      </c>
      <c r="D1018" s="30">
        <f t="shared" si="15"/>
        <v>2026.6899999999998</v>
      </c>
      <c r="E1018" s="37"/>
    </row>
    <row r="1019" spans="1:5">
      <c r="A1019" s="29">
        <v>1016</v>
      </c>
      <c r="B1019" s="29" t="s">
        <v>694</v>
      </c>
      <c r="C1019" s="11">
        <v>41937.72</v>
      </c>
      <c r="D1019" s="30">
        <f t="shared" si="15"/>
        <v>3494.81</v>
      </c>
      <c r="E1019" s="37"/>
    </row>
    <row r="1020" spans="1:5">
      <c r="A1020" s="29">
        <v>1017</v>
      </c>
      <c r="B1020" s="29" t="s">
        <v>694</v>
      </c>
      <c r="C1020" s="11">
        <v>51006.720000000001</v>
      </c>
      <c r="D1020" s="30">
        <f t="shared" si="15"/>
        <v>4250.5600000000004</v>
      </c>
      <c r="E1020" s="37"/>
    </row>
    <row r="1021" spans="1:5">
      <c r="A1021" s="29">
        <v>1018</v>
      </c>
      <c r="B1021" s="29" t="s">
        <v>694</v>
      </c>
      <c r="C1021" s="11">
        <v>58551.96</v>
      </c>
      <c r="D1021" s="30">
        <f t="shared" si="15"/>
        <v>4879.33</v>
      </c>
      <c r="E1021" s="37"/>
    </row>
    <row r="1022" spans="1:5">
      <c r="A1022" s="29">
        <v>1019</v>
      </c>
      <c r="B1022" s="29" t="s">
        <v>694</v>
      </c>
      <c r="C1022" s="11">
        <v>49010.04</v>
      </c>
      <c r="D1022" s="30">
        <f t="shared" si="15"/>
        <v>4084.17</v>
      </c>
      <c r="E1022" s="37"/>
    </row>
    <row r="1023" spans="1:5">
      <c r="A1023" s="29">
        <v>1020</v>
      </c>
      <c r="B1023" s="29" t="s">
        <v>694</v>
      </c>
      <c r="C1023" s="11">
        <v>49422.240000000005</v>
      </c>
      <c r="D1023" s="30">
        <f t="shared" si="15"/>
        <v>4118.5200000000004</v>
      </c>
      <c r="E1023" s="37"/>
    </row>
    <row r="1024" spans="1:5">
      <c r="A1024" s="29">
        <v>1021</v>
      </c>
      <c r="B1024" s="29" t="s">
        <v>694</v>
      </c>
      <c r="C1024" s="11">
        <v>66846.240000000005</v>
      </c>
      <c r="D1024" s="30">
        <f t="shared" si="15"/>
        <v>5570.52</v>
      </c>
      <c r="E1024" s="37"/>
    </row>
    <row r="1025" spans="1:5">
      <c r="A1025" s="29">
        <v>1022</v>
      </c>
      <c r="B1025" s="29" t="s">
        <v>694</v>
      </c>
      <c r="C1025" s="11">
        <v>77164.680000000008</v>
      </c>
      <c r="D1025" s="30">
        <f t="shared" si="15"/>
        <v>6430.39</v>
      </c>
      <c r="E1025" s="37"/>
    </row>
    <row r="1026" spans="1:5">
      <c r="A1026" s="29">
        <v>1023</v>
      </c>
      <c r="B1026" s="29" t="s">
        <v>694</v>
      </c>
      <c r="C1026" s="11">
        <v>41622.479999999996</v>
      </c>
      <c r="D1026" s="30">
        <f t="shared" si="15"/>
        <v>3468.5399999999995</v>
      </c>
      <c r="E1026" s="37"/>
    </row>
    <row r="1027" spans="1:5">
      <c r="A1027" s="29">
        <v>1024</v>
      </c>
      <c r="B1027" s="29" t="s">
        <v>694</v>
      </c>
      <c r="C1027" s="11">
        <v>45694.68</v>
      </c>
      <c r="D1027" s="30">
        <f t="shared" si="15"/>
        <v>3807.89</v>
      </c>
      <c r="E1027" s="37"/>
    </row>
    <row r="1028" spans="1:5">
      <c r="A1028" s="29">
        <v>1025</v>
      </c>
      <c r="B1028" s="29" t="s">
        <v>694</v>
      </c>
      <c r="C1028" s="11">
        <v>13557.84</v>
      </c>
      <c r="D1028" s="30">
        <f t="shared" si="15"/>
        <v>1129.82</v>
      </c>
      <c r="E1028" s="37"/>
    </row>
    <row r="1029" spans="1:5">
      <c r="A1029" s="29">
        <v>1026</v>
      </c>
      <c r="B1029" s="29" t="s">
        <v>694</v>
      </c>
      <c r="C1029" s="11">
        <v>14895.84</v>
      </c>
      <c r="D1029" s="30">
        <f t="shared" ref="D1029:D1092" si="16">C1029/12</f>
        <v>1241.32</v>
      </c>
      <c r="E1029" s="37"/>
    </row>
    <row r="1030" spans="1:5">
      <c r="A1030" s="29">
        <v>1027</v>
      </c>
      <c r="B1030" s="29" t="s">
        <v>694</v>
      </c>
      <c r="C1030" s="11">
        <v>20038.199999999997</v>
      </c>
      <c r="D1030" s="30">
        <f t="shared" si="16"/>
        <v>1669.8499999999997</v>
      </c>
      <c r="E1030" s="37"/>
    </row>
    <row r="1031" spans="1:5">
      <c r="A1031" s="29">
        <v>1028</v>
      </c>
      <c r="B1031" s="29" t="s">
        <v>694</v>
      </c>
      <c r="C1031" s="11">
        <v>41665.56</v>
      </c>
      <c r="D1031" s="30">
        <f t="shared" si="16"/>
        <v>3472.1299999999997</v>
      </c>
      <c r="E1031" s="37"/>
    </row>
    <row r="1032" spans="1:5">
      <c r="A1032" s="29">
        <v>1029</v>
      </c>
      <c r="B1032" s="29" t="s">
        <v>694</v>
      </c>
      <c r="C1032" s="11">
        <v>42833.520000000004</v>
      </c>
      <c r="D1032" s="30">
        <f t="shared" si="16"/>
        <v>3569.4600000000005</v>
      </c>
      <c r="E1032" s="37"/>
    </row>
    <row r="1033" spans="1:5">
      <c r="A1033" s="29">
        <v>1030</v>
      </c>
      <c r="B1033" s="29" t="s">
        <v>694</v>
      </c>
      <c r="C1033" s="11">
        <v>84439.56</v>
      </c>
      <c r="D1033" s="30">
        <f t="shared" si="16"/>
        <v>7036.63</v>
      </c>
      <c r="E1033" s="37"/>
    </row>
    <row r="1034" spans="1:5">
      <c r="A1034" s="29">
        <v>1031</v>
      </c>
      <c r="B1034" s="29" t="s">
        <v>694</v>
      </c>
      <c r="C1034" s="11">
        <v>42363.72</v>
      </c>
      <c r="D1034" s="30">
        <f t="shared" si="16"/>
        <v>3530.31</v>
      </c>
      <c r="E1034" s="37"/>
    </row>
    <row r="1035" spans="1:5">
      <c r="A1035" s="29">
        <v>1032</v>
      </c>
      <c r="B1035" s="29" t="s">
        <v>694</v>
      </c>
      <c r="C1035" s="11">
        <v>29387.040000000001</v>
      </c>
      <c r="D1035" s="30">
        <f t="shared" si="16"/>
        <v>2448.92</v>
      </c>
      <c r="E1035" s="37"/>
    </row>
    <row r="1036" spans="1:5">
      <c r="A1036" s="29">
        <v>1033</v>
      </c>
      <c r="B1036" s="29" t="s">
        <v>694</v>
      </c>
      <c r="C1036" s="11">
        <v>62802.84</v>
      </c>
      <c r="D1036" s="30">
        <f t="shared" si="16"/>
        <v>5233.57</v>
      </c>
      <c r="E1036" s="37"/>
    </row>
    <row r="1037" spans="1:5">
      <c r="A1037" s="29">
        <v>1034</v>
      </c>
      <c r="B1037" s="29" t="s">
        <v>694</v>
      </c>
      <c r="C1037" s="11">
        <v>49475.040000000001</v>
      </c>
      <c r="D1037" s="30">
        <f t="shared" si="16"/>
        <v>4122.92</v>
      </c>
      <c r="E1037" s="37"/>
    </row>
    <row r="1038" spans="1:5">
      <c r="A1038" s="29">
        <v>1035</v>
      </c>
      <c r="B1038" s="29" t="s">
        <v>694</v>
      </c>
      <c r="C1038" s="11">
        <v>38412.36</v>
      </c>
      <c r="D1038" s="30">
        <f t="shared" si="16"/>
        <v>3201.03</v>
      </c>
      <c r="E1038" s="37"/>
    </row>
    <row r="1039" spans="1:5">
      <c r="A1039" s="29">
        <v>1036</v>
      </c>
      <c r="B1039" s="29" t="s">
        <v>694</v>
      </c>
      <c r="C1039" s="11">
        <v>59877.96</v>
      </c>
      <c r="D1039" s="30">
        <f t="shared" si="16"/>
        <v>4989.83</v>
      </c>
      <c r="E1039" s="37"/>
    </row>
    <row r="1040" spans="1:5">
      <c r="A1040" s="29">
        <v>1037</v>
      </c>
      <c r="B1040" s="29" t="s">
        <v>694</v>
      </c>
      <c r="C1040" s="11">
        <v>15952.079999999998</v>
      </c>
      <c r="D1040" s="30">
        <f t="shared" si="16"/>
        <v>1329.34</v>
      </c>
      <c r="E1040" s="37"/>
    </row>
    <row r="1041" spans="1:5">
      <c r="A1041" s="29">
        <v>1038</v>
      </c>
      <c r="B1041" s="29" t="s">
        <v>694</v>
      </c>
      <c r="C1041" s="11">
        <v>188719.2</v>
      </c>
      <c r="D1041" s="30">
        <f t="shared" si="16"/>
        <v>15726.6</v>
      </c>
      <c r="E1041" s="37"/>
    </row>
    <row r="1042" spans="1:5">
      <c r="A1042" s="29">
        <v>1039</v>
      </c>
      <c r="B1042" s="29" t="s">
        <v>694</v>
      </c>
      <c r="C1042" s="11">
        <v>59461.56</v>
      </c>
      <c r="D1042" s="30">
        <f t="shared" si="16"/>
        <v>4955.13</v>
      </c>
      <c r="E1042" s="37"/>
    </row>
    <row r="1043" spans="1:5">
      <c r="A1043" s="29">
        <v>1040</v>
      </c>
      <c r="B1043" s="29" t="s">
        <v>694</v>
      </c>
      <c r="C1043" s="11">
        <v>18752.760000000002</v>
      </c>
      <c r="D1043" s="30">
        <f t="shared" si="16"/>
        <v>1562.7300000000002</v>
      </c>
      <c r="E1043" s="37"/>
    </row>
    <row r="1044" spans="1:5">
      <c r="A1044" s="29">
        <v>1041</v>
      </c>
      <c r="B1044" s="29" t="s">
        <v>694</v>
      </c>
      <c r="C1044" s="11">
        <v>34025.399999999994</v>
      </c>
      <c r="D1044" s="30">
        <f t="shared" si="16"/>
        <v>2835.4499999999994</v>
      </c>
      <c r="E1044" s="37"/>
    </row>
    <row r="1045" spans="1:5">
      <c r="A1045" s="29">
        <v>1042</v>
      </c>
      <c r="B1045" s="29" t="s">
        <v>694</v>
      </c>
      <c r="C1045" s="11">
        <v>871.25</v>
      </c>
      <c r="D1045" s="30">
        <f t="shared" si="16"/>
        <v>72.604166666666671</v>
      </c>
      <c r="E1045" s="37"/>
    </row>
    <row r="1046" spans="1:5">
      <c r="A1046" s="29">
        <v>1043</v>
      </c>
      <c r="B1046" s="29" t="s">
        <v>694</v>
      </c>
      <c r="C1046" s="11">
        <v>42575.399999999994</v>
      </c>
      <c r="D1046" s="30">
        <f t="shared" si="16"/>
        <v>3547.9499999999994</v>
      </c>
      <c r="E1046" s="37"/>
    </row>
    <row r="1047" spans="1:5">
      <c r="A1047" s="29">
        <v>1044</v>
      </c>
      <c r="B1047" s="29" t="s">
        <v>695</v>
      </c>
      <c r="C1047" s="11">
        <v>35907.72</v>
      </c>
      <c r="D1047" s="30">
        <f t="shared" si="16"/>
        <v>2992.31</v>
      </c>
      <c r="E1047" s="37"/>
    </row>
    <row r="1048" spans="1:5">
      <c r="A1048" s="29">
        <v>1045</v>
      </c>
      <c r="B1048" s="29" t="s">
        <v>695</v>
      </c>
      <c r="C1048" s="11">
        <v>29094.720000000001</v>
      </c>
      <c r="D1048" s="30">
        <f t="shared" si="16"/>
        <v>2424.56</v>
      </c>
      <c r="E1048" s="37"/>
    </row>
    <row r="1049" spans="1:5">
      <c r="A1049" s="29">
        <v>1046</v>
      </c>
      <c r="B1049" s="29" t="s">
        <v>695</v>
      </c>
      <c r="C1049" s="11">
        <v>41224.32</v>
      </c>
      <c r="D1049" s="30">
        <f t="shared" si="16"/>
        <v>3435.36</v>
      </c>
      <c r="E1049" s="37"/>
    </row>
    <row r="1050" spans="1:5">
      <c r="A1050" s="29">
        <v>1047</v>
      </c>
      <c r="B1050" s="29" t="s">
        <v>695</v>
      </c>
      <c r="C1050" s="11">
        <v>39130.92</v>
      </c>
      <c r="D1050" s="30">
        <f t="shared" si="16"/>
        <v>3260.91</v>
      </c>
      <c r="E1050" s="37"/>
    </row>
    <row r="1051" spans="1:5">
      <c r="A1051" s="29">
        <v>1048</v>
      </c>
      <c r="B1051" s="29" t="s">
        <v>695</v>
      </c>
      <c r="C1051" s="11">
        <v>50728.799999999996</v>
      </c>
      <c r="D1051" s="30">
        <f t="shared" si="16"/>
        <v>4227.3999999999996</v>
      </c>
      <c r="E1051" s="37"/>
    </row>
    <row r="1052" spans="1:5">
      <c r="A1052" s="29">
        <v>1049</v>
      </c>
      <c r="B1052" s="29" t="s">
        <v>695</v>
      </c>
      <c r="C1052" s="11">
        <v>55039.44</v>
      </c>
      <c r="D1052" s="30">
        <f t="shared" si="16"/>
        <v>4586.62</v>
      </c>
      <c r="E1052" s="37"/>
    </row>
    <row r="1053" spans="1:5">
      <c r="A1053" s="29">
        <v>1050</v>
      </c>
      <c r="B1053" s="29" t="s">
        <v>695</v>
      </c>
      <c r="C1053" s="11">
        <v>18209.400000000001</v>
      </c>
      <c r="D1053" s="30">
        <f t="shared" si="16"/>
        <v>1517.45</v>
      </c>
      <c r="E1053" s="37"/>
    </row>
    <row r="1054" spans="1:5">
      <c r="A1054" s="29">
        <v>1051</v>
      </c>
      <c r="B1054" s="29" t="s">
        <v>695</v>
      </c>
      <c r="C1054" s="11">
        <v>54318.479999999996</v>
      </c>
      <c r="D1054" s="30">
        <f t="shared" si="16"/>
        <v>4526.54</v>
      </c>
      <c r="E1054" s="37"/>
    </row>
    <row r="1055" spans="1:5">
      <c r="A1055" s="29">
        <v>1052</v>
      </c>
      <c r="B1055" s="29" t="s">
        <v>695</v>
      </c>
      <c r="C1055" s="11">
        <v>37466.879999999997</v>
      </c>
      <c r="D1055" s="30">
        <f t="shared" si="16"/>
        <v>3122.24</v>
      </c>
      <c r="E1055" s="37"/>
    </row>
    <row r="1056" spans="1:5">
      <c r="A1056" s="29">
        <v>1053</v>
      </c>
      <c r="B1056" s="29" t="s">
        <v>695</v>
      </c>
      <c r="C1056" s="11">
        <v>33681.24</v>
      </c>
      <c r="D1056" s="30">
        <f t="shared" si="16"/>
        <v>2806.77</v>
      </c>
      <c r="E1056" s="37"/>
    </row>
    <row r="1057" spans="1:5">
      <c r="A1057" s="29">
        <v>1054</v>
      </c>
      <c r="B1057" s="29" t="s">
        <v>695</v>
      </c>
      <c r="C1057" s="11">
        <v>70296.84</v>
      </c>
      <c r="D1057" s="30">
        <f t="shared" si="16"/>
        <v>5858.07</v>
      </c>
      <c r="E1057" s="37"/>
    </row>
    <row r="1058" spans="1:5">
      <c r="A1058" s="29">
        <v>1055</v>
      </c>
      <c r="B1058" s="29" t="s">
        <v>695</v>
      </c>
      <c r="C1058" s="11">
        <v>56535.72</v>
      </c>
      <c r="D1058" s="30">
        <f t="shared" si="16"/>
        <v>4711.3100000000004</v>
      </c>
      <c r="E1058" s="37"/>
    </row>
    <row r="1059" spans="1:5">
      <c r="A1059" s="29">
        <v>1056</v>
      </c>
      <c r="B1059" s="29" t="s">
        <v>695</v>
      </c>
      <c r="C1059" s="11">
        <v>33943.68</v>
      </c>
      <c r="D1059" s="30">
        <f t="shared" si="16"/>
        <v>2828.64</v>
      </c>
      <c r="E1059" s="37"/>
    </row>
    <row r="1060" spans="1:5">
      <c r="A1060" s="29">
        <v>1057</v>
      </c>
      <c r="B1060" s="29" t="s">
        <v>695</v>
      </c>
      <c r="C1060" s="11">
        <v>81890.040000000008</v>
      </c>
      <c r="D1060" s="30">
        <f t="shared" si="16"/>
        <v>6824.170000000001</v>
      </c>
      <c r="E1060" s="37"/>
    </row>
    <row r="1061" spans="1:5">
      <c r="A1061" s="29">
        <v>1058</v>
      </c>
      <c r="B1061" s="29" t="s">
        <v>695</v>
      </c>
      <c r="C1061" s="11">
        <v>34585.919999999998</v>
      </c>
      <c r="D1061" s="30">
        <f t="shared" si="16"/>
        <v>2882.16</v>
      </c>
      <c r="E1061" s="37"/>
    </row>
    <row r="1062" spans="1:5">
      <c r="A1062" s="29">
        <v>1059</v>
      </c>
      <c r="B1062" s="29" t="s">
        <v>695</v>
      </c>
      <c r="C1062" s="11">
        <v>24348.36</v>
      </c>
      <c r="D1062" s="30">
        <f t="shared" si="16"/>
        <v>2029.03</v>
      </c>
      <c r="E1062" s="37"/>
    </row>
    <row r="1063" spans="1:5">
      <c r="A1063" s="29">
        <v>1060</v>
      </c>
      <c r="B1063" s="29" t="s">
        <v>695</v>
      </c>
      <c r="C1063" s="11">
        <v>43383.96</v>
      </c>
      <c r="D1063" s="30">
        <f t="shared" si="16"/>
        <v>3615.33</v>
      </c>
      <c r="E1063" s="37"/>
    </row>
    <row r="1064" spans="1:5">
      <c r="A1064" s="29">
        <v>1061</v>
      </c>
      <c r="B1064" s="29" t="s">
        <v>695</v>
      </c>
      <c r="C1064" s="11">
        <v>55377.240000000005</v>
      </c>
      <c r="D1064" s="30">
        <f t="shared" si="16"/>
        <v>4614.7700000000004</v>
      </c>
      <c r="E1064" s="37"/>
    </row>
    <row r="1065" spans="1:5">
      <c r="A1065" s="29">
        <v>1062</v>
      </c>
      <c r="B1065" s="29" t="s">
        <v>695</v>
      </c>
      <c r="C1065" s="11">
        <v>90495.24</v>
      </c>
      <c r="D1065" s="30">
        <f t="shared" si="16"/>
        <v>7541.27</v>
      </c>
      <c r="E1065" s="37"/>
    </row>
    <row r="1066" spans="1:5">
      <c r="A1066" s="29">
        <v>1063</v>
      </c>
      <c r="B1066" s="29" t="s">
        <v>695</v>
      </c>
      <c r="C1066" s="11">
        <v>66260.399999999994</v>
      </c>
      <c r="D1066" s="30">
        <f t="shared" si="16"/>
        <v>5521.7</v>
      </c>
      <c r="E1066" s="37"/>
    </row>
    <row r="1067" spans="1:5">
      <c r="A1067" s="29">
        <v>1064</v>
      </c>
      <c r="B1067" s="29" t="s">
        <v>695</v>
      </c>
      <c r="C1067" s="11">
        <v>46333.2</v>
      </c>
      <c r="D1067" s="30">
        <f t="shared" si="16"/>
        <v>3861.1</v>
      </c>
      <c r="E1067" s="37"/>
    </row>
    <row r="1068" spans="1:5">
      <c r="A1068" s="29">
        <v>1065</v>
      </c>
      <c r="B1068" s="29" t="s">
        <v>695</v>
      </c>
      <c r="C1068" s="11">
        <v>41110.199999999997</v>
      </c>
      <c r="D1068" s="30">
        <f t="shared" si="16"/>
        <v>3425.85</v>
      </c>
      <c r="E1068" s="37"/>
    </row>
    <row r="1069" spans="1:5">
      <c r="A1069" s="29">
        <v>1066</v>
      </c>
      <c r="B1069" s="29" t="s">
        <v>695</v>
      </c>
      <c r="C1069" s="11">
        <v>52851.12</v>
      </c>
      <c r="D1069" s="30">
        <f t="shared" si="16"/>
        <v>4404.26</v>
      </c>
      <c r="E1069" s="37"/>
    </row>
    <row r="1070" spans="1:5">
      <c r="A1070" s="29">
        <v>1067</v>
      </c>
      <c r="B1070" s="29" t="s">
        <v>695</v>
      </c>
      <c r="C1070" s="11">
        <v>42493.68</v>
      </c>
      <c r="D1070" s="30">
        <f t="shared" si="16"/>
        <v>3541.14</v>
      </c>
      <c r="E1070" s="37"/>
    </row>
    <row r="1071" spans="1:5">
      <c r="A1071" s="29">
        <v>1068</v>
      </c>
      <c r="B1071" s="29" t="s">
        <v>695</v>
      </c>
      <c r="C1071" s="11">
        <v>60852.84</v>
      </c>
      <c r="D1071" s="30">
        <f t="shared" si="16"/>
        <v>5071.07</v>
      </c>
      <c r="E1071" s="37"/>
    </row>
    <row r="1072" spans="1:5">
      <c r="A1072" s="29">
        <v>1069</v>
      </c>
      <c r="B1072" s="29" t="s">
        <v>695</v>
      </c>
      <c r="C1072" s="11">
        <v>64861.440000000002</v>
      </c>
      <c r="D1072" s="30">
        <f t="shared" si="16"/>
        <v>5405.12</v>
      </c>
      <c r="E1072" s="37"/>
    </row>
    <row r="1073" spans="1:5">
      <c r="A1073" s="29">
        <v>1070</v>
      </c>
      <c r="B1073" s="29" t="s">
        <v>695</v>
      </c>
      <c r="C1073" s="11">
        <v>46503.24</v>
      </c>
      <c r="D1073" s="30">
        <f t="shared" si="16"/>
        <v>3875.27</v>
      </c>
      <c r="E1073" s="37"/>
    </row>
    <row r="1074" spans="1:5">
      <c r="A1074" s="29">
        <v>1071</v>
      </c>
      <c r="B1074" s="29" t="s">
        <v>695</v>
      </c>
      <c r="C1074" s="11">
        <v>35127.479999999996</v>
      </c>
      <c r="D1074" s="30">
        <f t="shared" si="16"/>
        <v>2927.2899999999995</v>
      </c>
      <c r="E1074" s="37"/>
    </row>
    <row r="1075" spans="1:5">
      <c r="A1075" s="29">
        <v>1072</v>
      </c>
      <c r="B1075" s="29" t="s">
        <v>695</v>
      </c>
      <c r="C1075" s="11">
        <v>71479.44</v>
      </c>
      <c r="D1075" s="30">
        <f t="shared" si="16"/>
        <v>5956.62</v>
      </c>
      <c r="E1075" s="37"/>
    </row>
    <row r="1076" spans="1:5">
      <c r="A1076" s="29">
        <v>1073</v>
      </c>
      <c r="B1076" s="29" t="s">
        <v>695</v>
      </c>
      <c r="C1076" s="11">
        <v>54163.44</v>
      </c>
      <c r="D1076" s="30">
        <f t="shared" si="16"/>
        <v>4513.62</v>
      </c>
      <c r="E1076" s="37"/>
    </row>
    <row r="1077" spans="1:5">
      <c r="A1077" s="29">
        <v>1074</v>
      </c>
      <c r="B1077" s="29" t="s">
        <v>695</v>
      </c>
      <c r="C1077" s="11">
        <v>39941.040000000001</v>
      </c>
      <c r="D1077" s="30">
        <f t="shared" si="16"/>
        <v>3328.42</v>
      </c>
      <c r="E1077" s="37"/>
    </row>
    <row r="1078" spans="1:5">
      <c r="A1078" s="29">
        <v>1075</v>
      </c>
      <c r="B1078" s="29" t="s">
        <v>695</v>
      </c>
      <c r="C1078" s="11">
        <v>56200.08</v>
      </c>
      <c r="D1078" s="30">
        <f t="shared" si="16"/>
        <v>4683.34</v>
      </c>
      <c r="E1078" s="37"/>
    </row>
    <row r="1079" spans="1:5">
      <c r="A1079" s="29">
        <v>1076</v>
      </c>
      <c r="B1079" s="29" t="s">
        <v>695</v>
      </c>
      <c r="C1079" s="11">
        <v>32445.840000000004</v>
      </c>
      <c r="D1079" s="30">
        <f t="shared" si="16"/>
        <v>2703.82</v>
      </c>
      <c r="E1079" s="37"/>
    </row>
    <row r="1080" spans="1:5">
      <c r="A1080" s="29">
        <v>1077</v>
      </c>
      <c r="B1080" s="29" t="s">
        <v>695</v>
      </c>
      <c r="C1080" s="11">
        <v>43991.76</v>
      </c>
      <c r="D1080" s="30">
        <f t="shared" si="16"/>
        <v>3665.98</v>
      </c>
      <c r="E1080" s="37"/>
    </row>
    <row r="1081" spans="1:5">
      <c r="A1081" s="29">
        <v>1078</v>
      </c>
      <c r="B1081" s="29" t="s">
        <v>695</v>
      </c>
      <c r="C1081" s="11">
        <v>40686.720000000001</v>
      </c>
      <c r="D1081" s="30">
        <f t="shared" si="16"/>
        <v>3390.56</v>
      </c>
      <c r="E1081" s="37"/>
    </row>
    <row r="1082" spans="1:5">
      <c r="A1082" s="29">
        <v>1079</v>
      </c>
      <c r="B1082" s="29" t="s">
        <v>695</v>
      </c>
      <c r="C1082" s="11">
        <v>46797.600000000006</v>
      </c>
      <c r="D1082" s="30">
        <f t="shared" si="16"/>
        <v>3899.8000000000006</v>
      </c>
      <c r="E1082" s="37"/>
    </row>
    <row r="1083" spans="1:5">
      <c r="A1083" s="29">
        <v>1080</v>
      </c>
      <c r="B1083" s="29" t="s">
        <v>695</v>
      </c>
      <c r="C1083" s="11">
        <v>32582.28</v>
      </c>
      <c r="D1083" s="30">
        <f t="shared" si="16"/>
        <v>2715.19</v>
      </c>
      <c r="E1083" s="37"/>
    </row>
    <row r="1084" spans="1:5">
      <c r="A1084" s="29">
        <v>1081</v>
      </c>
      <c r="B1084" s="29" t="s">
        <v>695</v>
      </c>
      <c r="C1084" s="11">
        <v>33014.879999999997</v>
      </c>
      <c r="D1084" s="30">
        <f t="shared" si="16"/>
        <v>2751.24</v>
      </c>
      <c r="E1084" s="37"/>
    </row>
    <row r="1085" spans="1:5">
      <c r="A1085" s="29">
        <v>1082</v>
      </c>
      <c r="B1085" s="29" t="s">
        <v>695</v>
      </c>
      <c r="C1085" s="11">
        <v>29958.840000000004</v>
      </c>
      <c r="D1085" s="30">
        <f t="shared" si="16"/>
        <v>2496.5700000000002</v>
      </c>
      <c r="E1085" s="37"/>
    </row>
    <row r="1086" spans="1:5">
      <c r="A1086" s="29">
        <v>1083</v>
      </c>
      <c r="B1086" s="29" t="s">
        <v>695</v>
      </c>
      <c r="C1086" s="11">
        <v>40262.04</v>
      </c>
      <c r="D1086" s="30">
        <f t="shared" si="16"/>
        <v>3355.17</v>
      </c>
      <c r="E1086" s="37"/>
    </row>
    <row r="1087" spans="1:5">
      <c r="A1087" s="29">
        <v>1084</v>
      </c>
      <c r="B1087" s="29" t="s">
        <v>695</v>
      </c>
      <c r="C1087" s="11">
        <v>46706.04</v>
      </c>
      <c r="D1087" s="30">
        <f t="shared" si="16"/>
        <v>3892.17</v>
      </c>
      <c r="E1087" s="37"/>
    </row>
    <row r="1088" spans="1:5">
      <c r="A1088" s="29">
        <v>1085</v>
      </c>
      <c r="B1088" s="29" t="s">
        <v>695</v>
      </c>
      <c r="C1088" s="11">
        <v>37986.720000000001</v>
      </c>
      <c r="D1088" s="30">
        <f t="shared" si="16"/>
        <v>3165.56</v>
      </c>
      <c r="E1088" s="37"/>
    </row>
    <row r="1089" spans="1:5">
      <c r="A1089" s="29">
        <v>1086</v>
      </c>
      <c r="B1089" s="29" t="s">
        <v>695</v>
      </c>
      <c r="C1089" s="11">
        <v>59856.600000000006</v>
      </c>
      <c r="D1089" s="30">
        <f t="shared" si="16"/>
        <v>4988.05</v>
      </c>
      <c r="E1089" s="37"/>
    </row>
    <row r="1090" spans="1:5">
      <c r="A1090" s="29">
        <v>1087</v>
      </c>
      <c r="B1090" s="29" t="s">
        <v>695</v>
      </c>
      <c r="C1090" s="11">
        <v>53670.720000000001</v>
      </c>
      <c r="D1090" s="30">
        <f t="shared" si="16"/>
        <v>4472.5600000000004</v>
      </c>
      <c r="E1090" s="37"/>
    </row>
    <row r="1091" spans="1:5">
      <c r="A1091" s="29">
        <v>1088</v>
      </c>
      <c r="B1091" s="29" t="s">
        <v>695</v>
      </c>
      <c r="C1091" s="11">
        <v>49079.64</v>
      </c>
      <c r="D1091" s="30">
        <f t="shared" si="16"/>
        <v>4089.97</v>
      </c>
      <c r="E1091" s="37"/>
    </row>
    <row r="1092" spans="1:5">
      <c r="A1092" s="29">
        <v>1089</v>
      </c>
      <c r="B1092" s="29" t="s">
        <v>695</v>
      </c>
      <c r="C1092" s="11">
        <v>64557.240000000005</v>
      </c>
      <c r="D1092" s="30">
        <f t="shared" si="16"/>
        <v>5379.77</v>
      </c>
      <c r="E1092" s="37"/>
    </row>
    <row r="1093" spans="1:5">
      <c r="A1093" s="29">
        <v>1090</v>
      </c>
      <c r="B1093" s="29" t="s">
        <v>695</v>
      </c>
      <c r="C1093" s="11">
        <v>40775.879999999997</v>
      </c>
      <c r="D1093" s="30">
        <f t="shared" ref="D1093:D1156" si="17">C1093/12</f>
        <v>3397.99</v>
      </c>
      <c r="E1093" s="37"/>
    </row>
    <row r="1094" spans="1:5">
      <c r="A1094" s="29">
        <v>1091</v>
      </c>
      <c r="B1094" s="29" t="s">
        <v>695</v>
      </c>
      <c r="C1094" s="11">
        <v>41565.479999999996</v>
      </c>
      <c r="D1094" s="30">
        <f t="shared" si="17"/>
        <v>3463.7899999999995</v>
      </c>
      <c r="E1094" s="37"/>
    </row>
    <row r="1095" spans="1:5">
      <c r="A1095" s="29">
        <v>1092</v>
      </c>
      <c r="B1095" s="29" t="s">
        <v>695</v>
      </c>
      <c r="C1095" s="11">
        <v>30863.760000000002</v>
      </c>
      <c r="D1095" s="30">
        <f t="shared" si="17"/>
        <v>2571.98</v>
      </c>
      <c r="E1095" s="37"/>
    </row>
    <row r="1096" spans="1:5">
      <c r="A1096" s="29">
        <v>1093</v>
      </c>
      <c r="B1096" s="29" t="s">
        <v>695</v>
      </c>
      <c r="C1096" s="11">
        <v>36592.32</v>
      </c>
      <c r="D1096" s="30">
        <f t="shared" si="17"/>
        <v>3049.36</v>
      </c>
      <c r="E1096" s="37"/>
    </row>
    <row r="1097" spans="1:5">
      <c r="A1097" s="29">
        <v>1094</v>
      </c>
      <c r="B1097" s="29" t="s">
        <v>695</v>
      </c>
      <c r="C1097" s="11">
        <v>47789.520000000004</v>
      </c>
      <c r="D1097" s="30">
        <f t="shared" si="17"/>
        <v>3982.4600000000005</v>
      </c>
      <c r="E1097" s="37"/>
    </row>
    <row r="1098" spans="1:5">
      <c r="A1098" s="29">
        <v>1095</v>
      </c>
      <c r="B1098" s="29" t="s">
        <v>695</v>
      </c>
      <c r="C1098" s="11">
        <v>48728.399999999994</v>
      </c>
      <c r="D1098" s="30">
        <f t="shared" si="17"/>
        <v>4060.6999999999994</v>
      </c>
      <c r="E1098" s="37"/>
    </row>
    <row r="1099" spans="1:5">
      <c r="A1099" s="29">
        <v>1096</v>
      </c>
      <c r="B1099" s="29" t="s">
        <v>695</v>
      </c>
      <c r="C1099" s="11">
        <v>36340.32</v>
      </c>
      <c r="D1099" s="30">
        <f t="shared" si="17"/>
        <v>3028.36</v>
      </c>
      <c r="E1099" s="37"/>
    </row>
    <row r="1100" spans="1:5">
      <c r="A1100" s="29">
        <v>1097</v>
      </c>
      <c r="B1100" s="29" t="s">
        <v>695</v>
      </c>
      <c r="C1100" s="11">
        <v>60814.680000000008</v>
      </c>
      <c r="D1100" s="30">
        <f t="shared" si="17"/>
        <v>5067.8900000000003</v>
      </c>
      <c r="E1100" s="37"/>
    </row>
    <row r="1101" spans="1:5">
      <c r="A1101" s="29">
        <v>1098</v>
      </c>
      <c r="B1101" s="29" t="s">
        <v>695</v>
      </c>
      <c r="C1101" s="11">
        <v>50225.88</v>
      </c>
      <c r="D1101" s="30">
        <f t="shared" si="17"/>
        <v>4185.49</v>
      </c>
      <c r="E1101" s="37"/>
    </row>
    <row r="1102" spans="1:5">
      <c r="A1102" s="29">
        <v>1099</v>
      </c>
      <c r="B1102" s="29" t="s">
        <v>695</v>
      </c>
      <c r="C1102" s="11">
        <v>66905.759999999995</v>
      </c>
      <c r="D1102" s="30">
        <f t="shared" si="17"/>
        <v>5575.48</v>
      </c>
      <c r="E1102" s="37"/>
    </row>
    <row r="1103" spans="1:5">
      <c r="A1103" s="29">
        <v>1100</v>
      </c>
      <c r="B1103" s="29" t="s">
        <v>695</v>
      </c>
      <c r="C1103" s="11">
        <v>44136.959999999999</v>
      </c>
      <c r="D1103" s="30">
        <f t="shared" si="17"/>
        <v>3678.08</v>
      </c>
      <c r="E1103" s="37"/>
    </row>
    <row r="1104" spans="1:5">
      <c r="A1104" s="29">
        <v>1101</v>
      </c>
      <c r="B1104" s="29" t="s">
        <v>695</v>
      </c>
      <c r="C1104" s="11">
        <v>63613.56</v>
      </c>
      <c r="D1104" s="30">
        <f t="shared" si="17"/>
        <v>5301.13</v>
      </c>
      <c r="E1104" s="37"/>
    </row>
    <row r="1105" spans="1:5">
      <c r="A1105" s="29">
        <v>1102</v>
      </c>
      <c r="B1105" s="29" t="s">
        <v>695</v>
      </c>
      <c r="C1105" s="11">
        <v>64337.279999999999</v>
      </c>
      <c r="D1105" s="30">
        <f t="shared" si="17"/>
        <v>5361.44</v>
      </c>
      <c r="E1105" s="37"/>
    </row>
    <row r="1106" spans="1:5">
      <c r="A1106" s="29">
        <v>1103</v>
      </c>
      <c r="B1106" s="29" t="s">
        <v>695</v>
      </c>
      <c r="C1106" s="11">
        <v>51362.16</v>
      </c>
      <c r="D1106" s="30">
        <f t="shared" si="17"/>
        <v>4280.18</v>
      </c>
      <c r="E1106" s="37"/>
    </row>
    <row r="1107" spans="1:5">
      <c r="A1107" s="29">
        <v>1104</v>
      </c>
      <c r="B1107" s="29" t="s">
        <v>695</v>
      </c>
      <c r="C1107" s="11">
        <v>54689.16</v>
      </c>
      <c r="D1107" s="30">
        <f t="shared" si="17"/>
        <v>4557.43</v>
      </c>
      <c r="E1107" s="37"/>
    </row>
    <row r="1108" spans="1:5">
      <c r="A1108" s="29">
        <v>1105</v>
      </c>
      <c r="B1108" s="29" t="s">
        <v>695</v>
      </c>
      <c r="C1108" s="11">
        <v>37328.04</v>
      </c>
      <c r="D1108" s="30">
        <f t="shared" si="17"/>
        <v>3110.67</v>
      </c>
      <c r="E1108" s="37"/>
    </row>
    <row r="1109" spans="1:5">
      <c r="A1109" s="29">
        <v>1106</v>
      </c>
      <c r="B1109" s="29" t="s">
        <v>695</v>
      </c>
      <c r="C1109" s="11">
        <v>19687.68</v>
      </c>
      <c r="D1109" s="30">
        <f t="shared" si="17"/>
        <v>1640.64</v>
      </c>
      <c r="E1109" s="37"/>
    </row>
    <row r="1110" spans="1:5">
      <c r="A1110" s="29">
        <v>1107</v>
      </c>
      <c r="B1110" s="29" t="s">
        <v>695</v>
      </c>
      <c r="C1110" s="11">
        <v>43184.76</v>
      </c>
      <c r="D1110" s="30">
        <f t="shared" si="17"/>
        <v>3598.73</v>
      </c>
      <c r="E1110" s="37"/>
    </row>
    <row r="1111" spans="1:5">
      <c r="A1111" s="29">
        <v>1108</v>
      </c>
      <c r="B1111" s="29" t="s">
        <v>695</v>
      </c>
      <c r="C1111" s="11">
        <v>47149.08</v>
      </c>
      <c r="D1111" s="30">
        <f t="shared" si="17"/>
        <v>3929.09</v>
      </c>
      <c r="E1111" s="37"/>
    </row>
    <row r="1112" spans="1:5">
      <c r="A1112" s="29">
        <v>1109</v>
      </c>
      <c r="B1112" s="29" t="s">
        <v>695</v>
      </c>
      <c r="C1112" s="11">
        <v>23888.28</v>
      </c>
      <c r="D1112" s="30">
        <f t="shared" si="17"/>
        <v>1990.6899999999998</v>
      </c>
      <c r="E1112" s="37"/>
    </row>
    <row r="1113" spans="1:5">
      <c r="A1113" s="29">
        <v>1110</v>
      </c>
      <c r="B1113" s="29" t="s">
        <v>695</v>
      </c>
      <c r="C1113" s="11">
        <v>40008.720000000001</v>
      </c>
      <c r="D1113" s="30">
        <f t="shared" si="17"/>
        <v>3334.06</v>
      </c>
      <c r="E1113" s="37"/>
    </row>
    <row r="1114" spans="1:5">
      <c r="A1114" s="29">
        <v>1111</v>
      </c>
      <c r="B1114" s="29" t="s">
        <v>695</v>
      </c>
      <c r="C1114" s="11">
        <v>61354.44</v>
      </c>
      <c r="D1114" s="30">
        <f t="shared" si="17"/>
        <v>5112.87</v>
      </c>
      <c r="E1114" s="37"/>
    </row>
    <row r="1115" spans="1:5">
      <c r="A1115" s="29">
        <v>1112</v>
      </c>
      <c r="B1115" s="29" t="s">
        <v>695</v>
      </c>
      <c r="C1115" s="11">
        <v>35519.279999999999</v>
      </c>
      <c r="D1115" s="30">
        <f t="shared" si="17"/>
        <v>2959.94</v>
      </c>
      <c r="E1115" s="37"/>
    </row>
    <row r="1116" spans="1:5">
      <c r="A1116" s="29">
        <v>1113</v>
      </c>
      <c r="B1116" s="29" t="s">
        <v>695</v>
      </c>
      <c r="C1116" s="11">
        <v>20568.599999999999</v>
      </c>
      <c r="D1116" s="30">
        <f t="shared" si="17"/>
        <v>1714.05</v>
      </c>
      <c r="E1116" s="37"/>
    </row>
    <row r="1117" spans="1:5">
      <c r="A1117" s="29">
        <v>1114</v>
      </c>
      <c r="B1117" s="29" t="s">
        <v>695</v>
      </c>
      <c r="C1117" s="11">
        <v>33150.36</v>
      </c>
      <c r="D1117" s="30">
        <f t="shared" si="17"/>
        <v>2762.53</v>
      </c>
      <c r="E1117" s="37"/>
    </row>
    <row r="1118" spans="1:5">
      <c r="A1118" s="29">
        <v>1115</v>
      </c>
      <c r="B1118" s="29" t="s">
        <v>695</v>
      </c>
      <c r="C1118" s="11">
        <v>61548.240000000005</v>
      </c>
      <c r="D1118" s="30">
        <f t="shared" si="17"/>
        <v>5129.0200000000004</v>
      </c>
      <c r="E1118" s="37"/>
    </row>
    <row r="1119" spans="1:5">
      <c r="A1119" s="29">
        <v>1116</v>
      </c>
      <c r="B1119" s="29" t="s">
        <v>695</v>
      </c>
      <c r="C1119" s="11">
        <v>61872.84</v>
      </c>
      <c r="D1119" s="30">
        <f t="shared" si="17"/>
        <v>5156.07</v>
      </c>
      <c r="E1119" s="37"/>
    </row>
    <row r="1120" spans="1:5">
      <c r="A1120" s="29">
        <v>1117</v>
      </c>
      <c r="B1120" s="29" t="s">
        <v>695</v>
      </c>
      <c r="C1120" s="11">
        <v>37422.959999999999</v>
      </c>
      <c r="D1120" s="30">
        <f t="shared" si="17"/>
        <v>3118.58</v>
      </c>
      <c r="E1120" s="37"/>
    </row>
    <row r="1121" spans="1:5">
      <c r="A1121" s="29">
        <v>1118</v>
      </c>
      <c r="B1121" s="29" t="s">
        <v>695</v>
      </c>
      <c r="C1121" s="11">
        <v>41635.08</v>
      </c>
      <c r="D1121" s="30">
        <f t="shared" si="17"/>
        <v>3469.59</v>
      </c>
      <c r="E1121" s="37"/>
    </row>
    <row r="1122" spans="1:5">
      <c r="A1122" s="29">
        <v>1119</v>
      </c>
      <c r="B1122" s="29" t="s">
        <v>695</v>
      </c>
      <c r="C1122" s="11">
        <v>50854.44</v>
      </c>
      <c r="D1122" s="30">
        <f t="shared" si="17"/>
        <v>4237.87</v>
      </c>
      <c r="E1122" s="37"/>
    </row>
    <row r="1123" spans="1:5">
      <c r="A1123" s="29">
        <v>1120</v>
      </c>
      <c r="B1123" s="29" t="s">
        <v>695</v>
      </c>
      <c r="C1123" s="11">
        <v>71004.36</v>
      </c>
      <c r="D1123" s="30">
        <f t="shared" si="17"/>
        <v>5917.03</v>
      </c>
      <c r="E1123" s="37"/>
    </row>
    <row r="1124" spans="1:5">
      <c r="A1124" s="29">
        <v>1121</v>
      </c>
      <c r="B1124" s="29" t="s">
        <v>695</v>
      </c>
      <c r="C1124" s="11">
        <v>44999.520000000004</v>
      </c>
      <c r="D1124" s="30">
        <f t="shared" si="17"/>
        <v>3749.9600000000005</v>
      </c>
      <c r="E1124" s="37"/>
    </row>
    <row r="1125" spans="1:5">
      <c r="A1125" s="29">
        <v>1122</v>
      </c>
      <c r="B1125" s="29" t="s">
        <v>695</v>
      </c>
      <c r="C1125" s="11">
        <v>47041.68</v>
      </c>
      <c r="D1125" s="30">
        <f t="shared" si="17"/>
        <v>3920.14</v>
      </c>
      <c r="E1125" s="37"/>
    </row>
    <row r="1126" spans="1:5">
      <c r="A1126" s="29">
        <v>1123</v>
      </c>
      <c r="B1126" s="29" t="s">
        <v>695</v>
      </c>
      <c r="C1126" s="11">
        <v>39380.879999999997</v>
      </c>
      <c r="D1126" s="30">
        <f t="shared" si="17"/>
        <v>3281.74</v>
      </c>
      <c r="E1126" s="37"/>
    </row>
    <row r="1127" spans="1:5">
      <c r="A1127" s="29">
        <v>1124</v>
      </c>
      <c r="B1127" s="29" t="s">
        <v>695</v>
      </c>
      <c r="C1127" s="11">
        <v>27967.08</v>
      </c>
      <c r="D1127" s="30">
        <f t="shared" si="17"/>
        <v>2330.59</v>
      </c>
      <c r="E1127" s="37"/>
    </row>
    <row r="1128" spans="1:5">
      <c r="A1128" s="29">
        <v>1125</v>
      </c>
      <c r="B1128" s="29" t="s">
        <v>695</v>
      </c>
      <c r="C1128" s="11">
        <v>27487.439999999999</v>
      </c>
      <c r="D1128" s="30">
        <f t="shared" si="17"/>
        <v>2290.62</v>
      </c>
      <c r="E1128" s="37"/>
    </row>
    <row r="1129" spans="1:5">
      <c r="A1129" s="29">
        <v>1126</v>
      </c>
      <c r="B1129" s="29" t="s">
        <v>695</v>
      </c>
      <c r="C1129" s="11">
        <v>103528.08</v>
      </c>
      <c r="D1129" s="30">
        <f t="shared" si="17"/>
        <v>8627.34</v>
      </c>
      <c r="E1129" s="37"/>
    </row>
    <row r="1130" spans="1:5">
      <c r="A1130" s="29">
        <v>1127</v>
      </c>
      <c r="B1130" s="29" t="s">
        <v>695</v>
      </c>
      <c r="C1130" s="11">
        <v>55446.12</v>
      </c>
      <c r="D1130" s="30">
        <f t="shared" si="17"/>
        <v>4620.51</v>
      </c>
      <c r="E1130" s="37"/>
    </row>
    <row r="1131" spans="1:5">
      <c r="A1131" s="29">
        <v>1128</v>
      </c>
      <c r="B1131" s="29" t="s">
        <v>695</v>
      </c>
      <c r="C1131" s="11">
        <v>21637.079999999998</v>
      </c>
      <c r="D1131" s="30">
        <f t="shared" si="17"/>
        <v>1803.09</v>
      </c>
      <c r="E1131" s="37"/>
    </row>
    <row r="1132" spans="1:5">
      <c r="A1132" s="29">
        <v>1129</v>
      </c>
      <c r="B1132" s="29" t="s">
        <v>695</v>
      </c>
      <c r="C1132" s="11">
        <v>51204.12</v>
      </c>
      <c r="D1132" s="30">
        <f t="shared" si="17"/>
        <v>4267.01</v>
      </c>
      <c r="E1132" s="37"/>
    </row>
    <row r="1133" spans="1:5">
      <c r="A1133" s="29">
        <v>1130</v>
      </c>
      <c r="B1133" s="29" t="s">
        <v>695</v>
      </c>
      <c r="C1133" s="11">
        <v>53656.680000000008</v>
      </c>
      <c r="D1133" s="30">
        <f t="shared" si="17"/>
        <v>4471.3900000000003</v>
      </c>
      <c r="E1133" s="37"/>
    </row>
    <row r="1134" spans="1:5">
      <c r="A1134" s="29">
        <v>1131</v>
      </c>
      <c r="B1134" s="29" t="s">
        <v>695</v>
      </c>
      <c r="C1134" s="11">
        <v>42279.479999999996</v>
      </c>
      <c r="D1134" s="30">
        <f t="shared" si="17"/>
        <v>3523.2899999999995</v>
      </c>
      <c r="E1134" s="37"/>
    </row>
    <row r="1135" spans="1:5">
      <c r="A1135" s="29">
        <v>1132</v>
      </c>
      <c r="B1135" s="29" t="s">
        <v>695</v>
      </c>
      <c r="C1135" s="11">
        <v>36080.639999999999</v>
      </c>
      <c r="D1135" s="30">
        <f t="shared" si="17"/>
        <v>3006.72</v>
      </c>
      <c r="E1135" s="37"/>
    </row>
    <row r="1136" spans="1:5">
      <c r="A1136" s="29">
        <v>1133</v>
      </c>
      <c r="B1136" s="29" t="s">
        <v>695</v>
      </c>
      <c r="C1136" s="11">
        <v>60526.92</v>
      </c>
      <c r="D1136" s="30">
        <f t="shared" si="17"/>
        <v>5043.91</v>
      </c>
      <c r="E1136" s="37"/>
    </row>
    <row r="1137" spans="1:5">
      <c r="A1137" s="29">
        <v>1134</v>
      </c>
      <c r="B1137" s="29" t="s">
        <v>695</v>
      </c>
      <c r="C1137" s="11">
        <v>98093.28</v>
      </c>
      <c r="D1137" s="30">
        <f t="shared" si="17"/>
        <v>8174.44</v>
      </c>
      <c r="E1137" s="37"/>
    </row>
    <row r="1138" spans="1:5">
      <c r="A1138" s="29">
        <v>1135</v>
      </c>
      <c r="B1138" s="29" t="s">
        <v>695</v>
      </c>
      <c r="C1138" s="11">
        <v>55583.16</v>
      </c>
      <c r="D1138" s="30">
        <f t="shared" si="17"/>
        <v>4631.93</v>
      </c>
      <c r="E1138" s="37"/>
    </row>
    <row r="1139" spans="1:5">
      <c r="A1139" s="29">
        <v>1136</v>
      </c>
      <c r="B1139" s="29" t="s">
        <v>695</v>
      </c>
      <c r="C1139" s="11">
        <v>60184.319999999992</v>
      </c>
      <c r="D1139" s="30">
        <f t="shared" si="17"/>
        <v>5015.3599999999997</v>
      </c>
      <c r="E1139" s="37"/>
    </row>
    <row r="1140" spans="1:5">
      <c r="A1140" s="29">
        <v>1137</v>
      </c>
      <c r="B1140" s="29" t="s">
        <v>695</v>
      </c>
      <c r="C1140" s="11">
        <v>33658.68</v>
      </c>
      <c r="D1140" s="30">
        <f t="shared" si="17"/>
        <v>2804.89</v>
      </c>
      <c r="E1140" s="37"/>
    </row>
    <row r="1141" spans="1:5">
      <c r="A1141" s="29">
        <v>1138</v>
      </c>
      <c r="B1141" s="29" t="s">
        <v>695</v>
      </c>
      <c r="C1141" s="11">
        <v>45120.72</v>
      </c>
      <c r="D1141" s="30">
        <f t="shared" si="17"/>
        <v>3760.06</v>
      </c>
      <c r="E1141" s="37"/>
    </row>
    <row r="1142" spans="1:5">
      <c r="A1142" s="29">
        <v>1139</v>
      </c>
      <c r="B1142" s="29" t="s">
        <v>695</v>
      </c>
      <c r="C1142" s="11">
        <v>37692.959999999999</v>
      </c>
      <c r="D1142" s="30">
        <f t="shared" si="17"/>
        <v>3141.08</v>
      </c>
      <c r="E1142" s="37"/>
    </row>
    <row r="1143" spans="1:5">
      <c r="A1143" s="29">
        <v>1140</v>
      </c>
      <c r="B1143" s="29" t="s">
        <v>695</v>
      </c>
      <c r="C1143" s="11">
        <v>44395.08</v>
      </c>
      <c r="D1143" s="30">
        <f t="shared" si="17"/>
        <v>3699.59</v>
      </c>
      <c r="E1143" s="37"/>
    </row>
    <row r="1144" spans="1:5">
      <c r="A1144" s="29">
        <v>1141</v>
      </c>
      <c r="B1144" s="29" t="s">
        <v>695</v>
      </c>
      <c r="C1144" s="11">
        <v>54426.720000000001</v>
      </c>
      <c r="D1144" s="30">
        <f t="shared" si="17"/>
        <v>4535.5600000000004</v>
      </c>
      <c r="E1144" s="37"/>
    </row>
    <row r="1145" spans="1:5">
      <c r="A1145" s="29">
        <v>1142</v>
      </c>
      <c r="B1145" s="29" t="s">
        <v>695</v>
      </c>
      <c r="C1145" s="11">
        <v>42580.32</v>
      </c>
      <c r="D1145" s="30">
        <f t="shared" si="17"/>
        <v>3548.36</v>
      </c>
      <c r="E1145" s="37"/>
    </row>
    <row r="1146" spans="1:5">
      <c r="A1146" s="29">
        <v>1143</v>
      </c>
      <c r="B1146" s="29" t="s">
        <v>695</v>
      </c>
      <c r="C1146" s="11">
        <v>64333.919999999998</v>
      </c>
      <c r="D1146" s="30">
        <f t="shared" si="17"/>
        <v>5361.16</v>
      </c>
      <c r="E1146" s="37"/>
    </row>
    <row r="1147" spans="1:5">
      <c r="A1147" s="29">
        <v>1144</v>
      </c>
      <c r="B1147" s="29" t="s">
        <v>695</v>
      </c>
      <c r="C1147" s="11">
        <v>73676.040000000008</v>
      </c>
      <c r="D1147" s="30">
        <f t="shared" si="17"/>
        <v>6139.670000000001</v>
      </c>
      <c r="E1147" s="37"/>
    </row>
    <row r="1148" spans="1:5">
      <c r="A1148" s="29">
        <v>1145</v>
      </c>
      <c r="B1148" s="29" t="s">
        <v>695</v>
      </c>
      <c r="C1148" s="11">
        <v>27183.840000000004</v>
      </c>
      <c r="D1148" s="30">
        <f t="shared" si="17"/>
        <v>2265.3200000000002</v>
      </c>
      <c r="E1148" s="37"/>
    </row>
    <row r="1149" spans="1:5">
      <c r="A1149" s="29">
        <v>1146</v>
      </c>
      <c r="B1149" s="29" t="s">
        <v>695</v>
      </c>
      <c r="C1149" s="11">
        <v>47828.88</v>
      </c>
      <c r="D1149" s="30">
        <f t="shared" si="17"/>
        <v>3985.74</v>
      </c>
      <c r="E1149" s="37"/>
    </row>
    <row r="1150" spans="1:5">
      <c r="A1150" s="29">
        <v>1147</v>
      </c>
      <c r="B1150" s="29" t="s">
        <v>695</v>
      </c>
      <c r="C1150" s="11">
        <v>45666.239999999998</v>
      </c>
      <c r="D1150" s="30">
        <f t="shared" si="17"/>
        <v>3805.52</v>
      </c>
      <c r="E1150" s="37"/>
    </row>
    <row r="1151" spans="1:5">
      <c r="A1151" s="29">
        <v>1148</v>
      </c>
      <c r="B1151" s="29" t="s">
        <v>695</v>
      </c>
      <c r="C1151" s="11">
        <v>55579.56</v>
      </c>
      <c r="D1151" s="30">
        <f t="shared" si="17"/>
        <v>4631.63</v>
      </c>
      <c r="E1151" s="37"/>
    </row>
    <row r="1152" spans="1:5">
      <c r="A1152" s="29">
        <v>1149</v>
      </c>
      <c r="B1152" s="29" t="s">
        <v>695</v>
      </c>
      <c r="C1152" s="11">
        <v>50857.200000000004</v>
      </c>
      <c r="D1152" s="30">
        <f t="shared" si="17"/>
        <v>4238.1000000000004</v>
      </c>
      <c r="E1152" s="37"/>
    </row>
    <row r="1153" spans="1:5">
      <c r="A1153" s="29">
        <v>1150</v>
      </c>
      <c r="B1153" s="29" t="s">
        <v>695</v>
      </c>
      <c r="C1153" s="11">
        <v>38406.959999999999</v>
      </c>
      <c r="D1153" s="30">
        <f t="shared" si="17"/>
        <v>3200.58</v>
      </c>
      <c r="E1153" s="37"/>
    </row>
    <row r="1154" spans="1:5">
      <c r="A1154" s="29">
        <v>1151</v>
      </c>
      <c r="B1154" s="29" t="s">
        <v>695</v>
      </c>
      <c r="C1154" s="11">
        <v>32231.64</v>
      </c>
      <c r="D1154" s="30">
        <f t="shared" si="17"/>
        <v>2685.97</v>
      </c>
      <c r="E1154" s="37"/>
    </row>
    <row r="1155" spans="1:5">
      <c r="A1155" s="29">
        <v>1152</v>
      </c>
      <c r="B1155" s="29" t="s">
        <v>695</v>
      </c>
      <c r="C1155" s="11">
        <v>81756.72</v>
      </c>
      <c r="D1155" s="30">
        <f t="shared" si="17"/>
        <v>6813.06</v>
      </c>
      <c r="E1155" s="37"/>
    </row>
    <row r="1156" spans="1:5">
      <c r="A1156" s="29">
        <v>1153</v>
      </c>
      <c r="B1156" s="29" t="s">
        <v>695</v>
      </c>
      <c r="C1156" s="11">
        <v>43605.479999999996</v>
      </c>
      <c r="D1156" s="30">
        <f t="shared" si="17"/>
        <v>3633.7899999999995</v>
      </c>
      <c r="E1156" s="37"/>
    </row>
    <row r="1157" spans="1:5">
      <c r="A1157" s="29">
        <v>1154</v>
      </c>
      <c r="B1157" s="29" t="s">
        <v>695</v>
      </c>
      <c r="C1157" s="11">
        <v>33388.92</v>
      </c>
      <c r="D1157" s="30">
        <f t="shared" ref="D1157:D1220" si="18">C1157/12</f>
        <v>2782.41</v>
      </c>
      <c r="E1157" s="37"/>
    </row>
    <row r="1158" spans="1:5">
      <c r="A1158" s="29">
        <v>1155</v>
      </c>
      <c r="B1158" s="29" t="s">
        <v>695</v>
      </c>
      <c r="C1158" s="11">
        <v>54008.160000000003</v>
      </c>
      <c r="D1158" s="30">
        <f t="shared" si="18"/>
        <v>4500.68</v>
      </c>
      <c r="E1158" s="37"/>
    </row>
    <row r="1159" spans="1:5">
      <c r="A1159" s="29">
        <v>1156</v>
      </c>
      <c r="B1159" s="29" t="s">
        <v>695</v>
      </c>
      <c r="C1159" s="11">
        <v>44281.08</v>
      </c>
      <c r="D1159" s="30">
        <f t="shared" si="18"/>
        <v>3690.09</v>
      </c>
      <c r="E1159" s="37"/>
    </row>
    <row r="1160" spans="1:5">
      <c r="A1160" s="29">
        <v>1157</v>
      </c>
      <c r="B1160" s="29" t="s">
        <v>695</v>
      </c>
      <c r="C1160" s="11">
        <v>25289.279999999999</v>
      </c>
      <c r="D1160" s="30">
        <f t="shared" si="18"/>
        <v>2107.44</v>
      </c>
      <c r="E1160" s="37"/>
    </row>
    <row r="1161" spans="1:5">
      <c r="A1161" s="29">
        <v>1158</v>
      </c>
      <c r="B1161" s="29" t="s">
        <v>695</v>
      </c>
      <c r="C1161" s="11">
        <v>55180.680000000008</v>
      </c>
      <c r="D1161" s="30">
        <f t="shared" si="18"/>
        <v>4598.3900000000003</v>
      </c>
      <c r="E1161" s="37"/>
    </row>
    <row r="1162" spans="1:5">
      <c r="A1162" s="29">
        <v>1159</v>
      </c>
      <c r="B1162" s="29" t="s">
        <v>695</v>
      </c>
      <c r="C1162" s="11">
        <v>33362.399999999994</v>
      </c>
      <c r="D1162" s="30">
        <f t="shared" si="18"/>
        <v>2780.1999999999994</v>
      </c>
      <c r="E1162" s="37"/>
    </row>
    <row r="1163" spans="1:5">
      <c r="A1163" s="29">
        <v>1160</v>
      </c>
      <c r="B1163" s="29" t="s">
        <v>695</v>
      </c>
      <c r="C1163" s="11">
        <v>45156.959999999999</v>
      </c>
      <c r="D1163" s="30">
        <f t="shared" si="18"/>
        <v>3763.08</v>
      </c>
      <c r="E1163" s="37"/>
    </row>
    <row r="1164" spans="1:5">
      <c r="A1164" s="29">
        <v>1161</v>
      </c>
      <c r="B1164" s="29" t="s">
        <v>695</v>
      </c>
      <c r="C1164" s="11">
        <v>48367.199999999997</v>
      </c>
      <c r="D1164" s="30">
        <f t="shared" si="18"/>
        <v>4030.6</v>
      </c>
      <c r="E1164" s="37"/>
    </row>
    <row r="1165" spans="1:5">
      <c r="A1165" s="29">
        <v>1162</v>
      </c>
      <c r="B1165" s="29" t="s">
        <v>695</v>
      </c>
      <c r="C1165" s="11">
        <v>75354.12</v>
      </c>
      <c r="D1165" s="30">
        <f t="shared" si="18"/>
        <v>6279.5099999999993</v>
      </c>
      <c r="E1165" s="37"/>
    </row>
    <row r="1166" spans="1:5">
      <c r="A1166" s="29">
        <v>1163</v>
      </c>
      <c r="B1166" s="29" t="s">
        <v>695</v>
      </c>
      <c r="C1166" s="11">
        <v>48545.64</v>
      </c>
      <c r="D1166" s="30">
        <f t="shared" si="18"/>
        <v>4045.47</v>
      </c>
      <c r="E1166" s="37"/>
    </row>
    <row r="1167" spans="1:5">
      <c r="A1167" s="29">
        <v>1164</v>
      </c>
      <c r="B1167" s="29" t="s">
        <v>695</v>
      </c>
      <c r="C1167" s="11">
        <v>32599.32</v>
      </c>
      <c r="D1167" s="30">
        <f t="shared" si="18"/>
        <v>2716.61</v>
      </c>
      <c r="E1167" s="37"/>
    </row>
    <row r="1168" spans="1:5">
      <c r="A1168" s="29">
        <v>1165</v>
      </c>
      <c r="B1168" s="29" t="s">
        <v>695</v>
      </c>
      <c r="C1168" s="11">
        <v>48004.08</v>
      </c>
      <c r="D1168" s="30">
        <f t="shared" si="18"/>
        <v>4000.34</v>
      </c>
      <c r="E1168" s="37"/>
    </row>
    <row r="1169" spans="1:5">
      <c r="A1169" s="29">
        <v>1166</v>
      </c>
      <c r="B1169" s="29" t="s">
        <v>695</v>
      </c>
      <c r="C1169" s="11">
        <v>34251.24</v>
      </c>
      <c r="D1169" s="30">
        <f t="shared" si="18"/>
        <v>2854.27</v>
      </c>
      <c r="E1169" s="37"/>
    </row>
    <row r="1170" spans="1:5">
      <c r="A1170" s="29">
        <v>1167</v>
      </c>
      <c r="B1170" s="29" t="s">
        <v>695</v>
      </c>
      <c r="C1170" s="11">
        <v>27751.56</v>
      </c>
      <c r="D1170" s="30">
        <f t="shared" si="18"/>
        <v>2312.63</v>
      </c>
      <c r="E1170" s="37"/>
    </row>
    <row r="1171" spans="1:5">
      <c r="A1171" s="29">
        <v>1168</v>
      </c>
      <c r="B1171" s="29" t="s">
        <v>695</v>
      </c>
      <c r="C1171" s="11">
        <v>30683.159999999996</v>
      </c>
      <c r="D1171" s="30">
        <f t="shared" si="18"/>
        <v>2556.9299999999998</v>
      </c>
      <c r="E1171" s="37"/>
    </row>
    <row r="1172" spans="1:5">
      <c r="A1172" s="29">
        <v>1169</v>
      </c>
      <c r="B1172" s="29" t="s">
        <v>695</v>
      </c>
      <c r="C1172" s="11">
        <v>51310.92</v>
      </c>
      <c r="D1172" s="30">
        <f t="shared" si="18"/>
        <v>4275.91</v>
      </c>
      <c r="E1172" s="37"/>
    </row>
    <row r="1173" spans="1:5">
      <c r="A1173" s="29">
        <v>1170</v>
      </c>
      <c r="B1173" s="29" t="s">
        <v>695</v>
      </c>
      <c r="C1173" s="11">
        <v>38010.239999999998</v>
      </c>
      <c r="D1173" s="30">
        <f t="shared" si="18"/>
        <v>3167.52</v>
      </c>
      <c r="E1173" s="37"/>
    </row>
    <row r="1174" spans="1:5">
      <c r="A1174" s="29">
        <v>1171</v>
      </c>
      <c r="B1174" s="29" t="s">
        <v>695</v>
      </c>
      <c r="C1174" s="11">
        <v>23208.36</v>
      </c>
      <c r="D1174" s="30">
        <f t="shared" si="18"/>
        <v>1934.03</v>
      </c>
      <c r="E1174" s="37"/>
    </row>
    <row r="1175" spans="1:5">
      <c r="A1175" s="29">
        <v>1172</v>
      </c>
      <c r="B1175" s="29" t="s">
        <v>695</v>
      </c>
      <c r="C1175" s="11">
        <v>65831.16</v>
      </c>
      <c r="D1175" s="30">
        <f t="shared" si="18"/>
        <v>5485.93</v>
      </c>
      <c r="E1175" s="37"/>
    </row>
    <row r="1176" spans="1:5">
      <c r="A1176" s="29">
        <v>1173</v>
      </c>
      <c r="B1176" s="29" t="s">
        <v>695</v>
      </c>
      <c r="C1176" s="11">
        <v>56644.08</v>
      </c>
      <c r="D1176" s="30">
        <f t="shared" si="18"/>
        <v>4720.34</v>
      </c>
      <c r="E1176" s="37"/>
    </row>
    <row r="1177" spans="1:5">
      <c r="A1177" s="29">
        <v>1174</v>
      </c>
      <c r="B1177" s="29" t="s">
        <v>695</v>
      </c>
      <c r="C1177" s="11">
        <v>51328.92</v>
      </c>
      <c r="D1177" s="30">
        <f t="shared" si="18"/>
        <v>4277.41</v>
      </c>
      <c r="E1177" s="37"/>
    </row>
    <row r="1178" spans="1:5">
      <c r="A1178" s="29">
        <v>1175</v>
      </c>
      <c r="B1178" s="29" t="s">
        <v>695</v>
      </c>
      <c r="C1178" s="11">
        <v>64072.799999999996</v>
      </c>
      <c r="D1178" s="30">
        <f t="shared" si="18"/>
        <v>5339.4</v>
      </c>
      <c r="E1178" s="37"/>
    </row>
    <row r="1179" spans="1:5">
      <c r="A1179" s="29">
        <v>1176</v>
      </c>
      <c r="B1179" s="29" t="s">
        <v>695</v>
      </c>
      <c r="C1179" s="11">
        <v>54578.16</v>
      </c>
      <c r="D1179" s="30">
        <f t="shared" si="18"/>
        <v>4548.18</v>
      </c>
      <c r="E1179" s="37"/>
    </row>
    <row r="1180" spans="1:5">
      <c r="A1180" s="29">
        <v>1177</v>
      </c>
      <c r="B1180" s="29" t="s">
        <v>695</v>
      </c>
      <c r="C1180" s="11">
        <v>31145.760000000002</v>
      </c>
      <c r="D1180" s="30">
        <f t="shared" si="18"/>
        <v>2595.48</v>
      </c>
      <c r="E1180" s="37"/>
    </row>
    <row r="1181" spans="1:5">
      <c r="A1181" s="29">
        <v>1178</v>
      </c>
      <c r="B1181" s="29" t="s">
        <v>695</v>
      </c>
      <c r="C1181" s="11">
        <v>53922.720000000001</v>
      </c>
      <c r="D1181" s="30">
        <f t="shared" si="18"/>
        <v>4493.5600000000004</v>
      </c>
      <c r="E1181" s="37"/>
    </row>
    <row r="1182" spans="1:5">
      <c r="A1182" s="29">
        <v>1179</v>
      </c>
      <c r="B1182" s="29" t="s">
        <v>695</v>
      </c>
      <c r="C1182" s="11">
        <v>46658.520000000004</v>
      </c>
      <c r="D1182" s="30">
        <f t="shared" si="18"/>
        <v>3888.2100000000005</v>
      </c>
      <c r="E1182" s="37"/>
    </row>
    <row r="1183" spans="1:5">
      <c r="A1183" s="29">
        <v>1180</v>
      </c>
      <c r="B1183" s="29" t="s">
        <v>695</v>
      </c>
      <c r="C1183" s="11">
        <v>46844.04</v>
      </c>
      <c r="D1183" s="30">
        <f t="shared" si="18"/>
        <v>3903.67</v>
      </c>
      <c r="E1183" s="37"/>
    </row>
    <row r="1184" spans="1:5">
      <c r="A1184" s="29">
        <v>1181</v>
      </c>
      <c r="B1184" s="29" t="s">
        <v>695</v>
      </c>
      <c r="C1184" s="11">
        <v>54340.08</v>
      </c>
      <c r="D1184" s="30">
        <f t="shared" si="18"/>
        <v>4528.34</v>
      </c>
      <c r="E1184" s="37"/>
    </row>
    <row r="1185" spans="1:5">
      <c r="A1185" s="29">
        <v>1182</v>
      </c>
      <c r="B1185" s="29" t="s">
        <v>695</v>
      </c>
      <c r="C1185" s="11">
        <v>55416</v>
      </c>
      <c r="D1185" s="30">
        <f t="shared" si="18"/>
        <v>4618</v>
      </c>
      <c r="E1185" s="37"/>
    </row>
    <row r="1186" spans="1:5">
      <c r="A1186" s="29">
        <v>1183</v>
      </c>
      <c r="B1186" s="29" t="s">
        <v>695</v>
      </c>
      <c r="C1186" s="11">
        <v>67567.799999999988</v>
      </c>
      <c r="D1186" s="30">
        <f t="shared" si="18"/>
        <v>5630.6499999999987</v>
      </c>
      <c r="E1186" s="37"/>
    </row>
    <row r="1187" spans="1:5">
      <c r="A1187" s="29">
        <v>1184</v>
      </c>
      <c r="B1187" s="29" t="s">
        <v>695</v>
      </c>
      <c r="C1187" s="11">
        <v>55034.520000000004</v>
      </c>
      <c r="D1187" s="30">
        <f t="shared" si="18"/>
        <v>4586.21</v>
      </c>
      <c r="E1187" s="37"/>
    </row>
    <row r="1188" spans="1:5">
      <c r="A1188" s="29">
        <v>1185</v>
      </c>
      <c r="B1188" s="29" t="s">
        <v>695</v>
      </c>
      <c r="C1188" s="11">
        <v>40475.040000000001</v>
      </c>
      <c r="D1188" s="30">
        <f t="shared" si="18"/>
        <v>3372.92</v>
      </c>
      <c r="E1188" s="37"/>
    </row>
    <row r="1189" spans="1:5">
      <c r="A1189" s="29">
        <v>1186</v>
      </c>
      <c r="B1189" s="29" t="s">
        <v>695</v>
      </c>
      <c r="C1189" s="11">
        <v>48438.600000000006</v>
      </c>
      <c r="D1189" s="30">
        <f t="shared" si="18"/>
        <v>4036.5500000000006</v>
      </c>
      <c r="E1189" s="37"/>
    </row>
    <row r="1190" spans="1:5">
      <c r="A1190" s="29">
        <v>1187</v>
      </c>
      <c r="B1190" s="29" t="s">
        <v>695</v>
      </c>
      <c r="C1190" s="11">
        <v>39041.520000000004</v>
      </c>
      <c r="D1190" s="30">
        <f t="shared" si="18"/>
        <v>3253.4600000000005</v>
      </c>
      <c r="E1190" s="37"/>
    </row>
    <row r="1191" spans="1:5">
      <c r="A1191" s="29">
        <v>1188</v>
      </c>
      <c r="B1191" s="29" t="s">
        <v>695</v>
      </c>
      <c r="C1191" s="11">
        <v>55844.399999999994</v>
      </c>
      <c r="D1191" s="30">
        <f t="shared" si="18"/>
        <v>4653.7</v>
      </c>
      <c r="E1191" s="37"/>
    </row>
    <row r="1192" spans="1:5">
      <c r="A1192" s="29">
        <v>1189</v>
      </c>
      <c r="B1192" s="29" t="s">
        <v>695</v>
      </c>
      <c r="C1192" s="11">
        <v>40120.44</v>
      </c>
      <c r="D1192" s="30">
        <f t="shared" si="18"/>
        <v>3343.3700000000003</v>
      </c>
      <c r="E1192" s="37"/>
    </row>
    <row r="1193" spans="1:5">
      <c r="A1193" s="29">
        <v>1190</v>
      </c>
      <c r="B1193" s="29" t="s">
        <v>695</v>
      </c>
      <c r="C1193" s="11">
        <v>53116.319999999992</v>
      </c>
      <c r="D1193" s="30">
        <f t="shared" si="18"/>
        <v>4426.3599999999997</v>
      </c>
      <c r="E1193" s="37"/>
    </row>
    <row r="1194" spans="1:5">
      <c r="A1194" s="29">
        <v>1191</v>
      </c>
      <c r="B1194" s="29" t="s">
        <v>695</v>
      </c>
      <c r="C1194" s="11">
        <v>42660.24</v>
      </c>
      <c r="D1194" s="30">
        <f t="shared" si="18"/>
        <v>3555.02</v>
      </c>
      <c r="E1194" s="37"/>
    </row>
    <row r="1195" spans="1:5">
      <c r="A1195" s="29">
        <v>1192</v>
      </c>
      <c r="B1195" s="29" t="s">
        <v>695</v>
      </c>
      <c r="C1195" s="11">
        <v>47879.28</v>
      </c>
      <c r="D1195" s="30">
        <f t="shared" si="18"/>
        <v>3989.94</v>
      </c>
      <c r="E1195" s="37"/>
    </row>
    <row r="1196" spans="1:5">
      <c r="A1196" s="29">
        <v>1193</v>
      </c>
      <c r="B1196" s="29" t="s">
        <v>695</v>
      </c>
      <c r="C1196" s="11">
        <v>44309.04</v>
      </c>
      <c r="D1196" s="30">
        <f t="shared" si="18"/>
        <v>3692.42</v>
      </c>
      <c r="E1196" s="37"/>
    </row>
    <row r="1197" spans="1:5">
      <c r="A1197" s="29">
        <v>1194</v>
      </c>
      <c r="B1197" s="29" t="s">
        <v>695</v>
      </c>
      <c r="C1197" s="11">
        <v>24545.4</v>
      </c>
      <c r="D1197" s="30">
        <f t="shared" si="18"/>
        <v>2045.45</v>
      </c>
      <c r="E1197" s="37"/>
    </row>
    <row r="1198" spans="1:5">
      <c r="A1198" s="29">
        <v>1195</v>
      </c>
      <c r="B1198" s="29" t="s">
        <v>695</v>
      </c>
      <c r="C1198" s="11">
        <v>35937</v>
      </c>
      <c r="D1198" s="30">
        <f t="shared" si="18"/>
        <v>2994.75</v>
      </c>
      <c r="E1198" s="37"/>
    </row>
    <row r="1199" spans="1:5">
      <c r="A1199" s="29">
        <v>1196</v>
      </c>
      <c r="B1199" s="29" t="s">
        <v>695</v>
      </c>
      <c r="C1199" s="11">
        <v>59198.520000000004</v>
      </c>
      <c r="D1199" s="30">
        <f t="shared" si="18"/>
        <v>4933.21</v>
      </c>
      <c r="E1199" s="37"/>
    </row>
    <row r="1200" spans="1:5">
      <c r="A1200" s="29">
        <v>1197</v>
      </c>
      <c r="B1200" s="29" t="s">
        <v>695</v>
      </c>
      <c r="C1200" s="11">
        <v>79586.16</v>
      </c>
      <c r="D1200" s="30">
        <f t="shared" si="18"/>
        <v>6632.18</v>
      </c>
      <c r="E1200" s="37"/>
    </row>
    <row r="1201" spans="1:5">
      <c r="A1201" s="29">
        <v>1198</v>
      </c>
      <c r="B1201" s="29" t="s">
        <v>695</v>
      </c>
      <c r="C1201" s="11">
        <v>59766.36</v>
      </c>
      <c r="D1201" s="30">
        <f t="shared" si="18"/>
        <v>4980.53</v>
      </c>
      <c r="E1201" s="37"/>
    </row>
    <row r="1202" spans="1:5">
      <c r="A1202" s="29">
        <v>1199</v>
      </c>
      <c r="B1202" s="29" t="s">
        <v>695</v>
      </c>
      <c r="C1202" s="11">
        <v>39741.24</v>
      </c>
      <c r="D1202" s="30">
        <f t="shared" si="18"/>
        <v>3311.77</v>
      </c>
      <c r="E1202" s="37"/>
    </row>
    <row r="1203" spans="1:5">
      <c r="A1203" s="29">
        <v>1200</v>
      </c>
      <c r="B1203" s="29" t="s">
        <v>695</v>
      </c>
      <c r="C1203" s="11">
        <v>22091.64</v>
      </c>
      <c r="D1203" s="30">
        <f t="shared" si="18"/>
        <v>1840.97</v>
      </c>
      <c r="E1203" s="37"/>
    </row>
    <row r="1204" spans="1:5">
      <c r="A1204" s="29">
        <v>1201</v>
      </c>
      <c r="B1204" s="29" t="s">
        <v>695</v>
      </c>
      <c r="C1204" s="11">
        <v>26750.879999999997</v>
      </c>
      <c r="D1204" s="30">
        <f t="shared" si="18"/>
        <v>2229.2399999999998</v>
      </c>
      <c r="E1204" s="37"/>
    </row>
    <row r="1205" spans="1:5">
      <c r="A1205" s="29">
        <v>1202</v>
      </c>
      <c r="B1205" s="29" t="s">
        <v>695</v>
      </c>
      <c r="C1205" s="11">
        <v>59019.360000000001</v>
      </c>
      <c r="D1205" s="30">
        <f t="shared" si="18"/>
        <v>4918.28</v>
      </c>
      <c r="E1205" s="37"/>
    </row>
    <row r="1206" spans="1:5">
      <c r="A1206" s="29">
        <v>1203</v>
      </c>
      <c r="B1206" s="29" t="s">
        <v>695</v>
      </c>
      <c r="C1206" s="11">
        <v>38934.120000000003</v>
      </c>
      <c r="D1206" s="30">
        <f t="shared" si="18"/>
        <v>3244.51</v>
      </c>
      <c r="E1206" s="37"/>
    </row>
    <row r="1207" spans="1:5">
      <c r="A1207" s="29">
        <v>1204</v>
      </c>
      <c r="B1207" s="29" t="s">
        <v>695</v>
      </c>
      <c r="C1207" s="11">
        <v>50269.56</v>
      </c>
      <c r="D1207" s="30">
        <f t="shared" si="18"/>
        <v>4189.13</v>
      </c>
      <c r="E1207" s="37"/>
    </row>
    <row r="1208" spans="1:5">
      <c r="A1208" s="29">
        <v>1205</v>
      </c>
      <c r="B1208" s="29" t="s">
        <v>695</v>
      </c>
      <c r="C1208" s="11">
        <v>59926.799999999996</v>
      </c>
      <c r="D1208" s="30">
        <f t="shared" si="18"/>
        <v>4993.8999999999996</v>
      </c>
      <c r="E1208" s="37"/>
    </row>
    <row r="1209" spans="1:5">
      <c r="A1209" s="29">
        <v>1206</v>
      </c>
      <c r="B1209" s="29" t="s">
        <v>695</v>
      </c>
      <c r="C1209" s="11">
        <v>52530.12</v>
      </c>
      <c r="D1209" s="30">
        <f t="shared" si="18"/>
        <v>4377.51</v>
      </c>
      <c r="E1209" s="37"/>
    </row>
    <row r="1210" spans="1:5">
      <c r="A1210" s="29">
        <v>1207</v>
      </c>
      <c r="B1210" s="29" t="s">
        <v>695</v>
      </c>
      <c r="C1210" s="11">
        <v>60354</v>
      </c>
      <c r="D1210" s="30">
        <f t="shared" si="18"/>
        <v>5029.5</v>
      </c>
      <c r="E1210" s="37"/>
    </row>
    <row r="1211" spans="1:5">
      <c r="A1211" s="29">
        <v>1208</v>
      </c>
      <c r="B1211" s="29" t="s">
        <v>695</v>
      </c>
      <c r="C1211" s="11">
        <v>47331.600000000006</v>
      </c>
      <c r="D1211" s="30">
        <f t="shared" si="18"/>
        <v>3944.3000000000006</v>
      </c>
      <c r="E1211" s="37"/>
    </row>
    <row r="1212" spans="1:5">
      <c r="A1212" s="29">
        <v>1209</v>
      </c>
      <c r="B1212" s="29" t="s">
        <v>695</v>
      </c>
      <c r="C1212" s="11">
        <v>58269.120000000003</v>
      </c>
      <c r="D1212" s="30">
        <f t="shared" si="18"/>
        <v>4855.76</v>
      </c>
      <c r="E1212" s="37"/>
    </row>
    <row r="1213" spans="1:5">
      <c r="A1213" s="29">
        <v>1210</v>
      </c>
      <c r="B1213" s="29" t="s">
        <v>695</v>
      </c>
      <c r="C1213" s="11">
        <v>56979.72</v>
      </c>
      <c r="D1213" s="30">
        <f t="shared" si="18"/>
        <v>4748.3100000000004</v>
      </c>
      <c r="E1213" s="37"/>
    </row>
    <row r="1214" spans="1:5">
      <c r="A1214" s="29">
        <v>1211</v>
      </c>
      <c r="B1214" s="29" t="s">
        <v>695</v>
      </c>
      <c r="C1214" s="11">
        <v>58072.56</v>
      </c>
      <c r="D1214" s="30">
        <f t="shared" si="18"/>
        <v>4839.38</v>
      </c>
      <c r="E1214" s="37"/>
    </row>
    <row r="1215" spans="1:5">
      <c r="A1215" s="29">
        <v>1212</v>
      </c>
      <c r="B1215" s="29" t="s">
        <v>695</v>
      </c>
      <c r="C1215" s="11">
        <v>48130.080000000002</v>
      </c>
      <c r="D1215" s="30">
        <f t="shared" si="18"/>
        <v>4010.84</v>
      </c>
      <c r="E1215" s="37"/>
    </row>
    <row r="1216" spans="1:5">
      <c r="A1216" s="29">
        <v>1213</v>
      </c>
      <c r="B1216" s="29" t="s">
        <v>695</v>
      </c>
      <c r="C1216" s="11">
        <v>66849</v>
      </c>
      <c r="D1216" s="30">
        <f t="shared" si="18"/>
        <v>5570.75</v>
      </c>
      <c r="E1216" s="37"/>
    </row>
    <row r="1217" spans="1:5">
      <c r="A1217" s="29">
        <v>1214</v>
      </c>
      <c r="B1217" s="29" t="s">
        <v>695</v>
      </c>
      <c r="C1217" s="11">
        <v>60264.600000000006</v>
      </c>
      <c r="D1217" s="30">
        <f t="shared" si="18"/>
        <v>5022.05</v>
      </c>
      <c r="E1217" s="37"/>
    </row>
    <row r="1218" spans="1:5">
      <c r="A1218" s="29">
        <v>1215</v>
      </c>
      <c r="B1218" s="29" t="s">
        <v>695</v>
      </c>
      <c r="C1218" s="11">
        <v>18812.64</v>
      </c>
      <c r="D1218" s="30">
        <f t="shared" si="18"/>
        <v>1567.72</v>
      </c>
      <c r="E1218" s="37"/>
    </row>
    <row r="1219" spans="1:5">
      <c r="A1219" s="29">
        <v>1216</v>
      </c>
      <c r="B1219" s="29" t="s">
        <v>695</v>
      </c>
      <c r="C1219" s="11">
        <v>32379.600000000002</v>
      </c>
      <c r="D1219" s="30">
        <f t="shared" si="18"/>
        <v>2698.3</v>
      </c>
      <c r="E1219" s="37"/>
    </row>
    <row r="1220" spans="1:5">
      <c r="A1220" s="29">
        <v>1217</v>
      </c>
      <c r="B1220" s="29" t="s">
        <v>695</v>
      </c>
      <c r="C1220" s="11">
        <v>44847.360000000001</v>
      </c>
      <c r="D1220" s="30">
        <f t="shared" si="18"/>
        <v>3737.28</v>
      </c>
      <c r="E1220" s="37"/>
    </row>
    <row r="1221" spans="1:5">
      <c r="A1221" s="29">
        <v>1218</v>
      </c>
      <c r="B1221" s="29" t="s">
        <v>695</v>
      </c>
      <c r="C1221" s="11">
        <v>37998.36</v>
      </c>
      <c r="D1221" s="30">
        <f t="shared" ref="D1221:D1232" si="19">C1221/12</f>
        <v>3166.53</v>
      </c>
      <c r="E1221" s="37"/>
    </row>
    <row r="1222" spans="1:5">
      <c r="A1222" s="29">
        <v>1219</v>
      </c>
      <c r="B1222" s="29" t="s">
        <v>695</v>
      </c>
      <c r="C1222" s="11">
        <v>43715.64</v>
      </c>
      <c r="D1222" s="30">
        <f t="shared" si="19"/>
        <v>3642.97</v>
      </c>
      <c r="E1222" s="37"/>
    </row>
    <row r="1223" spans="1:5">
      <c r="A1223" s="29">
        <v>1220</v>
      </c>
      <c r="B1223" s="29" t="s">
        <v>695</v>
      </c>
      <c r="C1223" s="11">
        <v>42550.44</v>
      </c>
      <c r="D1223" s="30">
        <f t="shared" si="19"/>
        <v>3545.8700000000003</v>
      </c>
      <c r="E1223" s="37"/>
    </row>
    <row r="1224" spans="1:5">
      <c r="A1224" s="29">
        <v>1221</v>
      </c>
      <c r="B1224" s="29" t="s">
        <v>695</v>
      </c>
      <c r="C1224" s="11">
        <v>47038.080000000002</v>
      </c>
      <c r="D1224" s="30">
        <f t="shared" si="19"/>
        <v>3919.84</v>
      </c>
      <c r="E1224" s="37"/>
    </row>
    <row r="1225" spans="1:5">
      <c r="A1225" s="29">
        <v>1222</v>
      </c>
      <c r="B1225" s="29" t="s">
        <v>695</v>
      </c>
      <c r="C1225" s="11">
        <v>38824.32</v>
      </c>
      <c r="D1225" s="30">
        <f t="shared" si="19"/>
        <v>3235.36</v>
      </c>
      <c r="E1225" s="37"/>
    </row>
    <row r="1226" spans="1:5">
      <c r="A1226" s="29">
        <v>1223</v>
      </c>
      <c r="B1226" s="29" t="s">
        <v>695</v>
      </c>
      <c r="C1226" s="11">
        <v>26088.720000000001</v>
      </c>
      <c r="D1226" s="30">
        <f t="shared" si="19"/>
        <v>2174.06</v>
      </c>
      <c r="E1226" s="37"/>
    </row>
    <row r="1227" spans="1:5">
      <c r="A1227" s="29">
        <v>1224</v>
      </c>
      <c r="B1227" s="29" t="s">
        <v>695</v>
      </c>
      <c r="C1227" s="11">
        <v>67531.200000000012</v>
      </c>
      <c r="D1227" s="30">
        <f t="shared" si="19"/>
        <v>5627.6000000000013</v>
      </c>
      <c r="E1227" s="37"/>
    </row>
    <row r="1228" spans="1:5">
      <c r="A1228" s="29">
        <v>1225</v>
      </c>
      <c r="B1228" s="29" t="s">
        <v>695</v>
      </c>
      <c r="C1228" s="11">
        <v>51070.200000000004</v>
      </c>
      <c r="D1228" s="30">
        <f t="shared" si="19"/>
        <v>4255.8500000000004</v>
      </c>
      <c r="E1228" s="37"/>
    </row>
    <row r="1229" spans="1:5">
      <c r="A1229" s="29">
        <v>1226</v>
      </c>
      <c r="B1229" s="29" t="s">
        <v>695</v>
      </c>
      <c r="C1229" s="11">
        <v>46708.56</v>
      </c>
      <c r="D1229" s="30">
        <f t="shared" si="19"/>
        <v>3892.3799999999997</v>
      </c>
      <c r="E1229" s="37"/>
    </row>
    <row r="1230" spans="1:5">
      <c r="A1230" s="29">
        <v>1227</v>
      </c>
      <c r="B1230" s="29" t="s">
        <v>695</v>
      </c>
      <c r="C1230" s="11">
        <v>37980.959999999999</v>
      </c>
      <c r="D1230" s="30">
        <f t="shared" si="19"/>
        <v>3165.08</v>
      </c>
      <c r="E1230" s="37"/>
    </row>
    <row r="1231" spans="1:5">
      <c r="A1231" s="29">
        <v>1228</v>
      </c>
      <c r="B1231" s="29" t="s">
        <v>695</v>
      </c>
      <c r="C1231" s="11">
        <v>28527.840000000004</v>
      </c>
      <c r="D1231" s="30">
        <f t="shared" si="19"/>
        <v>2377.3200000000002</v>
      </c>
      <c r="E1231" s="37"/>
    </row>
    <row r="1232" spans="1:5">
      <c r="A1232" s="29">
        <v>1229</v>
      </c>
      <c r="B1232" s="29" t="s">
        <v>695</v>
      </c>
      <c r="C1232" s="11">
        <v>77991</v>
      </c>
      <c r="D1232" s="30">
        <f t="shared" si="19"/>
        <v>6499.25</v>
      </c>
      <c r="E1232" s="37"/>
    </row>
    <row r="1233" spans="1:5">
      <c r="A1233" s="17">
        <f>A1232</f>
        <v>1229</v>
      </c>
      <c r="B1233" s="188" t="s">
        <v>111</v>
      </c>
      <c r="C1233" s="189">
        <f>SUM(C4:C1232)</f>
        <v>59262391.379999988</v>
      </c>
      <c r="D1233" s="189">
        <f>SUM(D4:D1232)</f>
        <v>4938532.6149999946</v>
      </c>
      <c r="E1233" s="190">
        <f>ROUNDUP(D1233/A1233,2)</f>
        <v>4018.34</v>
      </c>
    </row>
    <row r="1234" spans="1:5">
      <c r="A1234" s="163"/>
    </row>
    <row r="1235" spans="1:5">
      <c r="A1235" s="163"/>
    </row>
    <row r="1236" spans="1:5">
      <c r="A1236" s="163"/>
    </row>
    <row r="1237" spans="1:5" ht="13.5">
      <c r="A1237" s="191" t="s">
        <v>696</v>
      </c>
    </row>
    <row r="1238" spans="1:5" ht="38.25">
      <c r="A1238" s="94" t="s">
        <v>689</v>
      </c>
      <c r="B1238" s="94" t="s">
        <v>690</v>
      </c>
      <c r="C1238" s="94" t="s">
        <v>697</v>
      </c>
      <c r="D1238" s="93"/>
    </row>
    <row r="1239" spans="1:5">
      <c r="A1239" s="29">
        <v>1</v>
      </c>
      <c r="B1239" s="192" t="s">
        <v>94</v>
      </c>
      <c r="C1239" s="11">
        <v>4018.34</v>
      </c>
      <c r="D1239" s="374" t="s">
        <v>698</v>
      </c>
      <c r="E1239" s="374"/>
    </row>
    <row r="1240" spans="1:5">
      <c r="A1240" s="29">
        <v>2</v>
      </c>
      <c r="B1240" s="37" t="s">
        <v>92</v>
      </c>
      <c r="C1240" s="11">
        <v>4018.34</v>
      </c>
      <c r="D1240" s="374"/>
      <c r="E1240" s="374"/>
    </row>
    <row r="1241" spans="1:5">
      <c r="A1241" s="29">
        <v>3</v>
      </c>
      <c r="B1241" s="37" t="s">
        <v>93</v>
      </c>
      <c r="C1241" s="11">
        <v>4018.34</v>
      </c>
      <c r="D1241" s="374" t="s">
        <v>699</v>
      </c>
      <c r="E1241" s="374"/>
    </row>
    <row r="1242" spans="1:5">
      <c r="A1242" s="29">
        <v>4</v>
      </c>
      <c r="B1242" s="37" t="s">
        <v>92</v>
      </c>
      <c r="C1242" s="11">
        <v>4018.34</v>
      </c>
      <c r="D1242" s="374"/>
      <c r="E1242" s="374"/>
    </row>
    <row r="1243" spans="1:5">
      <c r="A1243" s="29">
        <v>5</v>
      </c>
      <c r="B1243" s="37" t="s">
        <v>92</v>
      </c>
      <c r="C1243" s="11">
        <v>4018.34</v>
      </c>
      <c r="D1243" s="374"/>
      <c r="E1243" s="374"/>
    </row>
    <row r="1244" spans="1:5">
      <c r="A1244" s="29">
        <v>6</v>
      </c>
      <c r="B1244" s="37" t="s">
        <v>92</v>
      </c>
      <c r="C1244" s="11">
        <v>4018.34</v>
      </c>
      <c r="D1244" s="374"/>
      <c r="E1244" s="374"/>
    </row>
    <row r="1245" spans="1:5">
      <c r="A1245" s="29">
        <v>7</v>
      </c>
      <c r="B1245" s="37" t="s">
        <v>92</v>
      </c>
      <c r="C1245" s="11">
        <v>4018.34</v>
      </c>
      <c r="D1245" s="374"/>
      <c r="E1245" s="374"/>
    </row>
    <row r="1246" spans="1:5">
      <c r="A1246" s="29">
        <v>8</v>
      </c>
      <c r="B1246" s="37" t="s">
        <v>92</v>
      </c>
      <c r="C1246" s="11">
        <v>4018.34</v>
      </c>
      <c r="D1246" s="374"/>
      <c r="E1246" s="374"/>
    </row>
    <row r="1247" spans="1:5">
      <c r="A1247" s="29">
        <v>9</v>
      </c>
      <c r="B1247" s="37" t="s">
        <v>92</v>
      </c>
      <c r="C1247" s="11">
        <v>4018.34</v>
      </c>
      <c r="D1247" s="374"/>
      <c r="E1247" s="374"/>
    </row>
    <row r="1248" spans="1:5">
      <c r="A1248" s="29">
        <v>10</v>
      </c>
      <c r="B1248" s="37" t="s">
        <v>92</v>
      </c>
      <c r="C1248" s="11">
        <v>4018.34</v>
      </c>
      <c r="D1248" s="374"/>
      <c r="E1248" s="374"/>
    </row>
    <row r="1249" spans="1:5">
      <c r="A1249" s="29">
        <v>11</v>
      </c>
      <c r="B1249" s="37" t="s">
        <v>92</v>
      </c>
      <c r="C1249" s="11">
        <v>4018.34</v>
      </c>
      <c r="D1249" s="374"/>
      <c r="E1249" s="374"/>
    </row>
    <row r="1250" spans="1:5">
      <c r="A1250" s="29">
        <v>12</v>
      </c>
      <c r="B1250" s="37" t="s">
        <v>92</v>
      </c>
      <c r="C1250" s="11">
        <v>4018.34</v>
      </c>
      <c r="D1250" s="374"/>
      <c r="E1250" s="374"/>
    </row>
    <row r="1251" spans="1:5">
      <c r="A1251" s="29">
        <v>13</v>
      </c>
      <c r="B1251" s="37" t="s">
        <v>92</v>
      </c>
      <c r="C1251" s="11">
        <v>4018.34</v>
      </c>
      <c r="D1251" s="374"/>
      <c r="E1251" s="374"/>
    </row>
    <row r="1252" spans="1:5">
      <c r="A1252" s="29">
        <v>14</v>
      </c>
      <c r="B1252" s="37" t="s">
        <v>92</v>
      </c>
      <c r="C1252" s="11">
        <v>4018.34</v>
      </c>
      <c r="D1252" s="374"/>
      <c r="E1252" s="374"/>
    </row>
    <row r="1253" spans="1:5">
      <c r="A1253" s="29">
        <v>15</v>
      </c>
      <c r="B1253" s="37" t="s">
        <v>92</v>
      </c>
      <c r="C1253" s="11">
        <v>4018.34</v>
      </c>
      <c r="D1253" s="374"/>
      <c r="E1253" s="374"/>
    </row>
    <row r="1254" spans="1:5">
      <c r="A1254" s="29">
        <v>16</v>
      </c>
      <c r="B1254" s="37" t="s">
        <v>92</v>
      </c>
      <c r="C1254" s="11">
        <v>4018.34</v>
      </c>
      <c r="D1254" s="374"/>
      <c r="E1254" s="374"/>
    </row>
    <row r="1255" spans="1:5">
      <c r="A1255" s="29">
        <v>17</v>
      </c>
      <c r="B1255" s="37" t="s">
        <v>92</v>
      </c>
      <c r="C1255" s="11">
        <v>4018.34</v>
      </c>
      <c r="D1255" s="374"/>
      <c r="E1255" s="374"/>
    </row>
    <row r="1256" spans="1:5">
      <c r="A1256" s="29">
        <v>18</v>
      </c>
      <c r="B1256" s="37" t="s">
        <v>92</v>
      </c>
      <c r="C1256" s="11">
        <v>4018.34</v>
      </c>
      <c r="D1256" s="374"/>
      <c r="E1256" s="374"/>
    </row>
    <row r="1257" spans="1:5">
      <c r="A1257" s="29">
        <v>19</v>
      </c>
      <c r="B1257" s="37" t="s">
        <v>92</v>
      </c>
      <c r="C1257" s="11">
        <v>4018.34</v>
      </c>
      <c r="D1257" s="374"/>
      <c r="E1257" s="374"/>
    </row>
    <row r="1258" spans="1:5">
      <c r="A1258" s="29">
        <v>20</v>
      </c>
      <c r="B1258" s="37" t="s">
        <v>92</v>
      </c>
      <c r="C1258" s="11">
        <v>4018.34</v>
      </c>
      <c r="D1258" s="374"/>
      <c r="E1258" s="374"/>
    </row>
    <row r="1259" spans="1:5">
      <c r="A1259" s="29">
        <v>21</v>
      </c>
      <c r="B1259" s="37" t="s">
        <v>91</v>
      </c>
      <c r="C1259" s="11">
        <v>4018.34</v>
      </c>
      <c r="D1259" s="374"/>
      <c r="E1259" s="374"/>
    </row>
    <row r="1260" spans="1:5">
      <c r="A1260" s="29">
        <v>22</v>
      </c>
      <c r="B1260" s="37" t="s">
        <v>91</v>
      </c>
      <c r="C1260" s="11">
        <v>4018.34</v>
      </c>
      <c r="D1260" s="374"/>
      <c r="E1260" s="374"/>
    </row>
    <row r="1261" spans="1:5">
      <c r="A1261" s="29">
        <v>23</v>
      </c>
      <c r="B1261" s="37" t="s">
        <v>91</v>
      </c>
      <c r="C1261" s="11">
        <v>4018.34</v>
      </c>
      <c r="D1261" s="374"/>
      <c r="E1261" s="374"/>
    </row>
    <row r="1262" spans="1:5">
      <c r="A1262" s="29">
        <v>24</v>
      </c>
      <c r="B1262" s="37" t="s">
        <v>90</v>
      </c>
      <c r="C1262" s="11">
        <v>4018.34</v>
      </c>
      <c r="D1262" s="374"/>
      <c r="E1262" s="374"/>
    </row>
    <row r="1263" spans="1:5">
      <c r="A1263" s="29">
        <v>25</v>
      </c>
      <c r="B1263" s="37" t="s">
        <v>90</v>
      </c>
      <c r="C1263" s="11">
        <v>4018.34</v>
      </c>
      <c r="D1263" s="374"/>
      <c r="E1263" s="374"/>
    </row>
    <row r="1264" spans="1:5">
      <c r="A1264" s="17">
        <f>A1263</f>
        <v>25</v>
      </c>
      <c r="B1264" s="188" t="s">
        <v>111</v>
      </c>
      <c r="C1264" s="189">
        <f>SUM(C1239:C1263)</f>
        <v>100458.49999999994</v>
      </c>
      <c r="D1264" s="193"/>
    </row>
    <row r="1265" spans="1:4" ht="27.75" customHeight="1">
      <c r="A1265" s="373" t="s">
        <v>160</v>
      </c>
      <c r="B1265" s="373"/>
      <c r="C1265" s="259">
        <f>ROUNDUP((D1233+C1264)/2,0)</f>
        <v>2519496</v>
      </c>
      <c r="D1265" s="260"/>
    </row>
    <row r="1266" spans="1:4" ht="27" customHeight="1">
      <c r="A1266" s="373" t="s">
        <v>717</v>
      </c>
      <c r="B1266" s="373"/>
      <c r="C1266" s="259">
        <f>C1265/6*3</f>
        <v>1259748</v>
      </c>
      <c r="D1266" s="261"/>
    </row>
    <row r="1267" spans="1:4" ht="27.75" customHeight="1">
      <c r="A1267" s="373" t="s">
        <v>732</v>
      </c>
      <c r="B1267" s="373"/>
      <c r="C1267" s="259">
        <f>C1265/6*3</f>
        <v>1259748</v>
      </c>
      <c r="D1267" s="261"/>
    </row>
    <row r="1268" spans="1:4">
      <c r="D1268" s="260"/>
    </row>
    <row r="1269" spans="1:4">
      <c r="D1269" s="260"/>
    </row>
    <row r="1270" spans="1:4">
      <c r="D1270" s="260"/>
    </row>
  </sheetData>
  <mergeCells count="6">
    <mergeCell ref="A1267:B1267"/>
    <mergeCell ref="D1239:E1240"/>
    <mergeCell ref="D1241:E1263"/>
    <mergeCell ref="C1:E1"/>
    <mergeCell ref="A1265:B1265"/>
    <mergeCell ref="A1266:B1266"/>
  </mergeCells>
  <pageMargins left="0.7" right="0.7" top="0.75" bottom="0.75" header="0.3" footer="0.3"/>
  <pageSetup orientation="portrait" horizontalDpi="90"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F4BD6-92F0-4AA6-8A4B-B9DC5A902553}">
  <dimension ref="A1:L23"/>
  <sheetViews>
    <sheetView zoomScale="80" zoomScaleNormal="80" workbookViewId="0">
      <selection activeCell="K35" sqref="K35"/>
    </sheetView>
  </sheetViews>
  <sheetFormatPr defaultRowHeight="11.25"/>
  <cols>
    <col min="1" max="1" width="9.140625" style="95"/>
    <col min="2" max="2" width="10.28515625" style="95" customWidth="1"/>
    <col min="3" max="3" width="9.140625" style="95"/>
    <col min="4" max="4" width="47.5703125" style="95" customWidth="1"/>
    <col min="5" max="5" width="9.140625" style="95"/>
    <col min="6" max="6" width="12.7109375" style="95" customWidth="1"/>
    <col min="7" max="7" width="11.42578125" style="95" customWidth="1"/>
    <col min="8" max="8" width="11.7109375" style="95" customWidth="1"/>
    <col min="9" max="9" width="13.7109375" style="95" customWidth="1"/>
    <col min="10" max="10" width="10.85546875" style="95" customWidth="1"/>
    <col min="11" max="11" width="14.85546875" style="95" customWidth="1"/>
    <col min="12" max="12" width="15.42578125" style="95" customWidth="1"/>
    <col min="13" max="257" width="9.140625" style="95"/>
    <col min="258" max="258" width="10.28515625" style="95" customWidth="1"/>
    <col min="259" max="259" width="9.140625" style="95"/>
    <col min="260" max="260" width="47.5703125" style="95" customWidth="1"/>
    <col min="261" max="261" width="9.140625" style="95"/>
    <col min="262" max="262" width="12.7109375" style="95" customWidth="1"/>
    <col min="263" max="263" width="11.42578125" style="95" customWidth="1"/>
    <col min="264" max="264" width="11.7109375" style="95" customWidth="1"/>
    <col min="265" max="265" width="13.7109375" style="95" customWidth="1"/>
    <col min="266" max="266" width="10.85546875" style="95" customWidth="1"/>
    <col min="267" max="267" width="14.85546875" style="95" customWidth="1"/>
    <col min="268" max="268" width="15.42578125" style="95" customWidth="1"/>
    <col min="269" max="513" width="9.140625" style="95"/>
    <col min="514" max="514" width="10.28515625" style="95" customWidth="1"/>
    <col min="515" max="515" width="9.140625" style="95"/>
    <col min="516" max="516" width="47.5703125" style="95" customWidth="1"/>
    <col min="517" max="517" width="9.140625" style="95"/>
    <col min="518" max="518" width="12.7109375" style="95" customWidth="1"/>
    <col min="519" max="519" width="11.42578125" style="95" customWidth="1"/>
    <col min="520" max="520" width="11.7109375" style="95" customWidth="1"/>
    <col min="521" max="521" width="13.7109375" style="95" customWidth="1"/>
    <col min="522" max="522" width="10.85546875" style="95" customWidth="1"/>
    <col min="523" max="523" width="14.85546875" style="95" customWidth="1"/>
    <col min="524" max="524" width="15.42578125" style="95" customWidth="1"/>
    <col min="525" max="769" width="9.140625" style="95"/>
    <col min="770" max="770" width="10.28515625" style="95" customWidth="1"/>
    <col min="771" max="771" width="9.140625" style="95"/>
    <col min="772" max="772" width="47.5703125" style="95" customWidth="1"/>
    <col min="773" max="773" width="9.140625" style="95"/>
    <col min="774" max="774" width="12.7109375" style="95" customWidth="1"/>
    <col min="775" max="775" width="11.42578125" style="95" customWidth="1"/>
    <col min="776" max="776" width="11.7109375" style="95" customWidth="1"/>
    <col min="777" max="777" width="13.7109375" style="95" customWidth="1"/>
    <col min="778" max="778" width="10.85546875" style="95" customWidth="1"/>
    <col min="779" max="779" width="14.85546875" style="95" customWidth="1"/>
    <col min="780" max="780" width="15.42578125" style="95" customWidth="1"/>
    <col min="781" max="1025" width="9.140625" style="95"/>
    <col min="1026" max="1026" width="10.28515625" style="95" customWidth="1"/>
    <col min="1027" max="1027" width="9.140625" style="95"/>
    <col min="1028" max="1028" width="47.5703125" style="95" customWidth="1"/>
    <col min="1029" max="1029" width="9.140625" style="95"/>
    <col min="1030" max="1030" width="12.7109375" style="95" customWidth="1"/>
    <col min="1031" max="1031" width="11.42578125" style="95" customWidth="1"/>
    <col min="1032" max="1032" width="11.7109375" style="95" customWidth="1"/>
    <col min="1033" max="1033" width="13.7109375" style="95" customWidth="1"/>
    <col min="1034" max="1034" width="10.85546875" style="95" customWidth="1"/>
    <col min="1035" max="1035" width="14.85546875" style="95" customWidth="1"/>
    <col min="1036" max="1036" width="15.42578125" style="95" customWidth="1"/>
    <col min="1037" max="1281" width="9.140625" style="95"/>
    <col min="1282" max="1282" width="10.28515625" style="95" customWidth="1"/>
    <col min="1283" max="1283" width="9.140625" style="95"/>
    <col min="1284" max="1284" width="47.5703125" style="95" customWidth="1"/>
    <col min="1285" max="1285" width="9.140625" style="95"/>
    <col min="1286" max="1286" width="12.7109375" style="95" customWidth="1"/>
    <col min="1287" max="1287" width="11.42578125" style="95" customWidth="1"/>
    <col min="1288" max="1288" width="11.7109375" style="95" customWidth="1"/>
    <col min="1289" max="1289" width="13.7109375" style="95" customWidth="1"/>
    <col min="1290" max="1290" width="10.85546875" style="95" customWidth="1"/>
    <col min="1291" max="1291" width="14.85546875" style="95" customWidth="1"/>
    <col min="1292" max="1292" width="15.42578125" style="95" customWidth="1"/>
    <col min="1293" max="1537" width="9.140625" style="95"/>
    <col min="1538" max="1538" width="10.28515625" style="95" customWidth="1"/>
    <col min="1539" max="1539" width="9.140625" style="95"/>
    <col min="1540" max="1540" width="47.5703125" style="95" customWidth="1"/>
    <col min="1541" max="1541" width="9.140625" style="95"/>
    <col min="1542" max="1542" width="12.7109375" style="95" customWidth="1"/>
    <col min="1543" max="1543" width="11.42578125" style="95" customWidth="1"/>
    <col min="1544" max="1544" width="11.7109375" style="95" customWidth="1"/>
    <col min="1545" max="1545" width="13.7109375" style="95" customWidth="1"/>
    <col min="1546" max="1546" width="10.85546875" style="95" customWidth="1"/>
    <col min="1547" max="1547" width="14.85546875" style="95" customWidth="1"/>
    <col min="1548" max="1548" width="15.42578125" style="95" customWidth="1"/>
    <col min="1549" max="1793" width="9.140625" style="95"/>
    <col min="1794" max="1794" width="10.28515625" style="95" customWidth="1"/>
    <col min="1795" max="1795" width="9.140625" style="95"/>
    <col min="1796" max="1796" width="47.5703125" style="95" customWidth="1"/>
    <col min="1797" max="1797" width="9.140625" style="95"/>
    <col min="1798" max="1798" width="12.7109375" style="95" customWidth="1"/>
    <col min="1799" max="1799" width="11.42578125" style="95" customWidth="1"/>
    <col min="1800" max="1800" width="11.7109375" style="95" customWidth="1"/>
    <col min="1801" max="1801" width="13.7109375" style="95" customWidth="1"/>
    <col min="1802" max="1802" width="10.85546875" style="95" customWidth="1"/>
    <col min="1803" max="1803" width="14.85546875" style="95" customWidth="1"/>
    <col min="1804" max="1804" width="15.42578125" style="95" customWidth="1"/>
    <col min="1805" max="2049" width="9.140625" style="95"/>
    <col min="2050" max="2050" width="10.28515625" style="95" customWidth="1"/>
    <col min="2051" max="2051" width="9.140625" style="95"/>
    <col min="2052" max="2052" width="47.5703125" style="95" customWidth="1"/>
    <col min="2053" max="2053" width="9.140625" style="95"/>
    <col min="2054" max="2054" width="12.7109375" style="95" customWidth="1"/>
    <col min="2055" max="2055" width="11.42578125" style="95" customWidth="1"/>
    <col min="2056" max="2056" width="11.7109375" style="95" customWidth="1"/>
    <col min="2057" max="2057" width="13.7109375" style="95" customWidth="1"/>
    <col min="2058" max="2058" width="10.85546875" style="95" customWidth="1"/>
    <col min="2059" max="2059" width="14.85546875" style="95" customWidth="1"/>
    <col min="2060" max="2060" width="15.42578125" style="95" customWidth="1"/>
    <col min="2061" max="2305" width="9.140625" style="95"/>
    <col min="2306" max="2306" width="10.28515625" style="95" customWidth="1"/>
    <col min="2307" max="2307" width="9.140625" style="95"/>
    <col min="2308" max="2308" width="47.5703125" style="95" customWidth="1"/>
    <col min="2309" max="2309" width="9.140625" style="95"/>
    <col min="2310" max="2310" width="12.7109375" style="95" customWidth="1"/>
    <col min="2311" max="2311" width="11.42578125" style="95" customWidth="1"/>
    <col min="2312" max="2312" width="11.7109375" style="95" customWidth="1"/>
    <col min="2313" max="2313" width="13.7109375" style="95" customWidth="1"/>
    <col min="2314" max="2314" width="10.85546875" style="95" customWidth="1"/>
    <col min="2315" max="2315" width="14.85546875" style="95" customWidth="1"/>
    <col min="2316" max="2316" width="15.42578125" style="95" customWidth="1"/>
    <col min="2317" max="2561" width="9.140625" style="95"/>
    <col min="2562" max="2562" width="10.28515625" style="95" customWidth="1"/>
    <col min="2563" max="2563" width="9.140625" style="95"/>
    <col min="2564" max="2564" width="47.5703125" style="95" customWidth="1"/>
    <col min="2565" max="2565" width="9.140625" style="95"/>
    <col min="2566" max="2566" width="12.7109375" style="95" customWidth="1"/>
    <col min="2567" max="2567" width="11.42578125" style="95" customWidth="1"/>
    <col min="2568" max="2568" width="11.7109375" style="95" customWidth="1"/>
    <col min="2569" max="2569" width="13.7109375" style="95" customWidth="1"/>
    <col min="2570" max="2570" width="10.85546875" style="95" customWidth="1"/>
    <col min="2571" max="2571" width="14.85546875" style="95" customWidth="1"/>
    <col min="2572" max="2572" width="15.42578125" style="95" customWidth="1"/>
    <col min="2573" max="2817" width="9.140625" style="95"/>
    <col min="2818" max="2818" width="10.28515625" style="95" customWidth="1"/>
    <col min="2819" max="2819" width="9.140625" style="95"/>
    <col min="2820" max="2820" width="47.5703125" style="95" customWidth="1"/>
    <col min="2821" max="2821" width="9.140625" style="95"/>
    <col min="2822" max="2822" width="12.7109375" style="95" customWidth="1"/>
    <col min="2823" max="2823" width="11.42578125" style="95" customWidth="1"/>
    <col min="2824" max="2824" width="11.7109375" style="95" customWidth="1"/>
    <col min="2825" max="2825" width="13.7109375" style="95" customWidth="1"/>
    <col min="2826" max="2826" width="10.85546875" style="95" customWidth="1"/>
    <col min="2827" max="2827" width="14.85546875" style="95" customWidth="1"/>
    <col min="2828" max="2828" width="15.42578125" style="95" customWidth="1"/>
    <col min="2829" max="3073" width="9.140625" style="95"/>
    <col min="3074" max="3074" width="10.28515625" style="95" customWidth="1"/>
    <col min="3075" max="3075" width="9.140625" style="95"/>
    <col min="3076" max="3076" width="47.5703125" style="95" customWidth="1"/>
    <col min="3077" max="3077" width="9.140625" style="95"/>
    <col min="3078" max="3078" width="12.7109375" style="95" customWidth="1"/>
    <col min="3079" max="3079" width="11.42578125" style="95" customWidth="1"/>
    <col min="3080" max="3080" width="11.7109375" style="95" customWidth="1"/>
    <col min="3081" max="3081" width="13.7109375" style="95" customWidth="1"/>
    <col min="3082" max="3082" width="10.85546875" style="95" customWidth="1"/>
    <col min="3083" max="3083" width="14.85546875" style="95" customWidth="1"/>
    <col min="3084" max="3084" width="15.42578125" style="95" customWidth="1"/>
    <col min="3085" max="3329" width="9.140625" style="95"/>
    <col min="3330" max="3330" width="10.28515625" style="95" customWidth="1"/>
    <col min="3331" max="3331" width="9.140625" style="95"/>
    <col min="3332" max="3332" width="47.5703125" style="95" customWidth="1"/>
    <col min="3333" max="3333" width="9.140625" style="95"/>
    <col min="3334" max="3334" width="12.7109375" style="95" customWidth="1"/>
    <col min="3335" max="3335" width="11.42578125" style="95" customWidth="1"/>
    <col min="3336" max="3336" width="11.7109375" style="95" customWidth="1"/>
    <col min="3337" max="3337" width="13.7109375" style="95" customWidth="1"/>
    <col min="3338" max="3338" width="10.85546875" style="95" customWidth="1"/>
    <col min="3339" max="3339" width="14.85546875" style="95" customWidth="1"/>
    <col min="3340" max="3340" width="15.42578125" style="95" customWidth="1"/>
    <col min="3341" max="3585" width="9.140625" style="95"/>
    <col min="3586" max="3586" width="10.28515625" style="95" customWidth="1"/>
    <col min="3587" max="3587" width="9.140625" style="95"/>
    <col min="3588" max="3588" width="47.5703125" style="95" customWidth="1"/>
    <col min="3589" max="3589" width="9.140625" style="95"/>
    <col min="3590" max="3590" width="12.7109375" style="95" customWidth="1"/>
    <col min="3591" max="3591" width="11.42578125" style="95" customWidth="1"/>
    <col min="3592" max="3592" width="11.7109375" style="95" customWidth="1"/>
    <col min="3593" max="3593" width="13.7109375" style="95" customWidth="1"/>
    <col min="3594" max="3594" width="10.85546875" style="95" customWidth="1"/>
    <col min="3595" max="3595" width="14.85546875" style="95" customWidth="1"/>
    <col min="3596" max="3596" width="15.42578125" style="95" customWidth="1"/>
    <col min="3597" max="3841" width="9.140625" style="95"/>
    <col min="3842" max="3842" width="10.28515625" style="95" customWidth="1"/>
    <col min="3843" max="3843" width="9.140625" style="95"/>
    <col min="3844" max="3844" width="47.5703125" style="95" customWidth="1"/>
    <col min="3845" max="3845" width="9.140625" style="95"/>
    <col min="3846" max="3846" width="12.7109375" style="95" customWidth="1"/>
    <col min="3847" max="3847" width="11.42578125" style="95" customWidth="1"/>
    <col min="3848" max="3848" width="11.7109375" style="95" customWidth="1"/>
    <col min="3849" max="3849" width="13.7109375" style="95" customWidth="1"/>
    <col min="3850" max="3850" width="10.85546875" style="95" customWidth="1"/>
    <col min="3851" max="3851" width="14.85546875" style="95" customWidth="1"/>
    <col min="3852" max="3852" width="15.42578125" style="95" customWidth="1"/>
    <col min="3853" max="4097" width="9.140625" style="95"/>
    <col min="4098" max="4098" width="10.28515625" style="95" customWidth="1"/>
    <col min="4099" max="4099" width="9.140625" style="95"/>
    <col min="4100" max="4100" width="47.5703125" style="95" customWidth="1"/>
    <col min="4101" max="4101" width="9.140625" style="95"/>
    <col min="4102" max="4102" width="12.7109375" style="95" customWidth="1"/>
    <col min="4103" max="4103" width="11.42578125" style="95" customWidth="1"/>
    <col min="4104" max="4104" width="11.7109375" style="95" customWidth="1"/>
    <col min="4105" max="4105" width="13.7109375" style="95" customWidth="1"/>
    <col min="4106" max="4106" width="10.85546875" style="95" customWidth="1"/>
    <col min="4107" max="4107" width="14.85546875" style="95" customWidth="1"/>
    <col min="4108" max="4108" width="15.42578125" style="95" customWidth="1"/>
    <col min="4109" max="4353" width="9.140625" style="95"/>
    <col min="4354" max="4354" width="10.28515625" style="95" customWidth="1"/>
    <col min="4355" max="4355" width="9.140625" style="95"/>
    <col min="4356" max="4356" width="47.5703125" style="95" customWidth="1"/>
    <col min="4357" max="4357" width="9.140625" style="95"/>
    <col min="4358" max="4358" width="12.7109375" style="95" customWidth="1"/>
    <col min="4359" max="4359" width="11.42578125" style="95" customWidth="1"/>
    <col min="4360" max="4360" width="11.7109375" style="95" customWidth="1"/>
    <col min="4361" max="4361" width="13.7109375" style="95" customWidth="1"/>
    <col min="4362" max="4362" width="10.85546875" style="95" customWidth="1"/>
    <col min="4363" max="4363" width="14.85546875" style="95" customWidth="1"/>
    <col min="4364" max="4364" width="15.42578125" style="95" customWidth="1"/>
    <col min="4365" max="4609" width="9.140625" style="95"/>
    <col min="4610" max="4610" width="10.28515625" style="95" customWidth="1"/>
    <col min="4611" max="4611" width="9.140625" style="95"/>
    <col min="4612" max="4612" width="47.5703125" style="95" customWidth="1"/>
    <col min="4613" max="4613" width="9.140625" style="95"/>
    <col min="4614" max="4614" width="12.7109375" style="95" customWidth="1"/>
    <col min="4615" max="4615" width="11.42578125" style="95" customWidth="1"/>
    <col min="4616" max="4616" width="11.7109375" style="95" customWidth="1"/>
    <col min="4617" max="4617" width="13.7109375" style="95" customWidth="1"/>
    <col min="4618" max="4618" width="10.85546875" style="95" customWidth="1"/>
    <col min="4619" max="4619" width="14.85546875" style="95" customWidth="1"/>
    <col min="4620" max="4620" width="15.42578125" style="95" customWidth="1"/>
    <col min="4621" max="4865" width="9.140625" style="95"/>
    <col min="4866" max="4866" width="10.28515625" style="95" customWidth="1"/>
    <col min="4867" max="4867" width="9.140625" style="95"/>
    <col min="4868" max="4868" width="47.5703125" style="95" customWidth="1"/>
    <col min="4869" max="4869" width="9.140625" style="95"/>
    <col min="4870" max="4870" width="12.7109375" style="95" customWidth="1"/>
    <col min="4871" max="4871" width="11.42578125" style="95" customWidth="1"/>
    <col min="4872" max="4872" width="11.7109375" style="95" customWidth="1"/>
    <col min="4873" max="4873" width="13.7109375" style="95" customWidth="1"/>
    <col min="4874" max="4874" width="10.85546875" style="95" customWidth="1"/>
    <col min="4875" max="4875" width="14.85546875" style="95" customWidth="1"/>
    <col min="4876" max="4876" width="15.42578125" style="95" customWidth="1"/>
    <col min="4877" max="5121" width="9.140625" style="95"/>
    <col min="5122" max="5122" width="10.28515625" style="95" customWidth="1"/>
    <col min="5123" max="5123" width="9.140625" style="95"/>
    <col min="5124" max="5124" width="47.5703125" style="95" customWidth="1"/>
    <col min="5125" max="5125" width="9.140625" style="95"/>
    <col min="5126" max="5126" width="12.7109375" style="95" customWidth="1"/>
    <col min="5127" max="5127" width="11.42578125" style="95" customWidth="1"/>
    <col min="5128" max="5128" width="11.7109375" style="95" customWidth="1"/>
    <col min="5129" max="5129" width="13.7109375" style="95" customWidth="1"/>
    <col min="5130" max="5130" width="10.85546875" style="95" customWidth="1"/>
    <col min="5131" max="5131" width="14.85546875" style="95" customWidth="1"/>
    <col min="5132" max="5132" width="15.42578125" style="95" customWidth="1"/>
    <col min="5133" max="5377" width="9.140625" style="95"/>
    <col min="5378" max="5378" width="10.28515625" style="95" customWidth="1"/>
    <col min="5379" max="5379" width="9.140625" style="95"/>
    <col min="5380" max="5380" width="47.5703125" style="95" customWidth="1"/>
    <col min="5381" max="5381" width="9.140625" style="95"/>
    <col min="5382" max="5382" width="12.7109375" style="95" customWidth="1"/>
    <col min="5383" max="5383" width="11.42578125" style="95" customWidth="1"/>
    <col min="5384" max="5384" width="11.7109375" style="95" customWidth="1"/>
    <col min="5385" max="5385" width="13.7109375" style="95" customWidth="1"/>
    <col min="5386" max="5386" width="10.85546875" style="95" customWidth="1"/>
    <col min="5387" max="5387" width="14.85546875" style="95" customWidth="1"/>
    <col min="5388" max="5388" width="15.42578125" style="95" customWidth="1"/>
    <col min="5389" max="5633" width="9.140625" style="95"/>
    <col min="5634" max="5634" width="10.28515625" style="95" customWidth="1"/>
    <col min="5635" max="5635" width="9.140625" style="95"/>
    <col min="5636" max="5636" width="47.5703125" style="95" customWidth="1"/>
    <col min="5637" max="5637" width="9.140625" style="95"/>
    <col min="5638" max="5638" width="12.7109375" style="95" customWidth="1"/>
    <col min="5639" max="5639" width="11.42578125" style="95" customWidth="1"/>
    <col min="5640" max="5640" width="11.7109375" style="95" customWidth="1"/>
    <col min="5641" max="5641" width="13.7109375" style="95" customWidth="1"/>
    <col min="5642" max="5642" width="10.85546875" style="95" customWidth="1"/>
    <col min="5643" max="5643" width="14.85546875" style="95" customWidth="1"/>
    <col min="5644" max="5644" width="15.42578125" style="95" customWidth="1"/>
    <col min="5645" max="5889" width="9.140625" style="95"/>
    <col min="5890" max="5890" width="10.28515625" style="95" customWidth="1"/>
    <col min="5891" max="5891" width="9.140625" style="95"/>
    <col min="5892" max="5892" width="47.5703125" style="95" customWidth="1"/>
    <col min="5893" max="5893" width="9.140625" style="95"/>
    <col min="5894" max="5894" width="12.7109375" style="95" customWidth="1"/>
    <col min="5895" max="5895" width="11.42578125" style="95" customWidth="1"/>
    <col min="5896" max="5896" width="11.7109375" style="95" customWidth="1"/>
    <col min="5897" max="5897" width="13.7109375" style="95" customWidth="1"/>
    <col min="5898" max="5898" width="10.85546875" style="95" customWidth="1"/>
    <col min="5899" max="5899" width="14.85546875" style="95" customWidth="1"/>
    <col min="5900" max="5900" width="15.42578125" style="95" customWidth="1"/>
    <col min="5901" max="6145" width="9.140625" style="95"/>
    <col min="6146" max="6146" width="10.28515625" style="95" customWidth="1"/>
    <col min="6147" max="6147" width="9.140625" style="95"/>
    <col min="6148" max="6148" width="47.5703125" style="95" customWidth="1"/>
    <col min="6149" max="6149" width="9.140625" style="95"/>
    <col min="6150" max="6150" width="12.7109375" style="95" customWidth="1"/>
    <col min="6151" max="6151" width="11.42578125" style="95" customWidth="1"/>
    <col min="6152" max="6152" width="11.7109375" style="95" customWidth="1"/>
    <col min="6153" max="6153" width="13.7109375" style="95" customWidth="1"/>
    <col min="6154" max="6154" width="10.85546875" style="95" customWidth="1"/>
    <col min="6155" max="6155" width="14.85546875" style="95" customWidth="1"/>
    <col min="6156" max="6156" width="15.42578125" style="95" customWidth="1"/>
    <col min="6157" max="6401" width="9.140625" style="95"/>
    <col min="6402" max="6402" width="10.28515625" style="95" customWidth="1"/>
    <col min="6403" max="6403" width="9.140625" style="95"/>
    <col min="6404" max="6404" width="47.5703125" style="95" customWidth="1"/>
    <col min="6405" max="6405" width="9.140625" style="95"/>
    <col min="6406" max="6406" width="12.7109375" style="95" customWidth="1"/>
    <col min="6407" max="6407" width="11.42578125" style="95" customWidth="1"/>
    <col min="6408" max="6408" width="11.7109375" style="95" customWidth="1"/>
    <col min="6409" max="6409" width="13.7109375" style="95" customWidth="1"/>
    <col min="6410" max="6410" width="10.85546875" style="95" customWidth="1"/>
    <col min="6411" max="6411" width="14.85546875" style="95" customWidth="1"/>
    <col min="6412" max="6412" width="15.42578125" style="95" customWidth="1"/>
    <col min="6413" max="6657" width="9.140625" style="95"/>
    <col min="6658" max="6658" width="10.28515625" style="95" customWidth="1"/>
    <col min="6659" max="6659" width="9.140625" style="95"/>
    <col min="6660" max="6660" width="47.5703125" style="95" customWidth="1"/>
    <col min="6661" max="6661" width="9.140625" style="95"/>
    <col min="6662" max="6662" width="12.7109375" style="95" customWidth="1"/>
    <col min="6663" max="6663" width="11.42578125" style="95" customWidth="1"/>
    <col min="6664" max="6664" width="11.7109375" style="95" customWidth="1"/>
    <col min="6665" max="6665" width="13.7109375" style="95" customWidth="1"/>
    <col min="6666" max="6666" width="10.85546875" style="95" customWidth="1"/>
    <col min="6667" max="6667" width="14.85546875" style="95" customWidth="1"/>
    <col min="6668" max="6668" width="15.42578125" style="95" customWidth="1"/>
    <col min="6669" max="6913" width="9.140625" style="95"/>
    <col min="6914" max="6914" width="10.28515625" style="95" customWidth="1"/>
    <col min="6915" max="6915" width="9.140625" style="95"/>
    <col min="6916" max="6916" width="47.5703125" style="95" customWidth="1"/>
    <col min="6917" max="6917" width="9.140625" style="95"/>
    <col min="6918" max="6918" width="12.7109375" style="95" customWidth="1"/>
    <col min="6919" max="6919" width="11.42578125" style="95" customWidth="1"/>
    <col min="6920" max="6920" width="11.7109375" style="95" customWidth="1"/>
    <col min="6921" max="6921" width="13.7109375" style="95" customWidth="1"/>
    <col min="6922" max="6922" width="10.85546875" style="95" customWidth="1"/>
    <col min="6923" max="6923" width="14.85546875" style="95" customWidth="1"/>
    <col min="6924" max="6924" width="15.42578125" style="95" customWidth="1"/>
    <col min="6925" max="7169" width="9.140625" style="95"/>
    <col min="7170" max="7170" width="10.28515625" style="95" customWidth="1"/>
    <col min="7171" max="7171" width="9.140625" style="95"/>
    <col min="7172" max="7172" width="47.5703125" style="95" customWidth="1"/>
    <col min="7173" max="7173" width="9.140625" style="95"/>
    <col min="7174" max="7174" width="12.7109375" style="95" customWidth="1"/>
    <col min="7175" max="7175" width="11.42578125" style="95" customWidth="1"/>
    <col min="7176" max="7176" width="11.7109375" style="95" customWidth="1"/>
    <col min="7177" max="7177" width="13.7109375" style="95" customWidth="1"/>
    <col min="7178" max="7178" width="10.85546875" style="95" customWidth="1"/>
    <col min="7179" max="7179" width="14.85546875" style="95" customWidth="1"/>
    <col min="7180" max="7180" width="15.42578125" style="95" customWidth="1"/>
    <col min="7181" max="7425" width="9.140625" style="95"/>
    <col min="7426" max="7426" width="10.28515625" style="95" customWidth="1"/>
    <col min="7427" max="7427" width="9.140625" style="95"/>
    <col min="7428" max="7428" width="47.5703125" style="95" customWidth="1"/>
    <col min="7429" max="7429" width="9.140625" style="95"/>
    <col min="7430" max="7430" width="12.7109375" style="95" customWidth="1"/>
    <col min="7431" max="7431" width="11.42578125" style="95" customWidth="1"/>
    <col min="7432" max="7432" width="11.7109375" style="95" customWidth="1"/>
    <col min="7433" max="7433" width="13.7109375" style="95" customWidth="1"/>
    <col min="7434" max="7434" width="10.85546875" style="95" customWidth="1"/>
    <col min="7435" max="7435" width="14.85546875" style="95" customWidth="1"/>
    <col min="7436" max="7436" width="15.42578125" style="95" customWidth="1"/>
    <col min="7437" max="7681" width="9.140625" style="95"/>
    <col min="7682" max="7682" width="10.28515625" style="95" customWidth="1"/>
    <col min="7683" max="7683" width="9.140625" style="95"/>
    <col min="7684" max="7684" width="47.5703125" style="95" customWidth="1"/>
    <col min="7685" max="7685" width="9.140625" style="95"/>
    <col min="7686" max="7686" width="12.7109375" style="95" customWidth="1"/>
    <col min="7687" max="7687" width="11.42578125" style="95" customWidth="1"/>
    <col min="7688" max="7688" width="11.7109375" style="95" customWidth="1"/>
    <col min="7689" max="7689" width="13.7109375" style="95" customWidth="1"/>
    <col min="7690" max="7690" width="10.85546875" style="95" customWidth="1"/>
    <col min="7691" max="7691" width="14.85546875" style="95" customWidth="1"/>
    <col min="7692" max="7692" width="15.42578125" style="95" customWidth="1"/>
    <col min="7693" max="7937" width="9.140625" style="95"/>
    <col min="7938" max="7938" width="10.28515625" style="95" customWidth="1"/>
    <col min="7939" max="7939" width="9.140625" style="95"/>
    <col min="7940" max="7940" width="47.5703125" style="95" customWidth="1"/>
    <col min="7941" max="7941" width="9.140625" style="95"/>
    <col min="7942" max="7942" width="12.7109375" style="95" customWidth="1"/>
    <col min="7943" max="7943" width="11.42578125" style="95" customWidth="1"/>
    <col min="7944" max="7944" width="11.7109375" style="95" customWidth="1"/>
    <col min="7945" max="7945" width="13.7109375" style="95" customWidth="1"/>
    <col min="7946" max="7946" width="10.85546875" style="95" customWidth="1"/>
    <col min="7947" max="7947" width="14.85546875" style="95" customWidth="1"/>
    <col min="7948" max="7948" width="15.42578125" style="95" customWidth="1"/>
    <col min="7949" max="8193" width="9.140625" style="95"/>
    <col min="8194" max="8194" width="10.28515625" style="95" customWidth="1"/>
    <col min="8195" max="8195" width="9.140625" style="95"/>
    <col min="8196" max="8196" width="47.5703125" style="95" customWidth="1"/>
    <col min="8197" max="8197" width="9.140625" style="95"/>
    <col min="8198" max="8198" width="12.7109375" style="95" customWidth="1"/>
    <col min="8199" max="8199" width="11.42578125" style="95" customWidth="1"/>
    <col min="8200" max="8200" width="11.7109375" style="95" customWidth="1"/>
    <col min="8201" max="8201" width="13.7109375" style="95" customWidth="1"/>
    <col min="8202" max="8202" width="10.85546875" style="95" customWidth="1"/>
    <col min="8203" max="8203" width="14.85546875" style="95" customWidth="1"/>
    <col min="8204" max="8204" width="15.42578125" style="95" customWidth="1"/>
    <col min="8205" max="8449" width="9.140625" style="95"/>
    <col min="8450" max="8450" width="10.28515625" style="95" customWidth="1"/>
    <col min="8451" max="8451" width="9.140625" style="95"/>
    <col min="8452" max="8452" width="47.5703125" style="95" customWidth="1"/>
    <col min="8453" max="8453" width="9.140625" style="95"/>
    <col min="8454" max="8454" width="12.7109375" style="95" customWidth="1"/>
    <col min="8455" max="8455" width="11.42578125" style="95" customWidth="1"/>
    <col min="8456" max="8456" width="11.7109375" style="95" customWidth="1"/>
    <col min="8457" max="8457" width="13.7109375" style="95" customWidth="1"/>
    <col min="8458" max="8458" width="10.85546875" style="95" customWidth="1"/>
    <col min="8459" max="8459" width="14.85546875" style="95" customWidth="1"/>
    <col min="8460" max="8460" width="15.42578125" style="95" customWidth="1"/>
    <col min="8461" max="8705" width="9.140625" style="95"/>
    <col min="8706" max="8706" width="10.28515625" style="95" customWidth="1"/>
    <col min="8707" max="8707" width="9.140625" style="95"/>
    <col min="8708" max="8708" width="47.5703125" style="95" customWidth="1"/>
    <col min="8709" max="8709" width="9.140625" style="95"/>
    <col min="8710" max="8710" width="12.7109375" style="95" customWidth="1"/>
    <col min="8711" max="8711" width="11.42578125" style="95" customWidth="1"/>
    <col min="8712" max="8712" width="11.7109375" style="95" customWidth="1"/>
    <col min="8713" max="8713" width="13.7109375" style="95" customWidth="1"/>
    <col min="8714" max="8714" width="10.85546875" style="95" customWidth="1"/>
    <col min="8715" max="8715" width="14.85546875" style="95" customWidth="1"/>
    <col min="8716" max="8716" width="15.42578125" style="95" customWidth="1"/>
    <col min="8717" max="8961" width="9.140625" style="95"/>
    <col min="8962" max="8962" width="10.28515625" style="95" customWidth="1"/>
    <col min="8963" max="8963" width="9.140625" style="95"/>
    <col min="8964" max="8964" width="47.5703125" style="95" customWidth="1"/>
    <col min="8965" max="8965" width="9.140625" style="95"/>
    <col min="8966" max="8966" width="12.7109375" style="95" customWidth="1"/>
    <col min="8967" max="8967" width="11.42578125" style="95" customWidth="1"/>
    <col min="8968" max="8968" width="11.7109375" style="95" customWidth="1"/>
    <col min="8969" max="8969" width="13.7109375" style="95" customWidth="1"/>
    <col min="8970" max="8970" width="10.85546875" style="95" customWidth="1"/>
    <col min="8971" max="8971" width="14.85546875" style="95" customWidth="1"/>
    <col min="8972" max="8972" width="15.42578125" style="95" customWidth="1"/>
    <col min="8973" max="9217" width="9.140625" style="95"/>
    <col min="9218" max="9218" width="10.28515625" style="95" customWidth="1"/>
    <col min="9219" max="9219" width="9.140625" style="95"/>
    <col min="9220" max="9220" width="47.5703125" style="95" customWidth="1"/>
    <col min="9221" max="9221" width="9.140625" style="95"/>
    <col min="9222" max="9222" width="12.7109375" style="95" customWidth="1"/>
    <col min="9223" max="9223" width="11.42578125" style="95" customWidth="1"/>
    <col min="9224" max="9224" width="11.7109375" style="95" customWidth="1"/>
    <col min="9225" max="9225" width="13.7109375" style="95" customWidth="1"/>
    <col min="9226" max="9226" width="10.85546875" style="95" customWidth="1"/>
    <col min="9227" max="9227" width="14.85546875" style="95" customWidth="1"/>
    <col min="9228" max="9228" width="15.42578125" style="95" customWidth="1"/>
    <col min="9229" max="9473" width="9.140625" style="95"/>
    <col min="9474" max="9474" width="10.28515625" style="95" customWidth="1"/>
    <col min="9475" max="9475" width="9.140625" style="95"/>
    <col min="9476" max="9476" width="47.5703125" style="95" customWidth="1"/>
    <col min="9477" max="9477" width="9.140625" style="95"/>
    <col min="9478" max="9478" width="12.7109375" style="95" customWidth="1"/>
    <col min="9479" max="9479" width="11.42578125" style="95" customWidth="1"/>
    <col min="9480" max="9480" width="11.7109375" style="95" customWidth="1"/>
    <col min="9481" max="9481" width="13.7109375" style="95" customWidth="1"/>
    <col min="9482" max="9482" width="10.85546875" style="95" customWidth="1"/>
    <col min="9483" max="9483" width="14.85546875" style="95" customWidth="1"/>
    <col min="9484" max="9484" width="15.42578125" style="95" customWidth="1"/>
    <col min="9485" max="9729" width="9.140625" style="95"/>
    <col min="9730" max="9730" width="10.28515625" style="95" customWidth="1"/>
    <col min="9731" max="9731" width="9.140625" style="95"/>
    <col min="9732" max="9732" width="47.5703125" style="95" customWidth="1"/>
    <col min="9733" max="9733" width="9.140625" style="95"/>
    <col min="9734" max="9734" width="12.7109375" style="95" customWidth="1"/>
    <col min="9735" max="9735" width="11.42578125" style="95" customWidth="1"/>
    <col min="9736" max="9736" width="11.7109375" style="95" customWidth="1"/>
    <col min="9737" max="9737" width="13.7109375" style="95" customWidth="1"/>
    <col min="9738" max="9738" width="10.85546875" style="95" customWidth="1"/>
    <col min="9739" max="9739" width="14.85546875" style="95" customWidth="1"/>
    <col min="9740" max="9740" width="15.42578125" style="95" customWidth="1"/>
    <col min="9741" max="9985" width="9.140625" style="95"/>
    <col min="9986" max="9986" width="10.28515625" style="95" customWidth="1"/>
    <col min="9987" max="9987" width="9.140625" style="95"/>
    <col min="9988" max="9988" width="47.5703125" style="95" customWidth="1"/>
    <col min="9989" max="9989" width="9.140625" style="95"/>
    <col min="9990" max="9990" width="12.7109375" style="95" customWidth="1"/>
    <col min="9991" max="9991" width="11.42578125" style="95" customWidth="1"/>
    <col min="9992" max="9992" width="11.7109375" style="95" customWidth="1"/>
    <col min="9993" max="9993" width="13.7109375" style="95" customWidth="1"/>
    <col min="9994" max="9994" width="10.85546875" style="95" customWidth="1"/>
    <col min="9995" max="9995" width="14.85546875" style="95" customWidth="1"/>
    <col min="9996" max="9996" width="15.42578125" style="95" customWidth="1"/>
    <col min="9997" max="10241" width="9.140625" style="95"/>
    <col min="10242" max="10242" width="10.28515625" style="95" customWidth="1"/>
    <col min="10243" max="10243" width="9.140625" style="95"/>
    <col min="10244" max="10244" width="47.5703125" style="95" customWidth="1"/>
    <col min="10245" max="10245" width="9.140625" style="95"/>
    <col min="10246" max="10246" width="12.7109375" style="95" customWidth="1"/>
    <col min="10247" max="10247" width="11.42578125" style="95" customWidth="1"/>
    <col min="10248" max="10248" width="11.7109375" style="95" customWidth="1"/>
    <col min="10249" max="10249" width="13.7109375" style="95" customWidth="1"/>
    <col min="10250" max="10250" width="10.85546875" style="95" customWidth="1"/>
    <col min="10251" max="10251" width="14.85546875" style="95" customWidth="1"/>
    <col min="10252" max="10252" width="15.42578125" style="95" customWidth="1"/>
    <col min="10253" max="10497" width="9.140625" style="95"/>
    <col min="10498" max="10498" width="10.28515625" style="95" customWidth="1"/>
    <col min="10499" max="10499" width="9.140625" style="95"/>
    <col min="10500" max="10500" width="47.5703125" style="95" customWidth="1"/>
    <col min="10501" max="10501" width="9.140625" style="95"/>
    <col min="10502" max="10502" width="12.7109375" style="95" customWidth="1"/>
    <col min="10503" max="10503" width="11.42578125" style="95" customWidth="1"/>
    <col min="10504" max="10504" width="11.7109375" style="95" customWidth="1"/>
    <col min="10505" max="10505" width="13.7109375" style="95" customWidth="1"/>
    <col min="10506" max="10506" width="10.85546875" style="95" customWidth="1"/>
    <col min="10507" max="10507" width="14.85546875" style="95" customWidth="1"/>
    <col min="10508" max="10508" width="15.42578125" style="95" customWidth="1"/>
    <col min="10509" max="10753" width="9.140625" style="95"/>
    <col min="10754" max="10754" width="10.28515625" style="95" customWidth="1"/>
    <col min="10755" max="10755" width="9.140625" style="95"/>
    <col min="10756" max="10756" width="47.5703125" style="95" customWidth="1"/>
    <col min="10757" max="10757" width="9.140625" style="95"/>
    <col min="10758" max="10758" width="12.7109375" style="95" customWidth="1"/>
    <col min="10759" max="10759" width="11.42578125" style="95" customWidth="1"/>
    <col min="10760" max="10760" width="11.7109375" style="95" customWidth="1"/>
    <col min="10761" max="10761" width="13.7109375" style="95" customWidth="1"/>
    <col min="10762" max="10762" width="10.85546875" style="95" customWidth="1"/>
    <col min="10763" max="10763" width="14.85546875" style="95" customWidth="1"/>
    <col min="10764" max="10764" width="15.42578125" style="95" customWidth="1"/>
    <col min="10765" max="11009" width="9.140625" style="95"/>
    <col min="11010" max="11010" width="10.28515625" style="95" customWidth="1"/>
    <col min="11011" max="11011" width="9.140625" style="95"/>
    <col min="11012" max="11012" width="47.5703125" style="95" customWidth="1"/>
    <col min="11013" max="11013" width="9.140625" style="95"/>
    <col min="11014" max="11014" width="12.7109375" style="95" customWidth="1"/>
    <col min="11015" max="11015" width="11.42578125" style="95" customWidth="1"/>
    <col min="11016" max="11016" width="11.7109375" style="95" customWidth="1"/>
    <col min="11017" max="11017" width="13.7109375" style="95" customWidth="1"/>
    <col min="11018" max="11018" width="10.85546875" style="95" customWidth="1"/>
    <col min="11019" max="11019" width="14.85546875" style="95" customWidth="1"/>
    <col min="11020" max="11020" width="15.42578125" style="95" customWidth="1"/>
    <col min="11021" max="11265" width="9.140625" style="95"/>
    <col min="11266" max="11266" width="10.28515625" style="95" customWidth="1"/>
    <col min="11267" max="11267" width="9.140625" style="95"/>
    <col min="11268" max="11268" width="47.5703125" style="95" customWidth="1"/>
    <col min="11269" max="11269" width="9.140625" style="95"/>
    <col min="11270" max="11270" width="12.7109375" style="95" customWidth="1"/>
    <col min="11271" max="11271" width="11.42578125" style="95" customWidth="1"/>
    <col min="11272" max="11272" width="11.7109375" style="95" customWidth="1"/>
    <col min="11273" max="11273" width="13.7109375" style="95" customWidth="1"/>
    <col min="11274" max="11274" width="10.85546875" style="95" customWidth="1"/>
    <col min="11275" max="11275" width="14.85546875" style="95" customWidth="1"/>
    <col min="11276" max="11276" width="15.42578125" style="95" customWidth="1"/>
    <col min="11277" max="11521" width="9.140625" style="95"/>
    <col min="11522" max="11522" width="10.28515625" style="95" customWidth="1"/>
    <col min="11523" max="11523" width="9.140625" style="95"/>
    <col min="11524" max="11524" width="47.5703125" style="95" customWidth="1"/>
    <col min="11525" max="11525" width="9.140625" style="95"/>
    <col min="11526" max="11526" width="12.7109375" style="95" customWidth="1"/>
    <col min="11527" max="11527" width="11.42578125" style="95" customWidth="1"/>
    <col min="11528" max="11528" width="11.7109375" style="95" customWidth="1"/>
    <col min="11529" max="11529" width="13.7109375" style="95" customWidth="1"/>
    <col min="11530" max="11530" width="10.85546875" style="95" customWidth="1"/>
    <col min="11531" max="11531" width="14.85546875" style="95" customWidth="1"/>
    <col min="11532" max="11532" width="15.42578125" style="95" customWidth="1"/>
    <col min="11533" max="11777" width="9.140625" style="95"/>
    <col min="11778" max="11778" width="10.28515625" style="95" customWidth="1"/>
    <col min="11779" max="11779" width="9.140625" style="95"/>
    <col min="11780" max="11780" width="47.5703125" style="95" customWidth="1"/>
    <col min="11781" max="11781" width="9.140625" style="95"/>
    <col min="11782" max="11782" width="12.7109375" style="95" customWidth="1"/>
    <col min="11783" max="11783" width="11.42578125" style="95" customWidth="1"/>
    <col min="11784" max="11784" width="11.7109375" style="95" customWidth="1"/>
    <col min="11785" max="11785" width="13.7109375" style="95" customWidth="1"/>
    <col min="11786" max="11786" width="10.85546875" style="95" customWidth="1"/>
    <col min="11787" max="11787" width="14.85546875" style="95" customWidth="1"/>
    <col min="11788" max="11788" width="15.42578125" style="95" customWidth="1"/>
    <col min="11789" max="12033" width="9.140625" style="95"/>
    <col min="12034" max="12034" width="10.28515625" style="95" customWidth="1"/>
    <col min="12035" max="12035" width="9.140625" style="95"/>
    <col min="12036" max="12036" width="47.5703125" style="95" customWidth="1"/>
    <col min="12037" max="12037" width="9.140625" style="95"/>
    <col min="12038" max="12038" width="12.7109375" style="95" customWidth="1"/>
    <col min="12039" max="12039" width="11.42578125" style="95" customWidth="1"/>
    <col min="12040" max="12040" width="11.7109375" style="95" customWidth="1"/>
    <col min="12041" max="12041" width="13.7109375" style="95" customWidth="1"/>
    <col min="12042" max="12042" width="10.85546875" style="95" customWidth="1"/>
    <col min="12043" max="12043" width="14.85546875" style="95" customWidth="1"/>
    <col min="12044" max="12044" width="15.42578125" style="95" customWidth="1"/>
    <col min="12045" max="12289" width="9.140625" style="95"/>
    <col min="12290" max="12290" width="10.28515625" style="95" customWidth="1"/>
    <col min="12291" max="12291" width="9.140625" style="95"/>
    <col min="12292" max="12292" width="47.5703125" style="95" customWidth="1"/>
    <col min="12293" max="12293" width="9.140625" style="95"/>
    <col min="12294" max="12294" width="12.7109375" style="95" customWidth="1"/>
    <col min="12295" max="12295" width="11.42578125" style="95" customWidth="1"/>
    <col min="12296" max="12296" width="11.7109375" style="95" customWidth="1"/>
    <col min="12297" max="12297" width="13.7109375" style="95" customWidth="1"/>
    <col min="12298" max="12298" width="10.85546875" style="95" customWidth="1"/>
    <col min="12299" max="12299" width="14.85546875" style="95" customWidth="1"/>
    <col min="12300" max="12300" width="15.42578125" style="95" customWidth="1"/>
    <col min="12301" max="12545" width="9.140625" style="95"/>
    <col min="12546" max="12546" width="10.28515625" style="95" customWidth="1"/>
    <col min="12547" max="12547" width="9.140625" style="95"/>
    <col min="12548" max="12548" width="47.5703125" style="95" customWidth="1"/>
    <col min="12549" max="12549" width="9.140625" style="95"/>
    <col min="12550" max="12550" width="12.7109375" style="95" customWidth="1"/>
    <col min="12551" max="12551" width="11.42578125" style="95" customWidth="1"/>
    <col min="12552" max="12552" width="11.7109375" style="95" customWidth="1"/>
    <col min="12553" max="12553" width="13.7109375" style="95" customWidth="1"/>
    <col min="12554" max="12554" width="10.85546875" style="95" customWidth="1"/>
    <col min="12555" max="12555" width="14.85546875" style="95" customWidth="1"/>
    <col min="12556" max="12556" width="15.42578125" style="95" customWidth="1"/>
    <col min="12557" max="12801" width="9.140625" style="95"/>
    <col min="12802" max="12802" width="10.28515625" style="95" customWidth="1"/>
    <col min="12803" max="12803" width="9.140625" style="95"/>
    <col min="12804" max="12804" width="47.5703125" style="95" customWidth="1"/>
    <col min="12805" max="12805" width="9.140625" style="95"/>
    <col min="12806" max="12806" width="12.7109375" style="95" customWidth="1"/>
    <col min="12807" max="12807" width="11.42578125" style="95" customWidth="1"/>
    <col min="12808" max="12808" width="11.7109375" style="95" customWidth="1"/>
    <col min="12809" max="12809" width="13.7109375" style="95" customWidth="1"/>
    <col min="12810" max="12810" width="10.85546875" style="95" customWidth="1"/>
    <col min="12811" max="12811" width="14.85546875" style="95" customWidth="1"/>
    <col min="12812" max="12812" width="15.42578125" style="95" customWidth="1"/>
    <col min="12813" max="13057" width="9.140625" style="95"/>
    <col min="13058" max="13058" width="10.28515625" style="95" customWidth="1"/>
    <col min="13059" max="13059" width="9.140625" style="95"/>
    <col min="13060" max="13060" width="47.5703125" style="95" customWidth="1"/>
    <col min="13061" max="13061" width="9.140625" style="95"/>
    <col min="13062" max="13062" width="12.7109375" style="95" customWidth="1"/>
    <col min="13063" max="13063" width="11.42578125" style="95" customWidth="1"/>
    <col min="13064" max="13064" width="11.7109375" style="95" customWidth="1"/>
    <col min="13065" max="13065" width="13.7109375" style="95" customWidth="1"/>
    <col min="13066" max="13066" width="10.85546875" style="95" customWidth="1"/>
    <col min="13067" max="13067" width="14.85546875" style="95" customWidth="1"/>
    <col min="13068" max="13068" width="15.42578125" style="95" customWidth="1"/>
    <col min="13069" max="13313" width="9.140625" style="95"/>
    <col min="13314" max="13314" width="10.28515625" style="95" customWidth="1"/>
    <col min="13315" max="13315" width="9.140625" style="95"/>
    <col min="13316" max="13316" width="47.5703125" style="95" customWidth="1"/>
    <col min="13317" max="13317" width="9.140625" style="95"/>
    <col min="13318" max="13318" width="12.7109375" style="95" customWidth="1"/>
    <col min="13319" max="13319" width="11.42578125" style="95" customWidth="1"/>
    <col min="13320" max="13320" width="11.7109375" style="95" customWidth="1"/>
    <col min="13321" max="13321" width="13.7109375" style="95" customWidth="1"/>
    <col min="13322" max="13322" width="10.85546875" style="95" customWidth="1"/>
    <col min="13323" max="13323" width="14.85546875" style="95" customWidth="1"/>
    <col min="13324" max="13324" width="15.42578125" style="95" customWidth="1"/>
    <col min="13325" max="13569" width="9.140625" style="95"/>
    <col min="13570" max="13570" width="10.28515625" style="95" customWidth="1"/>
    <col min="13571" max="13571" width="9.140625" style="95"/>
    <col min="13572" max="13572" width="47.5703125" style="95" customWidth="1"/>
    <col min="13573" max="13573" width="9.140625" style="95"/>
    <col min="13574" max="13574" width="12.7109375" style="95" customWidth="1"/>
    <col min="13575" max="13575" width="11.42578125" style="95" customWidth="1"/>
    <col min="13576" max="13576" width="11.7109375" style="95" customWidth="1"/>
    <col min="13577" max="13577" width="13.7109375" style="95" customWidth="1"/>
    <col min="13578" max="13578" width="10.85546875" style="95" customWidth="1"/>
    <col min="13579" max="13579" width="14.85546875" style="95" customWidth="1"/>
    <col min="13580" max="13580" width="15.42578125" style="95" customWidth="1"/>
    <col min="13581" max="13825" width="9.140625" style="95"/>
    <col min="13826" max="13826" width="10.28515625" style="95" customWidth="1"/>
    <col min="13827" max="13827" width="9.140625" style="95"/>
    <col min="13828" max="13828" width="47.5703125" style="95" customWidth="1"/>
    <col min="13829" max="13829" width="9.140625" style="95"/>
    <col min="13830" max="13830" width="12.7109375" style="95" customWidth="1"/>
    <col min="13831" max="13831" width="11.42578125" style="95" customWidth="1"/>
    <col min="13832" max="13832" width="11.7109375" style="95" customWidth="1"/>
    <col min="13833" max="13833" width="13.7109375" style="95" customWidth="1"/>
    <col min="13834" max="13834" width="10.85546875" style="95" customWidth="1"/>
    <col min="13835" max="13835" width="14.85546875" style="95" customWidth="1"/>
    <col min="13836" max="13836" width="15.42578125" style="95" customWidth="1"/>
    <col min="13837" max="14081" width="9.140625" style="95"/>
    <col min="14082" max="14082" width="10.28515625" style="95" customWidth="1"/>
    <col min="14083" max="14083" width="9.140625" style="95"/>
    <col min="14084" max="14084" width="47.5703125" style="95" customWidth="1"/>
    <col min="14085" max="14085" width="9.140625" style="95"/>
    <col min="14086" max="14086" width="12.7109375" style="95" customWidth="1"/>
    <col min="14087" max="14087" width="11.42578125" style="95" customWidth="1"/>
    <col min="14088" max="14088" width="11.7109375" style="95" customWidth="1"/>
    <col min="14089" max="14089" width="13.7109375" style="95" customWidth="1"/>
    <col min="14090" max="14090" width="10.85546875" style="95" customWidth="1"/>
    <col min="14091" max="14091" width="14.85546875" style="95" customWidth="1"/>
    <col min="14092" max="14092" width="15.42578125" style="95" customWidth="1"/>
    <col min="14093" max="14337" width="9.140625" style="95"/>
    <col min="14338" max="14338" width="10.28515625" style="95" customWidth="1"/>
    <col min="14339" max="14339" width="9.140625" style="95"/>
    <col min="14340" max="14340" width="47.5703125" style="95" customWidth="1"/>
    <col min="14341" max="14341" width="9.140625" style="95"/>
    <col min="14342" max="14342" width="12.7109375" style="95" customWidth="1"/>
    <col min="14343" max="14343" width="11.42578125" style="95" customWidth="1"/>
    <col min="14344" max="14344" width="11.7109375" style="95" customWidth="1"/>
    <col min="14345" max="14345" width="13.7109375" style="95" customWidth="1"/>
    <col min="14346" max="14346" width="10.85546875" style="95" customWidth="1"/>
    <col min="14347" max="14347" width="14.85546875" style="95" customWidth="1"/>
    <col min="14348" max="14348" width="15.42578125" style="95" customWidth="1"/>
    <col min="14349" max="14593" width="9.140625" style="95"/>
    <col min="14594" max="14594" width="10.28515625" style="95" customWidth="1"/>
    <col min="14595" max="14595" width="9.140625" style="95"/>
    <col min="14596" max="14596" width="47.5703125" style="95" customWidth="1"/>
    <col min="14597" max="14597" width="9.140625" style="95"/>
    <col min="14598" max="14598" width="12.7109375" style="95" customWidth="1"/>
    <col min="14599" max="14599" width="11.42578125" style="95" customWidth="1"/>
    <col min="14600" max="14600" width="11.7109375" style="95" customWidth="1"/>
    <col min="14601" max="14601" width="13.7109375" style="95" customWidth="1"/>
    <col min="14602" max="14602" width="10.85546875" style="95" customWidth="1"/>
    <col min="14603" max="14603" width="14.85546875" style="95" customWidth="1"/>
    <col min="14604" max="14604" width="15.42578125" style="95" customWidth="1"/>
    <col min="14605" max="14849" width="9.140625" style="95"/>
    <col min="14850" max="14850" width="10.28515625" style="95" customWidth="1"/>
    <col min="14851" max="14851" width="9.140625" style="95"/>
    <col min="14852" max="14852" width="47.5703125" style="95" customWidth="1"/>
    <col min="14853" max="14853" width="9.140625" style="95"/>
    <col min="14854" max="14854" width="12.7109375" style="95" customWidth="1"/>
    <col min="14855" max="14855" width="11.42578125" style="95" customWidth="1"/>
    <col min="14856" max="14856" width="11.7109375" style="95" customWidth="1"/>
    <col min="14857" max="14857" width="13.7109375" style="95" customWidth="1"/>
    <col min="14858" max="14858" width="10.85546875" style="95" customWidth="1"/>
    <col min="14859" max="14859" width="14.85546875" style="95" customWidth="1"/>
    <col min="14860" max="14860" width="15.42578125" style="95" customWidth="1"/>
    <col min="14861" max="15105" width="9.140625" style="95"/>
    <col min="15106" max="15106" width="10.28515625" style="95" customWidth="1"/>
    <col min="15107" max="15107" width="9.140625" style="95"/>
    <col min="15108" max="15108" width="47.5703125" style="95" customWidth="1"/>
    <col min="15109" max="15109" width="9.140625" style="95"/>
    <col min="15110" max="15110" width="12.7109375" style="95" customWidth="1"/>
    <col min="15111" max="15111" width="11.42578125" style="95" customWidth="1"/>
    <col min="15112" max="15112" width="11.7109375" style="95" customWidth="1"/>
    <col min="15113" max="15113" width="13.7109375" style="95" customWidth="1"/>
    <col min="15114" max="15114" width="10.85546875" style="95" customWidth="1"/>
    <col min="15115" max="15115" width="14.85546875" style="95" customWidth="1"/>
    <col min="15116" max="15116" width="15.42578125" style="95" customWidth="1"/>
    <col min="15117" max="15361" width="9.140625" style="95"/>
    <col min="15362" max="15362" width="10.28515625" style="95" customWidth="1"/>
    <col min="15363" max="15363" width="9.140625" style="95"/>
    <col min="15364" max="15364" width="47.5703125" style="95" customWidth="1"/>
    <col min="15365" max="15365" width="9.140625" style="95"/>
    <col min="15366" max="15366" width="12.7109375" style="95" customWidth="1"/>
    <col min="15367" max="15367" width="11.42578125" style="95" customWidth="1"/>
    <col min="15368" max="15368" width="11.7109375" style="95" customWidth="1"/>
    <col min="15369" max="15369" width="13.7109375" style="95" customWidth="1"/>
    <col min="15370" max="15370" width="10.85546875" style="95" customWidth="1"/>
    <col min="15371" max="15371" width="14.85546875" style="95" customWidth="1"/>
    <col min="15372" max="15372" width="15.42578125" style="95" customWidth="1"/>
    <col min="15373" max="15617" width="9.140625" style="95"/>
    <col min="15618" max="15618" width="10.28515625" style="95" customWidth="1"/>
    <col min="15619" max="15619" width="9.140625" style="95"/>
    <col min="15620" max="15620" width="47.5703125" style="95" customWidth="1"/>
    <col min="15621" max="15621" width="9.140625" style="95"/>
    <col min="15622" max="15622" width="12.7109375" style="95" customWidth="1"/>
    <col min="15623" max="15623" width="11.42578125" style="95" customWidth="1"/>
    <col min="15624" max="15624" width="11.7109375" style="95" customWidth="1"/>
    <col min="15625" max="15625" width="13.7109375" style="95" customWidth="1"/>
    <col min="15626" max="15626" width="10.85546875" style="95" customWidth="1"/>
    <col min="15627" max="15627" width="14.85546875" style="95" customWidth="1"/>
    <col min="15628" max="15628" width="15.42578125" style="95" customWidth="1"/>
    <col min="15629" max="15873" width="9.140625" style="95"/>
    <col min="15874" max="15874" width="10.28515625" style="95" customWidth="1"/>
    <col min="15875" max="15875" width="9.140625" style="95"/>
    <col min="15876" max="15876" width="47.5703125" style="95" customWidth="1"/>
    <col min="15877" max="15877" width="9.140625" style="95"/>
    <col min="15878" max="15878" width="12.7109375" style="95" customWidth="1"/>
    <col min="15879" max="15879" width="11.42578125" style="95" customWidth="1"/>
    <col min="15880" max="15880" width="11.7109375" style="95" customWidth="1"/>
    <col min="15881" max="15881" width="13.7109375" style="95" customWidth="1"/>
    <col min="15882" max="15882" width="10.85546875" style="95" customWidth="1"/>
    <col min="15883" max="15883" width="14.85546875" style="95" customWidth="1"/>
    <col min="15884" max="15884" width="15.42578125" style="95" customWidth="1"/>
    <col min="15885" max="16129" width="9.140625" style="95"/>
    <col min="16130" max="16130" width="10.28515625" style="95" customWidth="1"/>
    <col min="16131" max="16131" width="9.140625" style="95"/>
    <col min="16132" max="16132" width="47.5703125" style="95" customWidth="1"/>
    <col min="16133" max="16133" width="9.140625" style="95"/>
    <col min="16134" max="16134" width="12.7109375" style="95" customWidth="1"/>
    <col min="16135" max="16135" width="11.42578125" style="95" customWidth="1"/>
    <col min="16136" max="16136" width="11.7109375" style="95" customWidth="1"/>
    <col min="16137" max="16137" width="13.7109375" style="95" customWidth="1"/>
    <col min="16138" max="16138" width="10.85546875" style="95" customWidth="1"/>
    <col min="16139" max="16139" width="14.85546875" style="95" customWidth="1"/>
    <col min="16140" max="16140" width="15.42578125" style="95" customWidth="1"/>
    <col min="16141" max="16384" width="9.140625" style="95"/>
  </cols>
  <sheetData>
    <row r="1" spans="1:12" ht="45" customHeight="1">
      <c r="A1" s="80"/>
      <c r="I1" s="375" t="s">
        <v>729</v>
      </c>
      <c r="J1" s="375"/>
      <c r="K1" s="375"/>
      <c r="L1" s="375"/>
    </row>
    <row r="2" spans="1:12" ht="26.25" customHeight="1">
      <c r="A2" s="375" t="s">
        <v>727</v>
      </c>
      <c r="B2" s="375"/>
      <c r="C2" s="375"/>
      <c r="D2" s="375"/>
      <c r="E2" s="375"/>
      <c r="F2" s="375"/>
      <c r="G2" s="375"/>
      <c r="H2" s="375"/>
      <c r="I2" s="375"/>
      <c r="J2" s="375"/>
      <c r="K2" s="375"/>
      <c r="L2" s="375"/>
    </row>
    <row r="3" spans="1:12" ht="12" thickBot="1">
      <c r="F3" s="384">
        <v>2021</v>
      </c>
      <c r="G3" s="384"/>
      <c r="H3" s="384"/>
      <c r="I3" s="384"/>
      <c r="K3" s="384">
        <v>2022</v>
      </c>
      <c r="L3" s="384"/>
    </row>
    <row r="4" spans="1:12">
      <c r="A4" s="385" t="s">
        <v>96</v>
      </c>
      <c r="B4" s="386"/>
      <c r="C4" s="386"/>
      <c r="D4" s="387"/>
      <c r="E4" s="394" t="s">
        <v>279</v>
      </c>
      <c r="F4" s="397" t="s">
        <v>280</v>
      </c>
      <c r="G4" s="398"/>
      <c r="H4" s="399" t="s">
        <v>281</v>
      </c>
      <c r="I4" s="400"/>
      <c r="J4" s="401" t="s">
        <v>282</v>
      </c>
      <c r="K4" s="404" t="s">
        <v>283</v>
      </c>
      <c r="L4" s="405"/>
    </row>
    <row r="5" spans="1:12">
      <c r="A5" s="388"/>
      <c r="B5" s="389"/>
      <c r="C5" s="389"/>
      <c r="D5" s="390"/>
      <c r="E5" s="395"/>
      <c r="F5" s="380" t="s">
        <v>284</v>
      </c>
      <c r="G5" s="376" t="s">
        <v>290</v>
      </c>
      <c r="H5" s="376" t="s">
        <v>285</v>
      </c>
      <c r="I5" s="378" t="s">
        <v>291</v>
      </c>
      <c r="J5" s="402"/>
      <c r="K5" s="380" t="s">
        <v>286</v>
      </c>
      <c r="L5" s="378" t="s">
        <v>292</v>
      </c>
    </row>
    <row r="6" spans="1:12" ht="35.25" customHeight="1" thickBot="1">
      <c r="A6" s="391"/>
      <c r="B6" s="392"/>
      <c r="C6" s="392"/>
      <c r="D6" s="393"/>
      <c r="E6" s="396"/>
      <c r="F6" s="381"/>
      <c r="G6" s="377"/>
      <c r="H6" s="377"/>
      <c r="I6" s="379"/>
      <c r="J6" s="403"/>
      <c r="K6" s="381"/>
      <c r="L6" s="379"/>
    </row>
    <row r="7" spans="1:12">
      <c r="A7" s="96" t="s">
        <v>105</v>
      </c>
      <c r="B7" s="97"/>
      <c r="C7" s="97"/>
      <c r="D7" s="98"/>
      <c r="E7" s="99"/>
      <c r="F7" s="100">
        <f>F8+F10+F13</f>
        <v>29.75</v>
      </c>
      <c r="G7" s="101">
        <f>G8+G10+G13</f>
        <v>19561.989050146178</v>
      </c>
      <c r="H7" s="101">
        <f>H8+H10+H13</f>
        <v>11</v>
      </c>
      <c r="I7" s="98">
        <f>I8+I10+I13</f>
        <v>7427.7920788410347</v>
      </c>
      <c r="J7" s="99"/>
      <c r="K7" s="100">
        <f>K8+K10+K13</f>
        <v>66</v>
      </c>
      <c r="L7" s="101">
        <f>L8+L10+L13</f>
        <v>45665.343529411759</v>
      </c>
    </row>
    <row r="8" spans="1:12">
      <c r="A8" s="102" t="s">
        <v>106</v>
      </c>
      <c r="B8" s="103" t="s">
        <v>99</v>
      </c>
      <c r="C8" s="103"/>
      <c r="D8" s="104"/>
      <c r="E8" s="105">
        <v>826.03</v>
      </c>
      <c r="F8" s="106">
        <f>F9</f>
        <v>24.75</v>
      </c>
      <c r="G8" s="107">
        <f>G9</f>
        <v>16484.605716812846</v>
      </c>
      <c r="H8" s="107">
        <f>H9</f>
        <v>9</v>
      </c>
      <c r="I8" s="108">
        <f>I9</f>
        <v>5994.4020788410344</v>
      </c>
      <c r="J8" s="105">
        <v>826.03</v>
      </c>
      <c r="K8" s="106">
        <f>K9</f>
        <v>54</v>
      </c>
      <c r="L8" s="107">
        <f>L9</f>
        <v>37329.183529411755</v>
      </c>
    </row>
    <row r="9" spans="1:12">
      <c r="A9" s="109" t="s">
        <v>106</v>
      </c>
      <c r="B9" s="110" t="s">
        <v>100</v>
      </c>
      <c r="C9" s="111"/>
      <c r="D9" s="112" t="s">
        <v>101</v>
      </c>
      <c r="E9" s="113">
        <v>0.80632020075152433</v>
      </c>
      <c r="F9" s="114">
        <f>297/12*1</f>
        <v>24.75</v>
      </c>
      <c r="G9" s="115">
        <f>F9*E8*E9</f>
        <v>16484.605716812846</v>
      </c>
      <c r="H9" s="115">
        <v>9</v>
      </c>
      <c r="I9" s="116">
        <f>H9*E8*E9</f>
        <v>5994.4020788410344</v>
      </c>
      <c r="J9" s="113">
        <v>0.83687175583282469</v>
      </c>
      <c r="K9" s="114">
        <f>(H9*6)</f>
        <v>54</v>
      </c>
      <c r="L9" s="115">
        <f>K9*J8*J9</f>
        <v>37329.183529411755</v>
      </c>
    </row>
    <row r="10" spans="1:12">
      <c r="A10" s="117" t="s">
        <v>106</v>
      </c>
      <c r="B10" s="118" t="s">
        <v>102</v>
      </c>
      <c r="C10" s="118"/>
      <c r="D10" s="119"/>
      <c r="E10" s="120"/>
      <c r="F10" s="121">
        <f>F11+F12</f>
        <v>5</v>
      </c>
      <c r="G10" s="118">
        <f>G11+G12</f>
        <v>2994.05</v>
      </c>
      <c r="H10" s="118">
        <f>H11+H12</f>
        <v>2</v>
      </c>
      <c r="I10" s="119">
        <f>I11+I12</f>
        <v>1313.39</v>
      </c>
      <c r="J10" s="120"/>
      <c r="K10" s="121">
        <f>K11+K12</f>
        <v>12</v>
      </c>
      <c r="L10" s="118">
        <f>L11+L12</f>
        <v>7616.1600000000008</v>
      </c>
    </row>
    <row r="11" spans="1:12">
      <c r="A11" s="109" t="s">
        <v>106</v>
      </c>
      <c r="B11" s="122" t="s">
        <v>103</v>
      </c>
      <c r="C11" s="122"/>
      <c r="D11" s="123" t="s">
        <v>287</v>
      </c>
      <c r="E11" s="124">
        <v>560.22</v>
      </c>
      <c r="F11" s="125">
        <f>48/12*1</f>
        <v>4</v>
      </c>
      <c r="G11" s="126">
        <f>F11*E11</f>
        <v>2240.88</v>
      </c>
      <c r="H11" s="126">
        <v>1</v>
      </c>
      <c r="I11" s="127">
        <f>H11*E11</f>
        <v>560.22</v>
      </c>
      <c r="J11" s="124">
        <v>578.08000000000004</v>
      </c>
      <c r="K11" s="125">
        <f>ROUND(H11*6,0)</f>
        <v>6</v>
      </c>
      <c r="L11" s="126">
        <f>K11*J11</f>
        <v>3468.4800000000005</v>
      </c>
    </row>
    <row r="12" spans="1:12">
      <c r="A12" s="109" t="s">
        <v>106</v>
      </c>
      <c r="B12" s="122" t="s">
        <v>103</v>
      </c>
      <c r="C12" s="122"/>
      <c r="D12" s="123" t="s">
        <v>288</v>
      </c>
      <c r="E12" s="124">
        <v>753.17000000000007</v>
      </c>
      <c r="F12" s="125">
        <v>1</v>
      </c>
      <c r="G12" s="126">
        <f>F12*E12</f>
        <v>753.17000000000007</v>
      </c>
      <c r="H12" s="126">
        <v>1</v>
      </c>
      <c r="I12" s="127">
        <f>H12*E12</f>
        <v>753.17000000000007</v>
      </c>
      <c r="J12" s="124">
        <v>691.28</v>
      </c>
      <c r="K12" s="125">
        <f>H12*6</f>
        <v>6</v>
      </c>
      <c r="L12" s="126">
        <f>K12*J12</f>
        <v>4147.68</v>
      </c>
    </row>
    <row r="13" spans="1:12">
      <c r="A13" s="128" t="s">
        <v>106</v>
      </c>
      <c r="B13" s="129" t="s">
        <v>104</v>
      </c>
      <c r="C13" s="129"/>
      <c r="D13" s="130"/>
      <c r="E13" s="131"/>
      <c r="F13" s="128"/>
      <c r="G13" s="132">
        <f>1000/12*1</f>
        <v>83.333333333333329</v>
      </c>
      <c r="H13" s="132"/>
      <c r="I13" s="133">
        <v>120</v>
      </c>
      <c r="J13" s="131"/>
      <c r="K13" s="128"/>
      <c r="L13" s="132">
        <f>I13*6</f>
        <v>720</v>
      </c>
    </row>
    <row r="14" spans="1:12">
      <c r="A14" s="134" t="s">
        <v>97</v>
      </c>
      <c r="B14" s="135"/>
      <c r="C14" s="135"/>
      <c r="D14" s="136"/>
      <c r="E14" s="137"/>
      <c r="F14" s="138">
        <f>F15+F17+F20</f>
        <v>68.75</v>
      </c>
      <c r="G14" s="139">
        <f>G15+G17+G20</f>
        <v>45117.229332229188</v>
      </c>
      <c r="H14" s="139">
        <f>H15+H17+H20</f>
        <v>53</v>
      </c>
      <c r="I14" s="136">
        <f>I15+I17+I20</f>
        <v>36248.604157682072</v>
      </c>
      <c r="J14" s="137"/>
      <c r="K14" s="138">
        <f>K15+K17+K20</f>
        <v>318</v>
      </c>
      <c r="L14" s="139">
        <f>L15+L17+L20</f>
        <v>215382.99574468087</v>
      </c>
    </row>
    <row r="15" spans="1:12">
      <c r="A15" s="102" t="s">
        <v>98</v>
      </c>
      <c r="B15" s="103" t="s">
        <v>99</v>
      </c>
      <c r="C15" s="103"/>
      <c r="D15" s="104"/>
      <c r="E15" s="105">
        <v>826.03</v>
      </c>
      <c r="F15" s="106">
        <f>F16</f>
        <v>31.583333333333332</v>
      </c>
      <c r="G15" s="107">
        <f>G16</f>
        <v>21035.910998895855</v>
      </c>
      <c r="H15" s="107">
        <f>H16</f>
        <v>18</v>
      </c>
      <c r="I15" s="108">
        <f>I16</f>
        <v>11988.804157682071</v>
      </c>
      <c r="J15" s="105">
        <v>826.03</v>
      </c>
      <c r="K15" s="106">
        <f>K16</f>
        <v>108</v>
      </c>
      <c r="L15" s="107">
        <f>L16</f>
        <v>74686.595744680861</v>
      </c>
    </row>
    <row r="16" spans="1:12">
      <c r="A16" s="109" t="s">
        <v>98</v>
      </c>
      <c r="B16" s="110" t="s">
        <v>100</v>
      </c>
      <c r="C16" s="111"/>
      <c r="D16" s="112" t="s">
        <v>101</v>
      </c>
      <c r="E16" s="113">
        <v>0.80632020075152444</v>
      </c>
      <c r="F16" s="114">
        <f>379/12*1</f>
        <v>31.583333333333332</v>
      </c>
      <c r="G16" s="115">
        <f>F16*E15*E16</f>
        <v>21035.910998895855</v>
      </c>
      <c r="H16" s="115">
        <v>18</v>
      </c>
      <c r="I16" s="116">
        <f>H16*E15*E16</f>
        <v>11988.804157682071</v>
      </c>
      <c r="J16" s="113">
        <v>0.83718818104849646</v>
      </c>
      <c r="K16" s="114">
        <f>H16*6</f>
        <v>108</v>
      </c>
      <c r="L16" s="115">
        <f>K16*J15*J16</f>
        <v>74686.595744680861</v>
      </c>
    </row>
    <row r="17" spans="1:12">
      <c r="A17" s="117" t="s">
        <v>98</v>
      </c>
      <c r="B17" s="118" t="s">
        <v>102</v>
      </c>
      <c r="C17" s="118"/>
      <c r="D17" s="119"/>
      <c r="E17" s="120"/>
      <c r="F17" s="121">
        <f>F18+F19</f>
        <v>37.166666666666664</v>
      </c>
      <c r="G17" s="118">
        <f>G18+G19</f>
        <v>23490.651666666665</v>
      </c>
      <c r="H17" s="118">
        <f>H18+H19</f>
        <v>35</v>
      </c>
      <c r="I17" s="119">
        <f>I18+I19</f>
        <v>23080.800000000003</v>
      </c>
      <c r="J17" s="120"/>
      <c r="K17" s="121">
        <f>K18+K19</f>
        <v>210</v>
      </c>
      <c r="L17" s="118">
        <f>L18+L19</f>
        <v>133622.39999999999</v>
      </c>
    </row>
    <row r="18" spans="1:12">
      <c r="A18" s="109" t="s">
        <v>98</v>
      </c>
      <c r="B18" s="122" t="s">
        <v>103</v>
      </c>
      <c r="C18" s="122"/>
      <c r="D18" s="123" t="s">
        <v>287</v>
      </c>
      <c r="E18" s="124">
        <v>560.22</v>
      </c>
      <c r="F18" s="125">
        <f>280/12*1</f>
        <v>23.333333333333332</v>
      </c>
      <c r="G18" s="126">
        <f>F18*E18</f>
        <v>13071.8</v>
      </c>
      <c r="H18" s="126">
        <v>17</v>
      </c>
      <c r="I18" s="127">
        <f>H18*E18</f>
        <v>9523.74</v>
      </c>
      <c r="J18" s="124">
        <v>578.08000000000004</v>
      </c>
      <c r="K18" s="125">
        <f>H18*6</f>
        <v>102</v>
      </c>
      <c r="L18" s="126">
        <f>K18*J18</f>
        <v>58964.160000000003</v>
      </c>
    </row>
    <row r="19" spans="1:12">
      <c r="A19" s="109" t="s">
        <v>98</v>
      </c>
      <c r="B19" s="122" t="s">
        <v>103</v>
      </c>
      <c r="C19" s="122"/>
      <c r="D19" s="123" t="s">
        <v>288</v>
      </c>
      <c r="E19" s="124">
        <v>753.17000000000007</v>
      </c>
      <c r="F19" s="125">
        <f>166/12*1</f>
        <v>13.833333333333334</v>
      </c>
      <c r="G19" s="126">
        <f>F19*E19</f>
        <v>10418.851666666667</v>
      </c>
      <c r="H19" s="126">
        <v>18</v>
      </c>
      <c r="I19" s="127">
        <f>H19*E19</f>
        <v>13557.060000000001</v>
      </c>
      <c r="J19" s="124">
        <v>691.28</v>
      </c>
      <c r="K19" s="125">
        <f>H19*6</f>
        <v>108</v>
      </c>
      <c r="L19" s="126">
        <f>K19*J19</f>
        <v>74658.239999999991</v>
      </c>
    </row>
    <row r="20" spans="1:12" ht="12" thickBot="1">
      <c r="A20" s="140" t="s">
        <v>98</v>
      </c>
      <c r="B20" s="141" t="s">
        <v>104</v>
      </c>
      <c r="C20" s="141"/>
      <c r="D20" s="142"/>
      <c r="E20" s="143"/>
      <c r="F20" s="140"/>
      <c r="G20" s="144">
        <f>7088/12*1</f>
        <v>590.66666666666663</v>
      </c>
      <c r="H20" s="144"/>
      <c r="I20" s="145">
        <v>1179</v>
      </c>
      <c r="J20" s="143"/>
      <c r="K20" s="140"/>
      <c r="L20" s="144">
        <f>I20*6</f>
        <v>7074</v>
      </c>
    </row>
    <row r="21" spans="1:12" s="146" customFormat="1" thickBot="1">
      <c r="A21" s="382" t="s">
        <v>111</v>
      </c>
      <c r="B21" s="383"/>
      <c r="C21" s="383"/>
      <c r="D21" s="383"/>
      <c r="E21" s="149"/>
      <c r="F21" s="149"/>
      <c r="G21" s="149"/>
      <c r="H21" s="149"/>
      <c r="I21" s="149"/>
      <c r="J21" s="149"/>
      <c r="K21" s="150">
        <f>K7+K14</f>
        <v>384</v>
      </c>
      <c r="L21" s="151">
        <f>L7+L14</f>
        <v>261048.33927409264</v>
      </c>
    </row>
    <row r="22" spans="1:12">
      <c r="A22" s="147" t="s">
        <v>289</v>
      </c>
    </row>
    <row r="23" spans="1:12">
      <c r="L23" s="148"/>
    </row>
  </sheetData>
  <mergeCells count="17">
    <mergeCell ref="A21:D21"/>
    <mergeCell ref="A2:L2"/>
    <mergeCell ref="F3:I3"/>
    <mergeCell ref="K3:L3"/>
    <mergeCell ref="A4:D6"/>
    <mergeCell ref="E4:E6"/>
    <mergeCell ref="F4:G4"/>
    <mergeCell ref="H4:I4"/>
    <mergeCell ref="J4:J6"/>
    <mergeCell ref="K4:L4"/>
    <mergeCell ref="F5:F6"/>
    <mergeCell ref="G5:G6"/>
    <mergeCell ref="I1:L1"/>
    <mergeCell ref="H5:H6"/>
    <mergeCell ref="I5:I6"/>
    <mergeCell ref="K5:K6"/>
    <mergeCell ref="L5:L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F41C6-F442-4B8E-828B-14D5BA8C403A}">
  <dimension ref="A1:L12"/>
  <sheetViews>
    <sheetView zoomScale="69" zoomScaleNormal="69" workbookViewId="0">
      <selection activeCell="G25" sqref="G25"/>
    </sheetView>
  </sheetViews>
  <sheetFormatPr defaultRowHeight="15"/>
  <cols>
    <col min="1" max="1" width="8.28515625" style="12" customWidth="1"/>
    <col min="2" max="2" width="21.140625" style="12" bestFit="1" customWidth="1"/>
    <col min="3" max="3" width="32.42578125" style="12" customWidth="1"/>
    <col min="4" max="8" width="28.42578125" style="12" customWidth="1"/>
    <col min="9" max="16384" width="9.140625" style="12"/>
  </cols>
  <sheetData>
    <row r="1" spans="1:12" ht="45" customHeight="1">
      <c r="F1" s="408" t="s">
        <v>113</v>
      </c>
      <c r="G1" s="408"/>
    </row>
    <row r="2" spans="1:12" ht="16.5">
      <c r="A2" s="406" t="s">
        <v>295</v>
      </c>
      <c r="B2" s="406"/>
      <c r="C2" s="406"/>
      <c r="D2" s="406"/>
      <c r="E2" s="406"/>
      <c r="F2" s="406"/>
      <c r="G2" s="406"/>
    </row>
    <row r="3" spans="1:12" ht="30">
      <c r="A3" s="155" t="s">
        <v>37</v>
      </c>
      <c r="B3" s="155" t="s">
        <v>134</v>
      </c>
      <c r="C3" s="155" t="s">
        <v>3</v>
      </c>
      <c r="D3" s="155" t="s">
        <v>135</v>
      </c>
      <c r="E3" s="155" t="s">
        <v>136</v>
      </c>
      <c r="F3" s="155" t="s">
        <v>142</v>
      </c>
      <c r="G3" s="155" t="s">
        <v>143</v>
      </c>
    </row>
    <row r="4" spans="1:12">
      <c r="A4" s="156">
        <v>1</v>
      </c>
      <c r="B4" s="157" t="s">
        <v>137</v>
      </c>
      <c r="C4" s="157" t="s">
        <v>12</v>
      </c>
      <c r="D4" s="13">
        <f>[8]Jūrmala!F9</f>
        <v>40</v>
      </c>
      <c r="E4" s="13">
        <f>[8]Jūrmala!F8</f>
        <v>1</v>
      </c>
      <c r="F4" s="14">
        <f>[8]Jūrmala!D29</f>
        <v>0.40840199999999999</v>
      </c>
      <c r="G4" s="152">
        <f>ROUND(D4*F4,2)</f>
        <v>16.34</v>
      </c>
    </row>
    <row r="5" spans="1:12">
      <c r="A5" s="156">
        <v>2</v>
      </c>
      <c r="B5" s="157" t="s">
        <v>293</v>
      </c>
      <c r="C5" s="157" t="s">
        <v>294</v>
      </c>
      <c r="D5" s="13">
        <f>[8]Priekule!F9</f>
        <v>240</v>
      </c>
      <c r="E5" s="13">
        <f>[8]Priekule!F11</f>
        <v>3</v>
      </c>
      <c r="F5" s="14">
        <f>[8]Priekule!D29</f>
        <v>0.49184499999999998</v>
      </c>
      <c r="G5" s="152">
        <f t="shared" ref="G5:G6" si="0">ROUND(D5*F5,2)</f>
        <v>118.04</v>
      </c>
    </row>
    <row r="6" spans="1:12">
      <c r="A6" s="156">
        <v>3</v>
      </c>
      <c r="B6" s="157" t="s">
        <v>137</v>
      </c>
      <c r="C6" s="157" t="s">
        <v>11</v>
      </c>
      <c r="D6" s="13">
        <f>[8]Jpils!F9</f>
        <v>330</v>
      </c>
      <c r="E6" s="13">
        <f>[8]Jpils!F11</f>
        <v>4</v>
      </c>
      <c r="F6" s="14">
        <f>[8]Jpils!D29</f>
        <v>0.1925</v>
      </c>
      <c r="G6" s="152">
        <f t="shared" si="0"/>
        <v>63.53</v>
      </c>
    </row>
    <row r="7" spans="1:12">
      <c r="A7" s="407" t="s">
        <v>84</v>
      </c>
      <c r="B7" s="407"/>
      <c r="C7" s="407"/>
      <c r="D7" s="159">
        <f>SUM(D4:D6)</f>
        <v>610</v>
      </c>
      <c r="E7" s="159">
        <f>SUM(E4:E6)</f>
        <v>8</v>
      </c>
      <c r="F7" s="158">
        <f>AVERAGE(F4:F4)</f>
        <v>0.40840199999999999</v>
      </c>
      <c r="G7" s="161">
        <f>SUM(G4:G6)</f>
        <v>197.91</v>
      </c>
    </row>
    <row r="8" spans="1:12">
      <c r="G8" s="160">
        <f>ROUNDUP(G7,0)</f>
        <v>198</v>
      </c>
    </row>
    <row r="9" spans="1:12">
      <c r="D9" s="410" t="s">
        <v>716</v>
      </c>
      <c r="E9" s="410"/>
      <c r="F9" s="410"/>
      <c r="G9" s="154">
        <f>G8*6</f>
        <v>1188</v>
      </c>
    </row>
    <row r="10" spans="1:12">
      <c r="A10" s="409" t="s">
        <v>246</v>
      </c>
      <c r="B10" s="409"/>
      <c r="C10" s="409"/>
      <c r="D10" s="409"/>
      <c r="E10" s="409"/>
    </row>
    <row r="12" spans="1:12">
      <c r="J12" s="153"/>
      <c r="K12" s="153"/>
      <c r="L12" s="153"/>
    </row>
  </sheetData>
  <mergeCells count="5">
    <mergeCell ref="A2:G2"/>
    <mergeCell ref="A7:C7"/>
    <mergeCell ref="F1:G1"/>
    <mergeCell ref="A10:E10"/>
    <mergeCell ref="D9:F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7B3DD-CF9C-42C0-9912-B7B32199224C}">
  <dimension ref="A1:Q386"/>
  <sheetViews>
    <sheetView zoomScale="89" zoomScaleNormal="89" workbookViewId="0">
      <selection activeCell="M10" sqref="M10:Q10"/>
    </sheetView>
  </sheetViews>
  <sheetFormatPr defaultRowHeight="12.75"/>
  <cols>
    <col min="1" max="1" width="9.140625" style="10"/>
    <col min="2" max="2" width="11.85546875" style="10" bestFit="1" customWidth="1"/>
    <col min="3" max="3" width="14.140625" style="10" bestFit="1" customWidth="1"/>
    <col min="4" max="4" width="12.7109375" style="10" customWidth="1"/>
    <col min="5" max="5" width="13" style="10" customWidth="1"/>
    <col min="6" max="7" width="9.140625" style="10"/>
    <col min="8" max="8" width="11.42578125" style="10" customWidth="1"/>
    <col min="9" max="9" width="16.5703125" style="10" customWidth="1"/>
    <col min="10" max="10" width="35" style="10" customWidth="1"/>
    <col min="11" max="15" width="9.140625" style="10"/>
    <col min="16" max="16" width="58.140625" style="10" customWidth="1"/>
    <col min="17" max="17" width="11" style="10" customWidth="1"/>
    <col min="18" max="16384" width="9.140625" style="10"/>
  </cols>
  <sheetData>
    <row r="1" spans="1:17" ht="45.75" customHeight="1">
      <c r="F1" s="327" t="s">
        <v>112</v>
      </c>
      <c r="G1" s="327"/>
      <c r="H1" s="327"/>
      <c r="I1" s="327"/>
    </row>
    <row r="2" spans="1:17">
      <c r="A2" s="329" t="s">
        <v>296</v>
      </c>
      <c r="B2" s="329"/>
      <c r="C2" s="329"/>
      <c r="D2" s="329"/>
      <c r="E2" s="329"/>
      <c r="F2" s="329"/>
      <c r="G2" s="329"/>
      <c r="H2" s="329"/>
      <c r="I2" s="329"/>
    </row>
    <row r="3" spans="1:17">
      <c r="A3" s="18"/>
      <c r="B3" s="162"/>
      <c r="C3" s="163"/>
      <c r="D3" s="162"/>
      <c r="E3" s="162"/>
      <c r="F3" s="10">
        <v>1183</v>
      </c>
      <c r="G3" s="10">
        <v>0.2359</v>
      </c>
      <c r="H3" s="10">
        <v>119</v>
      </c>
    </row>
    <row r="4" spans="1:17" ht="51">
      <c r="A4" s="42" t="s">
        <v>37</v>
      </c>
      <c r="B4" s="172" t="s">
        <v>297</v>
      </c>
      <c r="C4" s="42" t="s">
        <v>87</v>
      </c>
      <c r="D4" s="42" t="s">
        <v>88</v>
      </c>
      <c r="E4" s="42" t="s">
        <v>298</v>
      </c>
      <c r="F4" s="42" t="s">
        <v>89</v>
      </c>
      <c r="G4" s="42" t="s">
        <v>299</v>
      </c>
      <c r="H4" s="42" t="s">
        <v>300</v>
      </c>
      <c r="I4" s="42" t="s">
        <v>646</v>
      </c>
      <c r="J4" s="42" t="s">
        <v>160</v>
      </c>
    </row>
    <row r="5" spans="1:17">
      <c r="A5" s="42"/>
      <c r="B5" s="172"/>
      <c r="C5" s="42"/>
      <c r="D5" s="42"/>
      <c r="E5" s="82"/>
      <c r="F5" s="173">
        <f t="shared" ref="F5:H5" si="0">SUM(F6:F386)</f>
        <v>423218.25</v>
      </c>
      <c r="G5" s="173">
        <f t="shared" si="0"/>
        <v>99837.100000000733</v>
      </c>
      <c r="H5" s="173">
        <f t="shared" si="0"/>
        <v>42572.25</v>
      </c>
      <c r="I5" s="173">
        <f>SUM(I6:I386)</f>
        <v>565627.60000000091</v>
      </c>
      <c r="J5" s="174">
        <f>ROUNDUP(I5*6,0)</f>
        <v>3393766</v>
      </c>
    </row>
    <row r="6" spans="1:17">
      <c r="A6" s="164">
        <v>1</v>
      </c>
      <c r="B6" s="165" t="s">
        <v>301</v>
      </c>
      <c r="C6" s="165" t="s">
        <v>94</v>
      </c>
      <c r="D6" s="165">
        <v>170077441</v>
      </c>
      <c r="E6" s="165">
        <v>1</v>
      </c>
      <c r="F6" s="165">
        <f>$F$3*E6</f>
        <v>1183</v>
      </c>
      <c r="G6" s="165">
        <f>ROUND(F6*$G$3,2)</f>
        <v>279.07</v>
      </c>
      <c r="H6" s="165">
        <f>E6*$H$3</f>
        <v>119</v>
      </c>
      <c r="I6" s="165">
        <f t="shared" ref="I6:I51" si="1">SUM(F6:H6)</f>
        <v>1581.07</v>
      </c>
    </row>
    <row r="7" spans="1:17">
      <c r="A7" s="165">
        <v>2</v>
      </c>
      <c r="B7" s="29" t="s">
        <v>302</v>
      </c>
      <c r="C7" s="29" t="s">
        <v>94</v>
      </c>
      <c r="D7" s="29">
        <v>640600006</v>
      </c>
      <c r="E7" s="29">
        <v>1</v>
      </c>
      <c r="F7" s="165">
        <f t="shared" ref="F7:F70" si="2">$F$3*E7</f>
        <v>1183</v>
      </c>
      <c r="G7" s="165">
        <f t="shared" ref="G7:G70" si="3">ROUND(F7*$G$3,2)</f>
        <v>279.07</v>
      </c>
      <c r="H7" s="165">
        <f t="shared" ref="H7:H70" si="4">E7*$H$3</f>
        <v>119</v>
      </c>
      <c r="I7" s="165">
        <f t="shared" si="1"/>
        <v>1581.07</v>
      </c>
    </row>
    <row r="8" spans="1:17">
      <c r="A8" s="164">
        <v>3</v>
      </c>
      <c r="B8" s="29" t="s">
        <v>303</v>
      </c>
      <c r="C8" s="29" t="s">
        <v>94</v>
      </c>
      <c r="D8" s="29">
        <v>621200012</v>
      </c>
      <c r="E8" s="29">
        <v>1</v>
      </c>
      <c r="F8" s="165">
        <f t="shared" si="2"/>
        <v>1183</v>
      </c>
      <c r="G8" s="165">
        <f t="shared" si="3"/>
        <v>279.07</v>
      </c>
      <c r="H8" s="165">
        <f t="shared" si="4"/>
        <v>119</v>
      </c>
      <c r="I8" s="165">
        <f t="shared" si="1"/>
        <v>1581.07</v>
      </c>
      <c r="M8" s="325" t="s">
        <v>160</v>
      </c>
      <c r="N8" s="325"/>
      <c r="O8" s="325"/>
      <c r="P8" s="325"/>
      <c r="Q8" s="262">
        <f>J5</f>
        <v>3393766</v>
      </c>
    </row>
    <row r="9" spans="1:17">
      <c r="A9" s="164">
        <v>4</v>
      </c>
      <c r="B9" s="29" t="s">
        <v>304</v>
      </c>
      <c r="C9" s="29" t="s">
        <v>94</v>
      </c>
      <c r="D9" s="29">
        <v>840200059</v>
      </c>
      <c r="E9" s="29">
        <v>1</v>
      </c>
      <c r="F9" s="165">
        <f t="shared" si="2"/>
        <v>1183</v>
      </c>
      <c r="G9" s="165">
        <f t="shared" si="3"/>
        <v>279.07</v>
      </c>
      <c r="H9" s="165">
        <f t="shared" si="4"/>
        <v>119</v>
      </c>
      <c r="I9" s="165">
        <f t="shared" si="1"/>
        <v>1581.07</v>
      </c>
      <c r="M9" s="325" t="s">
        <v>717</v>
      </c>
      <c r="N9" s="325"/>
      <c r="O9" s="325"/>
      <c r="P9" s="325"/>
      <c r="Q9" s="262">
        <f>Q8/6*3</f>
        <v>1696883</v>
      </c>
    </row>
    <row r="10" spans="1:17">
      <c r="A10" s="165">
        <v>5</v>
      </c>
      <c r="B10" s="29" t="s">
        <v>305</v>
      </c>
      <c r="C10" s="29" t="s">
        <v>94</v>
      </c>
      <c r="D10" s="29">
        <v>620200040</v>
      </c>
      <c r="E10" s="29">
        <v>1</v>
      </c>
      <c r="F10" s="165">
        <f t="shared" si="2"/>
        <v>1183</v>
      </c>
      <c r="G10" s="165">
        <f t="shared" si="3"/>
        <v>279.07</v>
      </c>
      <c r="H10" s="165">
        <f t="shared" si="4"/>
        <v>119</v>
      </c>
      <c r="I10" s="165">
        <f t="shared" si="1"/>
        <v>1581.07</v>
      </c>
      <c r="M10" s="325" t="s">
        <v>732</v>
      </c>
      <c r="N10" s="325"/>
      <c r="O10" s="325"/>
      <c r="P10" s="325"/>
      <c r="Q10" s="262">
        <f>Q8/6*3</f>
        <v>1696883</v>
      </c>
    </row>
    <row r="11" spans="1:17">
      <c r="A11" s="164">
        <v>6</v>
      </c>
      <c r="B11" s="29" t="s">
        <v>306</v>
      </c>
      <c r="C11" s="29" t="s">
        <v>94</v>
      </c>
      <c r="D11" s="29">
        <v>900200026</v>
      </c>
      <c r="E11" s="29">
        <v>1</v>
      </c>
      <c r="F11" s="165">
        <f t="shared" si="2"/>
        <v>1183</v>
      </c>
      <c r="G11" s="165">
        <f t="shared" si="3"/>
        <v>279.07</v>
      </c>
      <c r="H11" s="165">
        <f t="shared" si="4"/>
        <v>119</v>
      </c>
      <c r="I11" s="165">
        <f t="shared" si="1"/>
        <v>1581.07</v>
      </c>
      <c r="M11" s="344"/>
      <c r="N11" s="344"/>
      <c r="O11" s="344"/>
      <c r="P11" s="344"/>
      <c r="Q11" s="319"/>
    </row>
    <row r="12" spans="1:17">
      <c r="A12" s="164">
        <v>7</v>
      </c>
      <c r="B12" s="29" t="s">
        <v>307</v>
      </c>
      <c r="C12" s="29" t="s">
        <v>94</v>
      </c>
      <c r="D12" s="29">
        <v>620200015</v>
      </c>
      <c r="E12" s="29">
        <v>1</v>
      </c>
      <c r="F12" s="165">
        <f t="shared" si="2"/>
        <v>1183</v>
      </c>
      <c r="G12" s="165">
        <f t="shared" si="3"/>
        <v>279.07</v>
      </c>
      <c r="H12" s="165">
        <f t="shared" si="4"/>
        <v>119</v>
      </c>
      <c r="I12" s="165">
        <f t="shared" si="1"/>
        <v>1581.07</v>
      </c>
    </row>
    <row r="13" spans="1:17">
      <c r="A13" s="165">
        <v>8</v>
      </c>
      <c r="B13" s="29" t="s">
        <v>306</v>
      </c>
      <c r="C13" s="29" t="s">
        <v>94</v>
      </c>
      <c r="D13" s="29">
        <v>620200049</v>
      </c>
      <c r="E13" s="29">
        <v>1</v>
      </c>
      <c r="F13" s="165">
        <f t="shared" si="2"/>
        <v>1183</v>
      </c>
      <c r="G13" s="165">
        <f t="shared" si="3"/>
        <v>279.07</v>
      </c>
      <c r="H13" s="165">
        <f t="shared" si="4"/>
        <v>119</v>
      </c>
      <c r="I13" s="165">
        <f t="shared" si="1"/>
        <v>1581.07</v>
      </c>
    </row>
    <row r="14" spans="1:17">
      <c r="A14" s="164">
        <v>9</v>
      </c>
      <c r="B14" s="29" t="s">
        <v>308</v>
      </c>
      <c r="C14" s="29" t="s">
        <v>94</v>
      </c>
      <c r="D14" s="29">
        <v>170000190</v>
      </c>
      <c r="E14" s="29">
        <v>1</v>
      </c>
      <c r="F14" s="165">
        <f t="shared" si="2"/>
        <v>1183</v>
      </c>
      <c r="G14" s="165">
        <f t="shared" si="3"/>
        <v>279.07</v>
      </c>
      <c r="H14" s="165">
        <f t="shared" si="4"/>
        <v>119</v>
      </c>
      <c r="I14" s="165">
        <f t="shared" si="1"/>
        <v>1581.07</v>
      </c>
    </row>
    <row r="15" spans="1:17">
      <c r="A15" s="164">
        <v>10</v>
      </c>
      <c r="B15" s="29" t="s">
        <v>309</v>
      </c>
      <c r="C15" s="29" t="s">
        <v>94</v>
      </c>
      <c r="D15" s="29">
        <v>170075437</v>
      </c>
      <c r="E15" s="29">
        <v>1</v>
      </c>
      <c r="F15" s="165">
        <f t="shared" si="2"/>
        <v>1183</v>
      </c>
      <c r="G15" s="165">
        <f t="shared" si="3"/>
        <v>279.07</v>
      </c>
      <c r="H15" s="165">
        <f t="shared" si="4"/>
        <v>119</v>
      </c>
      <c r="I15" s="165">
        <f t="shared" si="1"/>
        <v>1581.07</v>
      </c>
    </row>
    <row r="16" spans="1:17">
      <c r="A16" s="165">
        <v>11</v>
      </c>
      <c r="B16" s="29" t="s">
        <v>310</v>
      </c>
      <c r="C16" s="29" t="s">
        <v>94</v>
      </c>
      <c r="D16" s="29">
        <v>888300016</v>
      </c>
      <c r="E16" s="29">
        <v>1</v>
      </c>
      <c r="F16" s="165">
        <f t="shared" si="2"/>
        <v>1183</v>
      </c>
      <c r="G16" s="165">
        <f t="shared" si="3"/>
        <v>279.07</v>
      </c>
      <c r="H16" s="165">
        <f t="shared" si="4"/>
        <v>119</v>
      </c>
      <c r="I16" s="165">
        <f t="shared" si="1"/>
        <v>1581.07</v>
      </c>
    </row>
    <row r="17" spans="1:9">
      <c r="A17" s="164">
        <v>12</v>
      </c>
      <c r="B17" s="29" t="s">
        <v>311</v>
      </c>
      <c r="C17" s="29" t="s">
        <v>94</v>
      </c>
      <c r="D17" s="29">
        <v>170075410</v>
      </c>
      <c r="E17" s="29">
        <v>1</v>
      </c>
      <c r="F17" s="165">
        <f t="shared" si="2"/>
        <v>1183</v>
      </c>
      <c r="G17" s="165">
        <f t="shared" si="3"/>
        <v>279.07</v>
      </c>
      <c r="H17" s="165">
        <f t="shared" si="4"/>
        <v>119</v>
      </c>
      <c r="I17" s="165">
        <f t="shared" si="1"/>
        <v>1581.07</v>
      </c>
    </row>
    <row r="18" spans="1:9">
      <c r="A18" s="164">
        <v>13</v>
      </c>
      <c r="B18" s="29" t="s">
        <v>312</v>
      </c>
      <c r="C18" s="29" t="s">
        <v>94</v>
      </c>
      <c r="D18" s="29">
        <v>905100010</v>
      </c>
      <c r="E18" s="29">
        <v>1</v>
      </c>
      <c r="F18" s="165">
        <f t="shared" si="2"/>
        <v>1183</v>
      </c>
      <c r="G18" s="165">
        <f t="shared" si="3"/>
        <v>279.07</v>
      </c>
      <c r="H18" s="165">
        <f t="shared" si="4"/>
        <v>119</v>
      </c>
      <c r="I18" s="165">
        <f t="shared" si="1"/>
        <v>1581.07</v>
      </c>
    </row>
    <row r="19" spans="1:9">
      <c r="A19" s="165">
        <v>14</v>
      </c>
      <c r="B19" s="29" t="s">
        <v>313</v>
      </c>
      <c r="C19" s="29" t="s">
        <v>94</v>
      </c>
      <c r="D19" s="29">
        <v>880200025</v>
      </c>
      <c r="E19" s="29">
        <v>0.75</v>
      </c>
      <c r="F19" s="165">
        <f t="shared" si="2"/>
        <v>887.25</v>
      </c>
      <c r="G19" s="165">
        <f t="shared" si="3"/>
        <v>209.3</v>
      </c>
      <c r="H19" s="165">
        <f t="shared" si="4"/>
        <v>89.25</v>
      </c>
      <c r="I19" s="165">
        <f t="shared" si="1"/>
        <v>1185.8</v>
      </c>
    </row>
    <row r="20" spans="1:9">
      <c r="A20" s="164">
        <v>15</v>
      </c>
      <c r="B20" s="29" t="s">
        <v>314</v>
      </c>
      <c r="C20" s="29" t="s">
        <v>94</v>
      </c>
      <c r="D20" s="29">
        <v>170075435</v>
      </c>
      <c r="E20" s="29">
        <v>1</v>
      </c>
      <c r="F20" s="165">
        <f t="shared" si="2"/>
        <v>1183</v>
      </c>
      <c r="G20" s="165">
        <f t="shared" si="3"/>
        <v>279.07</v>
      </c>
      <c r="H20" s="165">
        <f t="shared" si="4"/>
        <v>119</v>
      </c>
      <c r="I20" s="165">
        <f t="shared" si="1"/>
        <v>1581.07</v>
      </c>
    </row>
    <row r="21" spans="1:9">
      <c r="A21" s="164">
        <v>16</v>
      </c>
      <c r="B21" s="29" t="s">
        <v>315</v>
      </c>
      <c r="C21" s="29" t="s">
        <v>94</v>
      </c>
      <c r="D21" s="29">
        <v>621200005</v>
      </c>
      <c r="E21" s="29">
        <v>1</v>
      </c>
      <c r="F21" s="165">
        <f t="shared" si="2"/>
        <v>1183</v>
      </c>
      <c r="G21" s="165">
        <f t="shared" si="3"/>
        <v>279.07</v>
      </c>
      <c r="H21" s="165">
        <f t="shared" si="4"/>
        <v>119</v>
      </c>
      <c r="I21" s="165">
        <f t="shared" si="1"/>
        <v>1581.07</v>
      </c>
    </row>
    <row r="22" spans="1:9">
      <c r="A22" s="165">
        <v>17</v>
      </c>
      <c r="B22" s="29" t="s">
        <v>316</v>
      </c>
      <c r="C22" s="29" t="s">
        <v>94</v>
      </c>
      <c r="D22" s="29">
        <v>888300003</v>
      </c>
      <c r="E22" s="29">
        <v>1</v>
      </c>
      <c r="F22" s="165">
        <f t="shared" si="2"/>
        <v>1183</v>
      </c>
      <c r="G22" s="165">
        <f t="shared" si="3"/>
        <v>279.07</v>
      </c>
      <c r="H22" s="165">
        <f t="shared" si="4"/>
        <v>119</v>
      </c>
      <c r="I22" s="165">
        <f t="shared" si="1"/>
        <v>1581.07</v>
      </c>
    </row>
    <row r="23" spans="1:9">
      <c r="A23" s="164">
        <v>18</v>
      </c>
      <c r="B23" s="29" t="s">
        <v>303</v>
      </c>
      <c r="C23" s="29" t="s">
        <v>94</v>
      </c>
      <c r="D23" s="29">
        <v>620200025</v>
      </c>
      <c r="E23" s="29">
        <v>1</v>
      </c>
      <c r="F23" s="165">
        <f t="shared" si="2"/>
        <v>1183</v>
      </c>
      <c r="G23" s="165">
        <f t="shared" si="3"/>
        <v>279.07</v>
      </c>
      <c r="H23" s="165">
        <f t="shared" si="4"/>
        <v>119</v>
      </c>
      <c r="I23" s="165">
        <f t="shared" si="1"/>
        <v>1581.07</v>
      </c>
    </row>
    <row r="24" spans="1:9">
      <c r="A24" s="164">
        <v>19</v>
      </c>
      <c r="B24" s="29" t="s">
        <v>317</v>
      </c>
      <c r="C24" s="29" t="s">
        <v>94</v>
      </c>
      <c r="D24" s="29">
        <v>640600022</v>
      </c>
      <c r="E24" s="29">
        <v>1</v>
      </c>
      <c r="F24" s="165">
        <f t="shared" si="2"/>
        <v>1183</v>
      </c>
      <c r="G24" s="165">
        <f t="shared" si="3"/>
        <v>279.07</v>
      </c>
      <c r="H24" s="165">
        <f t="shared" si="4"/>
        <v>119</v>
      </c>
      <c r="I24" s="165">
        <f t="shared" si="1"/>
        <v>1581.07</v>
      </c>
    </row>
    <row r="25" spans="1:9">
      <c r="A25" s="165">
        <v>20</v>
      </c>
      <c r="B25" s="29" t="s">
        <v>318</v>
      </c>
      <c r="C25" s="29" t="s">
        <v>94</v>
      </c>
      <c r="D25" s="29">
        <v>170075427</v>
      </c>
      <c r="E25" s="29">
        <v>1</v>
      </c>
      <c r="F25" s="165">
        <f t="shared" si="2"/>
        <v>1183</v>
      </c>
      <c r="G25" s="165">
        <f t="shared" si="3"/>
        <v>279.07</v>
      </c>
      <c r="H25" s="165">
        <f t="shared" si="4"/>
        <v>119</v>
      </c>
      <c r="I25" s="165">
        <f t="shared" si="1"/>
        <v>1581.07</v>
      </c>
    </row>
    <row r="26" spans="1:9">
      <c r="A26" s="164">
        <v>21</v>
      </c>
      <c r="B26" s="29" t="s">
        <v>318</v>
      </c>
      <c r="C26" s="29" t="s">
        <v>94</v>
      </c>
      <c r="D26" s="29">
        <v>170075405</v>
      </c>
      <c r="E26" s="29">
        <v>1</v>
      </c>
      <c r="F26" s="165">
        <f t="shared" si="2"/>
        <v>1183</v>
      </c>
      <c r="G26" s="165">
        <f t="shared" si="3"/>
        <v>279.07</v>
      </c>
      <c r="H26" s="165">
        <f t="shared" si="4"/>
        <v>119</v>
      </c>
      <c r="I26" s="165">
        <f t="shared" si="1"/>
        <v>1581.07</v>
      </c>
    </row>
    <row r="27" spans="1:9">
      <c r="A27" s="164">
        <v>22</v>
      </c>
      <c r="B27" s="29" t="s">
        <v>319</v>
      </c>
      <c r="C27" s="29" t="s">
        <v>94</v>
      </c>
      <c r="D27" s="29">
        <v>980200009</v>
      </c>
      <c r="E27" s="29">
        <v>1</v>
      </c>
      <c r="F27" s="165">
        <f t="shared" si="2"/>
        <v>1183</v>
      </c>
      <c r="G27" s="165">
        <f t="shared" si="3"/>
        <v>279.07</v>
      </c>
      <c r="H27" s="165">
        <f t="shared" si="4"/>
        <v>119</v>
      </c>
      <c r="I27" s="165">
        <f t="shared" si="1"/>
        <v>1581.07</v>
      </c>
    </row>
    <row r="28" spans="1:9">
      <c r="A28" s="165">
        <v>23</v>
      </c>
      <c r="B28" s="29" t="s">
        <v>320</v>
      </c>
      <c r="C28" s="29" t="s">
        <v>94</v>
      </c>
      <c r="D28" s="29" t="s">
        <v>321</v>
      </c>
      <c r="E28" s="29">
        <v>1</v>
      </c>
      <c r="F28" s="165">
        <f t="shared" si="2"/>
        <v>1183</v>
      </c>
      <c r="G28" s="165">
        <f t="shared" si="3"/>
        <v>279.07</v>
      </c>
      <c r="H28" s="165">
        <f t="shared" si="4"/>
        <v>119</v>
      </c>
      <c r="I28" s="165">
        <f t="shared" si="1"/>
        <v>1581.07</v>
      </c>
    </row>
    <row r="29" spans="1:9">
      <c r="A29" s="164">
        <v>24</v>
      </c>
      <c r="B29" s="29" t="s">
        <v>320</v>
      </c>
      <c r="C29" s="29" t="s">
        <v>94</v>
      </c>
      <c r="D29" s="29">
        <v>170075413</v>
      </c>
      <c r="E29" s="29">
        <v>1</v>
      </c>
      <c r="F29" s="165">
        <f t="shared" si="2"/>
        <v>1183</v>
      </c>
      <c r="G29" s="165">
        <f t="shared" si="3"/>
        <v>279.07</v>
      </c>
      <c r="H29" s="165">
        <f t="shared" si="4"/>
        <v>119</v>
      </c>
      <c r="I29" s="165">
        <f t="shared" si="1"/>
        <v>1581.07</v>
      </c>
    </row>
    <row r="30" spans="1:9">
      <c r="A30" s="164">
        <v>25</v>
      </c>
      <c r="B30" s="29" t="s">
        <v>322</v>
      </c>
      <c r="C30" s="29" t="s">
        <v>94</v>
      </c>
      <c r="D30" s="29">
        <v>170075416</v>
      </c>
      <c r="E30" s="29">
        <v>1</v>
      </c>
      <c r="F30" s="165">
        <f t="shared" si="2"/>
        <v>1183</v>
      </c>
      <c r="G30" s="165">
        <f t="shared" si="3"/>
        <v>279.07</v>
      </c>
      <c r="H30" s="165">
        <f t="shared" si="4"/>
        <v>119</v>
      </c>
      <c r="I30" s="165">
        <f t="shared" si="1"/>
        <v>1581.07</v>
      </c>
    </row>
    <row r="31" spans="1:9">
      <c r="A31" s="165">
        <v>26</v>
      </c>
      <c r="B31" s="29" t="s">
        <v>323</v>
      </c>
      <c r="C31" s="29" t="s">
        <v>94</v>
      </c>
      <c r="D31" s="29">
        <v>170000017</v>
      </c>
      <c r="E31" s="29">
        <v>0.5</v>
      </c>
      <c r="F31" s="165">
        <f t="shared" si="2"/>
        <v>591.5</v>
      </c>
      <c r="G31" s="165">
        <f t="shared" si="3"/>
        <v>139.53</v>
      </c>
      <c r="H31" s="165">
        <f t="shared" si="4"/>
        <v>59.5</v>
      </c>
      <c r="I31" s="165">
        <f t="shared" si="1"/>
        <v>790.53</v>
      </c>
    </row>
    <row r="32" spans="1:9">
      <c r="A32" s="164">
        <v>27</v>
      </c>
      <c r="B32" s="29" t="s">
        <v>324</v>
      </c>
      <c r="C32" s="29" t="s">
        <v>94</v>
      </c>
      <c r="D32" s="29">
        <v>170000017</v>
      </c>
      <c r="E32" s="29">
        <v>0.5</v>
      </c>
      <c r="F32" s="165">
        <f t="shared" si="2"/>
        <v>591.5</v>
      </c>
      <c r="G32" s="165">
        <f t="shared" si="3"/>
        <v>139.53</v>
      </c>
      <c r="H32" s="165">
        <f t="shared" si="4"/>
        <v>59.5</v>
      </c>
      <c r="I32" s="165">
        <f t="shared" si="1"/>
        <v>790.53</v>
      </c>
    </row>
    <row r="33" spans="1:9">
      <c r="A33" s="164">
        <v>28</v>
      </c>
      <c r="B33" s="29" t="s">
        <v>325</v>
      </c>
      <c r="C33" s="29" t="s">
        <v>94</v>
      </c>
      <c r="D33" s="29">
        <v>641400001</v>
      </c>
      <c r="E33" s="29">
        <v>1</v>
      </c>
      <c r="F33" s="165">
        <f t="shared" si="2"/>
        <v>1183</v>
      </c>
      <c r="G33" s="165">
        <f t="shared" si="3"/>
        <v>279.07</v>
      </c>
      <c r="H33" s="165">
        <f t="shared" si="4"/>
        <v>119</v>
      </c>
      <c r="I33" s="165">
        <f t="shared" si="1"/>
        <v>1581.07</v>
      </c>
    </row>
    <row r="34" spans="1:9">
      <c r="A34" s="165">
        <v>29</v>
      </c>
      <c r="B34" s="29" t="s">
        <v>326</v>
      </c>
      <c r="C34" s="29" t="s">
        <v>94</v>
      </c>
      <c r="D34" s="29">
        <v>641600005</v>
      </c>
      <c r="E34" s="29">
        <v>1</v>
      </c>
      <c r="F34" s="165">
        <f t="shared" si="2"/>
        <v>1183</v>
      </c>
      <c r="G34" s="165">
        <f t="shared" si="3"/>
        <v>279.07</v>
      </c>
      <c r="H34" s="165">
        <f t="shared" si="4"/>
        <v>119</v>
      </c>
      <c r="I34" s="165">
        <f t="shared" si="1"/>
        <v>1581.07</v>
      </c>
    </row>
    <row r="35" spans="1:9">
      <c r="A35" s="164">
        <v>30</v>
      </c>
      <c r="B35" s="29" t="s">
        <v>327</v>
      </c>
      <c r="C35" s="29" t="s">
        <v>94</v>
      </c>
      <c r="D35" s="29">
        <v>888300002</v>
      </c>
      <c r="E35" s="29">
        <v>1</v>
      </c>
      <c r="F35" s="165">
        <f t="shared" si="2"/>
        <v>1183</v>
      </c>
      <c r="G35" s="165">
        <f t="shared" si="3"/>
        <v>279.07</v>
      </c>
      <c r="H35" s="165">
        <f t="shared" si="4"/>
        <v>119</v>
      </c>
      <c r="I35" s="165">
        <f t="shared" si="1"/>
        <v>1581.07</v>
      </c>
    </row>
    <row r="36" spans="1:9">
      <c r="A36" s="164">
        <v>31</v>
      </c>
      <c r="B36" s="29" t="s">
        <v>328</v>
      </c>
      <c r="C36" s="29" t="s">
        <v>94</v>
      </c>
      <c r="D36" s="29">
        <v>880200005</v>
      </c>
      <c r="E36" s="29">
        <v>1</v>
      </c>
      <c r="F36" s="165">
        <f t="shared" si="2"/>
        <v>1183</v>
      </c>
      <c r="G36" s="165">
        <f t="shared" si="3"/>
        <v>279.07</v>
      </c>
      <c r="H36" s="165">
        <f t="shared" si="4"/>
        <v>119</v>
      </c>
      <c r="I36" s="165">
        <f t="shared" si="1"/>
        <v>1581.07</v>
      </c>
    </row>
    <row r="37" spans="1:9">
      <c r="A37" s="165">
        <v>32</v>
      </c>
      <c r="B37" s="29" t="s">
        <v>329</v>
      </c>
      <c r="C37" s="29" t="s">
        <v>94</v>
      </c>
      <c r="D37" s="29">
        <v>900200049</v>
      </c>
      <c r="E37" s="29">
        <v>1</v>
      </c>
      <c r="F37" s="165">
        <f t="shared" si="2"/>
        <v>1183</v>
      </c>
      <c r="G37" s="165">
        <f t="shared" si="3"/>
        <v>279.07</v>
      </c>
      <c r="H37" s="165">
        <f t="shared" si="4"/>
        <v>119</v>
      </c>
      <c r="I37" s="165">
        <f t="shared" si="1"/>
        <v>1581.07</v>
      </c>
    </row>
    <row r="38" spans="1:9">
      <c r="A38" s="164">
        <v>33</v>
      </c>
      <c r="B38" s="29" t="s">
        <v>330</v>
      </c>
      <c r="C38" s="29" t="s">
        <v>94</v>
      </c>
      <c r="D38" s="29">
        <v>900200049</v>
      </c>
      <c r="E38" s="29">
        <v>1</v>
      </c>
      <c r="F38" s="165">
        <f t="shared" si="2"/>
        <v>1183</v>
      </c>
      <c r="G38" s="165">
        <f t="shared" si="3"/>
        <v>279.07</v>
      </c>
      <c r="H38" s="165">
        <f t="shared" si="4"/>
        <v>119</v>
      </c>
      <c r="I38" s="165">
        <f t="shared" ref="I38" si="5">SUM(F38:H38)</f>
        <v>1581.07</v>
      </c>
    </row>
    <row r="39" spans="1:9">
      <c r="A39" s="164">
        <v>34</v>
      </c>
      <c r="B39" s="29" t="s">
        <v>331</v>
      </c>
      <c r="C39" s="29" t="s">
        <v>94</v>
      </c>
      <c r="D39" s="29">
        <v>170077439</v>
      </c>
      <c r="E39" s="29">
        <v>1</v>
      </c>
      <c r="F39" s="165">
        <f t="shared" si="2"/>
        <v>1183</v>
      </c>
      <c r="G39" s="165">
        <f t="shared" si="3"/>
        <v>279.07</v>
      </c>
      <c r="H39" s="165">
        <f t="shared" si="4"/>
        <v>119</v>
      </c>
      <c r="I39" s="165">
        <f t="shared" si="1"/>
        <v>1581.07</v>
      </c>
    </row>
    <row r="40" spans="1:9">
      <c r="A40" s="165">
        <v>35</v>
      </c>
      <c r="B40" s="29" t="s">
        <v>332</v>
      </c>
      <c r="C40" s="29" t="s">
        <v>94</v>
      </c>
      <c r="D40" s="29">
        <v>640600004</v>
      </c>
      <c r="E40" s="29">
        <v>1</v>
      </c>
      <c r="F40" s="165">
        <f t="shared" si="2"/>
        <v>1183</v>
      </c>
      <c r="G40" s="165">
        <f t="shared" si="3"/>
        <v>279.07</v>
      </c>
      <c r="H40" s="165">
        <f t="shared" si="4"/>
        <v>119</v>
      </c>
      <c r="I40" s="165">
        <f t="shared" ref="I40" si="6">SUM(F40:H40)</f>
        <v>1581.07</v>
      </c>
    </row>
    <row r="41" spans="1:9">
      <c r="A41" s="164">
        <v>36</v>
      </c>
      <c r="B41" s="29" t="s">
        <v>333</v>
      </c>
      <c r="C41" s="29" t="s">
        <v>94</v>
      </c>
      <c r="D41" s="29">
        <v>880200018</v>
      </c>
      <c r="E41" s="29">
        <v>1</v>
      </c>
      <c r="F41" s="165">
        <f t="shared" si="2"/>
        <v>1183</v>
      </c>
      <c r="G41" s="165">
        <f t="shared" si="3"/>
        <v>279.07</v>
      </c>
      <c r="H41" s="165">
        <f t="shared" si="4"/>
        <v>119</v>
      </c>
      <c r="I41" s="165">
        <f t="shared" si="1"/>
        <v>1581.07</v>
      </c>
    </row>
    <row r="42" spans="1:9">
      <c r="A42" s="164">
        <v>37</v>
      </c>
      <c r="B42" s="29" t="s">
        <v>334</v>
      </c>
      <c r="C42" s="29" t="s">
        <v>94</v>
      </c>
      <c r="D42" s="29">
        <v>648500002</v>
      </c>
      <c r="E42" s="29">
        <v>1</v>
      </c>
      <c r="F42" s="165">
        <f t="shared" si="2"/>
        <v>1183</v>
      </c>
      <c r="G42" s="165">
        <f t="shared" si="3"/>
        <v>279.07</v>
      </c>
      <c r="H42" s="165">
        <f t="shared" si="4"/>
        <v>119</v>
      </c>
      <c r="I42" s="165">
        <f t="shared" si="1"/>
        <v>1581.07</v>
      </c>
    </row>
    <row r="43" spans="1:9">
      <c r="A43" s="165">
        <v>38</v>
      </c>
      <c r="B43" s="29" t="s">
        <v>335</v>
      </c>
      <c r="C43" s="29" t="s">
        <v>94</v>
      </c>
      <c r="D43" s="29">
        <v>170075406</v>
      </c>
      <c r="E43" s="29">
        <v>1</v>
      </c>
      <c r="F43" s="165">
        <f t="shared" si="2"/>
        <v>1183</v>
      </c>
      <c r="G43" s="165">
        <f t="shared" si="3"/>
        <v>279.07</v>
      </c>
      <c r="H43" s="165">
        <f t="shared" si="4"/>
        <v>119</v>
      </c>
      <c r="I43" s="165">
        <f t="shared" si="1"/>
        <v>1581.07</v>
      </c>
    </row>
    <row r="44" spans="1:9">
      <c r="A44" s="164">
        <v>39</v>
      </c>
      <c r="B44" s="29" t="s">
        <v>336</v>
      </c>
      <c r="C44" s="29" t="s">
        <v>94</v>
      </c>
      <c r="D44" s="29">
        <v>620200024</v>
      </c>
      <c r="E44" s="29">
        <v>1</v>
      </c>
      <c r="F44" s="165">
        <f t="shared" si="2"/>
        <v>1183</v>
      </c>
      <c r="G44" s="165">
        <f t="shared" si="3"/>
        <v>279.07</v>
      </c>
      <c r="H44" s="165">
        <f t="shared" si="4"/>
        <v>119</v>
      </c>
      <c r="I44" s="165">
        <f t="shared" si="1"/>
        <v>1581.07</v>
      </c>
    </row>
    <row r="45" spans="1:9">
      <c r="A45" s="164">
        <v>40</v>
      </c>
      <c r="B45" s="29" t="s">
        <v>324</v>
      </c>
      <c r="C45" s="29" t="s">
        <v>94</v>
      </c>
      <c r="D45" s="29">
        <v>840200057</v>
      </c>
      <c r="E45" s="29">
        <v>1</v>
      </c>
      <c r="F45" s="165">
        <f t="shared" si="2"/>
        <v>1183</v>
      </c>
      <c r="G45" s="165">
        <f t="shared" si="3"/>
        <v>279.07</v>
      </c>
      <c r="H45" s="165">
        <f t="shared" si="4"/>
        <v>119</v>
      </c>
      <c r="I45" s="165">
        <f t="shared" si="1"/>
        <v>1581.07</v>
      </c>
    </row>
    <row r="46" spans="1:9">
      <c r="A46" s="165">
        <v>41</v>
      </c>
      <c r="B46" s="29" t="s">
        <v>323</v>
      </c>
      <c r="C46" s="29" t="s">
        <v>94</v>
      </c>
      <c r="D46" s="29">
        <v>880200084</v>
      </c>
      <c r="E46" s="29">
        <v>1</v>
      </c>
      <c r="F46" s="165">
        <f t="shared" si="2"/>
        <v>1183</v>
      </c>
      <c r="G46" s="165">
        <f t="shared" si="3"/>
        <v>279.07</v>
      </c>
      <c r="H46" s="165">
        <f t="shared" si="4"/>
        <v>119</v>
      </c>
      <c r="I46" s="165">
        <f t="shared" si="1"/>
        <v>1581.07</v>
      </c>
    </row>
    <row r="47" spans="1:9">
      <c r="A47" s="164">
        <v>42</v>
      </c>
      <c r="B47" s="29" t="s">
        <v>337</v>
      </c>
      <c r="C47" s="29" t="s">
        <v>94</v>
      </c>
      <c r="D47" s="29">
        <v>900200083</v>
      </c>
      <c r="E47" s="29">
        <v>1</v>
      </c>
      <c r="F47" s="165">
        <f t="shared" si="2"/>
        <v>1183</v>
      </c>
      <c r="G47" s="165">
        <f t="shared" si="3"/>
        <v>279.07</v>
      </c>
      <c r="H47" s="165">
        <f t="shared" si="4"/>
        <v>119</v>
      </c>
      <c r="I47" s="165">
        <f t="shared" si="1"/>
        <v>1581.07</v>
      </c>
    </row>
    <row r="48" spans="1:9">
      <c r="A48" s="164">
        <v>43</v>
      </c>
      <c r="B48" s="29" t="s">
        <v>338</v>
      </c>
      <c r="C48" s="29" t="s">
        <v>94</v>
      </c>
      <c r="D48" s="29">
        <v>624275401</v>
      </c>
      <c r="E48" s="29">
        <v>1</v>
      </c>
      <c r="F48" s="165">
        <f t="shared" si="2"/>
        <v>1183</v>
      </c>
      <c r="G48" s="165">
        <f t="shared" si="3"/>
        <v>279.07</v>
      </c>
      <c r="H48" s="165">
        <f t="shared" si="4"/>
        <v>119</v>
      </c>
      <c r="I48" s="165">
        <f t="shared" si="1"/>
        <v>1581.07</v>
      </c>
    </row>
    <row r="49" spans="1:9">
      <c r="A49" s="165">
        <v>44</v>
      </c>
      <c r="B49" s="29" t="s">
        <v>339</v>
      </c>
      <c r="C49" s="29" t="s">
        <v>94</v>
      </c>
      <c r="D49" s="29">
        <v>170075430</v>
      </c>
      <c r="E49" s="29">
        <v>1</v>
      </c>
      <c r="F49" s="165">
        <f t="shared" si="2"/>
        <v>1183</v>
      </c>
      <c r="G49" s="165">
        <f t="shared" si="3"/>
        <v>279.07</v>
      </c>
      <c r="H49" s="165">
        <f t="shared" si="4"/>
        <v>119</v>
      </c>
      <c r="I49" s="165">
        <f t="shared" si="1"/>
        <v>1581.07</v>
      </c>
    </row>
    <row r="50" spans="1:9">
      <c r="A50" s="164">
        <v>45</v>
      </c>
      <c r="B50" s="29" t="s">
        <v>340</v>
      </c>
      <c r="C50" s="29" t="s">
        <v>94</v>
      </c>
      <c r="D50" s="29">
        <v>620200046</v>
      </c>
      <c r="E50" s="29">
        <v>1</v>
      </c>
      <c r="F50" s="165">
        <f t="shared" si="2"/>
        <v>1183</v>
      </c>
      <c r="G50" s="165">
        <f t="shared" si="3"/>
        <v>279.07</v>
      </c>
      <c r="H50" s="165">
        <f t="shared" si="4"/>
        <v>119</v>
      </c>
      <c r="I50" s="165">
        <f t="shared" si="1"/>
        <v>1581.07</v>
      </c>
    </row>
    <row r="51" spans="1:9">
      <c r="A51" s="164">
        <v>46</v>
      </c>
      <c r="B51" s="29" t="s">
        <v>341</v>
      </c>
      <c r="C51" s="29" t="s">
        <v>94</v>
      </c>
      <c r="D51" s="29">
        <v>900200083</v>
      </c>
      <c r="E51" s="29">
        <v>1</v>
      </c>
      <c r="F51" s="165">
        <f t="shared" si="2"/>
        <v>1183</v>
      </c>
      <c r="G51" s="165">
        <f t="shared" si="3"/>
        <v>279.07</v>
      </c>
      <c r="H51" s="165">
        <f t="shared" si="4"/>
        <v>119</v>
      </c>
      <c r="I51" s="165">
        <f t="shared" si="1"/>
        <v>1581.07</v>
      </c>
    </row>
    <row r="52" spans="1:9">
      <c r="A52" s="165">
        <v>47</v>
      </c>
      <c r="B52" s="29" t="s">
        <v>342</v>
      </c>
      <c r="C52" s="29" t="s">
        <v>94</v>
      </c>
      <c r="D52" s="29">
        <v>170000173</v>
      </c>
      <c r="E52" s="29">
        <v>0.5</v>
      </c>
      <c r="F52" s="165">
        <f t="shared" si="2"/>
        <v>591.5</v>
      </c>
      <c r="G52" s="165">
        <f t="shared" si="3"/>
        <v>139.53</v>
      </c>
      <c r="H52" s="165">
        <f t="shared" si="4"/>
        <v>59.5</v>
      </c>
      <c r="I52" s="165">
        <f>SUM(F52:H52)</f>
        <v>790.53</v>
      </c>
    </row>
    <row r="53" spans="1:9">
      <c r="A53" s="164">
        <v>48</v>
      </c>
      <c r="B53" s="39" t="s">
        <v>343</v>
      </c>
      <c r="C53" s="29" t="s">
        <v>94</v>
      </c>
      <c r="D53" s="29">
        <v>620200046</v>
      </c>
      <c r="E53" s="29">
        <v>1</v>
      </c>
      <c r="F53" s="165">
        <f t="shared" si="2"/>
        <v>1183</v>
      </c>
      <c r="G53" s="165">
        <f t="shared" si="3"/>
        <v>279.07</v>
      </c>
      <c r="H53" s="165">
        <f t="shared" si="4"/>
        <v>119</v>
      </c>
      <c r="I53" s="165">
        <f>SUM(F53:H53)</f>
        <v>1581.07</v>
      </c>
    </row>
    <row r="54" spans="1:9">
      <c r="A54" s="164">
        <v>49</v>
      </c>
      <c r="B54" s="29" t="s">
        <v>344</v>
      </c>
      <c r="C54" s="29" t="s">
        <v>93</v>
      </c>
      <c r="D54" s="29">
        <v>760200022</v>
      </c>
      <c r="E54" s="29">
        <v>1</v>
      </c>
      <c r="F54" s="165">
        <f t="shared" si="2"/>
        <v>1183</v>
      </c>
      <c r="G54" s="165">
        <f t="shared" si="3"/>
        <v>279.07</v>
      </c>
      <c r="H54" s="165">
        <f t="shared" si="4"/>
        <v>119</v>
      </c>
      <c r="I54" s="165">
        <f t="shared" ref="I54:I87" si="7">SUM(F54:H54)</f>
        <v>1581.07</v>
      </c>
    </row>
    <row r="55" spans="1:9">
      <c r="A55" s="165">
        <v>50</v>
      </c>
      <c r="B55" s="29" t="s">
        <v>345</v>
      </c>
      <c r="C55" s="29" t="s">
        <v>93</v>
      </c>
      <c r="D55" s="29">
        <v>50077451</v>
      </c>
      <c r="E55" s="29">
        <v>1</v>
      </c>
      <c r="F55" s="165">
        <f t="shared" si="2"/>
        <v>1183</v>
      </c>
      <c r="G55" s="165">
        <f t="shared" si="3"/>
        <v>279.07</v>
      </c>
      <c r="H55" s="165">
        <f t="shared" si="4"/>
        <v>119</v>
      </c>
      <c r="I55" s="165">
        <f t="shared" si="7"/>
        <v>1581.07</v>
      </c>
    </row>
    <row r="56" spans="1:9">
      <c r="A56" s="164">
        <v>51</v>
      </c>
      <c r="B56" s="29" t="s">
        <v>346</v>
      </c>
      <c r="C56" s="29" t="s">
        <v>93</v>
      </c>
      <c r="D56" s="29">
        <v>761200007</v>
      </c>
      <c r="E56" s="29">
        <v>1</v>
      </c>
      <c r="F56" s="165">
        <f t="shared" si="2"/>
        <v>1183</v>
      </c>
      <c r="G56" s="165">
        <f t="shared" si="3"/>
        <v>279.07</v>
      </c>
      <c r="H56" s="165">
        <f t="shared" si="4"/>
        <v>119</v>
      </c>
      <c r="I56" s="165">
        <f t="shared" si="7"/>
        <v>1581.07</v>
      </c>
    </row>
    <row r="57" spans="1:9">
      <c r="A57" s="164">
        <v>52</v>
      </c>
      <c r="B57" s="29" t="s">
        <v>347</v>
      </c>
      <c r="C57" s="29" t="s">
        <v>93</v>
      </c>
      <c r="D57" s="29">
        <v>440800008</v>
      </c>
      <c r="E57" s="29">
        <v>1</v>
      </c>
      <c r="F57" s="165">
        <f t="shared" si="2"/>
        <v>1183</v>
      </c>
      <c r="G57" s="165">
        <f t="shared" si="3"/>
        <v>279.07</v>
      </c>
      <c r="H57" s="165">
        <f t="shared" si="4"/>
        <v>119</v>
      </c>
      <c r="I57" s="165">
        <f t="shared" si="7"/>
        <v>1581.07</v>
      </c>
    </row>
    <row r="58" spans="1:9">
      <c r="A58" s="165">
        <v>53</v>
      </c>
      <c r="B58" s="29" t="s">
        <v>348</v>
      </c>
      <c r="C58" s="29" t="s">
        <v>93</v>
      </c>
      <c r="D58" s="29">
        <v>680200037</v>
      </c>
      <c r="E58" s="29">
        <v>0.5</v>
      </c>
      <c r="F58" s="165">
        <f t="shared" si="2"/>
        <v>591.5</v>
      </c>
      <c r="G58" s="165">
        <f t="shared" si="3"/>
        <v>139.53</v>
      </c>
      <c r="H58" s="165">
        <f t="shared" si="4"/>
        <v>59.5</v>
      </c>
      <c r="I58" s="165">
        <f t="shared" si="7"/>
        <v>790.53</v>
      </c>
    </row>
    <row r="59" spans="1:9">
      <c r="A59" s="164">
        <v>54</v>
      </c>
      <c r="B59" s="29" t="s">
        <v>349</v>
      </c>
      <c r="C59" s="29" t="s">
        <v>93</v>
      </c>
      <c r="D59" s="29">
        <v>50075407</v>
      </c>
      <c r="E59" s="29">
        <v>0.5</v>
      </c>
      <c r="F59" s="165">
        <f t="shared" si="2"/>
        <v>591.5</v>
      </c>
      <c r="G59" s="165">
        <f t="shared" si="3"/>
        <v>139.53</v>
      </c>
      <c r="H59" s="165">
        <f t="shared" si="4"/>
        <v>59.5</v>
      </c>
      <c r="I59" s="165">
        <f t="shared" si="7"/>
        <v>790.53</v>
      </c>
    </row>
    <row r="60" spans="1:9">
      <c r="A60" s="164">
        <v>55</v>
      </c>
      <c r="B60" s="29" t="s">
        <v>350</v>
      </c>
      <c r="C60" s="29" t="s">
        <v>93</v>
      </c>
      <c r="D60" s="29">
        <v>50075407</v>
      </c>
      <c r="E60" s="29">
        <v>0.5</v>
      </c>
      <c r="F60" s="165">
        <f t="shared" si="2"/>
        <v>591.5</v>
      </c>
      <c r="G60" s="165">
        <f t="shared" si="3"/>
        <v>139.53</v>
      </c>
      <c r="H60" s="165">
        <f t="shared" si="4"/>
        <v>59.5</v>
      </c>
      <c r="I60" s="165">
        <f t="shared" si="7"/>
        <v>790.53</v>
      </c>
    </row>
    <row r="61" spans="1:9">
      <c r="A61" s="165">
        <v>56</v>
      </c>
      <c r="B61" s="29" t="s">
        <v>351</v>
      </c>
      <c r="C61" s="29" t="s">
        <v>93</v>
      </c>
      <c r="D61" s="29">
        <v>50075413</v>
      </c>
      <c r="E61" s="29">
        <v>1</v>
      </c>
      <c r="F61" s="165">
        <f t="shared" si="2"/>
        <v>1183</v>
      </c>
      <c r="G61" s="165">
        <f t="shared" si="3"/>
        <v>279.07</v>
      </c>
      <c r="H61" s="165">
        <f t="shared" si="4"/>
        <v>119</v>
      </c>
      <c r="I61" s="165">
        <f t="shared" si="7"/>
        <v>1581.07</v>
      </c>
    </row>
    <row r="62" spans="1:9">
      <c r="A62" s="164">
        <v>57</v>
      </c>
      <c r="B62" s="29" t="s">
        <v>352</v>
      </c>
      <c r="C62" s="29" t="s">
        <v>93</v>
      </c>
      <c r="D62" s="29">
        <v>2000003</v>
      </c>
      <c r="E62" s="29">
        <v>0.5</v>
      </c>
      <c r="F62" s="165">
        <f t="shared" si="2"/>
        <v>591.5</v>
      </c>
      <c r="G62" s="165">
        <f t="shared" si="3"/>
        <v>139.53</v>
      </c>
      <c r="H62" s="165">
        <f t="shared" si="4"/>
        <v>59.5</v>
      </c>
      <c r="I62" s="165">
        <f t="shared" si="7"/>
        <v>790.53</v>
      </c>
    </row>
    <row r="63" spans="1:9">
      <c r="A63" s="164">
        <v>58</v>
      </c>
      <c r="B63" s="29" t="s">
        <v>353</v>
      </c>
      <c r="C63" s="29" t="s">
        <v>93</v>
      </c>
      <c r="D63" s="29">
        <v>50000162</v>
      </c>
      <c r="E63" s="29">
        <v>1</v>
      </c>
      <c r="F63" s="165">
        <f t="shared" si="2"/>
        <v>1183</v>
      </c>
      <c r="G63" s="165">
        <f t="shared" si="3"/>
        <v>279.07</v>
      </c>
      <c r="H63" s="165">
        <f t="shared" si="4"/>
        <v>119</v>
      </c>
      <c r="I63" s="165">
        <f t="shared" si="7"/>
        <v>1581.07</v>
      </c>
    </row>
    <row r="64" spans="1:9">
      <c r="A64" s="165">
        <v>59</v>
      </c>
      <c r="B64" s="29" t="s">
        <v>354</v>
      </c>
      <c r="C64" s="29" t="s">
        <v>93</v>
      </c>
      <c r="D64" s="29">
        <v>50000138</v>
      </c>
      <c r="E64" s="29">
        <v>1</v>
      </c>
      <c r="F64" s="165">
        <f t="shared" si="2"/>
        <v>1183</v>
      </c>
      <c r="G64" s="165">
        <f t="shared" si="3"/>
        <v>279.07</v>
      </c>
      <c r="H64" s="165">
        <f t="shared" si="4"/>
        <v>119</v>
      </c>
      <c r="I64" s="165">
        <f t="shared" si="7"/>
        <v>1581.07</v>
      </c>
    </row>
    <row r="65" spans="1:9">
      <c r="A65" s="164">
        <v>60</v>
      </c>
      <c r="B65" s="29" t="s">
        <v>355</v>
      </c>
      <c r="C65" s="29" t="s">
        <v>93</v>
      </c>
      <c r="D65" s="29">
        <v>780200016</v>
      </c>
      <c r="E65" s="29">
        <v>1</v>
      </c>
      <c r="F65" s="165">
        <f t="shared" si="2"/>
        <v>1183</v>
      </c>
      <c r="G65" s="165">
        <f t="shared" si="3"/>
        <v>279.07</v>
      </c>
      <c r="H65" s="165">
        <f t="shared" si="4"/>
        <v>119</v>
      </c>
      <c r="I65" s="165">
        <f t="shared" si="7"/>
        <v>1581.07</v>
      </c>
    </row>
    <row r="66" spans="1:9">
      <c r="A66" s="164">
        <v>61</v>
      </c>
      <c r="B66" s="29" t="s">
        <v>356</v>
      </c>
      <c r="C66" s="29" t="s">
        <v>93</v>
      </c>
      <c r="D66" s="29">
        <v>50077453</v>
      </c>
      <c r="E66" s="29">
        <v>1</v>
      </c>
      <c r="F66" s="165">
        <f t="shared" si="2"/>
        <v>1183</v>
      </c>
      <c r="G66" s="165">
        <f t="shared" si="3"/>
        <v>279.07</v>
      </c>
      <c r="H66" s="165">
        <f t="shared" si="4"/>
        <v>119</v>
      </c>
      <c r="I66" s="165">
        <f t="shared" si="7"/>
        <v>1581.07</v>
      </c>
    </row>
    <row r="67" spans="1:9">
      <c r="A67" s="165">
        <v>62</v>
      </c>
      <c r="B67" s="29" t="s">
        <v>357</v>
      </c>
      <c r="C67" s="29" t="s">
        <v>93</v>
      </c>
      <c r="D67" s="29">
        <v>680200035</v>
      </c>
      <c r="E67" s="29">
        <v>1</v>
      </c>
      <c r="F67" s="165">
        <f t="shared" si="2"/>
        <v>1183</v>
      </c>
      <c r="G67" s="165">
        <f t="shared" si="3"/>
        <v>279.07</v>
      </c>
      <c r="H67" s="165">
        <f t="shared" si="4"/>
        <v>119</v>
      </c>
      <c r="I67" s="165">
        <f t="shared" si="7"/>
        <v>1581.07</v>
      </c>
    </row>
    <row r="68" spans="1:9">
      <c r="A68" s="164">
        <v>63</v>
      </c>
      <c r="B68" s="29" t="s">
        <v>358</v>
      </c>
      <c r="C68" s="29" t="s">
        <v>93</v>
      </c>
      <c r="D68" s="29">
        <v>680200002</v>
      </c>
      <c r="E68" s="29">
        <v>1</v>
      </c>
      <c r="F68" s="165">
        <f t="shared" si="2"/>
        <v>1183</v>
      </c>
      <c r="G68" s="165">
        <f t="shared" si="3"/>
        <v>279.07</v>
      </c>
      <c r="H68" s="165">
        <f t="shared" si="4"/>
        <v>119</v>
      </c>
      <c r="I68" s="165">
        <f t="shared" si="7"/>
        <v>1581.07</v>
      </c>
    </row>
    <row r="69" spans="1:9">
      <c r="A69" s="164">
        <v>64</v>
      </c>
      <c r="B69" s="29" t="s">
        <v>359</v>
      </c>
      <c r="C69" s="29" t="s">
        <v>93</v>
      </c>
      <c r="D69" s="29">
        <v>210075408</v>
      </c>
      <c r="E69" s="29">
        <v>1</v>
      </c>
      <c r="F69" s="165">
        <f t="shared" si="2"/>
        <v>1183</v>
      </c>
      <c r="G69" s="165">
        <f t="shared" si="3"/>
        <v>279.07</v>
      </c>
      <c r="H69" s="165">
        <f t="shared" si="4"/>
        <v>119</v>
      </c>
      <c r="I69" s="165">
        <f t="shared" si="7"/>
        <v>1581.07</v>
      </c>
    </row>
    <row r="70" spans="1:9">
      <c r="A70" s="165">
        <v>65</v>
      </c>
      <c r="B70" s="29" t="s">
        <v>360</v>
      </c>
      <c r="C70" s="29" t="s">
        <v>93</v>
      </c>
      <c r="D70" s="29">
        <v>680200033</v>
      </c>
      <c r="E70" s="29">
        <v>1</v>
      </c>
      <c r="F70" s="165">
        <f t="shared" si="2"/>
        <v>1183</v>
      </c>
      <c r="G70" s="165">
        <f t="shared" si="3"/>
        <v>279.07</v>
      </c>
      <c r="H70" s="165">
        <f t="shared" si="4"/>
        <v>119</v>
      </c>
      <c r="I70" s="165">
        <f t="shared" si="7"/>
        <v>1581.07</v>
      </c>
    </row>
    <row r="71" spans="1:9">
      <c r="A71" s="164">
        <v>66</v>
      </c>
      <c r="B71" s="29" t="s">
        <v>361</v>
      </c>
      <c r="C71" s="29" t="s">
        <v>93</v>
      </c>
      <c r="D71" s="29">
        <v>761200005</v>
      </c>
      <c r="E71" s="29">
        <v>1</v>
      </c>
      <c r="F71" s="165">
        <f t="shared" ref="F71:F134" si="8">$F$3*E71</f>
        <v>1183</v>
      </c>
      <c r="G71" s="165">
        <f t="shared" ref="G71:G134" si="9">ROUND(F71*$G$3,2)</f>
        <v>279.07</v>
      </c>
      <c r="H71" s="165">
        <f t="shared" ref="H71:H134" si="10">E71*$H$3</f>
        <v>119</v>
      </c>
      <c r="I71" s="165">
        <f t="shared" si="7"/>
        <v>1581.07</v>
      </c>
    </row>
    <row r="72" spans="1:9">
      <c r="A72" s="164">
        <v>67</v>
      </c>
      <c r="B72" s="29" t="s">
        <v>362</v>
      </c>
      <c r="C72" s="29" t="s">
        <v>93</v>
      </c>
      <c r="D72" s="29">
        <v>50075425</v>
      </c>
      <c r="E72" s="29">
        <v>1</v>
      </c>
      <c r="F72" s="165">
        <f t="shared" si="8"/>
        <v>1183</v>
      </c>
      <c r="G72" s="165">
        <f t="shared" si="9"/>
        <v>279.07</v>
      </c>
      <c r="H72" s="165">
        <f t="shared" si="10"/>
        <v>119</v>
      </c>
      <c r="I72" s="165">
        <f t="shared" si="7"/>
        <v>1581.07</v>
      </c>
    </row>
    <row r="73" spans="1:9">
      <c r="A73" s="165">
        <v>68</v>
      </c>
      <c r="B73" s="29" t="s">
        <v>363</v>
      </c>
      <c r="C73" s="29" t="s">
        <v>93</v>
      </c>
      <c r="D73" s="29">
        <v>50075421</v>
      </c>
      <c r="E73" s="29">
        <v>1</v>
      </c>
      <c r="F73" s="165">
        <f t="shared" si="8"/>
        <v>1183</v>
      </c>
      <c r="G73" s="165">
        <f t="shared" si="9"/>
        <v>279.07</v>
      </c>
      <c r="H73" s="165">
        <f t="shared" si="10"/>
        <v>119</v>
      </c>
      <c r="I73" s="165">
        <f t="shared" si="7"/>
        <v>1581.07</v>
      </c>
    </row>
    <row r="74" spans="1:9">
      <c r="A74" s="164">
        <v>69</v>
      </c>
      <c r="B74" s="29" t="s">
        <v>364</v>
      </c>
      <c r="C74" s="29" t="s">
        <v>93</v>
      </c>
      <c r="D74" s="29">
        <v>210075413</v>
      </c>
      <c r="E74" s="29">
        <v>1</v>
      </c>
      <c r="F74" s="165">
        <f t="shared" si="8"/>
        <v>1183</v>
      </c>
      <c r="G74" s="165">
        <f t="shared" si="9"/>
        <v>279.07</v>
      </c>
      <c r="H74" s="165">
        <f t="shared" si="10"/>
        <v>119</v>
      </c>
      <c r="I74" s="165">
        <f t="shared" si="7"/>
        <v>1581.07</v>
      </c>
    </row>
    <row r="75" spans="1:9">
      <c r="A75" s="164">
        <v>70</v>
      </c>
      <c r="B75" s="29" t="s">
        <v>365</v>
      </c>
      <c r="C75" s="29" t="s">
        <v>93</v>
      </c>
      <c r="D75" s="29">
        <v>600200037</v>
      </c>
      <c r="E75" s="29">
        <v>0.25</v>
      </c>
      <c r="F75" s="165">
        <f t="shared" si="8"/>
        <v>295.75</v>
      </c>
      <c r="G75" s="165">
        <f t="shared" si="9"/>
        <v>69.77</v>
      </c>
      <c r="H75" s="165">
        <f t="shared" si="10"/>
        <v>29.75</v>
      </c>
      <c r="I75" s="165">
        <f t="shared" si="7"/>
        <v>395.27</v>
      </c>
    </row>
    <row r="76" spans="1:9">
      <c r="A76" s="165">
        <v>71</v>
      </c>
      <c r="B76" s="29" t="s">
        <v>366</v>
      </c>
      <c r="C76" s="29" t="s">
        <v>93</v>
      </c>
      <c r="D76" s="29">
        <v>600200037</v>
      </c>
      <c r="E76" s="29">
        <v>0.75</v>
      </c>
      <c r="F76" s="165">
        <f t="shared" si="8"/>
        <v>887.25</v>
      </c>
      <c r="G76" s="165">
        <f t="shared" si="9"/>
        <v>209.3</v>
      </c>
      <c r="H76" s="165">
        <f t="shared" si="10"/>
        <v>89.25</v>
      </c>
      <c r="I76" s="165">
        <f t="shared" si="7"/>
        <v>1185.8</v>
      </c>
    </row>
    <row r="77" spans="1:9">
      <c r="A77" s="164">
        <v>72</v>
      </c>
      <c r="B77" s="29" t="s">
        <v>367</v>
      </c>
      <c r="C77" s="29" t="s">
        <v>93</v>
      </c>
      <c r="D77" s="29">
        <v>210000071</v>
      </c>
      <c r="E77" s="29">
        <v>1</v>
      </c>
      <c r="F77" s="165">
        <f t="shared" si="8"/>
        <v>1183</v>
      </c>
      <c r="G77" s="165">
        <f t="shared" si="9"/>
        <v>279.07</v>
      </c>
      <c r="H77" s="165">
        <f t="shared" si="10"/>
        <v>119</v>
      </c>
      <c r="I77" s="165">
        <f t="shared" si="7"/>
        <v>1581.07</v>
      </c>
    </row>
    <row r="78" spans="1:9">
      <c r="A78" s="164">
        <v>73</v>
      </c>
      <c r="B78" s="29" t="s">
        <v>368</v>
      </c>
      <c r="C78" s="29" t="s">
        <v>93</v>
      </c>
      <c r="D78" s="29">
        <v>600200035</v>
      </c>
      <c r="E78" s="29">
        <v>0.5</v>
      </c>
      <c r="F78" s="165">
        <f t="shared" si="8"/>
        <v>591.5</v>
      </c>
      <c r="G78" s="165">
        <f t="shared" si="9"/>
        <v>139.53</v>
      </c>
      <c r="H78" s="165">
        <f t="shared" si="10"/>
        <v>59.5</v>
      </c>
      <c r="I78" s="165">
        <f t="shared" si="7"/>
        <v>790.53</v>
      </c>
    </row>
    <row r="79" spans="1:9">
      <c r="A79" s="165">
        <v>74</v>
      </c>
      <c r="B79" s="29" t="s">
        <v>369</v>
      </c>
      <c r="C79" s="29" t="s">
        <v>93</v>
      </c>
      <c r="D79" s="29">
        <v>600200035</v>
      </c>
      <c r="E79" s="29">
        <v>1</v>
      </c>
      <c r="F79" s="165">
        <f t="shared" si="8"/>
        <v>1183</v>
      </c>
      <c r="G79" s="165">
        <f t="shared" si="9"/>
        <v>279.07</v>
      </c>
      <c r="H79" s="165">
        <f t="shared" si="10"/>
        <v>119</v>
      </c>
      <c r="I79" s="165">
        <f t="shared" si="7"/>
        <v>1581.07</v>
      </c>
    </row>
    <row r="80" spans="1:9">
      <c r="A80" s="164">
        <v>75</v>
      </c>
      <c r="B80" s="29" t="s">
        <v>370</v>
      </c>
      <c r="C80" s="29" t="s">
        <v>93</v>
      </c>
      <c r="D80" s="29">
        <v>50075420</v>
      </c>
      <c r="E80" s="29">
        <v>1</v>
      </c>
      <c r="F80" s="165">
        <f t="shared" si="8"/>
        <v>1183</v>
      </c>
      <c r="G80" s="165">
        <f t="shared" si="9"/>
        <v>279.07</v>
      </c>
      <c r="H80" s="165">
        <f t="shared" si="10"/>
        <v>119</v>
      </c>
      <c r="I80" s="165">
        <f t="shared" si="7"/>
        <v>1581.07</v>
      </c>
    </row>
    <row r="81" spans="1:9">
      <c r="A81" s="164">
        <v>76</v>
      </c>
      <c r="B81" s="29" t="s">
        <v>371</v>
      </c>
      <c r="C81" s="29" t="s">
        <v>93</v>
      </c>
      <c r="D81" s="29">
        <v>50000009</v>
      </c>
      <c r="E81" s="29">
        <v>1</v>
      </c>
      <c r="F81" s="165">
        <f t="shared" si="8"/>
        <v>1183</v>
      </c>
      <c r="G81" s="165">
        <f t="shared" si="9"/>
        <v>279.07</v>
      </c>
      <c r="H81" s="165">
        <f t="shared" si="10"/>
        <v>119</v>
      </c>
      <c r="I81" s="165">
        <f t="shared" si="7"/>
        <v>1581.07</v>
      </c>
    </row>
    <row r="82" spans="1:9">
      <c r="A82" s="165">
        <v>77</v>
      </c>
      <c r="B82" s="29" t="s">
        <v>372</v>
      </c>
      <c r="C82" s="29" t="s">
        <v>93</v>
      </c>
      <c r="D82" s="29">
        <v>210000055</v>
      </c>
      <c r="E82" s="29">
        <v>1</v>
      </c>
      <c r="F82" s="165">
        <f t="shared" si="8"/>
        <v>1183</v>
      </c>
      <c r="G82" s="165">
        <f t="shared" si="9"/>
        <v>279.07</v>
      </c>
      <c r="H82" s="165">
        <f t="shared" si="10"/>
        <v>119</v>
      </c>
      <c r="I82" s="165">
        <f t="shared" si="7"/>
        <v>1581.07</v>
      </c>
    </row>
    <row r="83" spans="1:9">
      <c r="A83" s="164">
        <v>78</v>
      </c>
      <c r="B83" s="29" t="s">
        <v>373</v>
      </c>
      <c r="C83" s="29" t="s">
        <v>93</v>
      </c>
      <c r="D83" s="29">
        <v>601000006</v>
      </c>
      <c r="E83" s="29">
        <v>1</v>
      </c>
      <c r="F83" s="165">
        <f t="shared" si="8"/>
        <v>1183</v>
      </c>
      <c r="G83" s="165">
        <f t="shared" si="9"/>
        <v>279.07</v>
      </c>
      <c r="H83" s="165">
        <f t="shared" si="10"/>
        <v>119</v>
      </c>
      <c r="I83" s="165">
        <f t="shared" si="7"/>
        <v>1581.07</v>
      </c>
    </row>
    <row r="84" spans="1:9">
      <c r="A84" s="164">
        <v>79</v>
      </c>
      <c r="B84" s="29" t="s">
        <v>374</v>
      </c>
      <c r="C84" s="29" t="s">
        <v>93</v>
      </c>
      <c r="D84" s="29">
        <v>50075438</v>
      </c>
      <c r="E84" s="29">
        <v>1</v>
      </c>
      <c r="F84" s="165">
        <f t="shared" si="8"/>
        <v>1183</v>
      </c>
      <c r="G84" s="165">
        <f t="shared" si="9"/>
        <v>279.07</v>
      </c>
      <c r="H84" s="165">
        <f t="shared" si="10"/>
        <v>119</v>
      </c>
      <c r="I84" s="165">
        <f t="shared" si="7"/>
        <v>1581.07</v>
      </c>
    </row>
    <row r="85" spans="1:9">
      <c r="A85" s="165">
        <v>80</v>
      </c>
      <c r="B85" s="29" t="s">
        <v>375</v>
      </c>
      <c r="C85" s="29" t="s">
        <v>93</v>
      </c>
      <c r="D85" s="29">
        <v>604300005</v>
      </c>
      <c r="E85" s="29">
        <v>1</v>
      </c>
      <c r="F85" s="165">
        <f t="shared" si="8"/>
        <v>1183</v>
      </c>
      <c r="G85" s="165">
        <f t="shared" si="9"/>
        <v>279.07</v>
      </c>
      <c r="H85" s="165">
        <f t="shared" si="10"/>
        <v>119</v>
      </c>
      <c r="I85" s="165">
        <f t="shared" si="7"/>
        <v>1581.07</v>
      </c>
    </row>
    <row r="86" spans="1:9">
      <c r="A86" s="164">
        <v>81</v>
      </c>
      <c r="B86" s="29" t="s">
        <v>376</v>
      </c>
      <c r="C86" s="29" t="s">
        <v>93</v>
      </c>
      <c r="D86" s="29">
        <v>50000139</v>
      </c>
      <c r="E86" s="29">
        <v>1</v>
      </c>
      <c r="F86" s="165">
        <f t="shared" si="8"/>
        <v>1183</v>
      </c>
      <c r="G86" s="165">
        <f t="shared" si="9"/>
        <v>279.07</v>
      </c>
      <c r="H86" s="165">
        <f t="shared" si="10"/>
        <v>119</v>
      </c>
      <c r="I86" s="165">
        <f t="shared" si="7"/>
        <v>1581.07</v>
      </c>
    </row>
    <row r="87" spans="1:9">
      <c r="A87" s="164">
        <v>82</v>
      </c>
      <c r="B87" s="29" t="s">
        <v>377</v>
      </c>
      <c r="C87" s="29" t="s">
        <v>93</v>
      </c>
      <c r="D87" s="29">
        <v>780200014</v>
      </c>
      <c r="E87" s="29">
        <v>0.5</v>
      </c>
      <c r="F87" s="165">
        <f t="shared" si="8"/>
        <v>591.5</v>
      </c>
      <c r="G87" s="165">
        <f t="shared" si="9"/>
        <v>139.53</v>
      </c>
      <c r="H87" s="165">
        <f t="shared" si="10"/>
        <v>59.5</v>
      </c>
      <c r="I87" s="165">
        <f t="shared" si="7"/>
        <v>790.53</v>
      </c>
    </row>
    <row r="88" spans="1:9">
      <c r="A88" s="165">
        <v>83</v>
      </c>
      <c r="B88" s="29" t="s">
        <v>378</v>
      </c>
      <c r="C88" s="29" t="s">
        <v>93</v>
      </c>
      <c r="D88" s="29">
        <v>50000023</v>
      </c>
      <c r="E88" s="29">
        <v>1</v>
      </c>
      <c r="F88" s="165">
        <f t="shared" si="8"/>
        <v>1183</v>
      </c>
      <c r="G88" s="165">
        <f t="shared" si="9"/>
        <v>279.07</v>
      </c>
      <c r="H88" s="165">
        <f t="shared" si="10"/>
        <v>119</v>
      </c>
      <c r="I88" s="165">
        <f t="shared" ref="I88:I151" si="11">SUM(F88:H88)</f>
        <v>1581.07</v>
      </c>
    </row>
    <row r="89" spans="1:9">
      <c r="A89" s="164">
        <v>84</v>
      </c>
      <c r="B89" s="29" t="s">
        <v>379</v>
      </c>
      <c r="C89" s="29" t="s">
        <v>93</v>
      </c>
      <c r="D89" s="29">
        <v>210075404</v>
      </c>
      <c r="E89" s="29">
        <v>1</v>
      </c>
      <c r="F89" s="165">
        <f t="shared" si="8"/>
        <v>1183</v>
      </c>
      <c r="G89" s="165">
        <f t="shared" si="9"/>
        <v>279.07</v>
      </c>
      <c r="H89" s="165">
        <f t="shared" si="10"/>
        <v>119</v>
      </c>
      <c r="I89" s="165">
        <f t="shared" si="11"/>
        <v>1581.07</v>
      </c>
    </row>
    <row r="90" spans="1:9">
      <c r="A90" s="164">
        <v>85</v>
      </c>
      <c r="B90" s="29" t="s">
        <v>380</v>
      </c>
      <c r="C90" s="29" t="s">
        <v>93</v>
      </c>
      <c r="D90" s="29">
        <v>601000007</v>
      </c>
      <c r="E90" s="29">
        <v>1</v>
      </c>
      <c r="F90" s="165">
        <f t="shared" si="8"/>
        <v>1183</v>
      </c>
      <c r="G90" s="165">
        <f t="shared" si="9"/>
        <v>279.07</v>
      </c>
      <c r="H90" s="165">
        <f t="shared" si="10"/>
        <v>119</v>
      </c>
      <c r="I90" s="165">
        <f t="shared" si="11"/>
        <v>1581.07</v>
      </c>
    </row>
    <row r="91" spans="1:9">
      <c r="A91" s="165">
        <v>86</v>
      </c>
      <c r="B91" s="29" t="s">
        <v>381</v>
      </c>
      <c r="C91" s="29" t="s">
        <v>93</v>
      </c>
      <c r="D91" s="29">
        <v>604300007</v>
      </c>
      <c r="E91" s="29">
        <v>1</v>
      </c>
      <c r="F91" s="165">
        <f t="shared" si="8"/>
        <v>1183</v>
      </c>
      <c r="G91" s="165">
        <f t="shared" si="9"/>
        <v>279.07</v>
      </c>
      <c r="H91" s="165">
        <f t="shared" si="10"/>
        <v>119</v>
      </c>
      <c r="I91" s="165">
        <f t="shared" si="11"/>
        <v>1581.07</v>
      </c>
    </row>
    <row r="92" spans="1:9">
      <c r="A92" s="164">
        <v>87</v>
      </c>
      <c r="B92" s="29" t="s">
        <v>382</v>
      </c>
      <c r="C92" s="29" t="s">
        <v>93</v>
      </c>
      <c r="D92" s="29">
        <v>440200009</v>
      </c>
      <c r="E92" s="29">
        <v>0.25</v>
      </c>
      <c r="F92" s="165">
        <f t="shared" si="8"/>
        <v>295.75</v>
      </c>
      <c r="G92" s="165">
        <f t="shared" si="9"/>
        <v>69.77</v>
      </c>
      <c r="H92" s="165">
        <f t="shared" si="10"/>
        <v>29.75</v>
      </c>
      <c r="I92" s="165">
        <f t="shared" si="11"/>
        <v>395.27</v>
      </c>
    </row>
    <row r="93" spans="1:9">
      <c r="A93" s="164">
        <v>88</v>
      </c>
      <c r="B93" s="29" t="s">
        <v>383</v>
      </c>
      <c r="C93" s="29" t="s">
        <v>93</v>
      </c>
      <c r="D93" s="29">
        <v>681800002</v>
      </c>
      <c r="E93" s="29">
        <v>1</v>
      </c>
      <c r="F93" s="165">
        <f t="shared" si="8"/>
        <v>1183</v>
      </c>
      <c r="G93" s="165">
        <f t="shared" si="9"/>
        <v>279.07</v>
      </c>
      <c r="H93" s="165">
        <f t="shared" si="10"/>
        <v>119</v>
      </c>
      <c r="I93" s="165">
        <f t="shared" si="11"/>
        <v>1581.07</v>
      </c>
    </row>
    <row r="94" spans="1:9">
      <c r="A94" s="165">
        <v>89</v>
      </c>
      <c r="B94" s="29" t="s">
        <v>384</v>
      </c>
      <c r="C94" s="29" t="s">
        <v>93</v>
      </c>
      <c r="D94" s="29">
        <v>210000036</v>
      </c>
      <c r="E94" s="29">
        <v>0.5</v>
      </c>
      <c r="F94" s="165">
        <f t="shared" si="8"/>
        <v>591.5</v>
      </c>
      <c r="G94" s="165">
        <f t="shared" si="9"/>
        <v>139.53</v>
      </c>
      <c r="H94" s="165">
        <f t="shared" si="10"/>
        <v>59.5</v>
      </c>
      <c r="I94" s="165">
        <f t="shared" si="11"/>
        <v>790.53</v>
      </c>
    </row>
    <row r="95" spans="1:9">
      <c r="A95" s="164">
        <v>90</v>
      </c>
      <c r="B95" s="29" t="s">
        <v>385</v>
      </c>
      <c r="C95" s="29" t="s">
        <v>93</v>
      </c>
      <c r="D95" s="29">
        <v>440800002</v>
      </c>
      <c r="E95" s="29">
        <v>1</v>
      </c>
      <c r="F95" s="165">
        <f t="shared" si="8"/>
        <v>1183</v>
      </c>
      <c r="G95" s="165">
        <f t="shared" si="9"/>
        <v>279.07</v>
      </c>
      <c r="H95" s="165">
        <f t="shared" si="10"/>
        <v>119</v>
      </c>
      <c r="I95" s="165">
        <f t="shared" si="11"/>
        <v>1581.07</v>
      </c>
    </row>
    <row r="96" spans="1:9">
      <c r="A96" s="164">
        <v>91</v>
      </c>
      <c r="B96" s="29" t="s">
        <v>386</v>
      </c>
      <c r="C96" s="29" t="s">
        <v>93</v>
      </c>
      <c r="D96" s="29">
        <v>50075405</v>
      </c>
      <c r="E96" s="29">
        <v>1</v>
      </c>
      <c r="F96" s="165">
        <f t="shared" si="8"/>
        <v>1183</v>
      </c>
      <c r="G96" s="165">
        <f t="shared" si="9"/>
        <v>279.07</v>
      </c>
      <c r="H96" s="165">
        <f t="shared" si="10"/>
        <v>119</v>
      </c>
      <c r="I96" s="165">
        <f t="shared" si="11"/>
        <v>1581.07</v>
      </c>
    </row>
    <row r="97" spans="1:9">
      <c r="A97" s="165">
        <v>92</v>
      </c>
      <c r="B97" s="29" t="s">
        <v>387</v>
      </c>
      <c r="C97" s="29" t="s">
        <v>93</v>
      </c>
      <c r="D97" s="29">
        <v>50075423</v>
      </c>
      <c r="E97" s="29">
        <v>1</v>
      </c>
      <c r="F97" s="165">
        <f t="shared" si="8"/>
        <v>1183</v>
      </c>
      <c r="G97" s="165">
        <f t="shared" si="9"/>
        <v>279.07</v>
      </c>
      <c r="H97" s="165">
        <f t="shared" si="10"/>
        <v>119</v>
      </c>
      <c r="I97" s="165">
        <f t="shared" si="11"/>
        <v>1581.07</v>
      </c>
    </row>
    <row r="98" spans="1:9">
      <c r="A98" s="164">
        <v>93</v>
      </c>
      <c r="B98" s="29" t="s">
        <v>388</v>
      </c>
      <c r="C98" s="29" t="s">
        <v>93</v>
      </c>
      <c r="D98" s="29">
        <v>50077467</v>
      </c>
      <c r="E98" s="29">
        <v>1</v>
      </c>
      <c r="F98" s="165">
        <f t="shared" si="8"/>
        <v>1183</v>
      </c>
      <c r="G98" s="165">
        <f t="shared" si="9"/>
        <v>279.07</v>
      </c>
      <c r="H98" s="165">
        <f t="shared" si="10"/>
        <v>119</v>
      </c>
      <c r="I98" s="165">
        <f t="shared" si="11"/>
        <v>1581.07</v>
      </c>
    </row>
    <row r="99" spans="1:9">
      <c r="A99" s="164">
        <v>94</v>
      </c>
      <c r="B99" s="29" t="s">
        <v>389</v>
      </c>
      <c r="C99" s="29" t="s">
        <v>93</v>
      </c>
      <c r="D99" s="29">
        <v>50077446</v>
      </c>
      <c r="E99" s="29">
        <v>1</v>
      </c>
      <c r="F99" s="165">
        <f t="shared" si="8"/>
        <v>1183</v>
      </c>
      <c r="G99" s="165">
        <f t="shared" si="9"/>
        <v>279.07</v>
      </c>
      <c r="H99" s="165">
        <f t="shared" si="10"/>
        <v>119</v>
      </c>
      <c r="I99" s="165">
        <f t="shared" si="11"/>
        <v>1581.07</v>
      </c>
    </row>
    <row r="100" spans="1:9">
      <c r="A100" s="165">
        <v>95</v>
      </c>
      <c r="B100" s="29" t="s">
        <v>390</v>
      </c>
      <c r="C100" s="29" t="s">
        <v>93</v>
      </c>
      <c r="D100" s="29">
        <v>680200013</v>
      </c>
      <c r="E100" s="29">
        <v>1</v>
      </c>
      <c r="F100" s="165">
        <f t="shared" si="8"/>
        <v>1183</v>
      </c>
      <c r="G100" s="165">
        <f t="shared" si="9"/>
        <v>279.07</v>
      </c>
      <c r="H100" s="165">
        <f t="shared" si="10"/>
        <v>119</v>
      </c>
      <c r="I100" s="165">
        <f t="shared" si="11"/>
        <v>1581.07</v>
      </c>
    </row>
    <row r="101" spans="1:9">
      <c r="A101" s="164">
        <v>96</v>
      </c>
      <c r="B101" s="29" t="s">
        <v>391</v>
      </c>
      <c r="C101" s="29" t="s">
        <v>93</v>
      </c>
      <c r="D101" s="29">
        <v>210075407</v>
      </c>
      <c r="E101" s="29">
        <v>1</v>
      </c>
      <c r="F101" s="165">
        <f t="shared" si="8"/>
        <v>1183</v>
      </c>
      <c r="G101" s="165">
        <f t="shared" si="9"/>
        <v>279.07</v>
      </c>
      <c r="H101" s="165">
        <f t="shared" si="10"/>
        <v>119</v>
      </c>
      <c r="I101" s="165">
        <f t="shared" si="11"/>
        <v>1581.07</v>
      </c>
    </row>
    <row r="102" spans="1:9">
      <c r="A102" s="164">
        <v>97</v>
      </c>
      <c r="B102" s="29" t="s">
        <v>392</v>
      </c>
      <c r="C102" s="29" t="s">
        <v>93</v>
      </c>
      <c r="D102" s="29">
        <v>50077448</v>
      </c>
      <c r="E102" s="29">
        <v>1</v>
      </c>
      <c r="F102" s="165">
        <f t="shared" si="8"/>
        <v>1183</v>
      </c>
      <c r="G102" s="165">
        <f t="shared" si="9"/>
        <v>279.07</v>
      </c>
      <c r="H102" s="165">
        <f t="shared" si="10"/>
        <v>119</v>
      </c>
      <c r="I102" s="165">
        <f t="shared" si="11"/>
        <v>1581.07</v>
      </c>
    </row>
    <row r="103" spans="1:9">
      <c r="A103" s="165">
        <v>98</v>
      </c>
      <c r="B103" s="165" t="s">
        <v>393</v>
      </c>
      <c r="C103" s="165" t="s">
        <v>92</v>
      </c>
      <c r="D103" s="165">
        <v>10075426</v>
      </c>
      <c r="E103" s="165">
        <v>1</v>
      </c>
      <c r="F103" s="165">
        <f t="shared" si="8"/>
        <v>1183</v>
      </c>
      <c r="G103" s="165">
        <f t="shared" si="9"/>
        <v>279.07</v>
      </c>
      <c r="H103" s="165">
        <f t="shared" si="10"/>
        <v>119</v>
      </c>
      <c r="I103" s="165">
        <f t="shared" si="11"/>
        <v>1581.07</v>
      </c>
    </row>
    <row r="104" spans="1:9">
      <c r="A104" s="164">
        <v>99</v>
      </c>
      <c r="B104" s="29" t="s">
        <v>394</v>
      </c>
      <c r="C104" s="29" t="s">
        <v>92</v>
      </c>
      <c r="D104" s="29">
        <v>19475438</v>
      </c>
      <c r="E104" s="29">
        <v>1</v>
      </c>
      <c r="F104" s="165">
        <f t="shared" si="8"/>
        <v>1183</v>
      </c>
      <c r="G104" s="165">
        <f t="shared" si="9"/>
        <v>279.07</v>
      </c>
      <c r="H104" s="165">
        <f t="shared" si="10"/>
        <v>119</v>
      </c>
      <c r="I104" s="165">
        <f t="shared" si="11"/>
        <v>1581.07</v>
      </c>
    </row>
    <row r="105" spans="1:9">
      <c r="A105" s="164">
        <v>100</v>
      </c>
      <c r="B105" s="29" t="s">
        <v>395</v>
      </c>
      <c r="C105" s="29" t="s">
        <v>92</v>
      </c>
      <c r="D105" s="29">
        <v>19375447</v>
      </c>
      <c r="E105" s="29">
        <v>1</v>
      </c>
      <c r="F105" s="165">
        <f t="shared" si="8"/>
        <v>1183</v>
      </c>
      <c r="G105" s="165">
        <f t="shared" si="9"/>
        <v>279.07</v>
      </c>
      <c r="H105" s="165">
        <f t="shared" si="10"/>
        <v>119</v>
      </c>
      <c r="I105" s="165">
        <f t="shared" si="11"/>
        <v>1581.07</v>
      </c>
    </row>
    <row r="106" spans="1:9">
      <c r="A106" s="165">
        <v>101</v>
      </c>
      <c r="B106" s="29" t="s">
        <v>396</v>
      </c>
      <c r="C106" s="29" t="s">
        <v>92</v>
      </c>
      <c r="D106" s="29">
        <v>19375444</v>
      </c>
      <c r="E106" s="29">
        <v>1</v>
      </c>
      <c r="F106" s="165">
        <f t="shared" si="8"/>
        <v>1183</v>
      </c>
      <c r="G106" s="165">
        <f t="shared" si="9"/>
        <v>279.07</v>
      </c>
      <c r="H106" s="165">
        <f t="shared" si="10"/>
        <v>119</v>
      </c>
      <c r="I106" s="165">
        <f t="shared" si="11"/>
        <v>1581.07</v>
      </c>
    </row>
    <row r="107" spans="1:9">
      <c r="A107" s="164">
        <v>102</v>
      </c>
      <c r="B107" s="29" t="s">
        <v>397</v>
      </c>
      <c r="C107" s="29" t="s">
        <v>92</v>
      </c>
      <c r="D107" s="29">
        <v>801000026</v>
      </c>
      <c r="E107" s="29">
        <v>1</v>
      </c>
      <c r="F107" s="165">
        <f t="shared" si="8"/>
        <v>1183</v>
      </c>
      <c r="G107" s="165">
        <f t="shared" si="9"/>
        <v>279.07</v>
      </c>
      <c r="H107" s="165">
        <f t="shared" si="10"/>
        <v>119</v>
      </c>
      <c r="I107" s="165">
        <f t="shared" si="11"/>
        <v>1581.07</v>
      </c>
    </row>
    <row r="108" spans="1:9">
      <c r="A108" s="164">
        <v>103</v>
      </c>
      <c r="B108" s="29" t="s">
        <v>398</v>
      </c>
      <c r="C108" s="29" t="s">
        <v>92</v>
      </c>
      <c r="D108" s="29">
        <v>10000339</v>
      </c>
      <c r="E108" s="29">
        <v>1</v>
      </c>
      <c r="F108" s="165">
        <f t="shared" si="8"/>
        <v>1183</v>
      </c>
      <c r="G108" s="165">
        <f t="shared" si="9"/>
        <v>279.07</v>
      </c>
      <c r="H108" s="165">
        <f t="shared" si="10"/>
        <v>119</v>
      </c>
      <c r="I108" s="165">
        <f t="shared" si="11"/>
        <v>1581.07</v>
      </c>
    </row>
    <row r="109" spans="1:9">
      <c r="A109" s="165">
        <v>104</v>
      </c>
      <c r="B109" s="29" t="s">
        <v>399</v>
      </c>
      <c r="C109" s="29" t="s">
        <v>92</v>
      </c>
      <c r="D109" s="29">
        <v>10001158</v>
      </c>
      <c r="E109" s="29">
        <v>1</v>
      </c>
      <c r="F109" s="165">
        <f t="shared" si="8"/>
        <v>1183</v>
      </c>
      <c r="G109" s="165">
        <f t="shared" si="9"/>
        <v>279.07</v>
      </c>
      <c r="H109" s="165">
        <f t="shared" si="10"/>
        <v>119</v>
      </c>
      <c r="I109" s="165">
        <f t="shared" si="11"/>
        <v>1581.07</v>
      </c>
    </row>
    <row r="110" spans="1:9">
      <c r="A110" s="164">
        <v>105</v>
      </c>
      <c r="B110" s="29" t="s">
        <v>400</v>
      </c>
      <c r="C110" s="29" t="s">
        <v>92</v>
      </c>
      <c r="D110" s="29">
        <v>19375404</v>
      </c>
      <c r="E110" s="29">
        <v>1</v>
      </c>
      <c r="F110" s="165">
        <f t="shared" si="8"/>
        <v>1183</v>
      </c>
      <c r="G110" s="165">
        <f t="shared" si="9"/>
        <v>279.07</v>
      </c>
      <c r="H110" s="165">
        <f t="shared" si="10"/>
        <v>119</v>
      </c>
      <c r="I110" s="165">
        <f t="shared" si="11"/>
        <v>1581.07</v>
      </c>
    </row>
    <row r="111" spans="1:9">
      <c r="A111" s="164">
        <v>106</v>
      </c>
      <c r="B111" s="29" t="s">
        <v>401</v>
      </c>
      <c r="C111" s="29" t="s">
        <v>92</v>
      </c>
      <c r="D111" s="29">
        <v>19475442</v>
      </c>
      <c r="E111" s="29">
        <v>1</v>
      </c>
      <c r="F111" s="165">
        <f t="shared" si="8"/>
        <v>1183</v>
      </c>
      <c r="G111" s="165">
        <f t="shared" si="9"/>
        <v>279.07</v>
      </c>
      <c r="H111" s="165">
        <f t="shared" si="10"/>
        <v>119</v>
      </c>
      <c r="I111" s="165">
        <f t="shared" si="11"/>
        <v>1581.07</v>
      </c>
    </row>
    <row r="112" spans="1:9">
      <c r="A112" s="165">
        <v>107</v>
      </c>
      <c r="B112" s="166" t="s">
        <v>402</v>
      </c>
      <c r="C112" s="166" t="s">
        <v>92</v>
      </c>
      <c r="D112" s="166">
        <v>10064120</v>
      </c>
      <c r="E112" s="29">
        <v>1</v>
      </c>
      <c r="F112" s="165">
        <f t="shared" si="8"/>
        <v>1183</v>
      </c>
      <c r="G112" s="165">
        <f t="shared" si="9"/>
        <v>279.07</v>
      </c>
      <c r="H112" s="165">
        <f t="shared" si="10"/>
        <v>119</v>
      </c>
      <c r="I112" s="165">
        <f t="shared" si="11"/>
        <v>1581.07</v>
      </c>
    </row>
    <row r="113" spans="1:9">
      <c r="A113" s="164">
        <v>108</v>
      </c>
      <c r="B113" s="166" t="s">
        <v>402</v>
      </c>
      <c r="C113" s="166" t="s">
        <v>92</v>
      </c>
      <c r="D113" s="166">
        <v>10064120</v>
      </c>
      <c r="E113" s="29">
        <v>1</v>
      </c>
      <c r="F113" s="165">
        <f t="shared" si="8"/>
        <v>1183</v>
      </c>
      <c r="G113" s="165">
        <f t="shared" si="9"/>
        <v>279.07</v>
      </c>
      <c r="H113" s="165">
        <f t="shared" si="10"/>
        <v>119</v>
      </c>
      <c r="I113" s="165">
        <f t="shared" si="11"/>
        <v>1581.07</v>
      </c>
    </row>
    <row r="114" spans="1:9">
      <c r="A114" s="164">
        <v>109</v>
      </c>
      <c r="B114" s="166" t="s">
        <v>402</v>
      </c>
      <c r="C114" s="166" t="s">
        <v>92</v>
      </c>
      <c r="D114" s="166">
        <v>10064120</v>
      </c>
      <c r="E114" s="29">
        <v>1</v>
      </c>
      <c r="F114" s="165">
        <f t="shared" si="8"/>
        <v>1183</v>
      </c>
      <c r="G114" s="165">
        <f t="shared" si="9"/>
        <v>279.07</v>
      </c>
      <c r="H114" s="165">
        <f t="shared" si="10"/>
        <v>119</v>
      </c>
      <c r="I114" s="165">
        <f t="shared" si="11"/>
        <v>1581.07</v>
      </c>
    </row>
    <row r="115" spans="1:9">
      <c r="A115" s="165">
        <v>110</v>
      </c>
      <c r="B115" s="166" t="s">
        <v>402</v>
      </c>
      <c r="C115" s="166" t="s">
        <v>92</v>
      </c>
      <c r="D115" s="166">
        <v>10064120</v>
      </c>
      <c r="E115" s="29">
        <v>1</v>
      </c>
      <c r="F115" s="165">
        <f t="shared" si="8"/>
        <v>1183</v>
      </c>
      <c r="G115" s="165">
        <f t="shared" si="9"/>
        <v>279.07</v>
      </c>
      <c r="H115" s="165">
        <f t="shared" si="10"/>
        <v>119</v>
      </c>
      <c r="I115" s="165">
        <f t="shared" si="11"/>
        <v>1581.07</v>
      </c>
    </row>
    <row r="116" spans="1:9">
      <c r="A116" s="164">
        <v>111</v>
      </c>
      <c r="B116" s="166" t="s">
        <v>402</v>
      </c>
      <c r="C116" s="166" t="s">
        <v>92</v>
      </c>
      <c r="D116" s="166">
        <v>10064120</v>
      </c>
      <c r="E116" s="29">
        <v>1</v>
      </c>
      <c r="F116" s="165">
        <f t="shared" si="8"/>
        <v>1183</v>
      </c>
      <c r="G116" s="165">
        <f t="shared" si="9"/>
        <v>279.07</v>
      </c>
      <c r="H116" s="165">
        <f t="shared" si="10"/>
        <v>119</v>
      </c>
      <c r="I116" s="165">
        <f t="shared" si="11"/>
        <v>1581.07</v>
      </c>
    </row>
    <row r="117" spans="1:9">
      <c r="A117" s="164">
        <v>112</v>
      </c>
      <c r="B117" s="166" t="s">
        <v>402</v>
      </c>
      <c r="C117" s="166" t="s">
        <v>92</v>
      </c>
      <c r="D117" s="166">
        <v>10064120</v>
      </c>
      <c r="E117" s="29">
        <v>1</v>
      </c>
      <c r="F117" s="165">
        <f t="shared" si="8"/>
        <v>1183</v>
      </c>
      <c r="G117" s="165">
        <f t="shared" si="9"/>
        <v>279.07</v>
      </c>
      <c r="H117" s="165">
        <f t="shared" si="10"/>
        <v>119</v>
      </c>
      <c r="I117" s="165">
        <f t="shared" si="11"/>
        <v>1581.07</v>
      </c>
    </row>
    <row r="118" spans="1:9">
      <c r="A118" s="165">
        <v>113</v>
      </c>
      <c r="B118" s="166" t="s">
        <v>402</v>
      </c>
      <c r="C118" s="166" t="s">
        <v>92</v>
      </c>
      <c r="D118" s="166">
        <v>10064120</v>
      </c>
      <c r="E118" s="29">
        <v>1</v>
      </c>
      <c r="F118" s="165">
        <f t="shared" si="8"/>
        <v>1183</v>
      </c>
      <c r="G118" s="165">
        <f t="shared" si="9"/>
        <v>279.07</v>
      </c>
      <c r="H118" s="165">
        <f t="shared" si="10"/>
        <v>119</v>
      </c>
      <c r="I118" s="165">
        <f t="shared" si="11"/>
        <v>1581.07</v>
      </c>
    </row>
    <row r="119" spans="1:9">
      <c r="A119" s="164">
        <v>114</v>
      </c>
      <c r="B119" s="166" t="s">
        <v>402</v>
      </c>
      <c r="C119" s="166" t="s">
        <v>92</v>
      </c>
      <c r="D119" s="166">
        <v>10064120</v>
      </c>
      <c r="E119" s="29">
        <v>1</v>
      </c>
      <c r="F119" s="165">
        <f t="shared" si="8"/>
        <v>1183</v>
      </c>
      <c r="G119" s="165">
        <f t="shared" si="9"/>
        <v>279.07</v>
      </c>
      <c r="H119" s="165">
        <f t="shared" si="10"/>
        <v>119</v>
      </c>
      <c r="I119" s="165">
        <f t="shared" si="11"/>
        <v>1581.07</v>
      </c>
    </row>
    <row r="120" spans="1:9">
      <c r="A120" s="164">
        <v>115</v>
      </c>
      <c r="B120" s="166" t="s">
        <v>402</v>
      </c>
      <c r="C120" s="166" t="s">
        <v>92</v>
      </c>
      <c r="D120" s="166">
        <v>10064120</v>
      </c>
      <c r="E120" s="29">
        <v>1</v>
      </c>
      <c r="F120" s="165">
        <f t="shared" si="8"/>
        <v>1183</v>
      </c>
      <c r="G120" s="165">
        <f t="shared" si="9"/>
        <v>279.07</v>
      </c>
      <c r="H120" s="165">
        <f t="shared" si="10"/>
        <v>119</v>
      </c>
      <c r="I120" s="165">
        <f t="shared" si="11"/>
        <v>1581.07</v>
      </c>
    </row>
    <row r="121" spans="1:9">
      <c r="A121" s="165">
        <v>116</v>
      </c>
      <c r="B121" s="166" t="s">
        <v>402</v>
      </c>
      <c r="C121" s="166" t="s">
        <v>92</v>
      </c>
      <c r="D121" s="166">
        <v>10064120</v>
      </c>
      <c r="E121" s="29">
        <v>1</v>
      </c>
      <c r="F121" s="165">
        <f t="shared" si="8"/>
        <v>1183</v>
      </c>
      <c r="G121" s="165">
        <f t="shared" si="9"/>
        <v>279.07</v>
      </c>
      <c r="H121" s="165">
        <f t="shared" si="10"/>
        <v>119</v>
      </c>
      <c r="I121" s="165">
        <f t="shared" si="11"/>
        <v>1581.07</v>
      </c>
    </row>
    <row r="122" spans="1:9">
      <c r="A122" s="164">
        <v>117</v>
      </c>
      <c r="B122" s="166" t="s">
        <v>402</v>
      </c>
      <c r="C122" s="166" t="s">
        <v>92</v>
      </c>
      <c r="D122" s="166">
        <v>10064120</v>
      </c>
      <c r="E122" s="29">
        <v>0.5</v>
      </c>
      <c r="F122" s="165">
        <f t="shared" si="8"/>
        <v>591.5</v>
      </c>
      <c r="G122" s="165">
        <f t="shared" si="9"/>
        <v>139.53</v>
      </c>
      <c r="H122" s="165">
        <f t="shared" si="10"/>
        <v>59.5</v>
      </c>
      <c r="I122" s="165">
        <f t="shared" si="11"/>
        <v>790.53</v>
      </c>
    </row>
    <row r="123" spans="1:9">
      <c r="A123" s="164">
        <v>118</v>
      </c>
      <c r="B123" s="166" t="s">
        <v>402</v>
      </c>
      <c r="C123" s="166" t="s">
        <v>92</v>
      </c>
      <c r="D123" s="166">
        <v>10064120</v>
      </c>
      <c r="E123" s="29">
        <v>1</v>
      </c>
      <c r="F123" s="165">
        <f t="shared" si="8"/>
        <v>1183</v>
      </c>
      <c r="G123" s="165">
        <f t="shared" si="9"/>
        <v>279.07</v>
      </c>
      <c r="H123" s="165">
        <f t="shared" si="10"/>
        <v>119</v>
      </c>
      <c r="I123" s="165">
        <f t="shared" si="11"/>
        <v>1581.07</v>
      </c>
    </row>
    <row r="124" spans="1:9">
      <c r="A124" s="165">
        <v>119</v>
      </c>
      <c r="B124" s="166" t="s">
        <v>402</v>
      </c>
      <c r="C124" s="166" t="s">
        <v>92</v>
      </c>
      <c r="D124" s="166">
        <v>10064120</v>
      </c>
      <c r="E124" s="29">
        <v>1</v>
      </c>
      <c r="F124" s="165">
        <f t="shared" si="8"/>
        <v>1183</v>
      </c>
      <c r="G124" s="165">
        <f t="shared" si="9"/>
        <v>279.07</v>
      </c>
      <c r="H124" s="165">
        <f t="shared" si="10"/>
        <v>119</v>
      </c>
      <c r="I124" s="165">
        <f t="shared" si="11"/>
        <v>1581.07</v>
      </c>
    </row>
    <row r="125" spans="1:9">
      <c r="A125" s="164">
        <v>120</v>
      </c>
      <c r="B125" s="166" t="s">
        <v>402</v>
      </c>
      <c r="C125" s="166" t="s">
        <v>92</v>
      </c>
      <c r="D125" s="166">
        <v>10064120</v>
      </c>
      <c r="E125" s="29">
        <v>1</v>
      </c>
      <c r="F125" s="165">
        <f t="shared" si="8"/>
        <v>1183</v>
      </c>
      <c r="G125" s="165">
        <f t="shared" si="9"/>
        <v>279.07</v>
      </c>
      <c r="H125" s="165">
        <f t="shared" si="10"/>
        <v>119</v>
      </c>
      <c r="I125" s="165">
        <f t="shared" si="11"/>
        <v>1581.07</v>
      </c>
    </row>
    <row r="126" spans="1:9">
      <c r="A126" s="164">
        <v>121</v>
      </c>
      <c r="B126" s="166" t="s">
        <v>402</v>
      </c>
      <c r="C126" s="166" t="s">
        <v>92</v>
      </c>
      <c r="D126" s="166">
        <v>10064120</v>
      </c>
      <c r="E126" s="29">
        <v>0.5</v>
      </c>
      <c r="F126" s="165">
        <f t="shared" si="8"/>
        <v>591.5</v>
      </c>
      <c r="G126" s="165">
        <f t="shared" si="9"/>
        <v>139.53</v>
      </c>
      <c r="H126" s="165">
        <f t="shared" si="10"/>
        <v>59.5</v>
      </c>
      <c r="I126" s="165">
        <f t="shared" si="11"/>
        <v>790.53</v>
      </c>
    </row>
    <row r="127" spans="1:9">
      <c r="A127" s="165">
        <v>122</v>
      </c>
      <c r="B127" s="166" t="s">
        <v>402</v>
      </c>
      <c r="C127" s="166" t="s">
        <v>92</v>
      </c>
      <c r="D127" s="166">
        <v>10064120</v>
      </c>
      <c r="E127" s="29">
        <v>1</v>
      </c>
      <c r="F127" s="165">
        <f t="shared" si="8"/>
        <v>1183</v>
      </c>
      <c r="G127" s="165">
        <f t="shared" si="9"/>
        <v>279.07</v>
      </c>
      <c r="H127" s="165">
        <f t="shared" si="10"/>
        <v>119</v>
      </c>
      <c r="I127" s="165">
        <f t="shared" si="11"/>
        <v>1581.07</v>
      </c>
    </row>
    <row r="128" spans="1:9">
      <c r="A128" s="164">
        <v>123</v>
      </c>
      <c r="B128" s="166" t="s">
        <v>402</v>
      </c>
      <c r="C128" s="166" t="s">
        <v>92</v>
      </c>
      <c r="D128" s="166">
        <v>10064120</v>
      </c>
      <c r="E128" s="29">
        <v>0.5</v>
      </c>
      <c r="F128" s="165">
        <f t="shared" si="8"/>
        <v>591.5</v>
      </c>
      <c r="G128" s="165">
        <f t="shared" si="9"/>
        <v>139.53</v>
      </c>
      <c r="H128" s="165">
        <f t="shared" si="10"/>
        <v>59.5</v>
      </c>
      <c r="I128" s="165">
        <f t="shared" si="11"/>
        <v>790.53</v>
      </c>
    </row>
    <row r="129" spans="1:9">
      <c r="A129" s="164">
        <v>124</v>
      </c>
      <c r="B129" s="166" t="s">
        <v>402</v>
      </c>
      <c r="C129" s="166" t="s">
        <v>92</v>
      </c>
      <c r="D129" s="166">
        <v>10064120</v>
      </c>
      <c r="E129" s="29">
        <v>1</v>
      </c>
      <c r="F129" s="165">
        <f t="shared" si="8"/>
        <v>1183</v>
      </c>
      <c r="G129" s="165">
        <f t="shared" si="9"/>
        <v>279.07</v>
      </c>
      <c r="H129" s="165">
        <f t="shared" si="10"/>
        <v>119</v>
      </c>
      <c r="I129" s="165">
        <f t="shared" si="11"/>
        <v>1581.07</v>
      </c>
    </row>
    <row r="130" spans="1:9">
      <c r="A130" s="165">
        <v>125</v>
      </c>
      <c r="B130" s="29" t="s">
        <v>403</v>
      </c>
      <c r="C130" s="29" t="s">
        <v>92</v>
      </c>
      <c r="D130" s="29">
        <v>10075425</v>
      </c>
      <c r="E130" s="29">
        <v>1</v>
      </c>
      <c r="F130" s="165">
        <f t="shared" si="8"/>
        <v>1183</v>
      </c>
      <c r="G130" s="165">
        <f t="shared" si="9"/>
        <v>279.07</v>
      </c>
      <c r="H130" s="165">
        <f t="shared" si="10"/>
        <v>119</v>
      </c>
      <c r="I130" s="165">
        <f t="shared" si="11"/>
        <v>1581.07</v>
      </c>
    </row>
    <row r="131" spans="1:9">
      <c r="A131" s="164">
        <v>126</v>
      </c>
      <c r="B131" s="29" t="s">
        <v>404</v>
      </c>
      <c r="C131" s="29" t="s">
        <v>92</v>
      </c>
      <c r="D131" s="29">
        <v>804900005</v>
      </c>
      <c r="E131" s="29">
        <v>1</v>
      </c>
      <c r="F131" s="165">
        <f t="shared" si="8"/>
        <v>1183</v>
      </c>
      <c r="G131" s="165">
        <f t="shared" si="9"/>
        <v>279.07</v>
      </c>
      <c r="H131" s="165">
        <f t="shared" si="10"/>
        <v>119</v>
      </c>
      <c r="I131" s="165">
        <f t="shared" si="11"/>
        <v>1581.07</v>
      </c>
    </row>
    <row r="132" spans="1:9">
      <c r="A132" s="164">
        <v>127</v>
      </c>
      <c r="B132" s="29" t="s">
        <v>405</v>
      </c>
      <c r="C132" s="29" t="s">
        <v>92</v>
      </c>
      <c r="D132" s="167">
        <v>19177441</v>
      </c>
      <c r="E132" s="29">
        <v>1</v>
      </c>
      <c r="F132" s="165">
        <f t="shared" si="8"/>
        <v>1183</v>
      </c>
      <c r="G132" s="165">
        <f t="shared" si="9"/>
        <v>279.07</v>
      </c>
      <c r="H132" s="165">
        <f t="shared" si="10"/>
        <v>119</v>
      </c>
      <c r="I132" s="165">
        <f t="shared" si="11"/>
        <v>1581.07</v>
      </c>
    </row>
    <row r="133" spans="1:9">
      <c r="A133" s="165">
        <v>128</v>
      </c>
      <c r="B133" s="29" t="s">
        <v>406</v>
      </c>
      <c r="C133" s="29" t="s">
        <v>92</v>
      </c>
      <c r="D133" s="167">
        <v>10001794</v>
      </c>
      <c r="E133" s="29">
        <v>1</v>
      </c>
      <c r="F133" s="165">
        <f t="shared" si="8"/>
        <v>1183</v>
      </c>
      <c r="G133" s="165">
        <f t="shared" si="9"/>
        <v>279.07</v>
      </c>
      <c r="H133" s="165">
        <f t="shared" si="10"/>
        <v>119</v>
      </c>
      <c r="I133" s="165">
        <f t="shared" si="11"/>
        <v>1581.07</v>
      </c>
    </row>
    <row r="134" spans="1:9">
      <c r="A134" s="164">
        <v>129</v>
      </c>
      <c r="B134" s="29" t="s">
        <v>407</v>
      </c>
      <c r="C134" s="29" t="s">
        <v>92</v>
      </c>
      <c r="D134" s="167">
        <v>801200004</v>
      </c>
      <c r="E134" s="29">
        <v>1</v>
      </c>
      <c r="F134" s="165">
        <f t="shared" si="8"/>
        <v>1183</v>
      </c>
      <c r="G134" s="165">
        <f t="shared" si="9"/>
        <v>279.07</v>
      </c>
      <c r="H134" s="165">
        <f t="shared" si="10"/>
        <v>119</v>
      </c>
      <c r="I134" s="165">
        <f t="shared" si="11"/>
        <v>1581.07</v>
      </c>
    </row>
    <row r="135" spans="1:9">
      <c r="A135" s="164">
        <v>130</v>
      </c>
      <c r="B135" s="29" t="s">
        <v>408</v>
      </c>
      <c r="C135" s="29" t="s">
        <v>92</v>
      </c>
      <c r="D135" s="167">
        <v>10000030</v>
      </c>
      <c r="E135" s="29">
        <v>1</v>
      </c>
      <c r="F135" s="165">
        <f t="shared" ref="F135:F198" si="12">$F$3*E135</f>
        <v>1183</v>
      </c>
      <c r="G135" s="165">
        <f t="shared" ref="G135:G198" si="13">ROUND(F135*$G$3,2)</f>
        <v>279.07</v>
      </c>
      <c r="H135" s="165">
        <f t="shared" ref="H135:H198" si="14">E135*$H$3</f>
        <v>119</v>
      </c>
      <c r="I135" s="165">
        <f t="shared" si="11"/>
        <v>1581.07</v>
      </c>
    </row>
    <row r="136" spans="1:9">
      <c r="A136" s="165">
        <v>131</v>
      </c>
      <c r="B136" s="29" t="s">
        <v>409</v>
      </c>
      <c r="C136" s="29" t="s">
        <v>92</v>
      </c>
      <c r="D136" s="167">
        <v>807600007</v>
      </c>
      <c r="E136" s="29">
        <v>1</v>
      </c>
      <c r="F136" s="165">
        <f t="shared" si="12"/>
        <v>1183</v>
      </c>
      <c r="G136" s="165">
        <f t="shared" si="13"/>
        <v>279.07</v>
      </c>
      <c r="H136" s="165">
        <f t="shared" si="14"/>
        <v>119</v>
      </c>
      <c r="I136" s="165">
        <f t="shared" si="11"/>
        <v>1581.07</v>
      </c>
    </row>
    <row r="137" spans="1:9">
      <c r="A137" s="164">
        <v>132</v>
      </c>
      <c r="B137" s="29" t="s">
        <v>410</v>
      </c>
      <c r="C137" s="29" t="s">
        <v>92</v>
      </c>
      <c r="D137" s="167">
        <v>10001547</v>
      </c>
      <c r="E137" s="29">
        <v>1</v>
      </c>
      <c r="F137" s="165">
        <f t="shared" si="12"/>
        <v>1183</v>
      </c>
      <c r="G137" s="165">
        <f t="shared" si="13"/>
        <v>279.07</v>
      </c>
      <c r="H137" s="165">
        <f t="shared" si="14"/>
        <v>119</v>
      </c>
      <c r="I137" s="165">
        <f t="shared" si="11"/>
        <v>1581.07</v>
      </c>
    </row>
    <row r="138" spans="1:9">
      <c r="A138" s="164">
        <v>133</v>
      </c>
      <c r="B138" s="29" t="s">
        <v>411</v>
      </c>
      <c r="C138" s="29" t="s">
        <v>92</v>
      </c>
      <c r="D138" s="167">
        <v>10000001</v>
      </c>
      <c r="E138" s="29">
        <v>1</v>
      </c>
      <c r="F138" s="165">
        <f t="shared" si="12"/>
        <v>1183</v>
      </c>
      <c r="G138" s="165">
        <f t="shared" si="13"/>
        <v>279.07</v>
      </c>
      <c r="H138" s="165">
        <f t="shared" si="14"/>
        <v>119</v>
      </c>
      <c r="I138" s="165">
        <f t="shared" si="11"/>
        <v>1581.07</v>
      </c>
    </row>
    <row r="139" spans="1:9">
      <c r="A139" s="165">
        <v>134</v>
      </c>
      <c r="B139" s="29" t="s">
        <v>412</v>
      </c>
      <c r="C139" s="29" t="s">
        <v>92</v>
      </c>
      <c r="D139" s="167">
        <v>130000081</v>
      </c>
      <c r="E139" s="29">
        <v>1</v>
      </c>
      <c r="F139" s="165">
        <f t="shared" si="12"/>
        <v>1183</v>
      </c>
      <c r="G139" s="165">
        <f t="shared" si="13"/>
        <v>279.07</v>
      </c>
      <c r="H139" s="165">
        <f t="shared" si="14"/>
        <v>119</v>
      </c>
      <c r="I139" s="165">
        <f t="shared" si="11"/>
        <v>1581.07</v>
      </c>
    </row>
    <row r="140" spans="1:9">
      <c r="A140" s="164">
        <v>135</v>
      </c>
      <c r="B140" s="29" t="s">
        <v>413</v>
      </c>
      <c r="C140" s="29" t="s">
        <v>92</v>
      </c>
      <c r="D140" s="167">
        <v>19475424</v>
      </c>
      <c r="E140" s="29">
        <v>1</v>
      </c>
      <c r="F140" s="165">
        <f t="shared" si="12"/>
        <v>1183</v>
      </c>
      <c r="G140" s="165">
        <f t="shared" si="13"/>
        <v>279.07</v>
      </c>
      <c r="H140" s="165">
        <f t="shared" si="14"/>
        <v>119</v>
      </c>
      <c r="I140" s="165">
        <f t="shared" si="11"/>
        <v>1581.07</v>
      </c>
    </row>
    <row r="141" spans="1:9">
      <c r="A141" s="164">
        <v>136</v>
      </c>
      <c r="B141" s="29" t="s">
        <v>414</v>
      </c>
      <c r="C141" s="29" t="s">
        <v>92</v>
      </c>
      <c r="D141" s="29">
        <v>10001496</v>
      </c>
      <c r="E141" s="166">
        <v>1</v>
      </c>
      <c r="F141" s="165">
        <f t="shared" si="12"/>
        <v>1183</v>
      </c>
      <c r="G141" s="165">
        <f t="shared" si="13"/>
        <v>279.07</v>
      </c>
      <c r="H141" s="165">
        <f t="shared" si="14"/>
        <v>119</v>
      </c>
      <c r="I141" s="165">
        <f t="shared" si="11"/>
        <v>1581.07</v>
      </c>
    </row>
    <row r="142" spans="1:9">
      <c r="A142" s="165">
        <v>137</v>
      </c>
      <c r="B142" s="29" t="s">
        <v>415</v>
      </c>
      <c r="C142" s="29" t="s">
        <v>92</v>
      </c>
      <c r="D142" s="167">
        <v>10001488</v>
      </c>
      <c r="E142" s="29">
        <v>1</v>
      </c>
      <c r="F142" s="165">
        <f t="shared" si="12"/>
        <v>1183</v>
      </c>
      <c r="G142" s="165">
        <f t="shared" si="13"/>
        <v>279.07</v>
      </c>
      <c r="H142" s="165">
        <f t="shared" si="14"/>
        <v>119</v>
      </c>
      <c r="I142" s="165">
        <f t="shared" si="11"/>
        <v>1581.07</v>
      </c>
    </row>
    <row r="143" spans="1:9">
      <c r="A143" s="164">
        <v>138</v>
      </c>
      <c r="B143" s="29" t="s">
        <v>416</v>
      </c>
      <c r="C143" s="29" t="s">
        <v>92</v>
      </c>
      <c r="D143" s="167">
        <v>19475419</v>
      </c>
      <c r="E143" s="29">
        <v>1</v>
      </c>
      <c r="F143" s="165">
        <f t="shared" si="12"/>
        <v>1183</v>
      </c>
      <c r="G143" s="165">
        <f t="shared" si="13"/>
        <v>279.07</v>
      </c>
      <c r="H143" s="165">
        <f t="shared" si="14"/>
        <v>119</v>
      </c>
      <c r="I143" s="165">
        <f t="shared" si="11"/>
        <v>1581.07</v>
      </c>
    </row>
    <row r="144" spans="1:9">
      <c r="A144" s="164">
        <v>139</v>
      </c>
      <c r="B144" s="29" t="s">
        <v>417</v>
      </c>
      <c r="C144" s="29" t="s">
        <v>92</v>
      </c>
      <c r="D144" s="167" t="s">
        <v>418</v>
      </c>
      <c r="E144" s="29">
        <v>1</v>
      </c>
      <c r="F144" s="165">
        <f t="shared" si="12"/>
        <v>1183</v>
      </c>
      <c r="G144" s="165">
        <f t="shared" si="13"/>
        <v>279.07</v>
      </c>
      <c r="H144" s="165">
        <f t="shared" si="14"/>
        <v>119</v>
      </c>
      <c r="I144" s="165">
        <f t="shared" si="11"/>
        <v>1581.07</v>
      </c>
    </row>
    <row r="145" spans="1:9">
      <c r="A145" s="165">
        <v>140</v>
      </c>
      <c r="B145" s="166" t="s">
        <v>419</v>
      </c>
      <c r="C145" s="166" t="s">
        <v>92</v>
      </c>
      <c r="D145" s="166">
        <v>10001878</v>
      </c>
      <c r="E145" s="29">
        <v>0.5</v>
      </c>
      <c r="F145" s="165">
        <f t="shared" si="12"/>
        <v>591.5</v>
      </c>
      <c r="G145" s="165">
        <f t="shared" si="13"/>
        <v>139.53</v>
      </c>
      <c r="H145" s="165">
        <f t="shared" si="14"/>
        <v>59.5</v>
      </c>
      <c r="I145" s="165">
        <f t="shared" si="11"/>
        <v>790.53</v>
      </c>
    </row>
    <row r="146" spans="1:9">
      <c r="A146" s="164">
        <v>141</v>
      </c>
      <c r="B146" s="29" t="s">
        <v>420</v>
      </c>
      <c r="C146" s="29" t="s">
        <v>92</v>
      </c>
      <c r="D146" s="29">
        <v>10000361</v>
      </c>
      <c r="E146" s="29">
        <v>1</v>
      </c>
      <c r="F146" s="165">
        <f t="shared" si="12"/>
        <v>1183</v>
      </c>
      <c r="G146" s="165">
        <f t="shared" si="13"/>
        <v>279.07</v>
      </c>
      <c r="H146" s="165">
        <f t="shared" si="14"/>
        <v>119</v>
      </c>
      <c r="I146" s="165">
        <f t="shared" si="11"/>
        <v>1581.07</v>
      </c>
    </row>
    <row r="147" spans="1:9">
      <c r="A147" s="164">
        <v>142</v>
      </c>
      <c r="B147" s="29" t="s">
        <v>421</v>
      </c>
      <c r="C147" s="29" t="s">
        <v>92</v>
      </c>
      <c r="D147" s="29">
        <v>19477454</v>
      </c>
      <c r="E147" s="29">
        <v>1</v>
      </c>
      <c r="F147" s="165">
        <f t="shared" si="12"/>
        <v>1183</v>
      </c>
      <c r="G147" s="165">
        <f t="shared" si="13"/>
        <v>279.07</v>
      </c>
      <c r="H147" s="165">
        <f t="shared" si="14"/>
        <v>119</v>
      </c>
      <c r="I147" s="165">
        <f t="shared" si="11"/>
        <v>1581.07</v>
      </c>
    </row>
    <row r="148" spans="1:9">
      <c r="A148" s="165">
        <v>143</v>
      </c>
      <c r="B148" s="29" t="s">
        <v>422</v>
      </c>
      <c r="C148" s="29" t="s">
        <v>92</v>
      </c>
      <c r="D148" s="167">
        <v>10000072</v>
      </c>
      <c r="E148" s="29">
        <v>1</v>
      </c>
      <c r="F148" s="165">
        <f t="shared" si="12"/>
        <v>1183</v>
      </c>
      <c r="G148" s="165">
        <f t="shared" si="13"/>
        <v>279.07</v>
      </c>
      <c r="H148" s="165">
        <f t="shared" si="14"/>
        <v>119</v>
      </c>
      <c r="I148" s="165">
        <f t="shared" si="11"/>
        <v>1581.07</v>
      </c>
    </row>
    <row r="149" spans="1:9">
      <c r="A149" s="164">
        <v>144</v>
      </c>
      <c r="B149" s="29" t="s">
        <v>423</v>
      </c>
      <c r="C149" s="29" t="s">
        <v>92</v>
      </c>
      <c r="D149" s="167">
        <v>10001504</v>
      </c>
      <c r="E149" s="29">
        <v>1</v>
      </c>
      <c r="F149" s="165">
        <f t="shared" si="12"/>
        <v>1183</v>
      </c>
      <c r="G149" s="165">
        <f t="shared" si="13"/>
        <v>279.07</v>
      </c>
      <c r="H149" s="165">
        <f t="shared" si="14"/>
        <v>119</v>
      </c>
      <c r="I149" s="165">
        <f t="shared" si="11"/>
        <v>1581.07</v>
      </c>
    </row>
    <row r="150" spans="1:9">
      <c r="A150" s="164">
        <v>145</v>
      </c>
      <c r="B150" s="29" t="s">
        <v>424</v>
      </c>
      <c r="C150" s="29" t="s">
        <v>92</v>
      </c>
      <c r="D150" s="29">
        <v>800800039</v>
      </c>
      <c r="E150" s="29">
        <v>1</v>
      </c>
      <c r="F150" s="165">
        <f t="shared" si="12"/>
        <v>1183</v>
      </c>
      <c r="G150" s="165">
        <f t="shared" si="13"/>
        <v>279.07</v>
      </c>
      <c r="H150" s="165">
        <f t="shared" si="14"/>
        <v>119</v>
      </c>
      <c r="I150" s="165">
        <f t="shared" si="11"/>
        <v>1581.07</v>
      </c>
    </row>
    <row r="151" spans="1:9">
      <c r="A151" s="165">
        <v>146</v>
      </c>
      <c r="B151" s="29" t="s">
        <v>425</v>
      </c>
      <c r="C151" s="29" t="s">
        <v>92</v>
      </c>
      <c r="D151" s="167">
        <v>19364004</v>
      </c>
      <c r="E151" s="29">
        <v>1</v>
      </c>
      <c r="F151" s="165">
        <f t="shared" si="12"/>
        <v>1183</v>
      </c>
      <c r="G151" s="165">
        <f t="shared" si="13"/>
        <v>279.07</v>
      </c>
      <c r="H151" s="165">
        <f t="shared" si="14"/>
        <v>119</v>
      </c>
      <c r="I151" s="165">
        <f t="shared" si="11"/>
        <v>1581.07</v>
      </c>
    </row>
    <row r="152" spans="1:9">
      <c r="A152" s="164">
        <v>147</v>
      </c>
      <c r="B152" s="29" t="s">
        <v>426</v>
      </c>
      <c r="C152" s="29" t="s">
        <v>92</v>
      </c>
      <c r="D152" s="167">
        <v>19575413</v>
      </c>
      <c r="E152" s="29">
        <v>1</v>
      </c>
      <c r="F152" s="165">
        <f t="shared" si="12"/>
        <v>1183</v>
      </c>
      <c r="G152" s="165">
        <f t="shared" si="13"/>
        <v>279.07</v>
      </c>
      <c r="H152" s="165">
        <f t="shared" si="14"/>
        <v>119</v>
      </c>
      <c r="I152" s="165">
        <f t="shared" ref="I152:I215" si="15">SUM(F152:H152)</f>
        <v>1581.07</v>
      </c>
    </row>
    <row r="153" spans="1:9">
      <c r="A153" s="164">
        <v>148</v>
      </c>
      <c r="B153" s="29" t="s">
        <v>427</v>
      </c>
      <c r="C153" s="29" t="s">
        <v>92</v>
      </c>
      <c r="D153" s="29">
        <v>10001486</v>
      </c>
      <c r="E153" s="29">
        <v>1</v>
      </c>
      <c r="F153" s="165">
        <f t="shared" si="12"/>
        <v>1183</v>
      </c>
      <c r="G153" s="165">
        <f t="shared" si="13"/>
        <v>279.07</v>
      </c>
      <c r="H153" s="165">
        <f t="shared" si="14"/>
        <v>119</v>
      </c>
      <c r="I153" s="165">
        <f t="shared" si="15"/>
        <v>1581.07</v>
      </c>
    </row>
    <row r="154" spans="1:9">
      <c r="A154" s="165">
        <v>149</v>
      </c>
      <c r="B154" s="29" t="s">
        <v>428</v>
      </c>
      <c r="C154" s="29" t="s">
        <v>92</v>
      </c>
      <c r="D154" s="167">
        <v>10001933</v>
      </c>
      <c r="E154" s="29">
        <v>0.5</v>
      </c>
      <c r="F154" s="165">
        <f t="shared" si="12"/>
        <v>591.5</v>
      </c>
      <c r="G154" s="165">
        <f t="shared" si="13"/>
        <v>139.53</v>
      </c>
      <c r="H154" s="165">
        <f t="shared" si="14"/>
        <v>59.5</v>
      </c>
      <c r="I154" s="165">
        <f t="shared" si="15"/>
        <v>790.53</v>
      </c>
    </row>
    <row r="155" spans="1:9">
      <c r="A155" s="164">
        <v>150</v>
      </c>
      <c r="B155" s="29" t="s">
        <v>428</v>
      </c>
      <c r="C155" s="29" t="s">
        <v>92</v>
      </c>
      <c r="D155" s="167">
        <v>10001933</v>
      </c>
      <c r="E155" s="29">
        <v>0.5</v>
      </c>
      <c r="F155" s="165">
        <f t="shared" si="12"/>
        <v>591.5</v>
      </c>
      <c r="G155" s="165">
        <f t="shared" si="13"/>
        <v>139.53</v>
      </c>
      <c r="H155" s="165">
        <f t="shared" si="14"/>
        <v>59.5</v>
      </c>
      <c r="I155" s="165">
        <f t="shared" si="15"/>
        <v>790.53</v>
      </c>
    </row>
    <row r="156" spans="1:9">
      <c r="A156" s="164">
        <v>151</v>
      </c>
      <c r="B156" s="29" t="s">
        <v>429</v>
      </c>
      <c r="C156" s="29" t="s">
        <v>92</v>
      </c>
      <c r="D156" s="167">
        <v>10001498</v>
      </c>
      <c r="E156" s="29">
        <v>1</v>
      </c>
      <c r="F156" s="165">
        <f t="shared" si="12"/>
        <v>1183</v>
      </c>
      <c r="G156" s="165">
        <f t="shared" si="13"/>
        <v>279.07</v>
      </c>
      <c r="H156" s="165">
        <f t="shared" si="14"/>
        <v>119</v>
      </c>
      <c r="I156" s="165">
        <f t="shared" si="15"/>
        <v>1581.07</v>
      </c>
    </row>
    <row r="157" spans="1:9">
      <c r="A157" s="165">
        <v>152</v>
      </c>
      <c r="B157" s="29" t="s">
        <v>430</v>
      </c>
      <c r="C157" s="29" t="s">
        <v>92</v>
      </c>
      <c r="D157" s="167">
        <v>19675409</v>
      </c>
      <c r="E157" s="29">
        <v>0.75</v>
      </c>
      <c r="F157" s="165">
        <f t="shared" si="12"/>
        <v>887.25</v>
      </c>
      <c r="G157" s="165">
        <f t="shared" si="13"/>
        <v>209.3</v>
      </c>
      <c r="H157" s="165">
        <f t="shared" si="14"/>
        <v>89.25</v>
      </c>
      <c r="I157" s="165">
        <f t="shared" si="15"/>
        <v>1185.8</v>
      </c>
    </row>
    <row r="158" spans="1:9">
      <c r="A158" s="164">
        <v>153</v>
      </c>
      <c r="B158" s="29" t="s">
        <v>431</v>
      </c>
      <c r="C158" s="29" t="s">
        <v>92</v>
      </c>
      <c r="D158" s="167">
        <v>130000032</v>
      </c>
      <c r="E158" s="29">
        <v>1</v>
      </c>
      <c r="F158" s="165">
        <f t="shared" si="12"/>
        <v>1183</v>
      </c>
      <c r="G158" s="165">
        <f t="shared" si="13"/>
        <v>279.07</v>
      </c>
      <c r="H158" s="165">
        <f t="shared" si="14"/>
        <v>119</v>
      </c>
      <c r="I158" s="165">
        <f t="shared" si="15"/>
        <v>1581.07</v>
      </c>
    </row>
    <row r="159" spans="1:9">
      <c r="A159" s="164">
        <v>154</v>
      </c>
      <c r="B159" s="29" t="s">
        <v>432</v>
      </c>
      <c r="C159" s="29" t="s">
        <v>92</v>
      </c>
      <c r="D159" s="167">
        <v>19475402</v>
      </c>
      <c r="E159" s="29">
        <v>1</v>
      </c>
      <c r="F159" s="165">
        <f t="shared" si="12"/>
        <v>1183</v>
      </c>
      <c r="G159" s="165">
        <f t="shared" si="13"/>
        <v>279.07</v>
      </c>
      <c r="H159" s="165">
        <f t="shared" si="14"/>
        <v>119</v>
      </c>
      <c r="I159" s="165">
        <f t="shared" si="15"/>
        <v>1581.07</v>
      </c>
    </row>
    <row r="160" spans="1:9">
      <c r="A160" s="165">
        <v>155</v>
      </c>
      <c r="B160" s="29" t="s">
        <v>433</v>
      </c>
      <c r="C160" s="29" t="s">
        <v>92</v>
      </c>
      <c r="D160" s="167">
        <v>10000455</v>
      </c>
      <c r="E160" s="29">
        <v>1</v>
      </c>
      <c r="F160" s="165">
        <f t="shared" si="12"/>
        <v>1183</v>
      </c>
      <c r="G160" s="165">
        <f t="shared" si="13"/>
        <v>279.07</v>
      </c>
      <c r="H160" s="165">
        <f t="shared" si="14"/>
        <v>119</v>
      </c>
      <c r="I160" s="165">
        <f t="shared" si="15"/>
        <v>1581.07</v>
      </c>
    </row>
    <row r="161" spans="1:9">
      <c r="A161" s="164">
        <v>156</v>
      </c>
      <c r="B161" s="29" t="s">
        <v>434</v>
      </c>
      <c r="C161" s="29" t="s">
        <v>92</v>
      </c>
      <c r="D161" s="167">
        <v>10000506</v>
      </c>
      <c r="E161" s="29">
        <v>1</v>
      </c>
      <c r="F161" s="165">
        <f t="shared" si="12"/>
        <v>1183</v>
      </c>
      <c r="G161" s="165">
        <f t="shared" si="13"/>
        <v>279.07</v>
      </c>
      <c r="H161" s="165">
        <f t="shared" si="14"/>
        <v>119</v>
      </c>
      <c r="I161" s="165">
        <f t="shared" si="15"/>
        <v>1581.07</v>
      </c>
    </row>
    <row r="162" spans="1:9">
      <c r="A162" s="164">
        <v>157</v>
      </c>
      <c r="B162" s="29" t="s">
        <v>435</v>
      </c>
      <c r="C162" s="29" t="s">
        <v>92</v>
      </c>
      <c r="D162" s="29">
        <v>804400025</v>
      </c>
      <c r="E162" s="29">
        <v>1</v>
      </c>
      <c r="F162" s="165">
        <f t="shared" si="12"/>
        <v>1183</v>
      </c>
      <c r="G162" s="165">
        <f t="shared" si="13"/>
        <v>279.07</v>
      </c>
      <c r="H162" s="165">
        <f t="shared" si="14"/>
        <v>119</v>
      </c>
      <c r="I162" s="165">
        <f t="shared" si="15"/>
        <v>1581.07</v>
      </c>
    </row>
    <row r="163" spans="1:9">
      <c r="A163" s="165">
        <v>158</v>
      </c>
      <c r="B163" s="29" t="s">
        <v>436</v>
      </c>
      <c r="C163" s="29" t="s">
        <v>92</v>
      </c>
      <c r="D163" s="29">
        <v>10001376</v>
      </c>
      <c r="E163" s="29">
        <v>1</v>
      </c>
      <c r="F163" s="165">
        <f t="shared" si="12"/>
        <v>1183</v>
      </c>
      <c r="G163" s="165">
        <f t="shared" si="13"/>
        <v>279.07</v>
      </c>
      <c r="H163" s="165">
        <f t="shared" si="14"/>
        <v>119</v>
      </c>
      <c r="I163" s="165">
        <f t="shared" si="15"/>
        <v>1581.07</v>
      </c>
    </row>
    <row r="164" spans="1:9">
      <c r="A164" s="164">
        <v>159</v>
      </c>
      <c r="B164" s="29" t="s">
        <v>437</v>
      </c>
      <c r="C164" s="29" t="s">
        <v>92</v>
      </c>
      <c r="D164" s="29">
        <v>19275430</v>
      </c>
      <c r="E164" s="29">
        <v>1</v>
      </c>
      <c r="F164" s="165">
        <f t="shared" si="12"/>
        <v>1183</v>
      </c>
      <c r="G164" s="165">
        <f t="shared" si="13"/>
        <v>279.07</v>
      </c>
      <c r="H164" s="165">
        <f t="shared" si="14"/>
        <v>119</v>
      </c>
      <c r="I164" s="165">
        <f t="shared" si="15"/>
        <v>1581.07</v>
      </c>
    </row>
    <row r="165" spans="1:9">
      <c r="A165" s="164">
        <v>160</v>
      </c>
      <c r="B165" s="29" t="s">
        <v>438</v>
      </c>
      <c r="C165" s="29" t="s">
        <v>92</v>
      </c>
      <c r="D165" s="29">
        <v>19477414</v>
      </c>
      <c r="E165" s="29">
        <v>1</v>
      </c>
      <c r="F165" s="165">
        <f t="shared" si="12"/>
        <v>1183</v>
      </c>
      <c r="G165" s="165">
        <f t="shared" si="13"/>
        <v>279.07</v>
      </c>
      <c r="H165" s="165">
        <f t="shared" si="14"/>
        <v>119</v>
      </c>
      <c r="I165" s="165">
        <f t="shared" si="15"/>
        <v>1581.07</v>
      </c>
    </row>
    <row r="166" spans="1:9">
      <c r="A166" s="165">
        <v>161</v>
      </c>
      <c r="B166" s="29" t="s">
        <v>439</v>
      </c>
      <c r="C166" s="29" t="s">
        <v>92</v>
      </c>
      <c r="D166" s="167">
        <v>19375431</v>
      </c>
      <c r="E166" s="29">
        <v>1</v>
      </c>
      <c r="F166" s="165">
        <f t="shared" si="12"/>
        <v>1183</v>
      </c>
      <c r="G166" s="165">
        <f t="shared" si="13"/>
        <v>279.07</v>
      </c>
      <c r="H166" s="165">
        <f t="shared" si="14"/>
        <v>119</v>
      </c>
      <c r="I166" s="165">
        <f t="shared" si="15"/>
        <v>1581.07</v>
      </c>
    </row>
    <row r="167" spans="1:9">
      <c r="A167" s="164">
        <v>162</v>
      </c>
      <c r="B167" s="29" t="s">
        <v>440</v>
      </c>
      <c r="C167" s="29" t="s">
        <v>92</v>
      </c>
      <c r="D167" s="167">
        <v>19475418</v>
      </c>
      <c r="E167" s="29">
        <v>1</v>
      </c>
      <c r="F167" s="165">
        <f t="shared" si="12"/>
        <v>1183</v>
      </c>
      <c r="G167" s="165">
        <f t="shared" si="13"/>
        <v>279.07</v>
      </c>
      <c r="H167" s="165">
        <f t="shared" si="14"/>
        <v>119</v>
      </c>
      <c r="I167" s="165">
        <f t="shared" si="15"/>
        <v>1581.07</v>
      </c>
    </row>
    <row r="168" spans="1:9">
      <c r="A168" s="164">
        <v>163</v>
      </c>
      <c r="B168" s="29" t="s">
        <v>441</v>
      </c>
      <c r="C168" s="29" t="s">
        <v>92</v>
      </c>
      <c r="D168" s="167">
        <v>19575402</v>
      </c>
      <c r="E168" s="29">
        <v>0.5</v>
      </c>
      <c r="F168" s="165">
        <f t="shared" si="12"/>
        <v>591.5</v>
      </c>
      <c r="G168" s="165">
        <f t="shared" si="13"/>
        <v>139.53</v>
      </c>
      <c r="H168" s="165">
        <f t="shared" si="14"/>
        <v>59.5</v>
      </c>
      <c r="I168" s="165">
        <f t="shared" si="15"/>
        <v>790.53</v>
      </c>
    </row>
    <row r="169" spans="1:9">
      <c r="A169" s="165">
        <v>164</v>
      </c>
      <c r="B169" s="29" t="s">
        <v>442</v>
      </c>
      <c r="C169" s="29" t="s">
        <v>92</v>
      </c>
      <c r="D169" s="167">
        <v>19675412</v>
      </c>
      <c r="E169" s="29">
        <v>1</v>
      </c>
      <c r="F169" s="165">
        <f t="shared" si="12"/>
        <v>1183</v>
      </c>
      <c r="G169" s="165">
        <f t="shared" si="13"/>
        <v>279.07</v>
      </c>
      <c r="H169" s="165">
        <f t="shared" si="14"/>
        <v>119</v>
      </c>
      <c r="I169" s="165">
        <f t="shared" si="15"/>
        <v>1581.07</v>
      </c>
    </row>
    <row r="170" spans="1:9">
      <c r="A170" s="164">
        <v>165</v>
      </c>
      <c r="B170" s="166" t="s">
        <v>443</v>
      </c>
      <c r="C170" s="166" t="s">
        <v>92</v>
      </c>
      <c r="D170" s="166">
        <v>10001833</v>
      </c>
      <c r="E170" s="29">
        <v>1</v>
      </c>
      <c r="F170" s="165">
        <f t="shared" si="12"/>
        <v>1183</v>
      </c>
      <c r="G170" s="165">
        <f t="shared" si="13"/>
        <v>279.07</v>
      </c>
      <c r="H170" s="165">
        <f t="shared" si="14"/>
        <v>119</v>
      </c>
      <c r="I170" s="165">
        <f t="shared" si="15"/>
        <v>1581.07</v>
      </c>
    </row>
    <row r="171" spans="1:9">
      <c r="A171" s="164">
        <v>166</v>
      </c>
      <c r="B171" s="29" t="s">
        <v>444</v>
      </c>
      <c r="C171" s="29" t="s">
        <v>92</v>
      </c>
      <c r="D171" s="29">
        <v>801800015</v>
      </c>
      <c r="E171" s="29">
        <v>0.75</v>
      </c>
      <c r="F171" s="165">
        <f t="shared" si="12"/>
        <v>887.25</v>
      </c>
      <c r="G171" s="165">
        <f t="shared" si="13"/>
        <v>209.3</v>
      </c>
      <c r="H171" s="165">
        <f t="shared" si="14"/>
        <v>89.25</v>
      </c>
      <c r="I171" s="165">
        <f t="shared" si="15"/>
        <v>1185.8</v>
      </c>
    </row>
    <row r="172" spans="1:9">
      <c r="A172" s="165">
        <v>167</v>
      </c>
      <c r="B172" s="29" t="s">
        <v>445</v>
      </c>
      <c r="C172" s="29" t="s">
        <v>92</v>
      </c>
      <c r="D172" s="29">
        <v>10054109</v>
      </c>
      <c r="E172" s="29">
        <v>1</v>
      </c>
      <c r="F172" s="165">
        <f t="shared" si="12"/>
        <v>1183</v>
      </c>
      <c r="G172" s="165">
        <f t="shared" si="13"/>
        <v>279.07</v>
      </c>
      <c r="H172" s="165">
        <f t="shared" si="14"/>
        <v>119</v>
      </c>
      <c r="I172" s="165">
        <f t="shared" si="15"/>
        <v>1581.07</v>
      </c>
    </row>
    <row r="173" spans="1:9">
      <c r="A173" s="164">
        <v>168</v>
      </c>
      <c r="B173" s="29" t="s">
        <v>446</v>
      </c>
      <c r="C173" s="29" t="s">
        <v>92</v>
      </c>
      <c r="D173" s="29">
        <v>10001224</v>
      </c>
      <c r="E173" s="29">
        <v>1</v>
      </c>
      <c r="F173" s="165">
        <f t="shared" si="12"/>
        <v>1183</v>
      </c>
      <c r="G173" s="165">
        <f t="shared" si="13"/>
        <v>279.07</v>
      </c>
      <c r="H173" s="165">
        <f t="shared" si="14"/>
        <v>119</v>
      </c>
      <c r="I173" s="165">
        <f t="shared" si="15"/>
        <v>1581.07</v>
      </c>
    </row>
    <row r="174" spans="1:9">
      <c r="A174" s="164">
        <v>169</v>
      </c>
      <c r="B174" s="29" t="s">
        <v>447</v>
      </c>
      <c r="C174" s="29" t="s">
        <v>92</v>
      </c>
      <c r="D174" s="29">
        <v>10001363</v>
      </c>
      <c r="E174" s="29">
        <v>1</v>
      </c>
      <c r="F174" s="165">
        <f t="shared" si="12"/>
        <v>1183</v>
      </c>
      <c r="G174" s="165">
        <f t="shared" si="13"/>
        <v>279.07</v>
      </c>
      <c r="H174" s="165">
        <f t="shared" si="14"/>
        <v>119</v>
      </c>
      <c r="I174" s="165">
        <f t="shared" si="15"/>
        <v>1581.07</v>
      </c>
    </row>
    <row r="175" spans="1:9">
      <c r="A175" s="165">
        <v>170</v>
      </c>
      <c r="B175" s="29" t="s">
        <v>448</v>
      </c>
      <c r="C175" s="29" t="s">
        <v>92</v>
      </c>
      <c r="D175" s="167">
        <v>10001731</v>
      </c>
      <c r="E175" s="29">
        <v>1</v>
      </c>
      <c r="F175" s="165">
        <f t="shared" si="12"/>
        <v>1183</v>
      </c>
      <c r="G175" s="165">
        <f t="shared" si="13"/>
        <v>279.07</v>
      </c>
      <c r="H175" s="165">
        <f t="shared" si="14"/>
        <v>119</v>
      </c>
      <c r="I175" s="165">
        <f t="shared" si="15"/>
        <v>1581.07</v>
      </c>
    </row>
    <row r="176" spans="1:9">
      <c r="A176" s="164">
        <v>171</v>
      </c>
      <c r="B176" s="29" t="s">
        <v>449</v>
      </c>
      <c r="C176" s="29" t="s">
        <v>92</v>
      </c>
      <c r="D176" s="29">
        <v>10000346</v>
      </c>
      <c r="E176" s="29">
        <v>1</v>
      </c>
      <c r="F176" s="165">
        <f t="shared" si="12"/>
        <v>1183</v>
      </c>
      <c r="G176" s="165">
        <f t="shared" si="13"/>
        <v>279.07</v>
      </c>
      <c r="H176" s="165">
        <f t="shared" si="14"/>
        <v>119</v>
      </c>
      <c r="I176" s="165">
        <f t="shared" si="15"/>
        <v>1581.07</v>
      </c>
    </row>
    <row r="177" spans="1:9">
      <c r="A177" s="164">
        <v>172</v>
      </c>
      <c r="B177" s="29" t="s">
        <v>450</v>
      </c>
      <c r="C177" s="29" t="s">
        <v>92</v>
      </c>
      <c r="D177" s="29">
        <v>19275429</v>
      </c>
      <c r="E177" s="29">
        <v>1</v>
      </c>
      <c r="F177" s="165">
        <f t="shared" si="12"/>
        <v>1183</v>
      </c>
      <c r="G177" s="165">
        <f t="shared" si="13"/>
        <v>279.07</v>
      </c>
      <c r="H177" s="165">
        <f t="shared" si="14"/>
        <v>119</v>
      </c>
      <c r="I177" s="165">
        <f t="shared" si="15"/>
        <v>1581.07</v>
      </c>
    </row>
    <row r="178" spans="1:9">
      <c r="A178" s="165">
        <v>173</v>
      </c>
      <c r="B178" s="29" t="s">
        <v>451</v>
      </c>
      <c r="C178" s="29" t="s">
        <v>92</v>
      </c>
      <c r="D178" s="29">
        <v>19477455</v>
      </c>
      <c r="E178" s="29">
        <v>0.75</v>
      </c>
      <c r="F178" s="165">
        <f t="shared" si="12"/>
        <v>887.25</v>
      </c>
      <c r="G178" s="165">
        <f t="shared" si="13"/>
        <v>209.3</v>
      </c>
      <c r="H178" s="165">
        <f t="shared" si="14"/>
        <v>89.25</v>
      </c>
      <c r="I178" s="165">
        <f t="shared" si="15"/>
        <v>1185.8</v>
      </c>
    </row>
    <row r="179" spans="1:9">
      <c r="A179" s="164">
        <v>174</v>
      </c>
      <c r="B179" s="29" t="s">
        <v>452</v>
      </c>
      <c r="C179" s="29" t="s">
        <v>92</v>
      </c>
      <c r="D179" s="167">
        <v>10001420</v>
      </c>
      <c r="E179" s="29">
        <v>1</v>
      </c>
      <c r="F179" s="165">
        <f t="shared" si="12"/>
        <v>1183</v>
      </c>
      <c r="G179" s="165">
        <f t="shared" si="13"/>
        <v>279.07</v>
      </c>
      <c r="H179" s="165">
        <f t="shared" si="14"/>
        <v>119</v>
      </c>
      <c r="I179" s="165">
        <f t="shared" si="15"/>
        <v>1581.07</v>
      </c>
    </row>
    <row r="180" spans="1:9">
      <c r="A180" s="164">
        <v>175</v>
      </c>
      <c r="B180" s="29" t="s">
        <v>453</v>
      </c>
      <c r="C180" s="29" t="s">
        <v>92</v>
      </c>
      <c r="D180" s="29">
        <v>10001954</v>
      </c>
      <c r="E180" s="29">
        <v>1</v>
      </c>
      <c r="F180" s="165">
        <f t="shared" si="12"/>
        <v>1183</v>
      </c>
      <c r="G180" s="165">
        <f t="shared" si="13"/>
        <v>279.07</v>
      </c>
      <c r="H180" s="165">
        <f t="shared" si="14"/>
        <v>119</v>
      </c>
      <c r="I180" s="165">
        <f t="shared" si="15"/>
        <v>1581.07</v>
      </c>
    </row>
    <row r="181" spans="1:9">
      <c r="A181" s="165">
        <v>176</v>
      </c>
      <c r="B181" s="29" t="s">
        <v>454</v>
      </c>
      <c r="C181" s="29" t="s">
        <v>92</v>
      </c>
      <c r="D181" s="29">
        <v>19177434</v>
      </c>
      <c r="E181" s="29">
        <v>1</v>
      </c>
      <c r="F181" s="165">
        <f t="shared" si="12"/>
        <v>1183</v>
      </c>
      <c r="G181" s="165">
        <f t="shared" si="13"/>
        <v>279.07</v>
      </c>
      <c r="H181" s="165">
        <f t="shared" si="14"/>
        <v>119</v>
      </c>
      <c r="I181" s="165">
        <f t="shared" si="15"/>
        <v>1581.07</v>
      </c>
    </row>
    <row r="182" spans="1:9">
      <c r="A182" s="164">
        <v>177</v>
      </c>
      <c r="B182" s="29" t="s">
        <v>455</v>
      </c>
      <c r="C182" s="29" t="s">
        <v>92</v>
      </c>
      <c r="D182" s="29">
        <v>10001227</v>
      </c>
      <c r="E182" s="29">
        <v>1</v>
      </c>
      <c r="F182" s="165">
        <f t="shared" si="12"/>
        <v>1183</v>
      </c>
      <c r="G182" s="165">
        <f t="shared" si="13"/>
        <v>279.07</v>
      </c>
      <c r="H182" s="165">
        <f t="shared" si="14"/>
        <v>119</v>
      </c>
      <c r="I182" s="165">
        <f t="shared" si="15"/>
        <v>1581.07</v>
      </c>
    </row>
    <row r="183" spans="1:9">
      <c r="A183" s="164">
        <v>178</v>
      </c>
      <c r="B183" s="29" t="s">
        <v>456</v>
      </c>
      <c r="C183" s="29" t="s">
        <v>92</v>
      </c>
      <c r="D183" s="29">
        <v>10001317</v>
      </c>
      <c r="E183" s="29">
        <v>1</v>
      </c>
      <c r="F183" s="165">
        <f t="shared" si="12"/>
        <v>1183</v>
      </c>
      <c r="G183" s="165">
        <f t="shared" si="13"/>
        <v>279.07</v>
      </c>
      <c r="H183" s="165">
        <f t="shared" si="14"/>
        <v>119</v>
      </c>
      <c r="I183" s="165">
        <f t="shared" si="15"/>
        <v>1581.07</v>
      </c>
    </row>
    <row r="184" spans="1:9">
      <c r="A184" s="165">
        <v>179</v>
      </c>
      <c r="B184" s="29" t="s">
        <v>457</v>
      </c>
      <c r="C184" s="29" t="s">
        <v>92</v>
      </c>
      <c r="D184" s="29">
        <v>10000476</v>
      </c>
      <c r="E184" s="29">
        <v>1</v>
      </c>
      <c r="F184" s="165">
        <f t="shared" si="12"/>
        <v>1183</v>
      </c>
      <c r="G184" s="165">
        <f t="shared" si="13"/>
        <v>279.07</v>
      </c>
      <c r="H184" s="165">
        <f t="shared" si="14"/>
        <v>119</v>
      </c>
      <c r="I184" s="165">
        <f t="shared" si="15"/>
        <v>1581.07</v>
      </c>
    </row>
    <row r="185" spans="1:9">
      <c r="A185" s="164">
        <v>180</v>
      </c>
      <c r="B185" s="29" t="s">
        <v>458</v>
      </c>
      <c r="C185" s="29" t="s">
        <v>92</v>
      </c>
      <c r="D185" s="29">
        <v>19275401</v>
      </c>
      <c r="E185" s="29">
        <v>1</v>
      </c>
      <c r="F185" s="165">
        <f t="shared" si="12"/>
        <v>1183</v>
      </c>
      <c r="G185" s="165">
        <f t="shared" si="13"/>
        <v>279.07</v>
      </c>
      <c r="H185" s="165">
        <f t="shared" si="14"/>
        <v>119</v>
      </c>
      <c r="I185" s="165">
        <f t="shared" si="15"/>
        <v>1581.07</v>
      </c>
    </row>
    <row r="186" spans="1:9">
      <c r="A186" s="164">
        <v>181</v>
      </c>
      <c r="B186" s="29" t="s">
        <v>459</v>
      </c>
      <c r="C186" s="29" t="s">
        <v>92</v>
      </c>
      <c r="D186" s="167">
        <v>801200043</v>
      </c>
      <c r="E186" s="29">
        <v>1</v>
      </c>
      <c r="F186" s="165">
        <f t="shared" si="12"/>
        <v>1183</v>
      </c>
      <c r="G186" s="165">
        <f t="shared" si="13"/>
        <v>279.07</v>
      </c>
      <c r="H186" s="165">
        <f t="shared" si="14"/>
        <v>119</v>
      </c>
      <c r="I186" s="165">
        <f t="shared" si="15"/>
        <v>1581.07</v>
      </c>
    </row>
    <row r="187" spans="1:9">
      <c r="A187" s="165">
        <v>182</v>
      </c>
      <c r="B187" s="29" t="s">
        <v>460</v>
      </c>
      <c r="C187" s="29" t="s">
        <v>92</v>
      </c>
      <c r="D187" s="29">
        <v>19275408</v>
      </c>
      <c r="E187" s="29">
        <v>1</v>
      </c>
      <c r="F187" s="165">
        <f t="shared" si="12"/>
        <v>1183</v>
      </c>
      <c r="G187" s="165">
        <f t="shared" si="13"/>
        <v>279.07</v>
      </c>
      <c r="H187" s="165">
        <f t="shared" si="14"/>
        <v>119</v>
      </c>
      <c r="I187" s="165">
        <f t="shared" si="15"/>
        <v>1581.07</v>
      </c>
    </row>
    <row r="188" spans="1:9">
      <c r="A188" s="164">
        <v>183</v>
      </c>
      <c r="B188" s="29" t="s">
        <v>461</v>
      </c>
      <c r="C188" s="29" t="s">
        <v>92</v>
      </c>
      <c r="D188" s="29">
        <v>10000165</v>
      </c>
      <c r="E188" s="29">
        <v>1</v>
      </c>
      <c r="F188" s="165">
        <f t="shared" si="12"/>
        <v>1183</v>
      </c>
      <c r="G188" s="165">
        <f t="shared" si="13"/>
        <v>279.07</v>
      </c>
      <c r="H188" s="165">
        <f t="shared" si="14"/>
        <v>119</v>
      </c>
      <c r="I188" s="165">
        <f t="shared" si="15"/>
        <v>1581.07</v>
      </c>
    </row>
    <row r="189" spans="1:9">
      <c r="A189" s="164">
        <v>184</v>
      </c>
      <c r="B189" s="29" t="s">
        <v>462</v>
      </c>
      <c r="C189" s="29" t="s">
        <v>92</v>
      </c>
      <c r="D189" s="167">
        <v>10001506</v>
      </c>
      <c r="E189" s="29">
        <v>1</v>
      </c>
      <c r="F189" s="165">
        <f t="shared" si="12"/>
        <v>1183</v>
      </c>
      <c r="G189" s="165">
        <f t="shared" si="13"/>
        <v>279.07</v>
      </c>
      <c r="H189" s="165">
        <f t="shared" si="14"/>
        <v>119</v>
      </c>
      <c r="I189" s="165">
        <f t="shared" si="15"/>
        <v>1581.07</v>
      </c>
    </row>
    <row r="190" spans="1:9">
      <c r="A190" s="165">
        <v>185</v>
      </c>
      <c r="B190" s="29" t="s">
        <v>462</v>
      </c>
      <c r="C190" s="29" t="s">
        <v>92</v>
      </c>
      <c r="D190" s="167">
        <v>10001506</v>
      </c>
      <c r="E190" s="29">
        <v>1</v>
      </c>
      <c r="F190" s="165">
        <f t="shared" si="12"/>
        <v>1183</v>
      </c>
      <c r="G190" s="165">
        <f t="shared" si="13"/>
        <v>279.07</v>
      </c>
      <c r="H190" s="165">
        <f t="shared" si="14"/>
        <v>119</v>
      </c>
      <c r="I190" s="165">
        <f t="shared" si="15"/>
        <v>1581.07</v>
      </c>
    </row>
    <row r="191" spans="1:9">
      <c r="A191" s="164">
        <v>186</v>
      </c>
      <c r="B191" s="29" t="s">
        <v>463</v>
      </c>
      <c r="C191" s="29" t="s">
        <v>92</v>
      </c>
      <c r="D191" s="29">
        <v>801000024</v>
      </c>
      <c r="E191" s="29">
        <v>1</v>
      </c>
      <c r="F191" s="165">
        <f t="shared" si="12"/>
        <v>1183</v>
      </c>
      <c r="G191" s="165">
        <f t="shared" si="13"/>
        <v>279.07</v>
      </c>
      <c r="H191" s="165">
        <f t="shared" si="14"/>
        <v>119</v>
      </c>
      <c r="I191" s="165">
        <f t="shared" si="15"/>
        <v>1581.07</v>
      </c>
    </row>
    <row r="192" spans="1:9">
      <c r="A192" s="164">
        <v>187</v>
      </c>
      <c r="B192" s="29" t="s">
        <v>464</v>
      </c>
      <c r="C192" s="29" t="s">
        <v>92</v>
      </c>
      <c r="D192" s="29">
        <v>10001434</v>
      </c>
      <c r="E192" s="29">
        <v>1</v>
      </c>
      <c r="F192" s="165">
        <f t="shared" si="12"/>
        <v>1183</v>
      </c>
      <c r="G192" s="165">
        <f t="shared" si="13"/>
        <v>279.07</v>
      </c>
      <c r="H192" s="165">
        <f t="shared" si="14"/>
        <v>119</v>
      </c>
      <c r="I192" s="165">
        <f t="shared" ref="I192" si="16">SUM(F192:H192)</f>
        <v>1581.07</v>
      </c>
    </row>
    <row r="193" spans="1:9">
      <c r="A193" s="165">
        <v>188</v>
      </c>
      <c r="B193" s="29" t="s">
        <v>465</v>
      </c>
      <c r="C193" s="29" t="s">
        <v>92</v>
      </c>
      <c r="D193" s="29">
        <v>10000253</v>
      </c>
      <c r="E193" s="29">
        <v>1</v>
      </c>
      <c r="F193" s="165">
        <f t="shared" si="12"/>
        <v>1183</v>
      </c>
      <c r="G193" s="165">
        <f t="shared" si="13"/>
        <v>279.07</v>
      </c>
      <c r="H193" s="165">
        <f t="shared" si="14"/>
        <v>119</v>
      </c>
      <c r="I193" s="165">
        <f t="shared" si="15"/>
        <v>1581.07</v>
      </c>
    </row>
    <row r="194" spans="1:9">
      <c r="A194" s="164">
        <v>189</v>
      </c>
      <c r="B194" s="29" t="s">
        <v>466</v>
      </c>
      <c r="C194" s="29" t="s">
        <v>92</v>
      </c>
      <c r="D194" s="29">
        <v>800600018</v>
      </c>
      <c r="E194" s="29">
        <v>1</v>
      </c>
      <c r="F194" s="165">
        <f t="shared" si="12"/>
        <v>1183</v>
      </c>
      <c r="G194" s="165">
        <f t="shared" si="13"/>
        <v>279.07</v>
      </c>
      <c r="H194" s="165">
        <f t="shared" si="14"/>
        <v>119</v>
      </c>
      <c r="I194" s="165">
        <f t="shared" si="15"/>
        <v>1581.07</v>
      </c>
    </row>
    <row r="195" spans="1:9">
      <c r="A195" s="164">
        <v>190</v>
      </c>
      <c r="B195" s="29" t="s">
        <v>467</v>
      </c>
      <c r="C195" s="29" t="s">
        <v>92</v>
      </c>
      <c r="D195" s="6">
        <v>801200046</v>
      </c>
      <c r="E195" s="29">
        <v>1</v>
      </c>
      <c r="F195" s="165">
        <f t="shared" si="12"/>
        <v>1183</v>
      </c>
      <c r="G195" s="165">
        <f t="shared" si="13"/>
        <v>279.07</v>
      </c>
      <c r="H195" s="165">
        <f t="shared" si="14"/>
        <v>119</v>
      </c>
      <c r="I195" s="165">
        <f t="shared" si="15"/>
        <v>1581.07</v>
      </c>
    </row>
    <row r="196" spans="1:9">
      <c r="A196" s="165">
        <v>191</v>
      </c>
      <c r="B196" s="29" t="s">
        <v>393</v>
      </c>
      <c r="C196" s="29" t="s">
        <v>92</v>
      </c>
      <c r="D196" s="29">
        <v>805200008</v>
      </c>
      <c r="E196" s="29">
        <v>1</v>
      </c>
      <c r="F196" s="165">
        <f t="shared" si="12"/>
        <v>1183</v>
      </c>
      <c r="G196" s="165">
        <f t="shared" si="13"/>
        <v>279.07</v>
      </c>
      <c r="H196" s="165">
        <f t="shared" si="14"/>
        <v>119</v>
      </c>
      <c r="I196" s="165">
        <f t="shared" si="15"/>
        <v>1581.07</v>
      </c>
    </row>
    <row r="197" spans="1:9">
      <c r="A197" s="164">
        <v>192</v>
      </c>
      <c r="B197" s="29" t="s">
        <v>468</v>
      </c>
      <c r="C197" s="29" t="s">
        <v>92</v>
      </c>
      <c r="D197" s="29">
        <v>10000023</v>
      </c>
      <c r="E197" s="29">
        <v>1</v>
      </c>
      <c r="F197" s="165">
        <f t="shared" si="12"/>
        <v>1183</v>
      </c>
      <c r="G197" s="165">
        <f t="shared" si="13"/>
        <v>279.07</v>
      </c>
      <c r="H197" s="165">
        <f t="shared" si="14"/>
        <v>119</v>
      </c>
      <c r="I197" s="165">
        <f t="shared" si="15"/>
        <v>1581.07</v>
      </c>
    </row>
    <row r="198" spans="1:9">
      <c r="A198" s="164">
        <v>193</v>
      </c>
      <c r="B198" s="29" t="s">
        <v>469</v>
      </c>
      <c r="C198" s="29" t="s">
        <v>92</v>
      </c>
      <c r="D198" s="168">
        <v>804400024</v>
      </c>
      <c r="E198" s="29">
        <v>1</v>
      </c>
      <c r="F198" s="165">
        <f t="shared" si="12"/>
        <v>1183</v>
      </c>
      <c r="G198" s="165">
        <f t="shared" si="13"/>
        <v>279.07</v>
      </c>
      <c r="H198" s="165">
        <f t="shared" si="14"/>
        <v>119</v>
      </c>
      <c r="I198" s="165">
        <f t="shared" si="15"/>
        <v>1581.07</v>
      </c>
    </row>
    <row r="199" spans="1:9">
      <c r="A199" s="165">
        <v>194</v>
      </c>
      <c r="B199" s="29" t="s">
        <v>470</v>
      </c>
      <c r="C199" s="29" t="s">
        <v>92</v>
      </c>
      <c r="D199" s="167">
        <v>10075413</v>
      </c>
      <c r="E199" s="29">
        <v>1</v>
      </c>
      <c r="F199" s="165">
        <f t="shared" ref="F199:F262" si="17">$F$3*E199</f>
        <v>1183</v>
      </c>
      <c r="G199" s="165">
        <f t="shared" ref="G199:G262" si="18">ROUND(F199*$G$3,2)</f>
        <v>279.07</v>
      </c>
      <c r="H199" s="165">
        <f t="shared" ref="H199:H262" si="19">E199*$H$3</f>
        <v>119</v>
      </c>
      <c r="I199" s="165">
        <f t="shared" si="15"/>
        <v>1581.07</v>
      </c>
    </row>
    <row r="200" spans="1:9">
      <c r="A200" s="164">
        <v>195</v>
      </c>
      <c r="B200" s="169" t="s">
        <v>471</v>
      </c>
      <c r="C200" s="29" t="s">
        <v>92</v>
      </c>
      <c r="D200" s="167">
        <v>10001899</v>
      </c>
      <c r="E200" s="29">
        <v>1</v>
      </c>
      <c r="F200" s="165">
        <f t="shared" si="17"/>
        <v>1183</v>
      </c>
      <c r="G200" s="165">
        <f t="shared" si="18"/>
        <v>279.07</v>
      </c>
      <c r="H200" s="165">
        <f t="shared" si="19"/>
        <v>119</v>
      </c>
      <c r="I200" s="165">
        <f t="shared" si="15"/>
        <v>1581.07</v>
      </c>
    </row>
    <row r="201" spans="1:9">
      <c r="A201" s="164">
        <v>196</v>
      </c>
      <c r="B201" s="29" t="s">
        <v>472</v>
      </c>
      <c r="C201" s="29" t="s">
        <v>92</v>
      </c>
      <c r="D201" s="29">
        <v>19575419</v>
      </c>
      <c r="E201" s="29">
        <v>1</v>
      </c>
      <c r="F201" s="165">
        <f t="shared" si="17"/>
        <v>1183</v>
      </c>
      <c r="G201" s="165">
        <f t="shared" si="18"/>
        <v>279.07</v>
      </c>
      <c r="H201" s="165">
        <f t="shared" si="19"/>
        <v>119</v>
      </c>
      <c r="I201" s="165">
        <f t="shared" si="15"/>
        <v>1581.07</v>
      </c>
    </row>
    <row r="202" spans="1:9">
      <c r="A202" s="165">
        <v>197</v>
      </c>
      <c r="B202" s="29" t="s">
        <v>473</v>
      </c>
      <c r="C202" s="29" t="s">
        <v>92</v>
      </c>
      <c r="D202" s="167">
        <v>19677407</v>
      </c>
      <c r="E202" s="29">
        <v>1</v>
      </c>
      <c r="F202" s="165">
        <f t="shared" si="17"/>
        <v>1183</v>
      </c>
      <c r="G202" s="165">
        <f t="shared" si="18"/>
        <v>279.07</v>
      </c>
      <c r="H202" s="165">
        <f t="shared" si="19"/>
        <v>119</v>
      </c>
      <c r="I202" s="165">
        <f t="shared" si="15"/>
        <v>1581.07</v>
      </c>
    </row>
    <row r="203" spans="1:9">
      <c r="A203" s="164">
        <v>198</v>
      </c>
      <c r="B203" s="29" t="s">
        <v>474</v>
      </c>
      <c r="C203" s="29" t="s">
        <v>92</v>
      </c>
      <c r="D203" s="167">
        <v>10001427</v>
      </c>
      <c r="E203" s="29">
        <v>1</v>
      </c>
      <c r="F203" s="165">
        <f t="shared" si="17"/>
        <v>1183</v>
      </c>
      <c r="G203" s="165">
        <f t="shared" si="18"/>
        <v>279.07</v>
      </c>
      <c r="H203" s="165">
        <f t="shared" si="19"/>
        <v>119</v>
      </c>
      <c r="I203" s="165">
        <f t="shared" si="15"/>
        <v>1581.07</v>
      </c>
    </row>
    <row r="204" spans="1:9">
      <c r="A204" s="164">
        <v>199</v>
      </c>
      <c r="B204" s="29" t="s">
        <v>475</v>
      </c>
      <c r="C204" s="29" t="s">
        <v>92</v>
      </c>
      <c r="D204" s="168">
        <v>801800016</v>
      </c>
      <c r="E204" s="29">
        <v>1</v>
      </c>
      <c r="F204" s="165">
        <f t="shared" si="17"/>
        <v>1183</v>
      </c>
      <c r="G204" s="165">
        <f t="shared" si="18"/>
        <v>279.07</v>
      </c>
      <c r="H204" s="165">
        <f t="shared" si="19"/>
        <v>119</v>
      </c>
      <c r="I204" s="165">
        <f t="shared" si="15"/>
        <v>1581.07</v>
      </c>
    </row>
    <row r="205" spans="1:9">
      <c r="A205" s="165">
        <v>200</v>
      </c>
      <c r="B205" s="29" t="s">
        <v>476</v>
      </c>
      <c r="C205" s="29" t="s">
        <v>92</v>
      </c>
      <c r="D205" s="29">
        <v>801800016</v>
      </c>
      <c r="E205" s="29">
        <v>0.5</v>
      </c>
      <c r="F205" s="165">
        <f t="shared" si="17"/>
        <v>591.5</v>
      </c>
      <c r="G205" s="165">
        <f t="shared" si="18"/>
        <v>139.53</v>
      </c>
      <c r="H205" s="165">
        <f t="shared" si="19"/>
        <v>59.5</v>
      </c>
      <c r="I205" s="165">
        <f t="shared" si="15"/>
        <v>790.53</v>
      </c>
    </row>
    <row r="206" spans="1:9">
      <c r="A206" s="164">
        <v>201</v>
      </c>
      <c r="B206" s="29" t="s">
        <v>477</v>
      </c>
      <c r="C206" s="29" t="s">
        <v>92</v>
      </c>
      <c r="D206" s="29">
        <v>19477416</v>
      </c>
      <c r="E206" s="29">
        <v>1</v>
      </c>
      <c r="F206" s="165">
        <f t="shared" si="17"/>
        <v>1183</v>
      </c>
      <c r="G206" s="165">
        <f t="shared" si="18"/>
        <v>279.07</v>
      </c>
      <c r="H206" s="165">
        <f t="shared" si="19"/>
        <v>119</v>
      </c>
      <c r="I206" s="165">
        <f t="shared" si="15"/>
        <v>1581.07</v>
      </c>
    </row>
    <row r="207" spans="1:9">
      <c r="A207" s="164">
        <v>202</v>
      </c>
      <c r="B207" s="29" t="s">
        <v>478</v>
      </c>
      <c r="C207" s="29" t="s">
        <v>92</v>
      </c>
      <c r="D207" s="29">
        <v>19375435</v>
      </c>
      <c r="E207" s="29">
        <v>1</v>
      </c>
      <c r="F207" s="165">
        <f t="shared" si="17"/>
        <v>1183</v>
      </c>
      <c r="G207" s="165">
        <f t="shared" si="18"/>
        <v>279.07</v>
      </c>
      <c r="H207" s="165">
        <f t="shared" si="19"/>
        <v>119</v>
      </c>
      <c r="I207" s="165">
        <f t="shared" si="15"/>
        <v>1581.07</v>
      </c>
    </row>
    <row r="208" spans="1:9">
      <c r="A208" s="165">
        <v>203</v>
      </c>
      <c r="B208" s="29" t="s">
        <v>479</v>
      </c>
      <c r="C208" s="29" t="s">
        <v>92</v>
      </c>
      <c r="D208" s="29">
        <v>10001804</v>
      </c>
      <c r="E208" s="29">
        <v>1</v>
      </c>
      <c r="F208" s="165">
        <f t="shared" si="17"/>
        <v>1183</v>
      </c>
      <c r="G208" s="165">
        <f t="shared" si="18"/>
        <v>279.07</v>
      </c>
      <c r="H208" s="165">
        <f t="shared" si="19"/>
        <v>119</v>
      </c>
      <c r="I208" s="165">
        <f t="shared" si="15"/>
        <v>1581.07</v>
      </c>
    </row>
    <row r="209" spans="1:9">
      <c r="A209" s="164">
        <v>204</v>
      </c>
      <c r="B209" s="29" t="s">
        <v>480</v>
      </c>
      <c r="C209" s="29" t="s">
        <v>92</v>
      </c>
      <c r="D209" s="29">
        <v>10001819</v>
      </c>
      <c r="E209" s="29">
        <v>0.5</v>
      </c>
      <c r="F209" s="165">
        <f t="shared" si="17"/>
        <v>591.5</v>
      </c>
      <c r="G209" s="165">
        <f t="shared" si="18"/>
        <v>139.53</v>
      </c>
      <c r="H209" s="165">
        <f t="shared" si="19"/>
        <v>59.5</v>
      </c>
      <c r="I209" s="165">
        <f t="shared" si="15"/>
        <v>790.53</v>
      </c>
    </row>
    <row r="210" spans="1:9">
      <c r="A210" s="164">
        <v>205</v>
      </c>
      <c r="B210" s="29" t="s">
        <v>481</v>
      </c>
      <c r="C210" s="29" t="s">
        <v>92</v>
      </c>
      <c r="D210" s="167">
        <v>19577417</v>
      </c>
      <c r="E210" s="29">
        <v>1</v>
      </c>
      <c r="F210" s="165">
        <f t="shared" si="17"/>
        <v>1183</v>
      </c>
      <c r="G210" s="165">
        <f t="shared" si="18"/>
        <v>279.07</v>
      </c>
      <c r="H210" s="165">
        <f t="shared" si="19"/>
        <v>119</v>
      </c>
      <c r="I210" s="165">
        <f t="shared" si="15"/>
        <v>1581.07</v>
      </c>
    </row>
    <row r="211" spans="1:9">
      <c r="A211" s="165">
        <v>206</v>
      </c>
      <c r="B211" s="29" t="s">
        <v>482</v>
      </c>
      <c r="C211" s="29" t="s">
        <v>92</v>
      </c>
      <c r="D211" s="29">
        <v>19675410</v>
      </c>
      <c r="E211" s="29">
        <v>0.75</v>
      </c>
      <c r="F211" s="165">
        <f t="shared" si="17"/>
        <v>887.25</v>
      </c>
      <c r="G211" s="165">
        <f t="shared" si="18"/>
        <v>209.3</v>
      </c>
      <c r="H211" s="165">
        <f t="shared" si="19"/>
        <v>89.25</v>
      </c>
      <c r="I211" s="165">
        <f t="shared" si="15"/>
        <v>1185.8</v>
      </c>
    </row>
    <row r="212" spans="1:9">
      <c r="A212" s="164">
        <v>207</v>
      </c>
      <c r="B212" s="29" t="s">
        <v>483</v>
      </c>
      <c r="C212" s="29" t="s">
        <v>92</v>
      </c>
      <c r="D212" s="167">
        <v>10001809</v>
      </c>
      <c r="E212" s="29">
        <v>1</v>
      </c>
      <c r="F212" s="165">
        <f t="shared" si="17"/>
        <v>1183</v>
      </c>
      <c r="G212" s="165">
        <f t="shared" si="18"/>
        <v>279.07</v>
      </c>
      <c r="H212" s="165">
        <f t="shared" si="19"/>
        <v>119</v>
      </c>
      <c r="I212" s="165">
        <f t="shared" si="15"/>
        <v>1581.07</v>
      </c>
    </row>
    <row r="213" spans="1:9">
      <c r="A213" s="164">
        <v>208</v>
      </c>
      <c r="B213" s="29" t="s">
        <v>484</v>
      </c>
      <c r="C213" s="29" t="s">
        <v>92</v>
      </c>
      <c r="D213" s="167">
        <v>801200007</v>
      </c>
      <c r="E213" s="29">
        <v>1</v>
      </c>
      <c r="F213" s="165">
        <f t="shared" si="17"/>
        <v>1183</v>
      </c>
      <c r="G213" s="165">
        <f t="shared" si="18"/>
        <v>279.07</v>
      </c>
      <c r="H213" s="165">
        <f t="shared" si="19"/>
        <v>119</v>
      </c>
      <c r="I213" s="165">
        <f t="shared" si="15"/>
        <v>1581.07</v>
      </c>
    </row>
    <row r="214" spans="1:9">
      <c r="A214" s="165">
        <v>209</v>
      </c>
      <c r="B214" s="29" t="s">
        <v>485</v>
      </c>
      <c r="C214" s="29" t="s">
        <v>92</v>
      </c>
      <c r="D214" s="167">
        <v>10095201</v>
      </c>
      <c r="E214" s="29">
        <v>1</v>
      </c>
      <c r="F214" s="165">
        <f t="shared" si="17"/>
        <v>1183</v>
      </c>
      <c r="G214" s="165">
        <f t="shared" si="18"/>
        <v>279.07</v>
      </c>
      <c r="H214" s="165">
        <f t="shared" si="19"/>
        <v>119</v>
      </c>
      <c r="I214" s="165">
        <f t="shared" si="15"/>
        <v>1581.07</v>
      </c>
    </row>
    <row r="215" spans="1:9">
      <c r="A215" s="164">
        <v>210</v>
      </c>
      <c r="B215" s="29" t="s">
        <v>486</v>
      </c>
      <c r="C215" s="29" t="s">
        <v>92</v>
      </c>
      <c r="D215" s="29">
        <v>10001684</v>
      </c>
      <c r="E215" s="29">
        <v>1</v>
      </c>
      <c r="F215" s="165">
        <f t="shared" si="17"/>
        <v>1183</v>
      </c>
      <c r="G215" s="165">
        <f t="shared" si="18"/>
        <v>279.07</v>
      </c>
      <c r="H215" s="165">
        <f t="shared" si="19"/>
        <v>119</v>
      </c>
      <c r="I215" s="165">
        <f t="shared" si="15"/>
        <v>1581.07</v>
      </c>
    </row>
    <row r="216" spans="1:9">
      <c r="A216" s="164">
        <v>211</v>
      </c>
      <c r="B216" s="29" t="s">
        <v>487</v>
      </c>
      <c r="C216" s="29" t="s">
        <v>92</v>
      </c>
      <c r="D216" s="29">
        <v>801600081</v>
      </c>
      <c r="E216" s="29">
        <v>1</v>
      </c>
      <c r="F216" s="165">
        <f t="shared" si="17"/>
        <v>1183</v>
      </c>
      <c r="G216" s="165">
        <f t="shared" si="18"/>
        <v>279.07</v>
      </c>
      <c r="H216" s="165">
        <f t="shared" si="19"/>
        <v>119</v>
      </c>
      <c r="I216" s="165">
        <f t="shared" ref="I216:I265" si="20">SUM(F216:H216)</f>
        <v>1581.07</v>
      </c>
    </row>
    <row r="217" spans="1:9">
      <c r="A217" s="165">
        <v>212</v>
      </c>
      <c r="B217" s="29" t="s">
        <v>407</v>
      </c>
      <c r="C217" s="29" t="s">
        <v>92</v>
      </c>
      <c r="D217" s="167">
        <v>801200024</v>
      </c>
      <c r="E217" s="29">
        <v>1</v>
      </c>
      <c r="F217" s="165">
        <f t="shared" si="17"/>
        <v>1183</v>
      </c>
      <c r="G217" s="165">
        <f t="shared" si="18"/>
        <v>279.07</v>
      </c>
      <c r="H217" s="165">
        <f t="shared" si="19"/>
        <v>119</v>
      </c>
      <c r="I217" s="165">
        <f t="shared" si="20"/>
        <v>1581.07</v>
      </c>
    </row>
    <row r="218" spans="1:9">
      <c r="A218" s="164">
        <v>213</v>
      </c>
      <c r="B218" s="29" t="s">
        <v>488</v>
      </c>
      <c r="C218" s="29" t="s">
        <v>92</v>
      </c>
      <c r="D218" s="168">
        <v>804465402</v>
      </c>
      <c r="E218" s="29">
        <v>1</v>
      </c>
      <c r="F218" s="165">
        <f t="shared" si="17"/>
        <v>1183</v>
      </c>
      <c r="G218" s="165">
        <f t="shared" si="18"/>
        <v>279.07</v>
      </c>
      <c r="H218" s="165">
        <f t="shared" si="19"/>
        <v>119</v>
      </c>
      <c r="I218" s="165">
        <f t="shared" si="20"/>
        <v>1581.07</v>
      </c>
    </row>
    <row r="219" spans="1:9">
      <c r="A219" s="164">
        <v>214</v>
      </c>
      <c r="B219" s="29" t="s">
        <v>489</v>
      </c>
      <c r="C219" s="29" t="s">
        <v>92</v>
      </c>
      <c r="D219" s="29">
        <v>10000343</v>
      </c>
      <c r="E219" s="29">
        <v>1</v>
      </c>
      <c r="F219" s="165">
        <f t="shared" si="17"/>
        <v>1183</v>
      </c>
      <c r="G219" s="165">
        <f t="shared" si="18"/>
        <v>279.07</v>
      </c>
      <c r="H219" s="165">
        <f t="shared" si="19"/>
        <v>119</v>
      </c>
      <c r="I219" s="165">
        <f t="shared" si="20"/>
        <v>1581.07</v>
      </c>
    </row>
    <row r="220" spans="1:9">
      <c r="A220" s="165">
        <v>215</v>
      </c>
      <c r="B220" s="29" t="s">
        <v>490</v>
      </c>
      <c r="C220" s="29" t="s">
        <v>92</v>
      </c>
      <c r="D220" s="29">
        <v>804475401</v>
      </c>
      <c r="E220" s="29">
        <v>1</v>
      </c>
      <c r="F220" s="165">
        <f t="shared" si="17"/>
        <v>1183</v>
      </c>
      <c r="G220" s="165">
        <f t="shared" si="18"/>
        <v>279.07</v>
      </c>
      <c r="H220" s="165">
        <f t="shared" si="19"/>
        <v>119</v>
      </c>
      <c r="I220" s="165">
        <f t="shared" si="20"/>
        <v>1581.07</v>
      </c>
    </row>
    <row r="221" spans="1:9">
      <c r="A221" s="164">
        <v>216</v>
      </c>
      <c r="B221" s="29" t="s">
        <v>491</v>
      </c>
      <c r="C221" s="29" t="s">
        <v>92</v>
      </c>
      <c r="D221" s="29">
        <v>10001378</v>
      </c>
      <c r="E221" s="29">
        <v>1</v>
      </c>
      <c r="F221" s="165">
        <f t="shared" si="17"/>
        <v>1183</v>
      </c>
      <c r="G221" s="165">
        <f t="shared" si="18"/>
        <v>279.07</v>
      </c>
      <c r="H221" s="165">
        <f t="shared" si="19"/>
        <v>119</v>
      </c>
      <c r="I221" s="165">
        <f t="shared" si="20"/>
        <v>1581.07</v>
      </c>
    </row>
    <row r="222" spans="1:9">
      <c r="A222" s="164">
        <v>217</v>
      </c>
      <c r="B222" s="29" t="s">
        <v>492</v>
      </c>
      <c r="C222" s="29" t="s">
        <v>92</v>
      </c>
      <c r="D222" s="29">
        <v>10001210</v>
      </c>
      <c r="E222" s="29">
        <v>1</v>
      </c>
      <c r="F222" s="165">
        <f t="shared" si="17"/>
        <v>1183</v>
      </c>
      <c r="G222" s="165">
        <f t="shared" si="18"/>
        <v>279.07</v>
      </c>
      <c r="H222" s="165">
        <f t="shared" si="19"/>
        <v>119</v>
      </c>
      <c r="I222" s="165">
        <f t="shared" si="20"/>
        <v>1581.07</v>
      </c>
    </row>
    <row r="223" spans="1:9">
      <c r="A223" s="165">
        <v>218</v>
      </c>
      <c r="B223" s="29" t="s">
        <v>493</v>
      </c>
      <c r="C223" s="29" t="s">
        <v>92</v>
      </c>
      <c r="D223" s="29">
        <v>19175426</v>
      </c>
      <c r="E223" s="29">
        <v>1</v>
      </c>
      <c r="F223" s="165">
        <f t="shared" si="17"/>
        <v>1183</v>
      </c>
      <c r="G223" s="165">
        <f t="shared" si="18"/>
        <v>279.07</v>
      </c>
      <c r="H223" s="165">
        <f t="shared" si="19"/>
        <v>119</v>
      </c>
      <c r="I223" s="165">
        <f t="shared" si="20"/>
        <v>1581.07</v>
      </c>
    </row>
    <row r="224" spans="1:9">
      <c r="A224" s="164">
        <v>219</v>
      </c>
      <c r="B224" s="29" t="s">
        <v>494</v>
      </c>
      <c r="C224" s="29" t="s">
        <v>92</v>
      </c>
      <c r="D224" s="29">
        <v>809600006</v>
      </c>
      <c r="E224" s="29">
        <v>0.75</v>
      </c>
      <c r="F224" s="165">
        <f t="shared" si="17"/>
        <v>887.25</v>
      </c>
      <c r="G224" s="165">
        <f t="shared" si="18"/>
        <v>209.3</v>
      </c>
      <c r="H224" s="165">
        <f t="shared" si="19"/>
        <v>89.25</v>
      </c>
      <c r="I224" s="165">
        <f t="shared" si="20"/>
        <v>1185.8</v>
      </c>
    </row>
    <row r="225" spans="1:9">
      <c r="A225" s="164">
        <v>220</v>
      </c>
      <c r="B225" s="29" t="s">
        <v>495</v>
      </c>
      <c r="C225" s="29" t="s">
        <v>92</v>
      </c>
      <c r="D225" s="29">
        <v>10001400</v>
      </c>
      <c r="E225" s="29">
        <v>1</v>
      </c>
      <c r="F225" s="165">
        <f t="shared" si="17"/>
        <v>1183</v>
      </c>
      <c r="G225" s="165">
        <f t="shared" si="18"/>
        <v>279.07</v>
      </c>
      <c r="H225" s="165">
        <f t="shared" si="19"/>
        <v>119</v>
      </c>
      <c r="I225" s="165">
        <f t="shared" si="20"/>
        <v>1581.07</v>
      </c>
    </row>
    <row r="226" spans="1:9">
      <c r="A226" s="165">
        <v>221</v>
      </c>
      <c r="B226" s="29" t="s">
        <v>496</v>
      </c>
      <c r="C226" s="29" t="s">
        <v>92</v>
      </c>
      <c r="D226" s="29">
        <v>130075402</v>
      </c>
      <c r="E226" s="29">
        <v>1</v>
      </c>
      <c r="F226" s="165">
        <f t="shared" si="17"/>
        <v>1183</v>
      </c>
      <c r="G226" s="165">
        <f t="shared" si="18"/>
        <v>279.07</v>
      </c>
      <c r="H226" s="165">
        <f t="shared" si="19"/>
        <v>119</v>
      </c>
      <c r="I226" s="165">
        <f t="shared" si="20"/>
        <v>1581.07</v>
      </c>
    </row>
    <row r="227" spans="1:9">
      <c r="A227" s="164">
        <v>222</v>
      </c>
      <c r="B227" s="29" t="s">
        <v>497</v>
      </c>
      <c r="C227" s="29" t="s">
        <v>92</v>
      </c>
      <c r="D227" s="29">
        <v>10065801</v>
      </c>
      <c r="E227" s="29">
        <v>0.25</v>
      </c>
      <c r="F227" s="165">
        <f t="shared" si="17"/>
        <v>295.75</v>
      </c>
      <c r="G227" s="165">
        <f t="shared" si="18"/>
        <v>69.77</v>
      </c>
      <c r="H227" s="165">
        <f t="shared" si="19"/>
        <v>29.75</v>
      </c>
      <c r="I227" s="165">
        <f t="shared" si="20"/>
        <v>395.27</v>
      </c>
    </row>
    <row r="228" spans="1:9">
      <c r="A228" s="164">
        <v>223</v>
      </c>
      <c r="B228" s="29" t="s">
        <v>498</v>
      </c>
      <c r="C228" s="29" t="s">
        <v>92</v>
      </c>
      <c r="D228" s="29">
        <v>10065801</v>
      </c>
      <c r="E228" s="29">
        <v>1</v>
      </c>
      <c r="F228" s="165">
        <f t="shared" si="17"/>
        <v>1183</v>
      </c>
      <c r="G228" s="165">
        <f t="shared" si="18"/>
        <v>279.07</v>
      </c>
      <c r="H228" s="165">
        <f t="shared" si="19"/>
        <v>119</v>
      </c>
      <c r="I228" s="165">
        <f t="shared" si="20"/>
        <v>1581.07</v>
      </c>
    </row>
    <row r="229" spans="1:9">
      <c r="A229" s="165">
        <v>224</v>
      </c>
      <c r="B229" s="29" t="s">
        <v>499</v>
      </c>
      <c r="C229" s="29" t="s">
        <v>92</v>
      </c>
      <c r="D229" s="29">
        <v>1000006</v>
      </c>
      <c r="E229" s="29">
        <v>0.5</v>
      </c>
      <c r="F229" s="165">
        <f t="shared" si="17"/>
        <v>591.5</v>
      </c>
      <c r="G229" s="165">
        <f t="shared" si="18"/>
        <v>139.53</v>
      </c>
      <c r="H229" s="165">
        <f t="shared" si="19"/>
        <v>59.5</v>
      </c>
      <c r="I229" s="165">
        <f t="shared" si="20"/>
        <v>790.53</v>
      </c>
    </row>
    <row r="230" spans="1:9">
      <c r="A230" s="164">
        <v>225</v>
      </c>
      <c r="B230" s="29" t="s">
        <v>500</v>
      </c>
      <c r="C230" s="29" t="s">
        <v>92</v>
      </c>
      <c r="D230" s="29">
        <v>19475441</v>
      </c>
      <c r="E230" s="29">
        <v>1</v>
      </c>
      <c r="F230" s="165">
        <f t="shared" si="17"/>
        <v>1183</v>
      </c>
      <c r="G230" s="165">
        <f t="shared" si="18"/>
        <v>279.07</v>
      </c>
      <c r="H230" s="165">
        <f t="shared" si="19"/>
        <v>119</v>
      </c>
      <c r="I230" s="165">
        <f t="shared" si="20"/>
        <v>1581.07</v>
      </c>
    </row>
    <row r="231" spans="1:9">
      <c r="A231" s="164">
        <v>226</v>
      </c>
      <c r="B231" s="29" t="s">
        <v>501</v>
      </c>
      <c r="C231" s="29" t="s">
        <v>92</v>
      </c>
      <c r="D231" s="29">
        <v>10001410</v>
      </c>
      <c r="E231" s="29">
        <v>1</v>
      </c>
      <c r="F231" s="165">
        <f t="shared" si="17"/>
        <v>1183</v>
      </c>
      <c r="G231" s="165">
        <f t="shared" si="18"/>
        <v>279.07</v>
      </c>
      <c r="H231" s="165">
        <f t="shared" si="19"/>
        <v>119</v>
      </c>
      <c r="I231" s="165">
        <f t="shared" si="20"/>
        <v>1581.07</v>
      </c>
    </row>
    <row r="232" spans="1:9">
      <c r="A232" s="165">
        <v>227</v>
      </c>
      <c r="B232" s="29" t="s">
        <v>502</v>
      </c>
      <c r="C232" s="29" t="s">
        <v>92</v>
      </c>
      <c r="D232" s="29">
        <v>10001769</v>
      </c>
      <c r="E232" s="29">
        <v>1</v>
      </c>
      <c r="F232" s="165">
        <f t="shared" si="17"/>
        <v>1183</v>
      </c>
      <c r="G232" s="165">
        <f t="shared" si="18"/>
        <v>279.07</v>
      </c>
      <c r="H232" s="165">
        <f t="shared" si="19"/>
        <v>119</v>
      </c>
      <c r="I232" s="165">
        <f t="shared" si="20"/>
        <v>1581.07</v>
      </c>
    </row>
    <row r="233" spans="1:9">
      <c r="A233" s="164">
        <v>228</v>
      </c>
      <c r="B233" s="29" t="s">
        <v>503</v>
      </c>
      <c r="C233" s="29" t="s">
        <v>92</v>
      </c>
      <c r="D233" s="29">
        <v>19575405</v>
      </c>
      <c r="E233" s="29">
        <v>0.75</v>
      </c>
      <c r="F233" s="165">
        <f t="shared" si="17"/>
        <v>887.25</v>
      </c>
      <c r="G233" s="165">
        <f t="shared" si="18"/>
        <v>209.3</v>
      </c>
      <c r="H233" s="165">
        <f t="shared" si="19"/>
        <v>89.25</v>
      </c>
      <c r="I233" s="165">
        <f t="shared" si="20"/>
        <v>1185.8</v>
      </c>
    </row>
    <row r="234" spans="1:9">
      <c r="A234" s="164">
        <v>229</v>
      </c>
      <c r="B234" s="29" t="s">
        <v>504</v>
      </c>
      <c r="C234" s="29" t="s">
        <v>92</v>
      </c>
      <c r="D234" s="29">
        <v>10001418</v>
      </c>
      <c r="E234" s="29">
        <v>1</v>
      </c>
      <c r="F234" s="165">
        <f t="shared" si="17"/>
        <v>1183</v>
      </c>
      <c r="G234" s="165">
        <f t="shared" si="18"/>
        <v>279.07</v>
      </c>
      <c r="H234" s="165">
        <f t="shared" si="19"/>
        <v>119</v>
      </c>
      <c r="I234" s="165">
        <f t="shared" si="20"/>
        <v>1581.07</v>
      </c>
    </row>
    <row r="235" spans="1:9">
      <c r="A235" s="165">
        <v>230</v>
      </c>
      <c r="B235" s="29" t="s">
        <v>408</v>
      </c>
      <c r="C235" s="29" t="s">
        <v>92</v>
      </c>
      <c r="D235" s="29">
        <v>801600079</v>
      </c>
      <c r="E235" s="29">
        <v>1</v>
      </c>
      <c r="F235" s="165">
        <f t="shared" si="17"/>
        <v>1183</v>
      </c>
      <c r="G235" s="165">
        <f t="shared" si="18"/>
        <v>279.07</v>
      </c>
      <c r="H235" s="165">
        <f t="shared" si="19"/>
        <v>119</v>
      </c>
      <c r="I235" s="165">
        <f t="shared" si="20"/>
        <v>1581.07</v>
      </c>
    </row>
    <row r="236" spans="1:9">
      <c r="A236" s="164">
        <v>231</v>
      </c>
      <c r="B236" s="29" t="s">
        <v>505</v>
      </c>
      <c r="C236" s="29" t="s">
        <v>92</v>
      </c>
      <c r="D236" s="29">
        <v>10001765</v>
      </c>
      <c r="E236" s="29">
        <v>1</v>
      </c>
      <c r="F236" s="165">
        <f t="shared" si="17"/>
        <v>1183</v>
      </c>
      <c r="G236" s="165">
        <f t="shared" si="18"/>
        <v>279.07</v>
      </c>
      <c r="H236" s="165">
        <f t="shared" si="19"/>
        <v>119</v>
      </c>
      <c r="I236" s="165">
        <f t="shared" si="20"/>
        <v>1581.07</v>
      </c>
    </row>
    <row r="237" spans="1:9">
      <c r="A237" s="164">
        <v>232</v>
      </c>
      <c r="B237" s="29" t="s">
        <v>506</v>
      </c>
      <c r="C237" s="29" t="s">
        <v>92</v>
      </c>
      <c r="D237" s="29">
        <v>10001966</v>
      </c>
      <c r="E237" s="29">
        <v>1</v>
      </c>
      <c r="F237" s="165">
        <f t="shared" si="17"/>
        <v>1183</v>
      </c>
      <c r="G237" s="165">
        <f t="shared" si="18"/>
        <v>279.07</v>
      </c>
      <c r="H237" s="165">
        <f t="shared" si="19"/>
        <v>119</v>
      </c>
      <c r="I237" s="165">
        <f t="shared" si="20"/>
        <v>1581.07</v>
      </c>
    </row>
    <row r="238" spans="1:9">
      <c r="A238" s="165">
        <v>233</v>
      </c>
      <c r="B238" s="29" t="s">
        <v>507</v>
      </c>
      <c r="C238" s="29" t="s">
        <v>92</v>
      </c>
      <c r="D238" s="29">
        <v>10000482</v>
      </c>
      <c r="E238" s="29">
        <v>1</v>
      </c>
      <c r="F238" s="165">
        <f t="shared" si="17"/>
        <v>1183</v>
      </c>
      <c r="G238" s="165">
        <f t="shared" si="18"/>
        <v>279.07</v>
      </c>
      <c r="H238" s="165">
        <f t="shared" si="19"/>
        <v>119</v>
      </c>
      <c r="I238" s="165">
        <f t="shared" si="20"/>
        <v>1581.07</v>
      </c>
    </row>
    <row r="239" spans="1:9">
      <c r="A239" s="164">
        <v>234</v>
      </c>
      <c r="B239" s="29" t="s">
        <v>508</v>
      </c>
      <c r="C239" s="29" t="s">
        <v>92</v>
      </c>
      <c r="D239" s="29">
        <v>10000996</v>
      </c>
      <c r="E239" s="29">
        <v>1</v>
      </c>
      <c r="F239" s="165">
        <f t="shared" si="17"/>
        <v>1183</v>
      </c>
      <c r="G239" s="165">
        <f t="shared" si="18"/>
        <v>279.07</v>
      </c>
      <c r="H239" s="165">
        <f t="shared" si="19"/>
        <v>119</v>
      </c>
      <c r="I239" s="165">
        <f t="shared" si="20"/>
        <v>1581.07</v>
      </c>
    </row>
    <row r="240" spans="1:9">
      <c r="A240" s="164">
        <v>235</v>
      </c>
      <c r="B240" s="29" t="s">
        <v>509</v>
      </c>
      <c r="C240" s="29" t="s">
        <v>92</v>
      </c>
      <c r="D240" s="29">
        <v>19375448</v>
      </c>
      <c r="E240" s="29">
        <v>1</v>
      </c>
      <c r="F240" s="165">
        <f t="shared" si="17"/>
        <v>1183</v>
      </c>
      <c r="G240" s="165">
        <f t="shared" si="18"/>
        <v>279.07</v>
      </c>
      <c r="H240" s="165">
        <f t="shared" si="19"/>
        <v>119</v>
      </c>
      <c r="I240" s="165">
        <f t="shared" si="20"/>
        <v>1581.07</v>
      </c>
    </row>
    <row r="241" spans="1:9">
      <c r="A241" s="165">
        <v>236</v>
      </c>
      <c r="B241" s="29" t="s">
        <v>510</v>
      </c>
      <c r="C241" s="29" t="s">
        <v>92</v>
      </c>
      <c r="D241" s="29">
        <v>800800041</v>
      </c>
      <c r="E241" s="29">
        <v>1</v>
      </c>
      <c r="F241" s="165">
        <f t="shared" si="17"/>
        <v>1183</v>
      </c>
      <c r="G241" s="165">
        <f t="shared" si="18"/>
        <v>279.07</v>
      </c>
      <c r="H241" s="165">
        <f t="shared" si="19"/>
        <v>119</v>
      </c>
      <c r="I241" s="165">
        <f t="shared" si="20"/>
        <v>1581.07</v>
      </c>
    </row>
    <row r="242" spans="1:9">
      <c r="A242" s="164">
        <v>237</v>
      </c>
      <c r="B242" s="29" t="s">
        <v>511</v>
      </c>
      <c r="C242" s="29" t="s">
        <v>92</v>
      </c>
      <c r="D242" s="29">
        <v>10001847</v>
      </c>
      <c r="E242" s="29">
        <v>1</v>
      </c>
      <c r="F242" s="165">
        <f t="shared" si="17"/>
        <v>1183</v>
      </c>
      <c r="G242" s="165">
        <f t="shared" si="18"/>
        <v>279.07</v>
      </c>
      <c r="H242" s="165">
        <f t="shared" si="19"/>
        <v>119</v>
      </c>
      <c r="I242" s="165">
        <f t="shared" si="20"/>
        <v>1581.07</v>
      </c>
    </row>
    <row r="243" spans="1:9">
      <c r="A243" s="164">
        <v>238</v>
      </c>
      <c r="B243" s="29" t="s">
        <v>511</v>
      </c>
      <c r="C243" s="29" t="s">
        <v>92</v>
      </c>
      <c r="D243" s="29">
        <v>10001847</v>
      </c>
      <c r="E243" s="29">
        <v>0.25</v>
      </c>
      <c r="F243" s="165">
        <f t="shared" si="17"/>
        <v>295.75</v>
      </c>
      <c r="G243" s="165">
        <f t="shared" si="18"/>
        <v>69.77</v>
      </c>
      <c r="H243" s="165">
        <f t="shared" si="19"/>
        <v>29.75</v>
      </c>
      <c r="I243" s="165">
        <f t="shared" si="20"/>
        <v>395.27</v>
      </c>
    </row>
    <row r="244" spans="1:9">
      <c r="A244" s="165">
        <v>239</v>
      </c>
      <c r="B244" s="29" t="s">
        <v>512</v>
      </c>
      <c r="C244" s="29" t="s">
        <v>92</v>
      </c>
      <c r="D244" s="167">
        <v>10001788</v>
      </c>
      <c r="E244" s="29">
        <v>1</v>
      </c>
      <c r="F244" s="165">
        <f t="shared" si="17"/>
        <v>1183</v>
      </c>
      <c r="G244" s="165">
        <f t="shared" si="18"/>
        <v>279.07</v>
      </c>
      <c r="H244" s="165">
        <f t="shared" si="19"/>
        <v>119</v>
      </c>
      <c r="I244" s="165">
        <f t="shared" si="20"/>
        <v>1581.07</v>
      </c>
    </row>
    <row r="245" spans="1:9">
      <c r="A245" s="164">
        <v>240</v>
      </c>
      <c r="B245" s="29" t="s">
        <v>513</v>
      </c>
      <c r="C245" s="29" t="s">
        <v>92</v>
      </c>
      <c r="D245" s="167">
        <v>10000962</v>
      </c>
      <c r="E245" s="29">
        <v>1</v>
      </c>
      <c r="F245" s="165">
        <f t="shared" si="17"/>
        <v>1183</v>
      </c>
      <c r="G245" s="165">
        <f t="shared" si="18"/>
        <v>279.07</v>
      </c>
      <c r="H245" s="165">
        <f t="shared" si="19"/>
        <v>119</v>
      </c>
      <c r="I245" s="165">
        <f t="shared" si="20"/>
        <v>1581.07</v>
      </c>
    </row>
    <row r="246" spans="1:9">
      <c r="A246" s="164">
        <v>241</v>
      </c>
      <c r="B246" s="29" t="s">
        <v>514</v>
      </c>
      <c r="C246" s="29" t="s">
        <v>92</v>
      </c>
      <c r="D246" s="29">
        <v>10001781</v>
      </c>
      <c r="E246" s="29">
        <v>1</v>
      </c>
      <c r="F246" s="165">
        <f t="shared" si="17"/>
        <v>1183</v>
      </c>
      <c r="G246" s="165">
        <f t="shared" si="18"/>
        <v>279.07</v>
      </c>
      <c r="H246" s="165">
        <f t="shared" si="19"/>
        <v>119</v>
      </c>
      <c r="I246" s="165">
        <f t="shared" si="20"/>
        <v>1581.07</v>
      </c>
    </row>
    <row r="247" spans="1:9">
      <c r="A247" s="165">
        <v>242</v>
      </c>
      <c r="B247" s="29" t="s">
        <v>515</v>
      </c>
      <c r="C247" s="29" t="s">
        <v>92</v>
      </c>
      <c r="D247" s="29">
        <v>19377435</v>
      </c>
      <c r="E247" s="29">
        <v>1</v>
      </c>
      <c r="F247" s="165">
        <f t="shared" si="17"/>
        <v>1183</v>
      </c>
      <c r="G247" s="165">
        <f t="shared" si="18"/>
        <v>279.07</v>
      </c>
      <c r="H247" s="165">
        <f t="shared" si="19"/>
        <v>119</v>
      </c>
      <c r="I247" s="165">
        <f t="shared" si="20"/>
        <v>1581.07</v>
      </c>
    </row>
    <row r="248" spans="1:9">
      <c r="A248" s="164">
        <v>243</v>
      </c>
      <c r="B248" s="29" t="s">
        <v>516</v>
      </c>
      <c r="C248" s="29" t="s">
        <v>92</v>
      </c>
      <c r="D248" s="29">
        <v>10000243</v>
      </c>
      <c r="E248" s="29">
        <v>1</v>
      </c>
      <c r="F248" s="165">
        <f t="shared" si="17"/>
        <v>1183</v>
      </c>
      <c r="G248" s="165">
        <f t="shared" si="18"/>
        <v>279.07</v>
      </c>
      <c r="H248" s="165">
        <f t="shared" si="19"/>
        <v>119</v>
      </c>
      <c r="I248" s="165">
        <f t="shared" si="20"/>
        <v>1581.07</v>
      </c>
    </row>
    <row r="249" spans="1:9">
      <c r="A249" s="164">
        <v>244</v>
      </c>
      <c r="B249" s="29" t="s">
        <v>517</v>
      </c>
      <c r="C249" s="29" t="s">
        <v>92</v>
      </c>
      <c r="D249" s="170">
        <v>10001784</v>
      </c>
      <c r="E249" s="29">
        <v>0.75</v>
      </c>
      <c r="F249" s="165">
        <f t="shared" si="17"/>
        <v>887.25</v>
      </c>
      <c r="G249" s="165">
        <f t="shared" si="18"/>
        <v>209.3</v>
      </c>
      <c r="H249" s="165">
        <f t="shared" si="19"/>
        <v>89.25</v>
      </c>
      <c r="I249" s="165">
        <f t="shared" si="20"/>
        <v>1185.8</v>
      </c>
    </row>
    <row r="250" spans="1:9">
      <c r="A250" s="165">
        <v>245</v>
      </c>
      <c r="B250" s="29" t="s">
        <v>518</v>
      </c>
      <c r="C250" s="29" t="s">
        <v>92</v>
      </c>
      <c r="D250" s="170">
        <v>19475409</v>
      </c>
      <c r="E250" s="29">
        <v>1</v>
      </c>
      <c r="F250" s="165">
        <f t="shared" si="17"/>
        <v>1183</v>
      </c>
      <c r="G250" s="165">
        <f t="shared" si="18"/>
        <v>279.07</v>
      </c>
      <c r="H250" s="165">
        <f t="shared" si="19"/>
        <v>119</v>
      </c>
      <c r="I250" s="165">
        <f t="shared" si="20"/>
        <v>1581.07</v>
      </c>
    </row>
    <row r="251" spans="1:9">
      <c r="A251" s="164">
        <v>246</v>
      </c>
      <c r="B251" s="29" t="s">
        <v>519</v>
      </c>
      <c r="C251" s="29" t="s">
        <v>92</v>
      </c>
      <c r="D251" s="29">
        <v>10000348</v>
      </c>
      <c r="E251" s="29">
        <v>1</v>
      </c>
      <c r="F251" s="165">
        <f t="shared" si="17"/>
        <v>1183</v>
      </c>
      <c r="G251" s="165">
        <f t="shared" si="18"/>
        <v>279.07</v>
      </c>
      <c r="H251" s="165">
        <f t="shared" si="19"/>
        <v>119</v>
      </c>
      <c r="I251" s="165">
        <f t="shared" si="20"/>
        <v>1581.07</v>
      </c>
    </row>
    <row r="252" spans="1:9">
      <c r="A252" s="164">
        <v>247</v>
      </c>
      <c r="B252" s="29" t="s">
        <v>520</v>
      </c>
      <c r="C252" s="29" t="s">
        <v>92</v>
      </c>
      <c r="D252" s="29">
        <v>10001967</v>
      </c>
      <c r="E252" s="29">
        <v>1</v>
      </c>
      <c r="F252" s="165">
        <f t="shared" si="17"/>
        <v>1183</v>
      </c>
      <c r="G252" s="165">
        <f t="shared" si="18"/>
        <v>279.07</v>
      </c>
      <c r="H252" s="165">
        <f t="shared" si="19"/>
        <v>119</v>
      </c>
      <c r="I252" s="165">
        <f t="shared" si="20"/>
        <v>1581.07</v>
      </c>
    </row>
    <row r="253" spans="1:9">
      <c r="A253" s="165">
        <v>248</v>
      </c>
      <c r="B253" s="29" t="s">
        <v>521</v>
      </c>
      <c r="C253" s="29" t="s">
        <v>92</v>
      </c>
      <c r="D253" s="170">
        <v>19475411</v>
      </c>
      <c r="E253" s="29">
        <v>1</v>
      </c>
      <c r="F253" s="165">
        <f t="shared" si="17"/>
        <v>1183</v>
      </c>
      <c r="G253" s="165">
        <f t="shared" si="18"/>
        <v>279.07</v>
      </c>
      <c r="H253" s="165">
        <f t="shared" si="19"/>
        <v>119</v>
      </c>
      <c r="I253" s="165">
        <f t="shared" si="20"/>
        <v>1581.07</v>
      </c>
    </row>
    <row r="254" spans="1:9">
      <c r="A254" s="164">
        <v>249</v>
      </c>
      <c r="B254" s="29" t="s">
        <v>522</v>
      </c>
      <c r="C254" s="29" t="s">
        <v>92</v>
      </c>
      <c r="D254" s="170">
        <v>10000347</v>
      </c>
      <c r="E254" s="29">
        <v>1</v>
      </c>
      <c r="F254" s="165">
        <f t="shared" si="17"/>
        <v>1183</v>
      </c>
      <c r="G254" s="165">
        <f t="shared" si="18"/>
        <v>279.07</v>
      </c>
      <c r="H254" s="165">
        <f t="shared" si="19"/>
        <v>119</v>
      </c>
      <c r="I254" s="165">
        <f t="shared" si="20"/>
        <v>1581.07</v>
      </c>
    </row>
    <row r="255" spans="1:9">
      <c r="A255" s="164">
        <v>250</v>
      </c>
      <c r="B255" s="29" t="s">
        <v>523</v>
      </c>
      <c r="C255" s="29" t="s">
        <v>92</v>
      </c>
      <c r="D255" s="170">
        <v>19475401</v>
      </c>
      <c r="E255" s="29">
        <v>1</v>
      </c>
      <c r="F255" s="165">
        <f t="shared" si="17"/>
        <v>1183</v>
      </c>
      <c r="G255" s="165">
        <f t="shared" si="18"/>
        <v>279.07</v>
      </c>
      <c r="H255" s="165">
        <f t="shared" si="19"/>
        <v>119</v>
      </c>
      <c r="I255" s="165">
        <f t="shared" si="20"/>
        <v>1581.07</v>
      </c>
    </row>
    <row r="256" spans="1:9">
      <c r="A256" s="165">
        <v>251</v>
      </c>
      <c r="B256" s="29" t="s">
        <v>524</v>
      </c>
      <c r="C256" s="29" t="s">
        <v>92</v>
      </c>
      <c r="D256" s="170">
        <v>10000327</v>
      </c>
      <c r="E256" s="29">
        <v>1</v>
      </c>
      <c r="F256" s="165">
        <f t="shared" si="17"/>
        <v>1183</v>
      </c>
      <c r="G256" s="165">
        <f t="shared" si="18"/>
        <v>279.07</v>
      </c>
      <c r="H256" s="165">
        <f t="shared" si="19"/>
        <v>119</v>
      </c>
      <c r="I256" s="165">
        <f t="shared" si="20"/>
        <v>1581.07</v>
      </c>
    </row>
    <row r="257" spans="1:9">
      <c r="A257" s="164">
        <v>252</v>
      </c>
      <c r="B257" s="29" t="s">
        <v>525</v>
      </c>
      <c r="C257" s="29" t="s">
        <v>92</v>
      </c>
      <c r="D257" s="29">
        <v>19377439</v>
      </c>
      <c r="E257" s="29">
        <v>1</v>
      </c>
      <c r="F257" s="165">
        <f t="shared" si="17"/>
        <v>1183</v>
      </c>
      <c r="G257" s="165">
        <f t="shared" si="18"/>
        <v>279.07</v>
      </c>
      <c r="H257" s="165">
        <f t="shared" si="19"/>
        <v>119</v>
      </c>
      <c r="I257" s="29">
        <f t="shared" si="20"/>
        <v>1581.07</v>
      </c>
    </row>
    <row r="258" spans="1:9">
      <c r="A258" s="164">
        <v>253</v>
      </c>
      <c r="B258" s="169" t="s">
        <v>526</v>
      </c>
      <c r="C258" s="29" t="s">
        <v>92</v>
      </c>
      <c r="D258" s="29">
        <v>807400002</v>
      </c>
      <c r="E258" s="29">
        <v>1</v>
      </c>
      <c r="F258" s="165">
        <f t="shared" si="17"/>
        <v>1183</v>
      </c>
      <c r="G258" s="165">
        <f t="shared" si="18"/>
        <v>279.07</v>
      </c>
      <c r="H258" s="165">
        <f t="shared" si="19"/>
        <v>119</v>
      </c>
      <c r="I258" s="29">
        <f t="shared" si="20"/>
        <v>1581.07</v>
      </c>
    </row>
    <row r="259" spans="1:9">
      <c r="A259" s="165">
        <v>254</v>
      </c>
      <c r="B259" s="169" t="s">
        <v>527</v>
      </c>
      <c r="C259" s="29" t="s">
        <v>92</v>
      </c>
      <c r="D259" s="29">
        <v>10000465</v>
      </c>
      <c r="E259" s="29">
        <v>1</v>
      </c>
      <c r="F259" s="165">
        <f t="shared" si="17"/>
        <v>1183</v>
      </c>
      <c r="G259" s="165">
        <f t="shared" si="18"/>
        <v>279.07</v>
      </c>
      <c r="H259" s="165">
        <f t="shared" si="19"/>
        <v>119</v>
      </c>
      <c r="I259" s="29">
        <f t="shared" si="20"/>
        <v>1581.07</v>
      </c>
    </row>
    <row r="260" spans="1:9">
      <c r="A260" s="164">
        <v>255</v>
      </c>
      <c r="B260" s="29" t="s">
        <v>528</v>
      </c>
      <c r="C260" s="29" t="s">
        <v>92</v>
      </c>
      <c r="D260" s="29">
        <v>801600081</v>
      </c>
      <c r="E260" s="29">
        <v>0.75</v>
      </c>
      <c r="F260" s="165">
        <f t="shared" si="17"/>
        <v>887.25</v>
      </c>
      <c r="G260" s="165">
        <f t="shared" si="18"/>
        <v>209.3</v>
      </c>
      <c r="H260" s="165">
        <f t="shared" si="19"/>
        <v>89.25</v>
      </c>
      <c r="I260" s="29">
        <f t="shared" si="20"/>
        <v>1185.8</v>
      </c>
    </row>
    <row r="261" spans="1:9">
      <c r="A261" s="164">
        <v>256</v>
      </c>
      <c r="B261" s="29" t="s">
        <v>529</v>
      </c>
      <c r="C261" s="29" t="s">
        <v>92</v>
      </c>
      <c r="D261" s="29">
        <v>10001847</v>
      </c>
      <c r="E261" s="29">
        <v>0.75</v>
      </c>
      <c r="F261" s="165">
        <f t="shared" si="17"/>
        <v>887.25</v>
      </c>
      <c r="G261" s="165">
        <f t="shared" si="18"/>
        <v>209.3</v>
      </c>
      <c r="H261" s="165">
        <f t="shared" si="19"/>
        <v>89.25</v>
      </c>
      <c r="I261" s="29">
        <f>SUM(F261:H261)</f>
        <v>1185.8</v>
      </c>
    </row>
    <row r="262" spans="1:9">
      <c r="A262" s="165">
        <v>257</v>
      </c>
      <c r="B262" s="29" t="s">
        <v>530</v>
      </c>
      <c r="C262" s="29" t="s">
        <v>92</v>
      </c>
      <c r="D262" s="168" t="s">
        <v>531</v>
      </c>
      <c r="E262" s="29">
        <v>0.5</v>
      </c>
      <c r="F262" s="165">
        <f t="shared" si="17"/>
        <v>591.5</v>
      </c>
      <c r="G262" s="165">
        <f t="shared" si="18"/>
        <v>139.53</v>
      </c>
      <c r="H262" s="165">
        <f t="shared" si="19"/>
        <v>59.5</v>
      </c>
      <c r="I262" s="29">
        <f t="shared" si="20"/>
        <v>790.53</v>
      </c>
    </row>
    <row r="263" spans="1:9">
      <c r="A263" s="164">
        <v>258</v>
      </c>
      <c r="B263" s="29" t="s">
        <v>442</v>
      </c>
      <c r="C263" s="29" t="s">
        <v>92</v>
      </c>
      <c r="D263" s="170">
        <v>19675412</v>
      </c>
      <c r="E263" s="29">
        <v>0.5</v>
      </c>
      <c r="F263" s="165">
        <f t="shared" ref="F263:F326" si="21">$F$3*E263</f>
        <v>591.5</v>
      </c>
      <c r="G263" s="165">
        <f t="shared" ref="G263:G326" si="22">ROUND(F263*$G$3,2)</f>
        <v>139.53</v>
      </c>
      <c r="H263" s="165">
        <f t="shared" ref="H263:H326" si="23">E263*$H$3</f>
        <v>59.5</v>
      </c>
      <c r="I263" s="29">
        <f t="shared" si="20"/>
        <v>790.53</v>
      </c>
    </row>
    <row r="264" spans="1:9">
      <c r="A264" s="164">
        <v>259</v>
      </c>
      <c r="B264" s="29" t="s">
        <v>532</v>
      </c>
      <c r="C264" s="29" t="s">
        <v>92</v>
      </c>
      <c r="D264" s="168" t="s">
        <v>533</v>
      </c>
      <c r="E264" s="29">
        <v>0.75</v>
      </c>
      <c r="F264" s="165">
        <f t="shared" si="21"/>
        <v>887.25</v>
      </c>
      <c r="G264" s="165">
        <f t="shared" si="22"/>
        <v>209.3</v>
      </c>
      <c r="H264" s="165">
        <f t="shared" si="23"/>
        <v>89.25</v>
      </c>
      <c r="I264" s="29">
        <f t="shared" si="20"/>
        <v>1185.8</v>
      </c>
    </row>
    <row r="265" spans="1:9">
      <c r="A265" s="165">
        <v>260</v>
      </c>
      <c r="B265" s="29" t="s">
        <v>534</v>
      </c>
      <c r="C265" s="29" t="s">
        <v>92</v>
      </c>
      <c r="D265" s="168" t="s">
        <v>535</v>
      </c>
      <c r="E265" s="29">
        <v>1</v>
      </c>
      <c r="F265" s="165">
        <f t="shared" si="21"/>
        <v>1183</v>
      </c>
      <c r="G265" s="165">
        <f t="shared" si="22"/>
        <v>279.07</v>
      </c>
      <c r="H265" s="165">
        <f t="shared" si="23"/>
        <v>119</v>
      </c>
      <c r="I265" s="29">
        <f t="shared" si="20"/>
        <v>1581.07</v>
      </c>
    </row>
    <row r="266" spans="1:9">
      <c r="A266" s="164">
        <v>261</v>
      </c>
      <c r="B266" s="29" t="s">
        <v>536</v>
      </c>
      <c r="C266" s="29" t="s">
        <v>91</v>
      </c>
      <c r="D266" s="29">
        <v>381600016</v>
      </c>
      <c r="E266" s="29">
        <v>1</v>
      </c>
      <c r="F266" s="165">
        <f t="shared" si="21"/>
        <v>1183</v>
      </c>
      <c r="G266" s="165">
        <f t="shared" si="22"/>
        <v>279.07</v>
      </c>
      <c r="H266" s="165">
        <f t="shared" si="23"/>
        <v>119</v>
      </c>
      <c r="I266" s="165">
        <f t="shared" ref="I266:I329" si="24">SUM(F266:H266)</f>
        <v>1581.07</v>
      </c>
    </row>
    <row r="267" spans="1:9">
      <c r="A267" s="164">
        <v>262</v>
      </c>
      <c r="B267" s="29" t="s">
        <v>537</v>
      </c>
      <c r="C267" s="29" t="s">
        <v>91</v>
      </c>
      <c r="D267" s="168">
        <v>661400017</v>
      </c>
      <c r="E267" s="29">
        <v>1</v>
      </c>
      <c r="F267" s="165">
        <f t="shared" si="21"/>
        <v>1183</v>
      </c>
      <c r="G267" s="165">
        <f t="shared" si="22"/>
        <v>279.07</v>
      </c>
      <c r="H267" s="165">
        <f t="shared" si="23"/>
        <v>119</v>
      </c>
      <c r="I267" s="165">
        <f t="shared" si="24"/>
        <v>1581.07</v>
      </c>
    </row>
    <row r="268" spans="1:9">
      <c r="A268" s="165">
        <v>263</v>
      </c>
      <c r="B268" s="29" t="s">
        <v>538</v>
      </c>
      <c r="C268" s="29" t="s">
        <v>91</v>
      </c>
      <c r="D268" s="29">
        <v>360200003</v>
      </c>
      <c r="E268" s="29">
        <v>1</v>
      </c>
      <c r="F268" s="165">
        <f t="shared" si="21"/>
        <v>1183</v>
      </c>
      <c r="G268" s="165">
        <f t="shared" si="22"/>
        <v>279.07</v>
      </c>
      <c r="H268" s="165">
        <f t="shared" si="23"/>
        <v>119</v>
      </c>
      <c r="I268" s="165">
        <f t="shared" si="24"/>
        <v>1581.07</v>
      </c>
    </row>
    <row r="269" spans="1:9">
      <c r="A269" s="164">
        <v>264</v>
      </c>
      <c r="B269" s="29" t="s">
        <v>539</v>
      </c>
      <c r="C269" s="29" t="s">
        <v>91</v>
      </c>
      <c r="D269" s="29">
        <v>360800001</v>
      </c>
      <c r="E269" s="29">
        <v>1</v>
      </c>
      <c r="F269" s="165">
        <f t="shared" si="21"/>
        <v>1183</v>
      </c>
      <c r="G269" s="165">
        <f t="shared" si="22"/>
        <v>279.07</v>
      </c>
      <c r="H269" s="165">
        <f t="shared" si="23"/>
        <v>119</v>
      </c>
      <c r="I269" s="165">
        <f t="shared" si="24"/>
        <v>1581.07</v>
      </c>
    </row>
    <row r="270" spans="1:9">
      <c r="A270" s="164">
        <v>265</v>
      </c>
      <c r="B270" s="29" t="s">
        <v>540</v>
      </c>
      <c r="C270" s="29" t="s">
        <v>91</v>
      </c>
      <c r="D270" s="29">
        <v>250000171</v>
      </c>
      <c r="E270" s="29">
        <v>1</v>
      </c>
      <c r="F270" s="165">
        <f t="shared" si="21"/>
        <v>1183</v>
      </c>
      <c r="G270" s="165">
        <f t="shared" si="22"/>
        <v>279.07</v>
      </c>
      <c r="H270" s="165">
        <f t="shared" si="23"/>
        <v>119</v>
      </c>
      <c r="I270" s="165">
        <f t="shared" si="24"/>
        <v>1581.07</v>
      </c>
    </row>
    <row r="271" spans="1:9">
      <c r="A271" s="165">
        <v>266</v>
      </c>
      <c r="B271" s="29" t="s">
        <v>541</v>
      </c>
      <c r="C271" s="29" t="s">
        <v>91</v>
      </c>
      <c r="D271" s="29">
        <v>250000017</v>
      </c>
      <c r="E271" s="29">
        <v>1</v>
      </c>
      <c r="F271" s="165">
        <f t="shared" si="21"/>
        <v>1183</v>
      </c>
      <c r="G271" s="165">
        <f t="shared" si="22"/>
        <v>279.07</v>
      </c>
      <c r="H271" s="165">
        <f t="shared" si="23"/>
        <v>119</v>
      </c>
      <c r="I271" s="165">
        <f t="shared" si="24"/>
        <v>1581.07</v>
      </c>
    </row>
    <row r="272" spans="1:9">
      <c r="A272" s="164">
        <v>267</v>
      </c>
      <c r="B272" s="29" t="s">
        <v>542</v>
      </c>
      <c r="C272" s="29" t="s">
        <v>91</v>
      </c>
      <c r="D272" s="29">
        <v>660200032</v>
      </c>
      <c r="E272" s="29">
        <v>1</v>
      </c>
      <c r="F272" s="165">
        <f t="shared" si="21"/>
        <v>1183</v>
      </c>
      <c r="G272" s="165">
        <f t="shared" si="22"/>
        <v>279.07</v>
      </c>
      <c r="H272" s="165">
        <f t="shared" si="23"/>
        <v>119</v>
      </c>
      <c r="I272" s="165">
        <f t="shared" si="24"/>
        <v>1581.07</v>
      </c>
    </row>
    <row r="273" spans="1:9">
      <c r="A273" s="164">
        <v>268</v>
      </c>
      <c r="B273" s="29" t="s">
        <v>543</v>
      </c>
      <c r="C273" s="29" t="s">
        <v>91</v>
      </c>
      <c r="D273" s="29">
        <v>250000108</v>
      </c>
      <c r="E273" s="29">
        <v>1</v>
      </c>
      <c r="F273" s="165">
        <f t="shared" si="21"/>
        <v>1183</v>
      </c>
      <c r="G273" s="165">
        <f t="shared" si="22"/>
        <v>279.07</v>
      </c>
      <c r="H273" s="165">
        <f t="shared" si="23"/>
        <v>119</v>
      </c>
      <c r="I273" s="165">
        <f t="shared" si="24"/>
        <v>1581.07</v>
      </c>
    </row>
    <row r="274" spans="1:9">
      <c r="A274" s="165">
        <v>269</v>
      </c>
      <c r="B274" s="29" t="s">
        <v>544</v>
      </c>
      <c r="C274" s="29" t="s">
        <v>91</v>
      </c>
      <c r="D274" s="29">
        <v>700200024</v>
      </c>
      <c r="E274" s="29">
        <v>1</v>
      </c>
      <c r="F274" s="165">
        <f t="shared" si="21"/>
        <v>1183</v>
      </c>
      <c r="G274" s="165">
        <f t="shared" si="22"/>
        <v>279.07</v>
      </c>
      <c r="H274" s="165">
        <f t="shared" si="23"/>
        <v>119</v>
      </c>
      <c r="I274" s="165">
        <f t="shared" si="24"/>
        <v>1581.07</v>
      </c>
    </row>
    <row r="275" spans="1:9">
      <c r="A275" s="164">
        <v>270</v>
      </c>
      <c r="B275" s="29" t="s">
        <v>545</v>
      </c>
      <c r="C275" s="29" t="s">
        <v>91</v>
      </c>
      <c r="D275" s="29">
        <v>35000003</v>
      </c>
      <c r="E275" s="29">
        <v>1</v>
      </c>
      <c r="F275" s="165">
        <f t="shared" si="21"/>
        <v>1183</v>
      </c>
      <c r="G275" s="165">
        <f t="shared" si="22"/>
        <v>279.07</v>
      </c>
      <c r="H275" s="165">
        <f t="shared" si="23"/>
        <v>119</v>
      </c>
      <c r="I275" s="165">
        <f t="shared" si="24"/>
        <v>1581.07</v>
      </c>
    </row>
    <row r="276" spans="1:9">
      <c r="A276" s="164">
        <v>271</v>
      </c>
      <c r="B276" s="29" t="s">
        <v>545</v>
      </c>
      <c r="C276" s="29" t="s">
        <v>91</v>
      </c>
      <c r="D276" s="168">
        <v>421200002</v>
      </c>
      <c r="E276" s="29">
        <v>1</v>
      </c>
      <c r="F276" s="165">
        <f t="shared" si="21"/>
        <v>1183</v>
      </c>
      <c r="G276" s="165">
        <f t="shared" si="22"/>
        <v>279.07</v>
      </c>
      <c r="H276" s="165">
        <f t="shared" si="23"/>
        <v>119</v>
      </c>
      <c r="I276" s="165">
        <f t="shared" si="24"/>
        <v>1581.07</v>
      </c>
    </row>
    <row r="277" spans="1:9">
      <c r="A277" s="165">
        <v>272</v>
      </c>
      <c r="B277" s="29" t="s">
        <v>546</v>
      </c>
      <c r="C277" s="29" t="s">
        <v>91</v>
      </c>
      <c r="D277" s="29">
        <v>420200064</v>
      </c>
      <c r="E277" s="29">
        <v>1</v>
      </c>
      <c r="F277" s="165">
        <f t="shared" si="21"/>
        <v>1183</v>
      </c>
      <c r="G277" s="165">
        <f t="shared" si="22"/>
        <v>279.07</v>
      </c>
      <c r="H277" s="165">
        <f t="shared" si="23"/>
        <v>119</v>
      </c>
      <c r="I277" s="165">
        <f t="shared" si="24"/>
        <v>1581.07</v>
      </c>
    </row>
    <row r="278" spans="1:9">
      <c r="A278" s="164">
        <v>273</v>
      </c>
      <c r="B278" s="29" t="s">
        <v>547</v>
      </c>
      <c r="C278" s="29" t="s">
        <v>91</v>
      </c>
      <c r="D278" s="29">
        <v>500200030</v>
      </c>
      <c r="E278" s="29">
        <v>1</v>
      </c>
      <c r="F278" s="165">
        <f t="shared" si="21"/>
        <v>1183</v>
      </c>
      <c r="G278" s="165">
        <f t="shared" si="22"/>
        <v>279.07</v>
      </c>
      <c r="H278" s="165">
        <f t="shared" si="23"/>
        <v>119</v>
      </c>
      <c r="I278" s="165">
        <f t="shared" si="24"/>
        <v>1581.07</v>
      </c>
    </row>
    <row r="279" spans="1:9">
      <c r="A279" s="164">
        <v>274</v>
      </c>
      <c r="B279" s="29" t="s">
        <v>548</v>
      </c>
      <c r="C279" s="29" t="s">
        <v>91</v>
      </c>
      <c r="D279" s="29">
        <v>961600008</v>
      </c>
      <c r="E279" s="29">
        <v>1</v>
      </c>
      <c r="F279" s="165">
        <f t="shared" si="21"/>
        <v>1183</v>
      </c>
      <c r="G279" s="165">
        <f t="shared" si="22"/>
        <v>279.07</v>
      </c>
      <c r="H279" s="165">
        <f t="shared" si="23"/>
        <v>119</v>
      </c>
      <c r="I279" s="165">
        <f t="shared" si="24"/>
        <v>1581.07</v>
      </c>
    </row>
    <row r="280" spans="1:9">
      <c r="A280" s="165">
        <v>275</v>
      </c>
      <c r="B280" s="29" t="s">
        <v>549</v>
      </c>
      <c r="C280" s="29" t="s">
        <v>91</v>
      </c>
      <c r="D280" s="29">
        <v>427700003</v>
      </c>
      <c r="E280" s="29">
        <v>1</v>
      </c>
      <c r="F280" s="165">
        <f t="shared" si="21"/>
        <v>1183</v>
      </c>
      <c r="G280" s="165">
        <f t="shared" si="22"/>
        <v>279.07</v>
      </c>
      <c r="H280" s="165">
        <f t="shared" si="23"/>
        <v>119</v>
      </c>
      <c r="I280" s="165">
        <f t="shared" si="24"/>
        <v>1581.07</v>
      </c>
    </row>
    <row r="281" spans="1:9">
      <c r="A281" s="164">
        <v>276</v>
      </c>
      <c r="B281" s="29" t="s">
        <v>550</v>
      </c>
      <c r="C281" s="29" t="s">
        <v>91</v>
      </c>
      <c r="D281" s="29">
        <v>500200046</v>
      </c>
      <c r="E281" s="29">
        <v>1</v>
      </c>
      <c r="F281" s="165">
        <f t="shared" si="21"/>
        <v>1183</v>
      </c>
      <c r="G281" s="165">
        <f t="shared" si="22"/>
        <v>279.07</v>
      </c>
      <c r="H281" s="165">
        <f t="shared" si="23"/>
        <v>119</v>
      </c>
      <c r="I281" s="165">
        <f t="shared" si="24"/>
        <v>1581.07</v>
      </c>
    </row>
    <row r="282" spans="1:9">
      <c r="A282" s="164">
        <v>277</v>
      </c>
      <c r="B282" s="29" t="s">
        <v>551</v>
      </c>
      <c r="C282" s="29" t="s">
        <v>91</v>
      </c>
      <c r="D282" s="29">
        <v>26000004</v>
      </c>
      <c r="E282" s="29">
        <v>1</v>
      </c>
      <c r="F282" s="165">
        <f t="shared" si="21"/>
        <v>1183</v>
      </c>
      <c r="G282" s="165">
        <f t="shared" si="22"/>
        <v>279.07</v>
      </c>
      <c r="H282" s="165">
        <f t="shared" si="23"/>
        <v>119</v>
      </c>
      <c r="I282" s="165">
        <f t="shared" si="24"/>
        <v>1581.07</v>
      </c>
    </row>
    <row r="283" spans="1:9">
      <c r="A283" s="165">
        <v>278</v>
      </c>
      <c r="B283" s="29" t="s">
        <v>552</v>
      </c>
      <c r="C283" s="29" t="s">
        <v>91</v>
      </c>
      <c r="D283" s="29">
        <v>705500007</v>
      </c>
      <c r="E283" s="29">
        <v>1</v>
      </c>
      <c r="F283" s="165">
        <f t="shared" si="21"/>
        <v>1183</v>
      </c>
      <c r="G283" s="165">
        <f t="shared" si="22"/>
        <v>279.07</v>
      </c>
      <c r="H283" s="165">
        <f t="shared" si="23"/>
        <v>119</v>
      </c>
      <c r="I283" s="165">
        <f t="shared" si="24"/>
        <v>1581.07</v>
      </c>
    </row>
    <row r="284" spans="1:9">
      <c r="A284" s="164">
        <v>279</v>
      </c>
      <c r="B284" s="29" t="s">
        <v>553</v>
      </c>
      <c r="C284" s="29" t="s">
        <v>91</v>
      </c>
      <c r="D284" s="29">
        <v>35000002</v>
      </c>
      <c r="E284" s="29">
        <v>1</v>
      </c>
      <c r="F284" s="165">
        <f t="shared" si="21"/>
        <v>1183</v>
      </c>
      <c r="G284" s="165">
        <f t="shared" si="22"/>
        <v>279.07</v>
      </c>
      <c r="H284" s="165">
        <f t="shared" si="23"/>
        <v>119</v>
      </c>
      <c r="I284" s="165">
        <f t="shared" si="24"/>
        <v>1581.07</v>
      </c>
    </row>
    <row r="285" spans="1:9">
      <c r="A285" s="164">
        <v>280</v>
      </c>
      <c r="B285" s="29" t="s">
        <v>554</v>
      </c>
      <c r="C285" s="29" t="s">
        <v>91</v>
      </c>
      <c r="D285" s="29">
        <v>250000104</v>
      </c>
      <c r="E285" s="29">
        <v>1</v>
      </c>
      <c r="F285" s="165">
        <f t="shared" si="21"/>
        <v>1183</v>
      </c>
      <c r="G285" s="165">
        <f t="shared" si="22"/>
        <v>279.07</v>
      </c>
      <c r="H285" s="165">
        <f t="shared" si="23"/>
        <v>119</v>
      </c>
      <c r="I285" s="165">
        <f t="shared" si="24"/>
        <v>1581.07</v>
      </c>
    </row>
    <row r="286" spans="1:9">
      <c r="A286" s="165">
        <v>281</v>
      </c>
      <c r="B286" s="29" t="s">
        <v>555</v>
      </c>
      <c r="C286" s="29" t="s">
        <v>91</v>
      </c>
      <c r="D286" s="29">
        <v>700200046</v>
      </c>
      <c r="E286" s="29">
        <v>1</v>
      </c>
      <c r="F286" s="165">
        <f t="shared" si="21"/>
        <v>1183</v>
      </c>
      <c r="G286" s="165">
        <f t="shared" si="22"/>
        <v>279.07</v>
      </c>
      <c r="H286" s="165">
        <f t="shared" si="23"/>
        <v>119</v>
      </c>
      <c r="I286" s="165">
        <f t="shared" si="24"/>
        <v>1581.07</v>
      </c>
    </row>
    <row r="287" spans="1:9">
      <c r="A287" s="164">
        <v>282</v>
      </c>
      <c r="B287" s="29" t="s">
        <v>556</v>
      </c>
      <c r="C287" s="29" t="s">
        <v>91</v>
      </c>
      <c r="D287" s="29">
        <v>661000005</v>
      </c>
      <c r="E287" s="29">
        <v>1</v>
      </c>
      <c r="F287" s="165">
        <f t="shared" si="21"/>
        <v>1183</v>
      </c>
      <c r="G287" s="165">
        <f t="shared" si="22"/>
        <v>279.07</v>
      </c>
      <c r="H287" s="165">
        <f t="shared" si="23"/>
        <v>119</v>
      </c>
      <c r="I287" s="165">
        <f t="shared" si="24"/>
        <v>1581.07</v>
      </c>
    </row>
    <row r="288" spans="1:9">
      <c r="A288" s="164">
        <v>283</v>
      </c>
      <c r="B288" s="29" t="s">
        <v>557</v>
      </c>
      <c r="C288" s="29" t="s">
        <v>91</v>
      </c>
      <c r="D288" s="29">
        <v>420200084</v>
      </c>
      <c r="E288" s="29">
        <v>1</v>
      </c>
      <c r="F288" s="165">
        <f t="shared" si="21"/>
        <v>1183</v>
      </c>
      <c r="G288" s="165">
        <f t="shared" si="22"/>
        <v>279.07</v>
      </c>
      <c r="H288" s="165">
        <f t="shared" si="23"/>
        <v>119</v>
      </c>
      <c r="I288" s="165">
        <f t="shared" si="24"/>
        <v>1581.07</v>
      </c>
    </row>
    <row r="289" spans="1:9">
      <c r="A289" s="165">
        <v>284</v>
      </c>
      <c r="B289" s="29" t="s">
        <v>558</v>
      </c>
      <c r="C289" s="29" t="s">
        <v>91</v>
      </c>
      <c r="D289" s="29">
        <v>941600015</v>
      </c>
      <c r="E289" s="29">
        <v>1</v>
      </c>
      <c r="F289" s="165">
        <f t="shared" si="21"/>
        <v>1183</v>
      </c>
      <c r="G289" s="165">
        <f t="shared" si="22"/>
        <v>279.07</v>
      </c>
      <c r="H289" s="165">
        <f t="shared" si="23"/>
        <v>119</v>
      </c>
      <c r="I289" s="165">
        <f t="shared" si="24"/>
        <v>1581.07</v>
      </c>
    </row>
    <row r="290" spans="1:9">
      <c r="A290" s="164">
        <v>285</v>
      </c>
      <c r="B290" s="29" t="s">
        <v>559</v>
      </c>
      <c r="C290" s="29" t="s">
        <v>91</v>
      </c>
      <c r="D290" s="29">
        <v>701800003</v>
      </c>
      <c r="E290" s="29">
        <v>1</v>
      </c>
      <c r="F290" s="165">
        <f t="shared" si="21"/>
        <v>1183</v>
      </c>
      <c r="G290" s="165">
        <f t="shared" si="22"/>
        <v>279.07</v>
      </c>
      <c r="H290" s="165">
        <f t="shared" si="23"/>
        <v>119</v>
      </c>
      <c r="I290" s="165">
        <f t="shared" si="24"/>
        <v>1581.07</v>
      </c>
    </row>
    <row r="291" spans="1:9">
      <c r="A291" s="164">
        <v>286</v>
      </c>
      <c r="B291" s="171" t="s">
        <v>560</v>
      </c>
      <c r="C291" s="171" t="s">
        <v>91</v>
      </c>
      <c r="D291" s="171">
        <v>660200038</v>
      </c>
      <c r="E291" s="29">
        <v>1</v>
      </c>
      <c r="F291" s="165">
        <f t="shared" si="21"/>
        <v>1183</v>
      </c>
      <c r="G291" s="165">
        <f t="shared" si="22"/>
        <v>279.07</v>
      </c>
      <c r="H291" s="165">
        <f t="shared" si="23"/>
        <v>119</v>
      </c>
      <c r="I291" s="165">
        <f t="shared" si="24"/>
        <v>1581.07</v>
      </c>
    </row>
    <row r="292" spans="1:9">
      <c r="A292" s="165">
        <v>287</v>
      </c>
      <c r="B292" s="29" t="s">
        <v>561</v>
      </c>
      <c r="C292" s="29" t="s">
        <v>91</v>
      </c>
      <c r="D292" s="29">
        <v>380200001</v>
      </c>
      <c r="E292" s="29">
        <v>1</v>
      </c>
      <c r="F292" s="165">
        <f t="shared" si="21"/>
        <v>1183</v>
      </c>
      <c r="G292" s="165">
        <f t="shared" si="22"/>
        <v>279.07</v>
      </c>
      <c r="H292" s="165">
        <f t="shared" si="23"/>
        <v>119</v>
      </c>
      <c r="I292" s="165">
        <f t="shared" si="24"/>
        <v>1581.07</v>
      </c>
    </row>
    <row r="293" spans="1:9">
      <c r="A293" s="164">
        <v>288</v>
      </c>
      <c r="B293" s="29" t="s">
        <v>562</v>
      </c>
      <c r="C293" s="29" t="s">
        <v>91</v>
      </c>
      <c r="D293" s="29">
        <v>941600012</v>
      </c>
      <c r="E293" s="29">
        <v>1</v>
      </c>
      <c r="F293" s="165">
        <f t="shared" si="21"/>
        <v>1183</v>
      </c>
      <c r="G293" s="165">
        <f t="shared" si="22"/>
        <v>279.07</v>
      </c>
      <c r="H293" s="165">
        <f t="shared" si="23"/>
        <v>119</v>
      </c>
      <c r="I293" s="165">
        <f t="shared" si="24"/>
        <v>1581.07</v>
      </c>
    </row>
    <row r="294" spans="1:9">
      <c r="A294" s="164">
        <v>289</v>
      </c>
      <c r="B294" s="29" t="s">
        <v>563</v>
      </c>
      <c r="C294" s="29" t="s">
        <v>91</v>
      </c>
      <c r="D294" s="29">
        <v>961600007</v>
      </c>
      <c r="E294" s="29">
        <v>1</v>
      </c>
      <c r="F294" s="165">
        <f t="shared" si="21"/>
        <v>1183</v>
      </c>
      <c r="G294" s="165">
        <f t="shared" si="22"/>
        <v>279.07</v>
      </c>
      <c r="H294" s="165">
        <f t="shared" si="23"/>
        <v>119</v>
      </c>
      <c r="I294" s="165">
        <f t="shared" si="24"/>
        <v>1581.07</v>
      </c>
    </row>
    <row r="295" spans="1:9">
      <c r="A295" s="165">
        <v>290</v>
      </c>
      <c r="B295" s="29" t="s">
        <v>564</v>
      </c>
      <c r="C295" s="29" t="s">
        <v>91</v>
      </c>
      <c r="D295" s="29">
        <v>941600014</v>
      </c>
      <c r="E295" s="29">
        <v>0.5</v>
      </c>
      <c r="F295" s="165">
        <f t="shared" si="21"/>
        <v>591.5</v>
      </c>
      <c r="G295" s="165">
        <f t="shared" si="22"/>
        <v>139.53</v>
      </c>
      <c r="H295" s="165">
        <f t="shared" si="23"/>
        <v>59.5</v>
      </c>
      <c r="I295" s="29">
        <f t="shared" si="24"/>
        <v>790.53</v>
      </c>
    </row>
    <row r="296" spans="1:9">
      <c r="A296" s="164">
        <v>291</v>
      </c>
      <c r="B296" s="29" t="s">
        <v>565</v>
      </c>
      <c r="C296" s="29" t="s">
        <v>91</v>
      </c>
      <c r="D296" s="29">
        <v>941600018</v>
      </c>
      <c r="E296" s="29">
        <v>1</v>
      </c>
      <c r="F296" s="165">
        <f t="shared" si="21"/>
        <v>1183</v>
      </c>
      <c r="G296" s="165">
        <f t="shared" si="22"/>
        <v>279.07</v>
      </c>
      <c r="H296" s="165">
        <f t="shared" si="23"/>
        <v>119</v>
      </c>
      <c r="I296" s="29">
        <f t="shared" si="24"/>
        <v>1581.07</v>
      </c>
    </row>
    <row r="297" spans="1:9">
      <c r="A297" s="164">
        <v>292</v>
      </c>
      <c r="B297" s="29" t="s">
        <v>566</v>
      </c>
      <c r="C297" s="29" t="s">
        <v>91</v>
      </c>
      <c r="D297" s="29">
        <v>701400009</v>
      </c>
      <c r="E297" s="29">
        <v>1</v>
      </c>
      <c r="F297" s="165">
        <f t="shared" si="21"/>
        <v>1183</v>
      </c>
      <c r="G297" s="165">
        <f t="shared" si="22"/>
        <v>279.07</v>
      </c>
      <c r="H297" s="165">
        <f t="shared" si="23"/>
        <v>119</v>
      </c>
      <c r="I297" s="29">
        <f t="shared" si="24"/>
        <v>1581.07</v>
      </c>
    </row>
    <row r="298" spans="1:9">
      <c r="A298" s="165">
        <v>293</v>
      </c>
      <c r="B298" s="29" t="s">
        <v>567</v>
      </c>
      <c r="C298" s="29" t="s">
        <v>91</v>
      </c>
      <c r="D298" s="29">
        <v>420200010</v>
      </c>
      <c r="E298" s="29">
        <v>1</v>
      </c>
      <c r="F298" s="165">
        <f t="shared" si="21"/>
        <v>1183</v>
      </c>
      <c r="G298" s="165">
        <f t="shared" si="22"/>
        <v>279.07</v>
      </c>
      <c r="H298" s="165">
        <f t="shared" si="23"/>
        <v>119</v>
      </c>
      <c r="I298" s="29">
        <f t="shared" si="24"/>
        <v>1581.07</v>
      </c>
    </row>
    <row r="299" spans="1:9">
      <c r="A299" s="164">
        <v>294</v>
      </c>
      <c r="B299" s="29" t="s">
        <v>568</v>
      </c>
      <c r="C299" s="29" t="s">
        <v>91</v>
      </c>
      <c r="D299" s="29">
        <v>427300007</v>
      </c>
      <c r="E299" s="29">
        <v>0.75</v>
      </c>
      <c r="F299" s="165">
        <f t="shared" si="21"/>
        <v>887.25</v>
      </c>
      <c r="G299" s="165">
        <f t="shared" si="22"/>
        <v>209.3</v>
      </c>
      <c r="H299" s="165">
        <f t="shared" si="23"/>
        <v>89.25</v>
      </c>
      <c r="I299" s="29">
        <f t="shared" si="24"/>
        <v>1185.8</v>
      </c>
    </row>
    <row r="300" spans="1:9">
      <c r="A300" s="164">
        <v>295</v>
      </c>
      <c r="B300" s="29" t="s">
        <v>569</v>
      </c>
      <c r="C300" s="29" t="s">
        <v>91</v>
      </c>
      <c r="D300" s="29">
        <v>381600002</v>
      </c>
      <c r="E300" s="29">
        <v>1</v>
      </c>
      <c r="F300" s="165">
        <f t="shared" si="21"/>
        <v>1183</v>
      </c>
      <c r="G300" s="165">
        <f t="shared" si="22"/>
        <v>279.07</v>
      </c>
      <c r="H300" s="165">
        <f t="shared" si="23"/>
        <v>119</v>
      </c>
      <c r="I300" s="29">
        <f t="shared" si="24"/>
        <v>1581.07</v>
      </c>
    </row>
    <row r="301" spans="1:9">
      <c r="A301" s="165">
        <v>296</v>
      </c>
      <c r="B301" s="29" t="s">
        <v>570</v>
      </c>
      <c r="C301" s="29" t="s">
        <v>91</v>
      </c>
      <c r="D301" s="29">
        <v>500200040</v>
      </c>
      <c r="E301" s="29">
        <v>1</v>
      </c>
      <c r="F301" s="165">
        <f t="shared" si="21"/>
        <v>1183</v>
      </c>
      <c r="G301" s="165">
        <f t="shared" si="22"/>
        <v>279.07</v>
      </c>
      <c r="H301" s="165">
        <f t="shared" si="23"/>
        <v>119</v>
      </c>
      <c r="I301" s="29">
        <f t="shared" si="24"/>
        <v>1581.07</v>
      </c>
    </row>
    <row r="302" spans="1:9">
      <c r="A302" s="164">
        <v>297</v>
      </c>
      <c r="B302" s="29" t="s">
        <v>571</v>
      </c>
      <c r="C302" s="29" t="s">
        <v>91</v>
      </c>
      <c r="D302" s="29">
        <v>250000027</v>
      </c>
      <c r="E302" s="29">
        <v>1</v>
      </c>
      <c r="F302" s="165">
        <f t="shared" si="21"/>
        <v>1183</v>
      </c>
      <c r="G302" s="165">
        <f t="shared" si="22"/>
        <v>279.07</v>
      </c>
      <c r="H302" s="165">
        <f t="shared" si="23"/>
        <v>119</v>
      </c>
      <c r="I302" s="29">
        <f t="shared" si="24"/>
        <v>1581.07</v>
      </c>
    </row>
    <row r="303" spans="1:9">
      <c r="A303" s="164">
        <v>298</v>
      </c>
      <c r="B303" s="29" t="s">
        <v>572</v>
      </c>
      <c r="C303" s="29" t="s">
        <v>91</v>
      </c>
      <c r="D303" s="29">
        <v>427300003</v>
      </c>
      <c r="E303" s="29">
        <v>1</v>
      </c>
      <c r="F303" s="165">
        <f t="shared" si="21"/>
        <v>1183</v>
      </c>
      <c r="G303" s="165">
        <f t="shared" si="22"/>
        <v>279.07</v>
      </c>
      <c r="H303" s="165">
        <f t="shared" si="23"/>
        <v>119</v>
      </c>
      <c r="I303" s="29">
        <f t="shared" si="24"/>
        <v>1581.07</v>
      </c>
    </row>
    <row r="304" spans="1:9">
      <c r="A304" s="165">
        <v>299</v>
      </c>
      <c r="B304" s="29" t="s">
        <v>573</v>
      </c>
      <c r="C304" s="29" t="s">
        <v>91</v>
      </c>
      <c r="D304" s="29">
        <v>964700002</v>
      </c>
      <c r="E304" s="29">
        <v>1</v>
      </c>
      <c r="F304" s="165">
        <f t="shared" si="21"/>
        <v>1183</v>
      </c>
      <c r="G304" s="165">
        <f t="shared" si="22"/>
        <v>279.07</v>
      </c>
      <c r="H304" s="165">
        <f t="shared" si="23"/>
        <v>119</v>
      </c>
      <c r="I304" s="29">
        <f t="shared" si="24"/>
        <v>1581.07</v>
      </c>
    </row>
    <row r="305" spans="1:9">
      <c r="A305" s="164">
        <v>300</v>
      </c>
      <c r="B305" s="29" t="s">
        <v>574</v>
      </c>
      <c r="C305" s="29" t="s">
        <v>91</v>
      </c>
      <c r="D305" s="29">
        <v>700200068</v>
      </c>
      <c r="E305" s="29">
        <v>1</v>
      </c>
      <c r="F305" s="165">
        <f t="shared" si="21"/>
        <v>1183</v>
      </c>
      <c r="G305" s="165">
        <f t="shared" si="22"/>
        <v>279.07</v>
      </c>
      <c r="H305" s="165">
        <f t="shared" si="23"/>
        <v>119</v>
      </c>
      <c r="I305" s="29">
        <f t="shared" si="24"/>
        <v>1581.07</v>
      </c>
    </row>
    <row r="306" spans="1:9">
      <c r="A306" s="164">
        <v>301</v>
      </c>
      <c r="B306" s="29" t="s">
        <v>575</v>
      </c>
      <c r="C306" s="29" t="s">
        <v>91</v>
      </c>
      <c r="D306" s="29">
        <v>380200005</v>
      </c>
      <c r="E306" s="29">
        <v>1</v>
      </c>
      <c r="F306" s="165">
        <f t="shared" si="21"/>
        <v>1183</v>
      </c>
      <c r="G306" s="165">
        <f t="shared" si="22"/>
        <v>279.07</v>
      </c>
      <c r="H306" s="165">
        <f t="shared" si="23"/>
        <v>119</v>
      </c>
      <c r="I306" s="29">
        <f t="shared" si="24"/>
        <v>1581.07</v>
      </c>
    </row>
    <row r="307" spans="1:9">
      <c r="A307" s="165">
        <v>302</v>
      </c>
      <c r="B307" s="29" t="s">
        <v>576</v>
      </c>
      <c r="C307" s="29" t="s">
        <v>91</v>
      </c>
      <c r="D307" s="29">
        <v>660200045</v>
      </c>
      <c r="E307" s="29">
        <v>1</v>
      </c>
      <c r="F307" s="165">
        <f t="shared" si="21"/>
        <v>1183</v>
      </c>
      <c r="G307" s="165">
        <f t="shared" si="22"/>
        <v>279.07</v>
      </c>
      <c r="H307" s="165">
        <f t="shared" si="23"/>
        <v>119</v>
      </c>
      <c r="I307" s="29">
        <f t="shared" si="24"/>
        <v>1581.07</v>
      </c>
    </row>
    <row r="308" spans="1:9">
      <c r="A308" s="164">
        <v>303</v>
      </c>
      <c r="B308" s="29" t="s">
        <v>577</v>
      </c>
      <c r="C308" s="29" t="s">
        <v>91</v>
      </c>
      <c r="D308" s="29">
        <v>360200026</v>
      </c>
      <c r="E308" s="29">
        <v>1</v>
      </c>
      <c r="F308" s="165">
        <f t="shared" si="21"/>
        <v>1183</v>
      </c>
      <c r="G308" s="165">
        <f t="shared" si="22"/>
        <v>279.07</v>
      </c>
      <c r="H308" s="165">
        <f t="shared" si="23"/>
        <v>119</v>
      </c>
      <c r="I308" s="29">
        <f t="shared" si="24"/>
        <v>1581.07</v>
      </c>
    </row>
    <row r="309" spans="1:9">
      <c r="A309" s="164">
        <v>304</v>
      </c>
      <c r="B309" s="29" t="s">
        <v>578</v>
      </c>
      <c r="C309" s="29" t="s">
        <v>91</v>
      </c>
      <c r="D309" s="29">
        <v>700200033</v>
      </c>
      <c r="E309" s="29">
        <v>1</v>
      </c>
      <c r="F309" s="165">
        <f t="shared" si="21"/>
        <v>1183</v>
      </c>
      <c r="G309" s="165">
        <f t="shared" si="22"/>
        <v>279.07</v>
      </c>
      <c r="H309" s="165">
        <f t="shared" si="23"/>
        <v>119</v>
      </c>
      <c r="I309" s="29">
        <f t="shared" si="24"/>
        <v>1581.07</v>
      </c>
    </row>
    <row r="310" spans="1:9">
      <c r="A310" s="165">
        <v>305</v>
      </c>
      <c r="B310" s="29" t="s">
        <v>579</v>
      </c>
      <c r="C310" s="29" t="s">
        <v>91</v>
      </c>
      <c r="D310" s="29">
        <v>660200031</v>
      </c>
      <c r="E310" s="29">
        <v>1</v>
      </c>
      <c r="F310" s="165">
        <f t="shared" si="21"/>
        <v>1183</v>
      </c>
      <c r="G310" s="165">
        <f t="shared" si="22"/>
        <v>279.07</v>
      </c>
      <c r="H310" s="165">
        <f t="shared" si="23"/>
        <v>119</v>
      </c>
      <c r="I310" s="29">
        <f t="shared" si="24"/>
        <v>1581.07</v>
      </c>
    </row>
    <row r="311" spans="1:9">
      <c r="A311" s="164">
        <v>306</v>
      </c>
      <c r="B311" s="29" t="s">
        <v>536</v>
      </c>
      <c r="C311" s="29" t="s">
        <v>91</v>
      </c>
      <c r="D311" s="29">
        <v>967100007</v>
      </c>
      <c r="E311" s="29">
        <v>1</v>
      </c>
      <c r="F311" s="165">
        <f t="shared" si="21"/>
        <v>1183</v>
      </c>
      <c r="G311" s="165">
        <f t="shared" si="22"/>
        <v>279.07</v>
      </c>
      <c r="H311" s="165">
        <f t="shared" si="23"/>
        <v>119</v>
      </c>
      <c r="I311" s="29">
        <f t="shared" si="24"/>
        <v>1581.07</v>
      </c>
    </row>
    <row r="312" spans="1:9">
      <c r="A312" s="164">
        <v>307</v>
      </c>
      <c r="B312" s="29" t="s">
        <v>580</v>
      </c>
      <c r="C312" s="29" t="s">
        <v>91</v>
      </c>
      <c r="D312" s="29">
        <v>661000004</v>
      </c>
      <c r="E312" s="29">
        <v>1</v>
      </c>
      <c r="F312" s="165">
        <f t="shared" si="21"/>
        <v>1183</v>
      </c>
      <c r="G312" s="165">
        <f t="shared" si="22"/>
        <v>279.07</v>
      </c>
      <c r="H312" s="165">
        <f t="shared" si="23"/>
        <v>119</v>
      </c>
      <c r="I312" s="29">
        <f t="shared" si="24"/>
        <v>1581.07</v>
      </c>
    </row>
    <row r="313" spans="1:9">
      <c r="A313" s="165">
        <v>308</v>
      </c>
      <c r="B313" s="29" t="s">
        <v>581</v>
      </c>
      <c r="C313" s="29" t="s">
        <v>91</v>
      </c>
      <c r="D313" s="29">
        <v>940200012</v>
      </c>
      <c r="E313" s="29">
        <v>1</v>
      </c>
      <c r="F313" s="165">
        <f t="shared" si="21"/>
        <v>1183</v>
      </c>
      <c r="G313" s="165">
        <f t="shared" si="22"/>
        <v>279.07</v>
      </c>
      <c r="H313" s="165">
        <f t="shared" si="23"/>
        <v>119</v>
      </c>
      <c r="I313" s="29">
        <f t="shared" si="24"/>
        <v>1581.07</v>
      </c>
    </row>
    <row r="314" spans="1:9">
      <c r="A314" s="164">
        <v>309</v>
      </c>
      <c r="B314" s="29" t="s">
        <v>582</v>
      </c>
      <c r="C314" s="29" t="s">
        <v>91</v>
      </c>
      <c r="D314" s="29">
        <v>380200010</v>
      </c>
      <c r="E314" s="29">
        <v>1</v>
      </c>
      <c r="F314" s="165">
        <f t="shared" si="21"/>
        <v>1183</v>
      </c>
      <c r="G314" s="165">
        <f t="shared" si="22"/>
        <v>279.07</v>
      </c>
      <c r="H314" s="165">
        <f t="shared" si="23"/>
        <v>119</v>
      </c>
      <c r="I314" s="29">
        <f t="shared" si="24"/>
        <v>1581.07</v>
      </c>
    </row>
    <row r="315" spans="1:9">
      <c r="A315" s="164">
        <v>310</v>
      </c>
      <c r="B315" s="29" t="s">
        <v>583</v>
      </c>
      <c r="C315" s="29" t="s">
        <v>91</v>
      </c>
      <c r="D315" s="29">
        <v>660200040</v>
      </c>
      <c r="E315" s="29">
        <v>1</v>
      </c>
      <c r="F315" s="165">
        <f t="shared" si="21"/>
        <v>1183</v>
      </c>
      <c r="G315" s="165">
        <f t="shared" si="22"/>
        <v>279.07</v>
      </c>
      <c r="H315" s="165">
        <f t="shared" si="23"/>
        <v>119</v>
      </c>
      <c r="I315" s="29">
        <f t="shared" si="24"/>
        <v>1581.07</v>
      </c>
    </row>
    <row r="316" spans="1:9">
      <c r="A316" s="165">
        <v>311</v>
      </c>
      <c r="B316" s="29" t="s">
        <v>584</v>
      </c>
      <c r="C316" s="29" t="s">
        <v>91</v>
      </c>
      <c r="D316" s="29">
        <v>427500004</v>
      </c>
      <c r="E316" s="29">
        <v>1</v>
      </c>
      <c r="F316" s="165">
        <f t="shared" si="21"/>
        <v>1183</v>
      </c>
      <c r="G316" s="165">
        <f t="shared" si="22"/>
        <v>279.07</v>
      </c>
      <c r="H316" s="165">
        <f t="shared" si="23"/>
        <v>119</v>
      </c>
      <c r="I316" s="29">
        <f t="shared" si="24"/>
        <v>1581.07</v>
      </c>
    </row>
    <row r="317" spans="1:9">
      <c r="A317" s="164">
        <v>312</v>
      </c>
      <c r="B317" s="29" t="s">
        <v>585</v>
      </c>
      <c r="C317" s="29" t="s">
        <v>91</v>
      </c>
      <c r="D317" s="29">
        <v>380200003</v>
      </c>
      <c r="E317" s="29">
        <v>1</v>
      </c>
      <c r="F317" s="165">
        <f t="shared" si="21"/>
        <v>1183</v>
      </c>
      <c r="G317" s="165">
        <f t="shared" si="22"/>
        <v>279.07</v>
      </c>
      <c r="H317" s="165">
        <f t="shared" si="23"/>
        <v>119</v>
      </c>
      <c r="I317" s="29">
        <f t="shared" si="24"/>
        <v>1581.07</v>
      </c>
    </row>
    <row r="318" spans="1:9">
      <c r="A318" s="164">
        <v>313</v>
      </c>
      <c r="B318" s="29" t="s">
        <v>553</v>
      </c>
      <c r="C318" s="29" t="s">
        <v>91</v>
      </c>
      <c r="D318" s="168">
        <v>360200018</v>
      </c>
      <c r="E318" s="29">
        <v>1</v>
      </c>
      <c r="F318" s="165">
        <f t="shared" si="21"/>
        <v>1183</v>
      </c>
      <c r="G318" s="165">
        <f t="shared" si="22"/>
        <v>279.07</v>
      </c>
      <c r="H318" s="165">
        <f t="shared" si="23"/>
        <v>119</v>
      </c>
      <c r="I318" s="29">
        <f t="shared" si="24"/>
        <v>1581.07</v>
      </c>
    </row>
    <row r="319" spans="1:9">
      <c r="A319" s="165">
        <v>314</v>
      </c>
      <c r="B319" s="29" t="s">
        <v>586</v>
      </c>
      <c r="C319" s="29" t="s">
        <v>91</v>
      </c>
      <c r="D319" s="29">
        <v>660200017</v>
      </c>
      <c r="E319" s="29">
        <v>1</v>
      </c>
      <c r="F319" s="165">
        <f t="shared" si="21"/>
        <v>1183</v>
      </c>
      <c r="G319" s="165">
        <f t="shared" si="22"/>
        <v>279.07</v>
      </c>
      <c r="H319" s="165">
        <f t="shared" si="23"/>
        <v>119</v>
      </c>
      <c r="I319" s="29">
        <f t="shared" si="24"/>
        <v>1581.07</v>
      </c>
    </row>
    <row r="320" spans="1:9">
      <c r="A320" s="164">
        <v>315</v>
      </c>
      <c r="B320" s="29" t="s">
        <v>587</v>
      </c>
      <c r="C320" s="29" t="s">
        <v>91</v>
      </c>
      <c r="D320" s="29">
        <v>380200008</v>
      </c>
      <c r="E320" s="29">
        <v>1</v>
      </c>
      <c r="F320" s="165">
        <f t="shared" si="21"/>
        <v>1183</v>
      </c>
      <c r="G320" s="165">
        <f t="shared" si="22"/>
        <v>279.07</v>
      </c>
      <c r="H320" s="165">
        <f t="shared" si="23"/>
        <v>119</v>
      </c>
      <c r="I320" s="29">
        <f t="shared" si="24"/>
        <v>1581.07</v>
      </c>
    </row>
    <row r="321" spans="1:9">
      <c r="A321" s="164">
        <v>316</v>
      </c>
      <c r="B321" s="29" t="s">
        <v>588</v>
      </c>
      <c r="C321" s="29" t="s">
        <v>91</v>
      </c>
      <c r="D321" s="29">
        <v>420200077</v>
      </c>
      <c r="E321" s="29">
        <v>1</v>
      </c>
      <c r="F321" s="165">
        <f t="shared" si="21"/>
        <v>1183</v>
      </c>
      <c r="G321" s="165">
        <f t="shared" si="22"/>
        <v>279.07</v>
      </c>
      <c r="H321" s="165">
        <f t="shared" si="23"/>
        <v>119</v>
      </c>
      <c r="I321" s="29">
        <f t="shared" si="24"/>
        <v>1581.07</v>
      </c>
    </row>
    <row r="322" spans="1:9">
      <c r="A322" s="165">
        <v>317</v>
      </c>
      <c r="B322" s="29" t="s">
        <v>589</v>
      </c>
      <c r="C322" s="29" t="s">
        <v>91</v>
      </c>
      <c r="D322" s="39">
        <v>660200033</v>
      </c>
      <c r="E322" s="39">
        <v>1</v>
      </c>
      <c r="F322" s="165">
        <f t="shared" si="21"/>
        <v>1183</v>
      </c>
      <c r="G322" s="165">
        <f t="shared" si="22"/>
        <v>279.07</v>
      </c>
      <c r="H322" s="165">
        <f t="shared" si="23"/>
        <v>119</v>
      </c>
      <c r="I322" s="39">
        <f t="shared" si="24"/>
        <v>1581.07</v>
      </c>
    </row>
    <row r="323" spans="1:9">
      <c r="A323" s="164">
        <v>318</v>
      </c>
      <c r="B323" s="29" t="s">
        <v>590</v>
      </c>
      <c r="C323" s="39" t="s">
        <v>91</v>
      </c>
      <c r="D323" s="39">
        <v>705500008</v>
      </c>
      <c r="E323" s="39">
        <v>1</v>
      </c>
      <c r="F323" s="165">
        <f t="shared" si="21"/>
        <v>1183</v>
      </c>
      <c r="G323" s="165">
        <f t="shared" si="22"/>
        <v>279.07</v>
      </c>
      <c r="H323" s="165">
        <f t="shared" si="23"/>
        <v>119</v>
      </c>
      <c r="I323" s="39">
        <f t="shared" si="24"/>
        <v>1581.07</v>
      </c>
    </row>
    <row r="324" spans="1:9">
      <c r="A324" s="164">
        <v>319</v>
      </c>
      <c r="B324" s="29" t="s">
        <v>591</v>
      </c>
      <c r="C324" s="39" t="s">
        <v>91</v>
      </c>
      <c r="D324" s="39">
        <v>424700008</v>
      </c>
      <c r="E324" s="29">
        <v>0.5</v>
      </c>
      <c r="F324" s="165">
        <f t="shared" si="21"/>
        <v>591.5</v>
      </c>
      <c r="G324" s="165">
        <f t="shared" si="22"/>
        <v>139.53</v>
      </c>
      <c r="H324" s="165">
        <f t="shared" si="23"/>
        <v>59.5</v>
      </c>
      <c r="I324" s="29">
        <f t="shared" si="24"/>
        <v>790.53</v>
      </c>
    </row>
    <row r="325" spans="1:9">
      <c r="A325" s="165">
        <v>320</v>
      </c>
      <c r="B325" s="29" t="s">
        <v>592</v>
      </c>
      <c r="C325" s="29" t="s">
        <v>90</v>
      </c>
      <c r="D325" s="29">
        <v>409500012</v>
      </c>
      <c r="E325" s="29">
        <v>1</v>
      </c>
      <c r="F325" s="165">
        <f t="shared" si="21"/>
        <v>1183</v>
      </c>
      <c r="G325" s="165">
        <f t="shared" si="22"/>
        <v>279.07</v>
      </c>
      <c r="H325" s="165">
        <f t="shared" si="23"/>
        <v>119</v>
      </c>
      <c r="I325" s="29">
        <f t="shared" si="24"/>
        <v>1581.07</v>
      </c>
    </row>
    <row r="326" spans="1:9">
      <c r="A326" s="164">
        <v>321</v>
      </c>
      <c r="B326" s="29" t="s">
        <v>593</v>
      </c>
      <c r="C326" s="29" t="s">
        <v>90</v>
      </c>
      <c r="D326" s="29">
        <v>540200017</v>
      </c>
      <c r="E326" s="29">
        <v>1</v>
      </c>
      <c r="F326" s="165">
        <f t="shared" si="21"/>
        <v>1183</v>
      </c>
      <c r="G326" s="165">
        <f t="shared" si="22"/>
        <v>279.07</v>
      </c>
      <c r="H326" s="165">
        <f t="shared" si="23"/>
        <v>119</v>
      </c>
      <c r="I326" s="29">
        <f t="shared" si="24"/>
        <v>1581.07</v>
      </c>
    </row>
    <row r="327" spans="1:9">
      <c r="A327" s="164">
        <v>322</v>
      </c>
      <c r="B327" s="29" t="s">
        <v>594</v>
      </c>
      <c r="C327" s="29" t="s">
        <v>90</v>
      </c>
      <c r="D327" s="168">
        <v>460200050</v>
      </c>
      <c r="E327" s="29">
        <v>1</v>
      </c>
      <c r="F327" s="165">
        <f t="shared" ref="F327:F386" si="25">$F$3*E327</f>
        <v>1183</v>
      </c>
      <c r="G327" s="165">
        <f t="shared" ref="G327:G386" si="26">ROUND(F327*$G$3,2)</f>
        <v>279.07</v>
      </c>
      <c r="H327" s="165">
        <f t="shared" ref="H327:H386" si="27">E327*$H$3</f>
        <v>119</v>
      </c>
      <c r="I327" s="29">
        <f t="shared" si="24"/>
        <v>1581.07</v>
      </c>
    </row>
    <row r="328" spans="1:9">
      <c r="A328" s="165">
        <v>323</v>
      </c>
      <c r="B328" s="29" t="s">
        <v>595</v>
      </c>
      <c r="C328" s="29" t="s">
        <v>90</v>
      </c>
      <c r="D328" s="29">
        <v>540200013</v>
      </c>
      <c r="E328" s="29">
        <v>1</v>
      </c>
      <c r="F328" s="165">
        <f t="shared" si="25"/>
        <v>1183</v>
      </c>
      <c r="G328" s="165">
        <f t="shared" si="26"/>
        <v>279.07</v>
      </c>
      <c r="H328" s="165">
        <f t="shared" si="27"/>
        <v>119</v>
      </c>
      <c r="I328" s="29">
        <f t="shared" si="24"/>
        <v>1581.07</v>
      </c>
    </row>
    <row r="329" spans="1:9">
      <c r="A329" s="164">
        <v>324</v>
      </c>
      <c r="B329" s="29" t="s">
        <v>596</v>
      </c>
      <c r="C329" s="29" t="s">
        <v>90</v>
      </c>
      <c r="D329" s="29">
        <v>406475401</v>
      </c>
      <c r="E329" s="29">
        <v>1</v>
      </c>
      <c r="F329" s="165">
        <f t="shared" si="25"/>
        <v>1183</v>
      </c>
      <c r="G329" s="165">
        <f t="shared" si="26"/>
        <v>279.07</v>
      </c>
      <c r="H329" s="165">
        <f t="shared" si="27"/>
        <v>119</v>
      </c>
      <c r="I329" s="29">
        <f t="shared" si="24"/>
        <v>1581.07</v>
      </c>
    </row>
    <row r="330" spans="1:9">
      <c r="A330" s="164">
        <v>325</v>
      </c>
      <c r="B330" s="29" t="s">
        <v>597</v>
      </c>
      <c r="C330" s="29" t="s">
        <v>90</v>
      </c>
      <c r="D330" s="29">
        <v>327100003</v>
      </c>
      <c r="E330" s="29">
        <v>1</v>
      </c>
      <c r="F330" s="165">
        <f t="shared" si="25"/>
        <v>1183</v>
      </c>
      <c r="G330" s="165">
        <f t="shared" si="26"/>
        <v>279.07</v>
      </c>
      <c r="H330" s="165">
        <f t="shared" si="27"/>
        <v>119</v>
      </c>
      <c r="I330" s="29">
        <f t="shared" ref="I330:I386" si="28">SUM(F330:H330)</f>
        <v>1581.07</v>
      </c>
    </row>
    <row r="331" spans="1:9">
      <c r="A331" s="165">
        <v>326</v>
      </c>
      <c r="B331" s="29" t="s">
        <v>598</v>
      </c>
      <c r="C331" s="29" t="s">
        <v>90</v>
      </c>
      <c r="D331" s="168">
        <v>740200018</v>
      </c>
      <c r="E331" s="29">
        <v>1</v>
      </c>
      <c r="F331" s="165">
        <f t="shared" si="25"/>
        <v>1183</v>
      </c>
      <c r="G331" s="165">
        <f t="shared" si="26"/>
        <v>279.07</v>
      </c>
      <c r="H331" s="165">
        <f t="shared" si="27"/>
        <v>119</v>
      </c>
      <c r="I331" s="29">
        <f t="shared" si="28"/>
        <v>1581.07</v>
      </c>
    </row>
    <row r="332" spans="1:9">
      <c r="A332" s="164">
        <v>327</v>
      </c>
      <c r="B332" s="29" t="s">
        <v>599</v>
      </c>
      <c r="C332" s="29" t="s">
        <v>90</v>
      </c>
      <c r="D332" s="29">
        <v>546700010</v>
      </c>
      <c r="E332" s="29">
        <v>1</v>
      </c>
      <c r="F332" s="165">
        <f t="shared" si="25"/>
        <v>1183</v>
      </c>
      <c r="G332" s="165">
        <f t="shared" si="26"/>
        <v>279.07</v>
      </c>
      <c r="H332" s="165">
        <f t="shared" si="27"/>
        <v>119</v>
      </c>
      <c r="I332" s="29">
        <f t="shared" si="28"/>
        <v>1581.07</v>
      </c>
    </row>
    <row r="333" spans="1:9">
      <c r="A333" s="164">
        <v>328</v>
      </c>
      <c r="B333" s="29" t="s">
        <v>600</v>
      </c>
      <c r="C333" s="29" t="s">
        <v>90</v>
      </c>
      <c r="D333" s="29">
        <v>546700009</v>
      </c>
      <c r="E333" s="29">
        <v>1</v>
      </c>
      <c r="F333" s="165">
        <f t="shared" si="25"/>
        <v>1183</v>
      </c>
      <c r="G333" s="165">
        <f t="shared" si="26"/>
        <v>279.07</v>
      </c>
      <c r="H333" s="165">
        <f t="shared" si="27"/>
        <v>119</v>
      </c>
      <c r="I333" s="29">
        <f t="shared" si="28"/>
        <v>1581.07</v>
      </c>
    </row>
    <row r="334" spans="1:9">
      <c r="A334" s="165">
        <v>329</v>
      </c>
      <c r="B334" s="29" t="s">
        <v>601</v>
      </c>
      <c r="C334" s="29" t="s">
        <v>90</v>
      </c>
      <c r="D334" s="29">
        <v>560200001</v>
      </c>
      <c r="E334" s="29">
        <v>0.75</v>
      </c>
      <c r="F334" s="165">
        <f t="shared" si="25"/>
        <v>887.25</v>
      </c>
      <c r="G334" s="165">
        <f t="shared" si="26"/>
        <v>209.3</v>
      </c>
      <c r="H334" s="165">
        <f t="shared" si="27"/>
        <v>89.25</v>
      </c>
      <c r="I334" s="29">
        <f t="shared" si="28"/>
        <v>1185.8</v>
      </c>
    </row>
    <row r="335" spans="1:9">
      <c r="A335" s="164">
        <v>330</v>
      </c>
      <c r="B335" s="29" t="s">
        <v>602</v>
      </c>
      <c r="C335" s="29" t="s">
        <v>90</v>
      </c>
      <c r="D335" s="29">
        <v>740200068</v>
      </c>
      <c r="E335" s="29">
        <v>1</v>
      </c>
      <c r="F335" s="165">
        <f t="shared" si="25"/>
        <v>1183</v>
      </c>
      <c r="G335" s="165">
        <f t="shared" si="26"/>
        <v>279.07</v>
      </c>
      <c r="H335" s="165">
        <f t="shared" si="27"/>
        <v>119</v>
      </c>
      <c r="I335" s="29">
        <f t="shared" si="28"/>
        <v>1581.07</v>
      </c>
    </row>
    <row r="336" spans="1:9">
      <c r="A336" s="164">
        <v>331</v>
      </c>
      <c r="B336" s="29" t="s">
        <v>603</v>
      </c>
      <c r="C336" s="29" t="s">
        <v>90</v>
      </c>
      <c r="D336" s="168">
        <v>540200018</v>
      </c>
      <c r="E336" s="29">
        <v>1</v>
      </c>
      <c r="F336" s="165">
        <f t="shared" si="25"/>
        <v>1183</v>
      </c>
      <c r="G336" s="165">
        <f t="shared" si="26"/>
        <v>279.07</v>
      </c>
      <c r="H336" s="165">
        <f t="shared" si="27"/>
        <v>119</v>
      </c>
      <c r="I336" s="29">
        <f t="shared" si="28"/>
        <v>1581.07</v>
      </c>
    </row>
    <row r="337" spans="1:9">
      <c r="A337" s="165">
        <v>332</v>
      </c>
      <c r="B337" s="29" t="s">
        <v>604</v>
      </c>
      <c r="C337" s="29" t="s">
        <v>90</v>
      </c>
      <c r="D337" s="29">
        <v>740200031</v>
      </c>
      <c r="E337" s="29">
        <v>1</v>
      </c>
      <c r="F337" s="165">
        <f t="shared" si="25"/>
        <v>1183</v>
      </c>
      <c r="G337" s="165">
        <f t="shared" si="26"/>
        <v>279.07</v>
      </c>
      <c r="H337" s="165">
        <f t="shared" si="27"/>
        <v>119</v>
      </c>
      <c r="I337" s="29">
        <f t="shared" si="28"/>
        <v>1581.07</v>
      </c>
    </row>
    <row r="338" spans="1:9">
      <c r="A338" s="164">
        <v>333</v>
      </c>
      <c r="B338" s="29" t="s">
        <v>605</v>
      </c>
      <c r="C338" s="29" t="s">
        <v>90</v>
      </c>
      <c r="D338" s="168">
        <v>741400028</v>
      </c>
      <c r="E338" s="29">
        <v>1</v>
      </c>
      <c r="F338" s="165">
        <f t="shared" si="25"/>
        <v>1183</v>
      </c>
      <c r="G338" s="165">
        <f t="shared" si="26"/>
        <v>279.07</v>
      </c>
      <c r="H338" s="165">
        <f t="shared" si="27"/>
        <v>119</v>
      </c>
      <c r="I338" s="29">
        <f t="shared" si="28"/>
        <v>1581.07</v>
      </c>
    </row>
    <row r="339" spans="1:9">
      <c r="A339" s="164">
        <v>334</v>
      </c>
      <c r="B339" s="29" t="s">
        <v>606</v>
      </c>
      <c r="C339" s="29" t="s">
        <v>90</v>
      </c>
      <c r="D339" s="29">
        <v>540200025</v>
      </c>
      <c r="E339" s="29">
        <v>1</v>
      </c>
      <c r="F339" s="165">
        <f t="shared" si="25"/>
        <v>1183</v>
      </c>
      <c r="G339" s="165">
        <f t="shared" si="26"/>
        <v>279.07</v>
      </c>
      <c r="H339" s="165">
        <f t="shared" si="27"/>
        <v>119</v>
      </c>
      <c r="I339" s="29">
        <f t="shared" si="28"/>
        <v>1581.07</v>
      </c>
    </row>
    <row r="340" spans="1:9">
      <c r="A340" s="165">
        <v>335</v>
      </c>
      <c r="B340" s="29" t="s">
        <v>607</v>
      </c>
      <c r="C340" s="29" t="s">
        <v>90</v>
      </c>
      <c r="D340" s="168">
        <v>90000103</v>
      </c>
      <c r="E340" s="29">
        <v>1</v>
      </c>
      <c r="F340" s="165">
        <f t="shared" si="25"/>
        <v>1183</v>
      </c>
      <c r="G340" s="165">
        <f t="shared" si="26"/>
        <v>279.07</v>
      </c>
      <c r="H340" s="165">
        <f t="shared" si="27"/>
        <v>119</v>
      </c>
      <c r="I340" s="29">
        <f t="shared" si="28"/>
        <v>1581.07</v>
      </c>
    </row>
    <row r="341" spans="1:9">
      <c r="A341" s="164">
        <v>336</v>
      </c>
      <c r="B341" s="29" t="s">
        <v>608</v>
      </c>
      <c r="C341" s="29" t="s">
        <v>90</v>
      </c>
      <c r="D341" s="168">
        <v>540200027</v>
      </c>
      <c r="E341" s="29">
        <v>1</v>
      </c>
      <c r="F341" s="165">
        <f t="shared" si="25"/>
        <v>1183</v>
      </c>
      <c r="G341" s="165">
        <f t="shared" si="26"/>
        <v>279.07</v>
      </c>
      <c r="H341" s="165">
        <f t="shared" si="27"/>
        <v>119</v>
      </c>
      <c r="I341" s="29">
        <f t="shared" si="28"/>
        <v>1581.07</v>
      </c>
    </row>
    <row r="342" spans="1:9">
      <c r="A342" s="164">
        <v>337</v>
      </c>
      <c r="B342" s="29" t="s">
        <v>609</v>
      </c>
      <c r="C342" s="29" t="s">
        <v>90</v>
      </c>
      <c r="D342" s="29">
        <v>326100011</v>
      </c>
      <c r="E342" s="29">
        <v>1</v>
      </c>
      <c r="F342" s="165">
        <f t="shared" si="25"/>
        <v>1183</v>
      </c>
      <c r="G342" s="165">
        <f t="shared" si="26"/>
        <v>279.07</v>
      </c>
      <c r="H342" s="165">
        <f t="shared" si="27"/>
        <v>119</v>
      </c>
      <c r="I342" s="29">
        <f t="shared" si="28"/>
        <v>1581.07</v>
      </c>
    </row>
    <row r="343" spans="1:9">
      <c r="A343" s="165">
        <v>338</v>
      </c>
      <c r="B343" s="29" t="s">
        <v>610</v>
      </c>
      <c r="C343" s="29" t="s">
        <v>90</v>
      </c>
      <c r="D343" s="29">
        <v>741000011</v>
      </c>
      <c r="E343" s="29">
        <v>0.5</v>
      </c>
      <c r="F343" s="165">
        <f t="shared" si="25"/>
        <v>591.5</v>
      </c>
      <c r="G343" s="165">
        <f t="shared" si="26"/>
        <v>139.53</v>
      </c>
      <c r="H343" s="165">
        <f t="shared" si="27"/>
        <v>59.5</v>
      </c>
      <c r="I343" s="29">
        <f t="shared" si="28"/>
        <v>790.53</v>
      </c>
    </row>
    <row r="344" spans="1:9">
      <c r="A344" s="164">
        <v>339</v>
      </c>
      <c r="B344" s="29" t="s">
        <v>611</v>
      </c>
      <c r="C344" s="29" t="s">
        <v>90</v>
      </c>
      <c r="D344" s="168">
        <v>90065205</v>
      </c>
      <c r="E344" s="29">
        <v>1</v>
      </c>
      <c r="F344" s="165">
        <f t="shared" si="25"/>
        <v>1183</v>
      </c>
      <c r="G344" s="165">
        <f t="shared" si="26"/>
        <v>279.07</v>
      </c>
      <c r="H344" s="165">
        <f t="shared" si="27"/>
        <v>119</v>
      </c>
      <c r="I344" s="29">
        <f t="shared" si="28"/>
        <v>1581.07</v>
      </c>
    </row>
    <row r="345" spans="1:9">
      <c r="A345" s="164">
        <v>340</v>
      </c>
      <c r="B345" s="29" t="s">
        <v>612</v>
      </c>
      <c r="C345" s="29" t="s">
        <v>90</v>
      </c>
      <c r="D345" s="168">
        <v>90075412</v>
      </c>
      <c r="E345" s="29">
        <v>1</v>
      </c>
      <c r="F345" s="165">
        <f t="shared" si="25"/>
        <v>1183</v>
      </c>
      <c r="G345" s="165">
        <f t="shared" si="26"/>
        <v>279.07</v>
      </c>
      <c r="H345" s="165">
        <f t="shared" si="27"/>
        <v>119</v>
      </c>
      <c r="I345" s="29">
        <f t="shared" si="28"/>
        <v>1581.07</v>
      </c>
    </row>
    <row r="346" spans="1:9">
      <c r="A346" s="165">
        <v>341</v>
      </c>
      <c r="B346" s="29" t="s">
        <v>613</v>
      </c>
      <c r="C346" s="29" t="s">
        <v>90</v>
      </c>
      <c r="D346" s="29">
        <v>400200026</v>
      </c>
      <c r="E346" s="29">
        <v>0.5</v>
      </c>
      <c r="F346" s="165">
        <f t="shared" si="25"/>
        <v>591.5</v>
      </c>
      <c r="G346" s="165">
        <f t="shared" si="26"/>
        <v>139.53</v>
      </c>
      <c r="H346" s="165">
        <f t="shared" si="27"/>
        <v>59.5</v>
      </c>
      <c r="I346" s="29">
        <f t="shared" si="28"/>
        <v>790.53</v>
      </c>
    </row>
    <row r="347" spans="1:9">
      <c r="A347" s="164">
        <v>342</v>
      </c>
      <c r="B347" s="29" t="s">
        <v>613</v>
      </c>
      <c r="C347" s="29" t="s">
        <v>90</v>
      </c>
      <c r="D347" s="29">
        <v>400200026</v>
      </c>
      <c r="E347" s="29">
        <v>0.5</v>
      </c>
      <c r="F347" s="165">
        <f t="shared" si="25"/>
        <v>591.5</v>
      </c>
      <c r="G347" s="165">
        <f t="shared" si="26"/>
        <v>139.53</v>
      </c>
      <c r="H347" s="165">
        <f t="shared" si="27"/>
        <v>59.5</v>
      </c>
      <c r="I347" s="29">
        <f t="shared" si="28"/>
        <v>790.53</v>
      </c>
    </row>
    <row r="348" spans="1:9">
      <c r="A348" s="164">
        <v>343</v>
      </c>
      <c r="B348" s="29" t="s">
        <v>614</v>
      </c>
      <c r="C348" s="29" t="s">
        <v>90</v>
      </c>
      <c r="D348" s="29">
        <v>31000003</v>
      </c>
      <c r="E348" s="29">
        <v>1</v>
      </c>
      <c r="F348" s="165">
        <f t="shared" si="25"/>
        <v>1183</v>
      </c>
      <c r="G348" s="165">
        <f t="shared" si="26"/>
        <v>279.07</v>
      </c>
      <c r="H348" s="165">
        <f t="shared" si="27"/>
        <v>119</v>
      </c>
      <c r="I348" s="29">
        <f t="shared" si="28"/>
        <v>1581.07</v>
      </c>
    </row>
    <row r="349" spans="1:9">
      <c r="A349" s="165">
        <v>344</v>
      </c>
      <c r="B349" s="29" t="s">
        <v>615</v>
      </c>
      <c r="C349" s="29" t="s">
        <v>90</v>
      </c>
      <c r="D349" s="168">
        <v>90000123</v>
      </c>
      <c r="E349" s="29">
        <v>1</v>
      </c>
      <c r="F349" s="165">
        <f t="shared" si="25"/>
        <v>1183</v>
      </c>
      <c r="G349" s="165">
        <f t="shared" si="26"/>
        <v>279.07</v>
      </c>
      <c r="H349" s="165">
        <f t="shared" si="27"/>
        <v>119</v>
      </c>
      <c r="I349" s="29">
        <f t="shared" si="28"/>
        <v>1581.07</v>
      </c>
    </row>
    <row r="350" spans="1:9">
      <c r="A350" s="164">
        <v>345</v>
      </c>
      <c r="B350" s="29" t="s">
        <v>616</v>
      </c>
      <c r="C350" s="29" t="s">
        <v>90</v>
      </c>
      <c r="D350" s="168">
        <v>90024101</v>
      </c>
      <c r="E350" s="29">
        <v>1</v>
      </c>
      <c r="F350" s="165">
        <f t="shared" si="25"/>
        <v>1183</v>
      </c>
      <c r="G350" s="165">
        <f t="shared" si="26"/>
        <v>279.07</v>
      </c>
      <c r="H350" s="165">
        <f t="shared" si="27"/>
        <v>119</v>
      </c>
      <c r="I350" s="29">
        <f t="shared" si="28"/>
        <v>1581.07</v>
      </c>
    </row>
    <row r="351" spans="1:9">
      <c r="A351" s="164">
        <v>346</v>
      </c>
      <c r="B351" s="29" t="s">
        <v>617</v>
      </c>
      <c r="C351" s="29" t="s">
        <v>90</v>
      </c>
      <c r="D351" s="168">
        <v>90024101</v>
      </c>
      <c r="E351" s="29">
        <v>1</v>
      </c>
      <c r="F351" s="165">
        <f t="shared" si="25"/>
        <v>1183</v>
      </c>
      <c r="G351" s="165">
        <f t="shared" si="26"/>
        <v>279.07</v>
      </c>
      <c r="H351" s="165">
        <f t="shared" si="27"/>
        <v>119</v>
      </c>
      <c r="I351" s="29">
        <f t="shared" si="28"/>
        <v>1581.07</v>
      </c>
    </row>
    <row r="352" spans="1:9">
      <c r="A352" s="165">
        <v>347</v>
      </c>
      <c r="B352" s="29" t="s">
        <v>617</v>
      </c>
      <c r="C352" s="29" t="s">
        <v>90</v>
      </c>
      <c r="D352" s="168">
        <v>90024101</v>
      </c>
      <c r="E352" s="29">
        <v>0.5</v>
      </c>
      <c r="F352" s="165">
        <f t="shared" si="25"/>
        <v>591.5</v>
      </c>
      <c r="G352" s="165">
        <f t="shared" si="26"/>
        <v>139.53</v>
      </c>
      <c r="H352" s="165">
        <f t="shared" si="27"/>
        <v>59.5</v>
      </c>
      <c r="I352" s="29">
        <f t="shared" si="28"/>
        <v>790.53</v>
      </c>
    </row>
    <row r="353" spans="1:9">
      <c r="A353" s="164">
        <v>348</v>
      </c>
      <c r="B353" s="29" t="s">
        <v>618</v>
      </c>
      <c r="C353" s="29" t="s">
        <v>90</v>
      </c>
      <c r="D353" s="168">
        <v>740200030</v>
      </c>
      <c r="E353" s="29">
        <v>1</v>
      </c>
      <c r="F353" s="165">
        <f t="shared" si="25"/>
        <v>1183</v>
      </c>
      <c r="G353" s="165">
        <f t="shared" si="26"/>
        <v>279.07</v>
      </c>
      <c r="H353" s="165">
        <f t="shared" si="27"/>
        <v>119</v>
      </c>
      <c r="I353" s="29">
        <f t="shared" si="28"/>
        <v>1581.07</v>
      </c>
    </row>
    <row r="354" spans="1:9">
      <c r="A354" s="164">
        <v>349</v>
      </c>
      <c r="B354" s="29" t="s">
        <v>619</v>
      </c>
      <c r="C354" s="29" t="s">
        <v>90</v>
      </c>
      <c r="D354" s="29">
        <v>540200009</v>
      </c>
      <c r="E354" s="29">
        <v>0.5</v>
      </c>
      <c r="F354" s="165">
        <f t="shared" si="25"/>
        <v>591.5</v>
      </c>
      <c r="G354" s="165">
        <f t="shared" si="26"/>
        <v>139.53</v>
      </c>
      <c r="H354" s="165">
        <f t="shared" si="27"/>
        <v>59.5</v>
      </c>
      <c r="I354" s="29">
        <f t="shared" si="28"/>
        <v>790.53</v>
      </c>
    </row>
    <row r="355" spans="1:9">
      <c r="A355" s="165">
        <v>350</v>
      </c>
      <c r="B355" s="29" t="s">
        <v>619</v>
      </c>
      <c r="C355" s="29" t="s">
        <v>90</v>
      </c>
      <c r="D355" s="29">
        <v>540200009</v>
      </c>
      <c r="E355" s="29">
        <v>0.5</v>
      </c>
      <c r="F355" s="165">
        <f t="shared" si="25"/>
        <v>591.5</v>
      </c>
      <c r="G355" s="165">
        <f t="shared" si="26"/>
        <v>139.53</v>
      </c>
      <c r="H355" s="165">
        <f t="shared" si="27"/>
        <v>59.5</v>
      </c>
      <c r="I355" s="29">
        <f t="shared" si="28"/>
        <v>790.53</v>
      </c>
    </row>
    <row r="356" spans="1:9">
      <c r="A356" s="164">
        <v>351</v>
      </c>
      <c r="B356" s="29" t="s">
        <v>620</v>
      </c>
      <c r="C356" s="29" t="s">
        <v>90</v>
      </c>
      <c r="D356" s="29">
        <v>741400003</v>
      </c>
      <c r="E356" s="29">
        <v>1</v>
      </c>
      <c r="F356" s="165">
        <f t="shared" si="25"/>
        <v>1183</v>
      </c>
      <c r="G356" s="165">
        <f t="shared" si="26"/>
        <v>279.07</v>
      </c>
      <c r="H356" s="165">
        <f t="shared" si="27"/>
        <v>119</v>
      </c>
      <c r="I356" s="29">
        <f t="shared" si="28"/>
        <v>1581.07</v>
      </c>
    </row>
    <row r="357" spans="1:9">
      <c r="A357" s="164">
        <v>352</v>
      </c>
      <c r="B357" s="29" t="s">
        <v>621</v>
      </c>
      <c r="C357" s="29" t="s">
        <v>90</v>
      </c>
      <c r="D357" s="168">
        <v>400200008</v>
      </c>
      <c r="E357" s="29">
        <v>1</v>
      </c>
      <c r="F357" s="165">
        <f t="shared" si="25"/>
        <v>1183</v>
      </c>
      <c r="G357" s="165">
        <f t="shared" si="26"/>
        <v>279.07</v>
      </c>
      <c r="H357" s="165">
        <f t="shared" si="27"/>
        <v>119</v>
      </c>
      <c r="I357" s="29">
        <f t="shared" si="28"/>
        <v>1581.07</v>
      </c>
    </row>
    <row r="358" spans="1:9">
      <c r="A358" s="165">
        <v>353</v>
      </c>
      <c r="B358" s="29" t="s">
        <v>622</v>
      </c>
      <c r="C358" s="29" t="s">
        <v>90</v>
      </c>
      <c r="D358" s="168">
        <v>741400004</v>
      </c>
      <c r="E358" s="6">
        <v>0.5</v>
      </c>
      <c r="F358" s="165">
        <f t="shared" si="25"/>
        <v>591.5</v>
      </c>
      <c r="G358" s="165">
        <f t="shared" si="26"/>
        <v>139.53</v>
      </c>
      <c r="H358" s="165">
        <f t="shared" si="27"/>
        <v>59.5</v>
      </c>
      <c r="I358" s="29">
        <f t="shared" si="28"/>
        <v>790.53</v>
      </c>
    </row>
    <row r="359" spans="1:9">
      <c r="A359" s="164">
        <v>354</v>
      </c>
      <c r="B359" s="29" t="s">
        <v>623</v>
      </c>
      <c r="C359" s="29" t="s">
        <v>90</v>
      </c>
      <c r="D359" s="168">
        <v>90000021</v>
      </c>
      <c r="E359" s="29">
        <v>1</v>
      </c>
      <c r="F359" s="165">
        <f t="shared" si="25"/>
        <v>1183</v>
      </c>
      <c r="G359" s="165">
        <f t="shared" si="26"/>
        <v>279.07</v>
      </c>
      <c r="H359" s="165">
        <f t="shared" si="27"/>
        <v>119</v>
      </c>
      <c r="I359" s="29">
        <f t="shared" si="28"/>
        <v>1581.07</v>
      </c>
    </row>
    <row r="360" spans="1:9">
      <c r="A360" s="164">
        <v>355</v>
      </c>
      <c r="B360" s="29" t="s">
        <v>623</v>
      </c>
      <c r="C360" s="29" t="s">
        <v>90</v>
      </c>
      <c r="D360" s="168">
        <v>90000021</v>
      </c>
      <c r="E360" s="29">
        <v>1</v>
      </c>
      <c r="F360" s="165">
        <f t="shared" si="25"/>
        <v>1183</v>
      </c>
      <c r="G360" s="165">
        <f t="shared" si="26"/>
        <v>279.07</v>
      </c>
      <c r="H360" s="165">
        <f t="shared" si="27"/>
        <v>119</v>
      </c>
      <c r="I360" s="29">
        <f t="shared" si="28"/>
        <v>1581.07</v>
      </c>
    </row>
    <row r="361" spans="1:9">
      <c r="A361" s="165">
        <v>356</v>
      </c>
      <c r="B361" s="29" t="s">
        <v>624</v>
      </c>
      <c r="C361" s="29" t="s">
        <v>90</v>
      </c>
      <c r="D361" s="29">
        <v>90000021</v>
      </c>
      <c r="E361" s="29">
        <v>0.5</v>
      </c>
      <c r="F361" s="165">
        <f t="shared" si="25"/>
        <v>591.5</v>
      </c>
      <c r="G361" s="165">
        <f t="shared" si="26"/>
        <v>139.53</v>
      </c>
      <c r="H361" s="165">
        <f t="shared" si="27"/>
        <v>59.5</v>
      </c>
      <c r="I361" s="29">
        <f t="shared" si="28"/>
        <v>790.53</v>
      </c>
    </row>
    <row r="362" spans="1:9">
      <c r="A362" s="164">
        <v>357</v>
      </c>
      <c r="B362" s="29" t="s">
        <v>624</v>
      </c>
      <c r="C362" s="29" t="s">
        <v>90</v>
      </c>
      <c r="D362" s="29">
        <v>90000021</v>
      </c>
      <c r="E362" s="29">
        <v>0.5</v>
      </c>
      <c r="F362" s="165">
        <f t="shared" si="25"/>
        <v>591.5</v>
      </c>
      <c r="G362" s="165">
        <f t="shared" si="26"/>
        <v>139.53</v>
      </c>
      <c r="H362" s="165">
        <f t="shared" si="27"/>
        <v>59.5</v>
      </c>
      <c r="I362" s="29">
        <f t="shared" si="28"/>
        <v>790.53</v>
      </c>
    </row>
    <row r="363" spans="1:9">
      <c r="A363" s="164">
        <v>358</v>
      </c>
      <c r="B363" s="29" t="s">
        <v>625</v>
      </c>
      <c r="C363" s="29" t="s">
        <v>90</v>
      </c>
      <c r="D363" s="168">
        <v>31000004</v>
      </c>
      <c r="E363" s="29">
        <v>1</v>
      </c>
      <c r="F363" s="165">
        <f t="shared" si="25"/>
        <v>1183</v>
      </c>
      <c r="G363" s="165">
        <f t="shared" si="26"/>
        <v>279.07</v>
      </c>
      <c r="H363" s="165">
        <f t="shared" si="27"/>
        <v>119</v>
      </c>
      <c r="I363" s="29">
        <f t="shared" si="28"/>
        <v>1581.07</v>
      </c>
    </row>
    <row r="364" spans="1:9">
      <c r="A364" s="165">
        <v>359</v>
      </c>
      <c r="B364" s="29" t="s">
        <v>626</v>
      </c>
      <c r="C364" s="29" t="s">
        <v>90</v>
      </c>
      <c r="D364" s="168">
        <v>90000120</v>
      </c>
      <c r="E364" s="29">
        <v>1</v>
      </c>
      <c r="F364" s="165">
        <f t="shared" si="25"/>
        <v>1183</v>
      </c>
      <c r="G364" s="165">
        <f t="shared" si="26"/>
        <v>279.07</v>
      </c>
      <c r="H364" s="165">
        <f t="shared" si="27"/>
        <v>119</v>
      </c>
      <c r="I364" s="29">
        <f t="shared" si="28"/>
        <v>1581.07</v>
      </c>
    </row>
    <row r="365" spans="1:9">
      <c r="A365" s="164">
        <v>360</v>
      </c>
      <c r="B365" s="29" t="s">
        <v>627</v>
      </c>
      <c r="C365" s="29" t="s">
        <v>90</v>
      </c>
      <c r="D365" s="168">
        <v>568700006</v>
      </c>
      <c r="E365" s="29">
        <v>1</v>
      </c>
      <c r="F365" s="165">
        <f t="shared" si="25"/>
        <v>1183</v>
      </c>
      <c r="G365" s="165">
        <f t="shared" si="26"/>
        <v>279.07</v>
      </c>
      <c r="H365" s="165">
        <f t="shared" si="27"/>
        <v>119</v>
      </c>
      <c r="I365" s="29">
        <f t="shared" si="28"/>
        <v>1581.07</v>
      </c>
    </row>
    <row r="366" spans="1:9">
      <c r="A366" s="164">
        <v>361</v>
      </c>
      <c r="B366" s="29" t="s">
        <v>628</v>
      </c>
      <c r="C366" s="29" t="s">
        <v>90</v>
      </c>
      <c r="D366" s="29">
        <v>110000013</v>
      </c>
      <c r="E366" s="29">
        <v>1</v>
      </c>
      <c r="F366" s="165">
        <f t="shared" si="25"/>
        <v>1183</v>
      </c>
      <c r="G366" s="165">
        <f t="shared" si="26"/>
        <v>279.07</v>
      </c>
      <c r="H366" s="165">
        <f t="shared" si="27"/>
        <v>119</v>
      </c>
      <c r="I366" s="29">
        <f t="shared" si="28"/>
        <v>1581.07</v>
      </c>
    </row>
    <row r="367" spans="1:9">
      <c r="A367" s="165">
        <v>362</v>
      </c>
      <c r="B367" s="29" t="s">
        <v>629</v>
      </c>
      <c r="C367" s="29" t="s">
        <v>90</v>
      </c>
      <c r="D367" s="29">
        <v>741400009</v>
      </c>
      <c r="E367" s="29">
        <v>1</v>
      </c>
      <c r="F367" s="165">
        <f t="shared" si="25"/>
        <v>1183</v>
      </c>
      <c r="G367" s="165">
        <f t="shared" si="26"/>
        <v>279.07</v>
      </c>
      <c r="H367" s="165">
        <f t="shared" si="27"/>
        <v>119</v>
      </c>
      <c r="I367" s="29">
        <f t="shared" si="28"/>
        <v>1581.07</v>
      </c>
    </row>
    <row r="368" spans="1:9">
      <c r="A368" s="164">
        <v>363</v>
      </c>
      <c r="B368" s="29" t="s">
        <v>630</v>
      </c>
      <c r="C368" s="29" t="s">
        <v>90</v>
      </c>
      <c r="D368" s="168">
        <v>90075416</v>
      </c>
      <c r="E368" s="29">
        <v>1</v>
      </c>
      <c r="F368" s="165">
        <f t="shared" si="25"/>
        <v>1183</v>
      </c>
      <c r="G368" s="165">
        <f t="shared" si="26"/>
        <v>279.07</v>
      </c>
      <c r="H368" s="165">
        <f t="shared" si="27"/>
        <v>119</v>
      </c>
      <c r="I368" s="29">
        <f t="shared" si="28"/>
        <v>1581.07</v>
      </c>
    </row>
    <row r="369" spans="1:9">
      <c r="A369" s="164">
        <v>364</v>
      </c>
      <c r="B369" s="29" t="s">
        <v>631</v>
      </c>
      <c r="C369" s="29" t="s">
        <v>90</v>
      </c>
      <c r="D369" s="29">
        <v>3000006</v>
      </c>
      <c r="E369" s="29">
        <v>1</v>
      </c>
      <c r="F369" s="165">
        <f t="shared" si="25"/>
        <v>1183</v>
      </c>
      <c r="G369" s="165">
        <f t="shared" si="26"/>
        <v>279.07</v>
      </c>
      <c r="H369" s="165">
        <f t="shared" si="27"/>
        <v>119</v>
      </c>
      <c r="I369" s="29">
        <f t="shared" si="28"/>
        <v>1581.07</v>
      </c>
    </row>
    <row r="370" spans="1:9">
      <c r="A370" s="165">
        <v>365</v>
      </c>
      <c r="B370" s="29" t="s">
        <v>631</v>
      </c>
      <c r="C370" s="29" t="s">
        <v>90</v>
      </c>
      <c r="D370" s="29">
        <v>90000119</v>
      </c>
      <c r="E370" s="29">
        <v>1</v>
      </c>
      <c r="F370" s="165">
        <f t="shared" si="25"/>
        <v>1183</v>
      </c>
      <c r="G370" s="165">
        <f t="shared" si="26"/>
        <v>279.07</v>
      </c>
      <c r="H370" s="165">
        <f t="shared" si="27"/>
        <v>119</v>
      </c>
      <c r="I370" s="29">
        <f t="shared" si="28"/>
        <v>1581.07</v>
      </c>
    </row>
    <row r="371" spans="1:9">
      <c r="A371" s="164">
        <v>366</v>
      </c>
      <c r="B371" s="29" t="s">
        <v>632</v>
      </c>
      <c r="C371" s="29" t="s">
        <v>90</v>
      </c>
      <c r="D371" s="29">
        <v>407700001</v>
      </c>
      <c r="E371" s="29">
        <v>1</v>
      </c>
      <c r="F371" s="165">
        <f t="shared" si="25"/>
        <v>1183</v>
      </c>
      <c r="G371" s="165">
        <f t="shared" si="26"/>
        <v>279.07</v>
      </c>
      <c r="H371" s="165">
        <f t="shared" si="27"/>
        <v>119</v>
      </c>
      <c r="I371" s="29">
        <f t="shared" si="28"/>
        <v>1581.07</v>
      </c>
    </row>
    <row r="372" spans="1:9">
      <c r="A372" s="164">
        <v>367</v>
      </c>
      <c r="B372" s="29" t="s">
        <v>633</v>
      </c>
      <c r="C372" s="29" t="s">
        <v>90</v>
      </c>
      <c r="D372" s="168">
        <v>90000127</v>
      </c>
      <c r="E372" s="29">
        <v>1</v>
      </c>
      <c r="F372" s="165">
        <f t="shared" si="25"/>
        <v>1183</v>
      </c>
      <c r="G372" s="165">
        <f t="shared" si="26"/>
        <v>279.07</v>
      </c>
      <c r="H372" s="165">
        <f t="shared" si="27"/>
        <v>119</v>
      </c>
      <c r="I372" s="29">
        <f t="shared" si="28"/>
        <v>1581.07</v>
      </c>
    </row>
    <row r="373" spans="1:9">
      <c r="A373" s="165">
        <v>368</v>
      </c>
      <c r="B373" s="29" t="s">
        <v>634</v>
      </c>
      <c r="C373" s="29" t="s">
        <v>90</v>
      </c>
      <c r="D373" s="29">
        <v>546700003</v>
      </c>
      <c r="E373" s="29">
        <v>1</v>
      </c>
      <c r="F373" s="165">
        <f t="shared" si="25"/>
        <v>1183</v>
      </c>
      <c r="G373" s="165">
        <f t="shared" si="26"/>
        <v>279.07</v>
      </c>
      <c r="H373" s="165">
        <f t="shared" si="27"/>
        <v>119</v>
      </c>
      <c r="I373" s="29">
        <f t="shared" si="28"/>
        <v>1581.07</v>
      </c>
    </row>
    <row r="374" spans="1:9">
      <c r="A374" s="164">
        <v>369</v>
      </c>
      <c r="B374" s="29" t="s">
        <v>635</v>
      </c>
      <c r="C374" s="29" t="s">
        <v>90</v>
      </c>
      <c r="D374" s="29">
        <v>741400002</v>
      </c>
      <c r="E374" s="29">
        <v>1</v>
      </c>
      <c r="F374" s="165">
        <f t="shared" si="25"/>
        <v>1183</v>
      </c>
      <c r="G374" s="165">
        <f t="shared" si="26"/>
        <v>279.07</v>
      </c>
      <c r="H374" s="165">
        <f t="shared" si="27"/>
        <v>119</v>
      </c>
      <c r="I374" s="29">
        <f t="shared" si="28"/>
        <v>1581.07</v>
      </c>
    </row>
    <row r="375" spans="1:9">
      <c r="A375" s="164">
        <v>370</v>
      </c>
      <c r="B375" s="29" t="s">
        <v>636</v>
      </c>
      <c r="C375" s="29" t="s">
        <v>90</v>
      </c>
      <c r="D375" s="168">
        <v>90077422</v>
      </c>
      <c r="E375" s="29">
        <v>1</v>
      </c>
      <c r="F375" s="165">
        <f t="shared" si="25"/>
        <v>1183</v>
      </c>
      <c r="G375" s="165">
        <f t="shared" si="26"/>
        <v>279.07</v>
      </c>
      <c r="H375" s="165">
        <f t="shared" si="27"/>
        <v>119</v>
      </c>
      <c r="I375" s="29">
        <f t="shared" si="28"/>
        <v>1581.07</v>
      </c>
    </row>
    <row r="376" spans="1:9">
      <c r="A376" s="165">
        <v>371</v>
      </c>
      <c r="B376" s="29" t="s">
        <v>637</v>
      </c>
      <c r="C376" s="29" t="s">
        <v>90</v>
      </c>
      <c r="D376" s="168">
        <v>90000033</v>
      </c>
      <c r="E376" s="29">
        <v>1</v>
      </c>
      <c r="F376" s="165">
        <f t="shared" si="25"/>
        <v>1183</v>
      </c>
      <c r="G376" s="165">
        <f t="shared" si="26"/>
        <v>279.07</v>
      </c>
      <c r="H376" s="165">
        <f t="shared" si="27"/>
        <v>119</v>
      </c>
      <c r="I376" s="29">
        <f t="shared" si="28"/>
        <v>1581.07</v>
      </c>
    </row>
    <row r="377" spans="1:9">
      <c r="A377" s="164">
        <v>372</v>
      </c>
      <c r="B377" s="29" t="s">
        <v>638</v>
      </c>
      <c r="C377" s="29" t="s">
        <v>90</v>
      </c>
      <c r="D377" s="168">
        <v>90000030</v>
      </c>
      <c r="E377" s="29">
        <v>1</v>
      </c>
      <c r="F377" s="165">
        <f t="shared" si="25"/>
        <v>1183</v>
      </c>
      <c r="G377" s="165">
        <f t="shared" si="26"/>
        <v>279.07</v>
      </c>
      <c r="H377" s="165">
        <f t="shared" si="27"/>
        <v>119</v>
      </c>
      <c r="I377" s="29">
        <f t="shared" si="28"/>
        <v>1581.07</v>
      </c>
    </row>
    <row r="378" spans="1:9">
      <c r="A378" s="164">
        <v>373</v>
      </c>
      <c r="B378" s="29" t="s">
        <v>639</v>
      </c>
      <c r="C378" s="29" t="s">
        <v>90</v>
      </c>
      <c r="D378" s="29">
        <v>110000059</v>
      </c>
      <c r="E378" s="29">
        <v>0.75</v>
      </c>
      <c r="F378" s="165">
        <f t="shared" si="25"/>
        <v>887.25</v>
      </c>
      <c r="G378" s="165">
        <f t="shared" si="26"/>
        <v>209.3</v>
      </c>
      <c r="H378" s="165">
        <f t="shared" si="27"/>
        <v>89.25</v>
      </c>
      <c r="I378" s="29">
        <f t="shared" si="28"/>
        <v>1185.8</v>
      </c>
    </row>
    <row r="379" spans="1:9">
      <c r="A379" s="165">
        <v>374</v>
      </c>
      <c r="B379" s="29" t="s">
        <v>640</v>
      </c>
      <c r="C379" s="29" t="s">
        <v>90</v>
      </c>
      <c r="D379" s="29">
        <v>400200014</v>
      </c>
      <c r="E379" s="29">
        <v>1</v>
      </c>
      <c r="F379" s="165">
        <f t="shared" si="25"/>
        <v>1183</v>
      </c>
      <c r="G379" s="165">
        <f t="shared" si="26"/>
        <v>279.07</v>
      </c>
      <c r="H379" s="165">
        <f t="shared" si="27"/>
        <v>119</v>
      </c>
      <c r="I379" s="165">
        <f t="shared" si="28"/>
        <v>1581.07</v>
      </c>
    </row>
    <row r="380" spans="1:9">
      <c r="A380" s="164">
        <v>375</v>
      </c>
      <c r="B380" s="29" t="s">
        <v>641</v>
      </c>
      <c r="C380" s="29" t="s">
        <v>90</v>
      </c>
      <c r="D380" s="29">
        <v>90024101</v>
      </c>
      <c r="E380" s="29">
        <v>1</v>
      </c>
      <c r="F380" s="165">
        <f t="shared" si="25"/>
        <v>1183</v>
      </c>
      <c r="G380" s="165">
        <f t="shared" si="26"/>
        <v>279.07</v>
      </c>
      <c r="H380" s="165">
        <f t="shared" si="27"/>
        <v>119</v>
      </c>
      <c r="I380" s="165">
        <f t="shared" si="28"/>
        <v>1581.07</v>
      </c>
    </row>
    <row r="381" spans="1:9">
      <c r="A381" s="164">
        <v>376</v>
      </c>
      <c r="B381" s="29" t="s">
        <v>641</v>
      </c>
      <c r="C381" s="29" t="s">
        <v>90</v>
      </c>
      <c r="D381" s="29">
        <v>90024101</v>
      </c>
      <c r="E381" s="29">
        <v>1</v>
      </c>
      <c r="F381" s="165">
        <f t="shared" si="25"/>
        <v>1183</v>
      </c>
      <c r="G381" s="165">
        <f t="shared" si="26"/>
        <v>279.07</v>
      </c>
      <c r="H381" s="165">
        <f t="shared" si="27"/>
        <v>119</v>
      </c>
      <c r="I381" s="165">
        <f t="shared" si="28"/>
        <v>1581.07</v>
      </c>
    </row>
    <row r="382" spans="1:9">
      <c r="A382" s="165">
        <v>377</v>
      </c>
      <c r="B382" s="29" t="s">
        <v>642</v>
      </c>
      <c r="C382" s="29" t="s">
        <v>90</v>
      </c>
      <c r="D382" s="29">
        <v>409500012</v>
      </c>
      <c r="E382" s="29">
        <v>1</v>
      </c>
      <c r="F382" s="165">
        <f t="shared" si="25"/>
        <v>1183</v>
      </c>
      <c r="G382" s="165">
        <f t="shared" si="26"/>
        <v>279.07</v>
      </c>
      <c r="H382" s="165">
        <f t="shared" si="27"/>
        <v>119</v>
      </c>
      <c r="I382" s="165">
        <f t="shared" si="28"/>
        <v>1581.07</v>
      </c>
    </row>
    <row r="383" spans="1:9">
      <c r="A383" s="164">
        <v>378</v>
      </c>
      <c r="B383" s="29" t="s">
        <v>643</v>
      </c>
      <c r="C383" s="29" t="s">
        <v>90</v>
      </c>
      <c r="D383" s="29">
        <v>740600012</v>
      </c>
      <c r="E383" s="29">
        <v>1</v>
      </c>
      <c r="F383" s="165">
        <f t="shared" si="25"/>
        <v>1183</v>
      </c>
      <c r="G383" s="165">
        <f t="shared" si="26"/>
        <v>279.07</v>
      </c>
      <c r="H383" s="165">
        <f t="shared" si="27"/>
        <v>119</v>
      </c>
      <c r="I383" s="165">
        <f t="shared" si="28"/>
        <v>1581.07</v>
      </c>
    </row>
    <row r="384" spans="1:9">
      <c r="A384" s="164">
        <v>379</v>
      </c>
      <c r="B384" s="39" t="s">
        <v>644</v>
      </c>
      <c r="C384" s="39" t="s">
        <v>90</v>
      </c>
      <c r="D384" s="39">
        <v>90024101</v>
      </c>
      <c r="E384" s="39">
        <v>1</v>
      </c>
      <c r="F384" s="165">
        <f t="shared" si="25"/>
        <v>1183</v>
      </c>
      <c r="G384" s="165">
        <f t="shared" si="26"/>
        <v>279.07</v>
      </c>
      <c r="H384" s="165">
        <f t="shared" si="27"/>
        <v>119</v>
      </c>
      <c r="I384" s="165">
        <f t="shared" si="28"/>
        <v>1581.07</v>
      </c>
    </row>
    <row r="385" spans="1:9">
      <c r="A385" s="165">
        <v>380</v>
      </c>
      <c r="B385" s="39" t="s">
        <v>644</v>
      </c>
      <c r="C385" s="39" t="s">
        <v>90</v>
      </c>
      <c r="D385" s="39">
        <v>90024101</v>
      </c>
      <c r="E385" s="39">
        <v>1</v>
      </c>
      <c r="F385" s="165">
        <f t="shared" si="25"/>
        <v>1183</v>
      </c>
      <c r="G385" s="165">
        <f t="shared" si="26"/>
        <v>279.07</v>
      </c>
      <c r="H385" s="165">
        <f t="shared" si="27"/>
        <v>119</v>
      </c>
      <c r="I385" s="165">
        <f t="shared" si="28"/>
        <v>1581.07</v>
      </c>
    </row>
    <row r="386" spans="1:9">
      <c r="A386" s="164">
        <v>381</v>
      </c>
      <c r="B386" s="39" t="s">
        <v>645</v>
      </c>
      <c r="C386" s="29" t="s">
        <v>90</v>
      </c>
      <c r="D386" s="39">
        <v>409500005</v>
      </c>
      <c r="E386" s="39">
        <v>1</v>
      </c>
      <c r="F386" s="165">
        <f t="shared" si="25"/>
        <v>1183</v>
      </c>
      <c r="G386" s="165">
        <f t="shared" si="26"/>
        <v>279.07</v>
      </c>
      <c r="H386" s="165">
        <f t="shared" si="27"/>
        <v>119</v>
      </c>
      <c r="I386" s="165">
        <f t="shared" si="28"/>
        <v>1581.07</v>
      </c>
    </row>
  </sheetData>
  <mergeCells count="6">
    <mergeCell ref="M11:P11"/>
    <mergeCell ref="A2:I2"/>
    <mergeCell ref="F1:I1"/>
    <mergeCell ref="M8:P8"/>
    <mergeCell ref="M9:P9"/>
    <mergeCell ref="M10:P1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E3B8E-963C-46C1-9DD7-1E07E9CEDBCF}">
  <dimension ref="A1:H22"/>
  <sheetViews>
    <sheetView zoomScale="91" zoomScaleNormal="91" workbookViewId="0">
      <selection activeCell="B13" sqref="B13"/>
    </sheetView>
  </sheetViews>
  <sheetFormatPr defaultRowHeight="12.75"/>
  <cols>
    <col min="1" max="1" width="33.5703125" style="10" customWidth="1"/>
    <col min="2" max="2" width="12.140625" style="10" customWidth="1"/>
    <col min="3" max="3" width="10.5703125" style="10" customWidth="1"/>
    <col min="4" max="16384" width="9.140625" style="10"/>
  </cols>
  <sheetData>
    <row r="1" spans="1:8" ht="55.5" customHeight="1">
      <c r="D1" s="327" t="s">
        <v>118</v>
      </c>
      <c r="E1" s="327"/>
      <c r="F1" s="327"/>
      <c r="G1" s="327"/>
      <c r="H1" s="327"/>
    </row>
    <row r="2" spans="1:8">
      <c r="A2" s="411" t="s">
        <v>703</v>
      </c>
      <c r="B2" s="411"/>
      <c r="C2" s="411"/>
      <c r="D2" s="411"/>
      <c r="E2" s="411"/>
      <c r="F2" s="411"/>
      <c r="G2" s="411"/>
      <c r="H2" s="411"/>
    </row>
    <row r="3" spans="1:8" ht="25.5">
      <c r="A3" s="175" t="s">
        <v>647</v>
      </c>
      <c r="B3" s="198">
        <v>81610</v>
      </c>
      <c r="C3" s="19"/>
      <c r="D3" s="19"/>
    </row>
    <row r="4" spans="1:8" ht="25.5">
      <c r="A4" s="175" t="s">
        <v>657</v>
      </c>
      <c r="B4" s="198">
        <v>5430928.4649959886</v>
      </c>
      <c r="C4" s="19"/>
      <c r="D4" s="19"/>
    </row>
    <row r="5" spans="1:8">
      <c r="A5" s="175" t="s">
        <v>658</v>
      </c>
      <c r="B5" s="198">
        <v>66.547340583212701</v>
      </c>
      <c r="C5" s="19"/>
      <c r="D5" s="19"/>
    </row>
    <row r="6" spans="1:8">
      <c r="A6" s="175" t="s">
        <v>659</v>
      </c>
      <c r="B6" s="198">
        <v>5.5456117152677251</v>
      </c>
      <c r="C6" s="19"/>
      <c r="D6" s="19"/>
    </row>
    <row r="7" spans="1:8" ht="25.5">
      <c r="A7" s="199" t="s">
        <v>705</v>
      </c>
      <c r="B7" s="200">
        <v>2.4608333333333334</v>
      </c>
      <c r="C7" s="201"/>
      <c r="D7" s="201"/>
    </row>
    <row r="8" spans="1:8" ht="25.5">
      <c r="A8" s="199" t="s">
        <v>706</v>
      </c>
      <c r="B8" s="202">
        <v>14.238945048601058</v>
      </c>
      <c r="C8" s="201"/>
      <c r="D8" s="201"/>
    </row>
    <row r="9" spans="1:8" ht="25.5">
      <c r="A9" s="199" t="s">
        <v>707</v>
      </c>
      <c r="B9" s="202">
        <f>B8+B7</f>
        <v>16.699778381934394</v>
      </c>
      <c r="C9" s="201"/>
      <c r="D9" s="201"/>
    </row>
    <row r="10" spans="1:8" ht="38.25">
      <c r="A10" s="199" t="s">
        <v>648</v>
      </c>
      <c r="B10" s="202">
        <v>9600</v>
      </c>
      <c r="C10" s="201"/>
      <c r="D10" s="201"/>
    </row>
    <row r="11" spans="1:8">
      <c r="A11" s="199" t="s">
        <v>649</v>
      </c>
      <c r="B11" s="202">
        <f>297*0.05</f>
        <v>14.850000000000001</v>
      </c>
      <c r="C11" s="201" t="s">
        <v>650</v>
      </c>
      <c r="D11" s="201"/>
    </row>
    <row r="12" spans="1:8">
      <c r="A12" s="199" t="s">
        <v>651</v>
      </c>
      <c r="B12" s="202">
        <f>(B11+B10)*B9</f>
        <v>160565.86417554191</v>
      </c>
      <c r="C12" s="201"/>
      <c r="D12" s="201"/>
    </row>
    <row r="13" spans="1:8" ht="24.75" customHeight="1">
      <c r="A13" s="263" t="s">
        <v>160</v>
      </c>
      <c r="B13" s="205">
        <f>ROUNDUP(B12*6,0)</f>
        <v>963396</v>
      </c>
      <c r="C13" s="264"/>
      <c r="D13" s="264"/>
    </row>
    <row r="14" spans="1:8" s="208" customFormat="1" ht="34.5" customHeight="1">
      <c r="A14" s="266" t="s">
        <v>717</v>
      </c>
      <c r="B14" s="205">
        <f>B13/6*3</f>
        <v>481698</v>
      </c>
      <c r="C14" s="265"/>
      <c r="D14" s="265"/>
    </row>
    <row r="15" spans="1:8" s="208" customFormat="1" ht="36" customHeight="1">
      <c r="A15" s="266" t="s">
        <v>732</v>
      </c>
      <c r="B15" s="205">
        <f>B13/6*3</f>
        <v>481698</v>
      </c>
      <c r="C15" s="267"/>
      <c r="D15" s="267"/>
    </row>
    <row r="16" spans="1:8">
      <c r="A16" s="203"/>
      <c r="B16" s="204"/>
      <c r="C16" s="264"/>
      <c r="D16" s="264"/>
    </row>
    <row r="18" spans="1:3">
      <c r="A18" s="10" t="s">
        <v>652</v>
      </c>
    </row>
    <row r="20" spans="1:3" ht="51">
      <c r="B20" s="177" t="s">
        <v>655</v>
      </c>
      <c r="C20" s="177" t="s">
        <v>656</v>
      </c>
    </row>
    <row r="21" spans="1:3">
      <c r="A21" s="10" t="s">
        <v>653</v>
      </c>
      <c r="B21" s="37">
        <v>104.32</v>
      </c>
      <c r="C21" s="176">
        <v>8.6933333333333334</v>
      </c>
    </row>
    <row r="22" spans="1:3">
      <c r="A22" s="10" t="s">
        <v>654</v>
      </c>
    </row>
  </sheetData>
  <mergeCells count="2">
    <mergeCell ref="D1:H1"/>
    <mergeCell ref="A2:H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3344C-BDC0-4930-A6E5-265077665180}">
  <dimension ref="A1:K17"/>
  <sheetViews>
    <sheetView zoomScale="69" zoomScaleNormal="69" workbookViewId="0">
      <selection activeCell="M16" sqref="M16"/>
    </sheetView>
  </sheetViews>
  <sheetFormatPr defaultColWidth="8.85546875" defaultRowHeight="12.75"/>
  <cols>
    <col min="1" max="1" width="33.7109375" style="178" customWidth="1"/>
    <col min="2" max="2" width="21.5703125" style="178" customWidth="1"/>
    <col min="3" max="3" width="19.42578125" style="178" customWidth="1"/>
    <col min="4" max="4" width="20.140625" style="178" customWidth="1"/>
    <col min="5" max="5" width="17.28515625" style="178" customWidth="1"/>
    <col min="6" max="6" width="17.42578125" style="178" customWidth="1"/>
    <col min="7" max="7" width="18.28515625" style="178" customWidth="1"/>
    <col min="8" max="8" width="19.28515625" style="178" customWidth="1"/>
    <col min="9" max="9" width="22" style="178" customWidth="1"/>
    <col min="10" max="10" width="17.5703125" style="178" customWidth="1"/>
    <col min="11" max="11" width="8.85546875" style="178"/>
    <col min="12" max="12" width="12" style="178" bestFit="1" customWidth="1"/>
    <col min="13" max="16384" width="8.85546875" style="178"/>
  </cols>
  <sheetData>
    <row r="1" spans="1:11" ht="45.75" customHeight="1">
      <c r="H1" s="414" t="s">
        <v>119</v>
      </c>
      <c r="I1" s="414"/>
      <c r="J1" s="414"/>
    </row>
    <row r="2" spans="1:11">
      <c r="A2" s="412" t="s">
        <v>660</v>
      </c>
      <c r="B2" s="412"/>
      <c r="C2" s="412"/>
      <c r="D2" s="412"/>
      <c r="E2" s="412"/>
      <c r="F2" s="412"/>
      <c r="G2" s="412"/>
      <c r="H2" s="412"/>
      <c r="I2" s="412"/>
      <c r="J2" s="412"/>
    </row>
    <row r="3" spans="1:11" ht="127.5">
      <c r="A3" s="179"/>
      <c r="B3" s="180" t="s">
        <v>661</v>
      </c>
      <c r="C3" s="180" t="s">
        <v>662</v>
      </c>
      <c r="D3" s="180" t="s">
        <v>663</v>
      </c>
      <c r="E3" s="180" t="s">
        <v>664</v>
      </c>
      <c r="F3" s="180" t="s">
        <v>665</v>
      </c>
      <c r="G3" s="180" t="s">
        <v>666</v>
      </c>
      <c r="H3" s="180" t="s">
        <v>667</v>
      </c>
      <c r="I3" s="180" t="s">
        <v>668</v>
      </c>
      <c r="J3" s="180" t="s">
        <v>669</v>
      </c>
    </row>
    <row r="4" spans="1:11">
      <c r="A4" s="181" t="s">
        <v>670</v>
      </c>
      <c r="B4" s="268">
        <v>197756</v>
      </c>
      <c r="C4" s="268">
        <f>ROUND(B4*0.5,0)</f>
        <v>98878</v>
      </c>
      <c r="D4" s="268">
        <f>C4*I13</f>
        <v>2270238.88</v>
      </c>
      <c r="E4" s="268"/>
      <c r="F4" s="268"/>
      <c r="G4" s="268"/>
      <c r="H4" s="268"/>
      <c r="I4" s="268"/>
      <c r="J4" s="268"/>
    </row>
    <row r="5" spans="1:11">
      <c r="A5" s="181" t="s">
        <v>671</v>
      </c>
      <c r="B5" s="268">
        <f>SUM(B6:B7)</f>
        <v>130145</v>
      </c>
      <c r="C5" s="268">
        <f>SUM(C6:C7)</f>
        <v>65072.7</v>
      </c>
      <c r="D5" s="268">
        <f>SUM(D6:D7)</f>
        <v>2495788.0728000002</v>
      </c>
      <c r="E5" s="269">
        <f>D5-D4</f>
        <v>225549.19280000031</v>
      </c>
      <c r="F5" s="270">
        <f>ROUND(E5/2,0)</f>
        <v>112775</v>
      </c>
      <c r="G5" s="268">
        <f>SUM(G6:G7)</f>
        <v>65073</v>
      </c>
      <c r="H5" s="270">
        <f>ROUND((H6+H7)-D4,0)</f>
        <v>225558</v>
      </c>
      <c r="I5" s="268">
        <f>SUM(I6:I7)</f>
        <v>65073</v>
      </c>
      <c r="J5" s="270">
        <f>ROUND((J6+J7)-D4,0)</f>
        <v>225558</v>
      </c>
    </row>
    <row r="6" spans="1:11" ht="25.5">
      <c r="A6" s="181" t="s">
        <v>672</v>
      </c>
      <c r="B6" s="268">
        <v>109604</v>
      </c>
      <c r="C6" s="271">
        <v>54802</v>
      </c>
      <c r="D6" s="268">
        <f>C6*0.58*$I$16+C6*0.42*$I$15</f>
        <v>2196705.2888000002</v>
      </c>
      <c r="E6" s="268"/>
      <c r="F6" s="268"/>
      <c r="G6" s="268">
        <v>54802</v>
      </c>
      <c r="H6" s="268">
        <f>G6*0.58*$I$16+G6*0.42*$I$15</f>
        <v>2196705.2888000002</v>
      </c>
      <c r="I6" s="268">
        <v>54802</v>
      </c>
      <c r="J6" s="268">
        <f>I6*0.58*$I$16+I6*0.42*$I$15</f>
        <v>2196705.2888000002</v>
      </c>
    </row>
    <row r="7" spans="1:11">
      <c r="A7" s="181" t="s">
        <v>673</v>
      </c>
      <c r="B7" s="268">
        <v>20541</v>
      </c>
      <c r="C7" s="271">
        <v>10270.700000000001</v>
      </c>
      <c r="D7" s="268">
        <f>C7*$I$14</f>
        <v>299082.78400000004</v>
      </c>
      <c r="E7" s="268"/>
      <c r="F7" s="268"/>
      <c r="G7" s="268">
        <v>10271</v>
      </c>
      <c r="H7" s="268">
        <f>G7*$I$14</f>
        <v>299091.52</v>
      </c>
      <c r="I7" s="268">
        <v>10271</v>
      </c>
      <c r="J7" s="268">
        <f>I7*$I$14</f>
        <v>299091.52</v>
      </c>
    </row>
    <row r="8" spans="1:11">
      <c r="D8" s="182"/>
      <c r="E8" s="182"/>
      <c r="G8" s="182"/>
      <c r="I8" s="182"/>
      <c r="K8" s="183"/>
    </row>
    <row r="9" spans="1:11">
      <c r="A9" s="178" t="s">
        <v>674</v>
      </c>
      <c r="C9" s="182"/>
      <c r="E9" s="182"/>
      <c r="F9" s="182"/>
    </row>
    <row r="10" spans="1:11">
      <c r="A10" s="178" t="s">
        <v>675</v>
      </c>
      <c r="C10" s="182"/>
      <c r="E10" s="182"/>
      <c r="F10" s="182"/>
    </row>
    <row r="12" spans="1:11" ht="76.5">
      <c r="A12" s="184"/>
      <c r="B12" s="185" t="s">
        <v>676</v>
      </c>
      <c r="C12" s="185" t="s">
        <v>677</v>
      </c>
      <c r="D12" s="185" t="s">
        <v>678</v>
      </c>
      <c r="E12" s="185" t="s">
        <v>679</v>
      </c>
      <c r="F12" s="185" t="s">
        <v>680</v>
      </c>
      <c r="G12" s="185" t="s">
        <v>681</v>
      </c>
      <c r="H12" s="185" t="s">
        <v>682</v>
      </c>
      <c r="I12" s="180" t="s">
        <v>84</v>
      </c>
    </row>
    <row r="13" spans="1:11" ht="25.5">
      <c r="A13" s="181" t="s">
        <v>683</v>
      </c>
      <c r="B13" s="186">
        <v>2.77</v>
      </c>
      <c r="C13" s="186">
        <v>9.1300000000000008</v>
      </c>
      <c r="D13" s="186">
        <v>4</v>
      </c>
      <c r="E13" s="186">
        <v>7.06</v>
      </c>
      <c r="F13" s="186"/>
      <c r="G13" s="186"/>
      <c r="H13" s="186"/>
      <c r="I13" s="187">
        <f>SUM(B13:H13)</f>
        <v>22.96</v>
      </c>
    </row>
    <row r="14" spans="1:11" ht="25.5">
      <c r="A14" s="181" t="s">
        <v>684</v>
      </c>
      <c r="B14" s="186">
        <v>2.77</v>
      </c>
      <c r="C14" s="186">
        <v>9.1300000000000008</v>
      </c>
      <c r="D14" s="186">
        <v>4</v>
      </c>
      <c r="E14" s="186"/>
      <c r="F14" s="186">
        <v>13.22</v>
      </c>
      <c r="G14" s="186"/>
      <c r="H14" s="186"/>
      <c r="I14" s="187">
        <f>SUM(B14:H14)</f>
        <v>29.12</v>
      </c>
    </row>
    <row r="15" spans="1:11" ht="25.5">
      <c r="A15" s="181" t="s">
        <v>685</v>
      </c>
      <c r="B15" s="186">
        <v>2.77</v>
      </c>
      <c r="C15" s="186">
        <v>9.1300000000000008</v>
      </c>
      <c r="D15" s="186">
        <v>4</v>
      </c>
      <c r="E15" s="186"/>
      <c r="F15" s="186"/>
      <c r="G15" s="186">
        <v>29.3</v>
      </c>
      <c r="H15" s="186"/>
      <c r="I15" s="187">
        <f>SUM(B15:H15)</f>
        <v>45.2</v>
      </c>
    </row>
    <row r="16" spans="1:11" ht="25.5">
      <c r="A16" s="181" t="s">
        <v>686</v>
      </c>
      <c r="B16" s="186">
        <v>2.77</v>
      </c>
      <c r="C16" s="186">
        <v>9.1300000000000008</v>
      </c>
      <c r="D16" s="186">
        <v>4</v>
      </c>
      <c r="E16" s="186"/>
      <c r="F16" s="186"/>
      <c r="G16" s="186"/>
      <c r="H16" s="186">
        <v>20.48</v>
      </c>
      <c r="I16" s="187">
        <f>SUM(B16:H16)</f>
        <v>36.380000000000003</v>
      </c>
    </row>
    <row r="17" spans="1:8">
      <c r="A17" s="413" t="s">
        <v>687</v>
      </c>
      <c r="B17" s="413"/>
      <c r="C17" s="413"/>
      <c r="D17" s="413"/>
      <c r="E17" s="413"/>
      <c r="F17" s="413"/>
      <c r="G17" s="413"/>
      <c r="H17" s="413"/>
    </row>
  </sheetData>
  <mergeCells count="3">
    <mergeCell ref="A2:J2"/>
    <mergeCell ref="A17:H17"/>
    <mergeCell ref="H1:J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53E42-EC2B-4A61-BFA6-EFEA1966DABB}">
  <dimension ref="A1:F18"/>
  <sheetViews>
    <sheetView zoomScale="78" zoomScaleNormal="78" workbookViewId="0">
      <selection activeCell="K8" sqref="K8"/>
    </sheetView>
  </sheetViews>
  <sheetFormatPr defaultRowHeight="15"/>
  <cols>
    <col min="1" max="1" width="45.5703125" style="194" customWidth="1"/>
    <col min="2" max="2" width="29.28515625" style="194" customWidth="1"/>
    <col min="3" max="3" width="29.7109375" style="194" customWidth="1"/>
    <col min="4" max="16384" width="9.140625" style="194"/>
  </cols>
  <sheetData>
    <row r="1" spans="1:6" ht="90.75" customHeight="1">
      <c r="C1" s="408" t="s">
        <v>120</v>
      </c>
      <c r="D1" s="408"/>
    </row>
    <row r="2" spans="1:6">
      <c r="A2" s="416" t="s">
        <v>704</v>
      </c>
      <c r="B2" s="417"/>
      <c r="C2" s="417"/>
      <c r="D2" s="418"/>
    </row>
    <row r="3" spans="1:6" ht="32.25" customHeight="1">
      <c r="A3" s="8" t="s">
        <v>23</v>
      </c>
      <c r="B3" s="81" t="s">
        <v>731</v>
      </c>
      <c r="C3" s="81" t="s">
        <v>273</v>
      </c>
      <c r="D3" s="195"/>
    </row>
    <row r="4" spans="1:6">
      <c r="A4" s="273" t="s">
        <v>8</v>
      </c>
      <c r="B4" s="273">
        <v>83</v>
      </c>
      <c r="C4" s="274">
        <v>10251.994880136983</v>
      </c>
      <c r="F4" s="275"/>
    </row>
    <row r="5" spans="1:6">
      <c r="A5" s="273" t="s">
        <v>10</v>
      </c>
      <c r="B5" s="273">
        <v>45</v>
      </c>
      <c r="C5" s="274">
        <v>1182.1499999999999</v>
      </c>
    </row>
    <row r="6" spans="1:6">
      <c r="A6" s="273" t="s">
        <v>11</v>
      </c>
      <c r="B6" s="273">
        <v>49</v>
      </c>
      <c r="C6" s="274">
        <v>5672.9683883561629</v>
      </c>
    </row>
    <row r="7" spans="1:6">
      <c r="A7" s="273" t="s">
        <v>13</v>
      </c>
      <c r="B7" s="273">
        <v>45</v>
      </c>
      <c r="C7" s="274">
        <v>5209.8689280821909</v>
      </c>
    </row>
    <row r="8" spans="1:6">
      <c r="A8" s="273" t="s">
        <v>16</v>
      </c>
      <c r="B8" s="273">
        <v>228</v>
      </c>
      <c r="C8" s="274">
        <v>20916.765923124658</v>
      </c>
    </row>
    <row r="9" spans="1:6">
      <c r="A9" s="273" t="s">
        <v>17</v>
      </c>
      <c r="B9" s="273">
        <v>73</v>
      </c>
      <c r="C9" s="274">
        <v>5855.9240630136974</v>
      </c>
    </row>
    <row r="10" spans="1:6">
      <c r="A10" s="273" t="s">
        <v>18</v>
      </c>
      <c r="B10" s="273">
        <v>254</v>
      </c>
      <c r="C10" s="274">
        <v>32112.493307879278</v>
      </c>
    </row>
    <row r="11" spans="1:6">
      <c r="A11" s="273" t="s">
        <v>20</v>
      </c>
      <c r="B11" s="273">
        <v>65</v>
      </c>
      <c r="C11" s="274">
        <v>7525.3662294520527</v>
      </c>
    </row>
    <row r="12" spans="1:6">
      <c r="A12" s="273" t="s">
        <v>21</v>
      </c>
      <c r="B12" s="273">
        <v>13</v>
      </c>
      <c r="C12" s="274">
        <v>1505.0732458904104</v>
      </c>
    </row>
    <row r="13" spans="1:6">
      <c r="A13" s="7" t="s">
        <v>22</v>
      </c>
      <c r="B13" s="196">
        <v>11141</v>
      </c>
      <c r="C13" s="197">
        <f>SUM(C4:C12)</f>
        <v>90232.604965935432</v>
      </c>
    </row>
    <row r="14" spans="1:6" ht="29.25" customHeight="1">
      <c r="A14" s="419" t="s">
        <v>160</v>
      </c>
      <c r="B14" s="419"/>
      <c r="C14" s="272">
        <f>C13*6</f>
        <v>541395.62979561253</v>
      </c>
      <c r="D14" s="195"/>
    </row>
    <row r="15" spans="1:6" ht="24" customHeight="1">
      <c r="A15" s="420" t="s">
        <v>717</v>
      </c>
      <c r="B15" s="421"/>
      <c r="C15" s="272">
        <f>C14/6*3</f>
        <v>270697.81489780627</v>
      </c>
      <c r="D15" s="261"/>
    </row>
    <row r="16" spans="1:6" ht="30.75" customHeight="1">
      <c r="A16" s="420" t="s">
        <v>732</v>
      </c>
      <c r="B16" s="421"/>
      <c r="C16" s="272">
        <f>C14/6*3</f>
        <v>270697.81489780627</v>
      </c>
      <c r="D16" s="261"/>
    </row>
    <row r="17" spans="1:4" ht="236.25" customHeight="1">
      <c r="A17" s="415" t="s">
        <v>728</v>
      </c>
      <c r="B17" s="409"/>
      <c r="C17" s="409"/>
      <c r="D17" s="195"/>
    </row>
    <row r="18" spans="1:4">
      <c r="A18" s="415" t="s">
        <v>730</v>
      </c>
      <c r="B18" s="409"/>
      <c r="C18" s="409"/>
    </row>
  </sheetData>
  <mergeCells count="7">
    <mergeCell ref="A18:C18"/>
    <mergeCell ref="A2:D2"/>
    <mergeCell ref="C1:D1"/>
    <mergeCell ref="A14:B14"/>
    <mergeCell ref="A17:C17"/>
    <mergeCell ref="A15:B15"/>
    <mergeCell ref="A16:B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1.p.</vt:lpstr>
      <vt:lpstr>2.p.</vt:lpstr>
      <vt:lpstr>3.p.</vt:lpstr>
      <vt:lpstr>4.p.</vt:lpstr>
      <vt:lpstr>5.p.</vt:lpstr>
      <vt:lpstr>6.p.</vt:lpstr>
      <vt:lpstr>7.p.</vt:lpstr>
      <vt:lpstr>8.p.</vt:lpstr>
      <vt:lpstr>9.p.</vt:lpstr>
      <vt:lpstr>10.p.</vt:lpstr>
      <vt:lpstr>11.p.</vt:lpstr>
      <vt:lpstr>12.p.</vt:lpstr>
      <vt:lpstr>13.p.</vt:lpstr>
      <vt:lpstr>14.p.</vt:lpstr>
      <vt:lpstr>15.p.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Ivita Lazdiņa</dc:creator>
  <cp:lastModifiedBy>Lāsma Zandberga</cp:lastModifiedBy>
  <dcterms:created xsi:type="dcterms:W3CDTF">2021-11-29T12:03:05Z</dcterms:created>
  <dcterms:modified xsi:type="dcterms:W3CDTF">2022-07-11T09:13:37Z</dcterms:modified>
</cp:coreProperties>
</file>