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vnozare.pri\vm\Redirect_profiles\VM_Sandra_Kasparenko\My Documents\Lidzekli_neparedzetajiem_gadijumiem\2022\par_finansejumu_C19_NMPD_vizinasanai_no_robezas_groz_MKnot360\no_TAPa_saskanosanaa pec atzinuma FM 2\"/>
    </mc:Choice>
  </mc:AlternateContent>
  <xr:revisionPtr revIDLastSave="0" documentId="13_ncr:1_{D22735E0-F168-4F12-B184-394D8844A3A3}" xr6:coauthVersionLast="47" xr6:coauthVersionMax="47" xr10:uidLastSave="{00000000-0000-0000-0000-000000000000}"/>
  <bookViews>
    <workbookView xWindow="-120" yWindow="-120" windowWidth="29040" windowHeight="15840" xr2:uid="{00000000-000D-0000-FFFF-FFFF00000000}"/>
  </bookViews>
  <sheets>
    <sheet name="2021 decembris" sheetId="1" r:id="rId1"/>
    <sheet name="2022 janvāris" sheetId="3" r:id="rId2"/>
  </sheets>
  <definedNames>
    <definedName name="_xlnm.Print_Area" localSheetId="0">'2021 decembris'!$A$1:$O$36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0" i="1" l="1"/>
  <c r="D29" i="1"/>
  <c r="D30" i="1" s="1"/>
  <c r="F21" i="1"/>
  <c r="E21" i="1"/>
  <c r="D21" i="1"/>
  <c r="I20" i="1"/>
  <c r="H20" i="1"/>
  <c r="H21" i="1" s="1"/>
  <c r="G20" i="1"/>
  <c r="K20" i="1" s="1"/>
  <c r="K21" i="1" s="1"/>
  <c r="F13" i="1"/>
  <c r="F14" i="1" s="1"/>
  <c r="E13" i="1"/>
  <c r="H13" i="1" s="1"/>
  <c r="H14" i="1" s="1"/>
  <c r="D13" i="1"/>
  <c r="G13" i="1" s="1"/>
  <c r="F9" i="1"/>
  <c r="E9" i="1"/>
  <c r="D9" i="1"/>
  <c r="I8" i="1"/>
  <c r="I9" i="1" s="1"/>
  <c r="H8" i="1"/>
  <c r="H9" i="1" s="1"/>
  <c r="G8" i="1"/>
  <c r="K8" i="1" s="1"/>
  <c r="K9" i="1" s="1"/>
  <c r="F10" i="3"/>
  <c r="E10" i="3"/>
  <c r="D10" i="3"/>
  <c r="I9" i="3"/>
  <c r="I10" i="3" s="1"/>
  <c r="H9" i="3"/>
  <c r="G9" i="3"/>
  <c r="K9" i="3" s="1"/>
  <c r="K10" i="3" s="1"/>
  <c r="G10" i="3" l="1"/>
  <c r="J9" i="3"/>
  <c r="J20" i="1"/>
  <c r="J21" i="1" s="1"/>
  <c r="E14" i="1"/>
  <c r="G21" i="1"/>
  <c r="B36" i="1"/>
  <c r="I13" i="1"/>
  <c r="I14" i="1" s="1"/>
  <c r="G14" i="1"/>
  <c r="K13" i="1"/>
  <c r="K14" i="1" s="1"/>
  <c r="J13" i="1"/>
  <c r="J14" i="1" s="1"/>
  <c r="I21" i="1"/>
  <c r="G9" i="1"/>
  <c r="D14" i="1"/>
  <c r="J8" i="1"/>
  <c r="H10" i="3"/>
  <c r="J10" i="3" l="1"/>
  <c r="L9" i="3"/>
  <c r="M9" i="3" s="1"/>
  <c r="M10" i="3" s="1"/>
  <c r="B16" i="3" s="1"/>
  <c r="B15" i="3" s="1"/>
  <c r="L20" i="1"/>
  <c r="M20" i="1" s="1"/>
  <c r="M21" i="1" s="1"/>
  <c r="J9" i="1"/>
  <c r="L8" i="1"/>
  <c r="L13" i="1"/>
  <c r="L10" i="3" l="1"/>
  <c r="L21" i="1"/>
  <c r="M8" i="1"/>
  <c r="M9" i="1" s="1"/>
  <c r="L9" i="1"/>
  <c r="B25" i="1"/>
  <c r="L14" i="1"/>
  <c r="C25" i="1" l="1"/>
  <c r="C26" i="1" s="1"/>
  <c r="B26" i="1"/>
  <c r="B35" i="1" l="1"/>
  <c r="B34" i="1" s="1"/>
</calcChain>
</file>

<file path=xl/sharedStrings.xml><?xml version="1.0" encoding="utf-8"?>
<sst xmlns="http://schemas.openxmlformats.org/spreadsheetml/2006/main" count="93" uniqueCount="41">
  <si>
    <t>Nosaukums</t>
  </si>
  <si>
    <t>Darba samaksa par personu nogādāšanu no robežpunkta uz dzīves vietu vai uzturēšanās vietu</t>
  </si>
  <si>
    <t>Amata nosaukums</t>
  </si>
  <si>
    <t>Mēnešalga, EUR</t>
  </si>
  <si>
    <t>Stundas algas likme, EUR</t>
  </si>
  <si>
    <t xml:space="preserve">Nostrādātās stundas </t>
  </si>
  <si>
    <t>Nostrādātās nakts stundas</t>
  </si>
  <si>
    <t>Nostrādātās svētku stundas</t>
  </si>
  <si>
    <t>BRIG OMT vadītājs</t>
  </si>
  <si>
    <t>Kopā</t>
  </si>
  <si>
    <t>Izdevumi par degvielas patēriņu</t>
  </si>
  <si>
    <t>Daudzums, litri</t>
  </si>
  <si>
    <t>Cena, EUR par litru</t>
  </si>
  <si>
    <t>Summa, EUR</t>
  </si>
  <si>
    <t>Decembris</t>
  </si>
  <si>
    <t>Izdevumi kopā:</t>
  </si>
  <si>
    <t>Decembris, EUR</t>
  </si>
  <si>
    <t>Izmaksas kopā:</t>
  </si>
  <si>
    <t xml:space="preserve">Atlīdzība </t>
  </si>
  <si>
    <t>Preces un pakalpojumi</t>
  </si>
  <si>
    <t xml:space="preserve"> VSAOI, EUR 1200 EKK, par izmaksāto decembrī</t>
  </si>
  <si>
    <t>Janvāris, EUR</t>
  </si>
  <si>
    <t>Ar  2022.gada 1.janvāra MK noteikumiem Nr.34 "Grozījumi Ministru kabineta 2021.gada 28.septembra noteikumos Nr.662 "Epidemioloģiskās drošības pasākumi Covid-19 infekcijas izplatības ierobežošanai"" tika svītrots 161. punkts, kas ietvēra apakšpunktu par to, ka  NMPD obligātās izolācijas ievērošanai četru stundu laikā pēc Valsts robežsardzes telefoniska pieteikuma saņemšanas nogādā personu kādā no tuvākajām tūrisma mītnēm vai ārstniecības iestādē.</t>
  </si>
  <si>
    <t>Samaksa par nostrādātajām stundām, EUR 1119 EKK</t>
  </si>
  <si>
    <t>Samaksa par nostrādātajām nakts stundām, EUR 1141 EKK</t>
  </si>
  <si>
    <t>Samaksa par nostrādātajām svētku stundām, EUR 1142 EKK</t>
  </si>
  <si>
    <t>Piemaksa par stāžu, EUR 1144 EKK</t>
  </si>
  <si>
    <t>Piemaksa par risku, EUR 1145 EKK</t>
  </si>
  <si>
    <t>Darba samaksa mēnesī kopā,  EUR 1100 EKK</t>
  </si>
  <si>
    <t>Darba samaksa mēnesī iesk. VSAOI, EUR 1000 EKK</t>
  </si>
  <si>
    <t>Darba samaksa mēnesī kopā,  EUR 1100EKK</t>
  </si>
  <si>
    <t>Darba samaksa mēnesī iesk. VSAOI, EUR 1000EKK</t>
  </si>
  <si>
    <r>
      <t xml:space="preserve">Kopējais darba samaksas aprēķins par </t>
    </r>
    <r>
      <rPr>
        <b/>
        <u/>
        <sz val="10"/>
        <rFont val="Times New Roman"/>
        <family val="1"/>
      </rPr>
      <t>2021.gada de</t>
    </r>
    <r>
      <rPr>
        <b/>
        <u/>
        <sz val="10"/>
        <rFont val="Times New Roman"/>
        <family val="1"/>
        <charset val="186"/>
      </rPr>
      <t xml:space="preserve">cembri </t>
    </r>
  </si>
  <si>
    <r>
      <t xml:space="preserve">Darba samaksa par </t>
    </r>
    <r>
      <rPr>
        <b/>
        <u/>
        <sz val="10"/>
        <rFont val="Times New Roman"/>
        <family val="1"/>
      </rPr>
      <t>2021.gada decembri</t>
    </r>
    <r>
      <rPr>
        <b/>
        <sz val="10"/>
        <rFont val="Times New Roman"/>
        <family val="1"/>
        <charset val="186"/>
      </rPr>
      <t>, kuru Neatliekamās medicīniskās palīdzības dienests 2021.gadā sedza no saviem budžeta līdzekļiem (budžeta apakšprogrammas 39.04.00 ietvatos)</t>
    </r>
  </si>
  <si>
    <t xml:space="preserve">Pieprasījums izdevumu kompensēšanai valsts budžeta programmas 02.00.00 "Līdzekļi neparedzētiem gadījumiem" </t>
  </si>
  <si>
    <t>Darba devēja nodoklis par 2021.gada decembra daļu darba samaksas, ko Neatliekamās medicīniskās palīdzības dienests sedza no saviem budžeta līdzekļiem (budžeta apakšprogrammas 39.04.00 ietvatos)</t>
  </si>
  <si>
    <r>
      <t xml:space="preserve">Darba samaksa par 2021.gada </t>
    </r>
    <r>
      <rPr>
        <b/>
        <u/>
        <sz val="10"/>
        <rFont val="Times New Roman"/>
        <family val="1"/>
        <charset val="186"/>
      </rPr>
      <t>decembri, kas izmaksāta 2022.gada janvārī</t>
    </r>
    <r>
      <rPr>
        <b/>
        <sz val="10"/>
        <rFont val="Times New Roman"/>
        <family val="1"/>
        <charset val="186"/>
      </rPr>
      <t xml:space="preserve"> </t>
    </r>
  </si>
  <si>
    <t>Pielikums Nr.1 
Ministru kabineta rīkojuma “Par finanšu līdzekļu piešķiršanu no valsts budžeta programmas “Līdzekļi neparedzētiem gadījumiem”” projekta sākotnējās ietekmes novērtējuma ziņojumam (anotācijai)</t>
  </si>
  <si>
    <t>Pielikums Nr.2 
Ministru kabineta rīkojuma “Par finanšu līdzekļu piešķiršanu no valsts budžeta programmas “Līdzekļi neparedzētiem gadījumiem”” projekta sākotnējās ietekmes novērtējuma ziņojumam (anotācijai)</t>
  </si>
  <si>
    <t>BRIG OMT vadītājs (Darbinieku skaits, nodrošinot nepārtrauktu diennakts dežūru 24/7 stundu režīmā - 8)</t>
  </si>
  <si>
    <t>Darba samaksa par 2022.gada janvāri (no 01.01.2022.-12.01.2022.)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</si>
</sst>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7" x14ac:knownFonts="1">
    <font>
      <sz val="10"/>
      <color rgb="FF000000"/>
      <name val="Arial"/>
      <family val="2"/>
      <charset val="186"/>
    </font>
    <font>
      <sz val="11"/>
      <color theme="1"/>
      <name val="Calibri"/>
      <family val="2"/>
      <charset val="186"/>
      <scheme val="minor"/>
    </font>
    <font>
      <sz val="10"/>
      <color theme="1"/>
      <name val="Arial"/>
      <family val="2"/>
      <charset val="186"/>
    </font>
    <font>
      <sz val="10"/>
      <name val="Times New Roman Baltic"/>
      <charset val="186"/>
    </font>
    <font>
      <sz val="10"/>
      <name val="Arial"/>
      <family val="2"/>
      <charset val="186"/>
    </font>
    <font>
      <b/>
      <sz val="10"/>
      <name val="Times New Roman"/>
      <family val="1"/>
      <charset val="186"/>
    </font>
    <font>
      <sz val="10"/>
      <name val="Times New Roman"/>
      <family val="1"/>
      <charset val="186"/>
    </font>
    <font>
      <b/>
      <sz val="10"/>
      <color rgb="FFFF0000"/>
      <name val="Times New Roman"/>
      <family val="1"/>
      <charset val="186"/>
    </font>
    <font>
      <b/>
      <u/>
      <sz val="10"/>
      <name val="Times New Roman"/>
      <family val="1"/>
      <charset val="186"/>
    </font>
    <font>
      <sz val="14"/>
      <name val="Times New Roman"/>
      <family val="1"/>
      <charset val="186"/>
    </font>
    <font>
      <sz val="10"/>
      <color rgb="FF000000"/>
      <name val="Times New Roman"/>
      <family val="1"/>
      <charset val="186"/>
    </font>
    <font>
      <b/>
      <sz val="10"/>
      <color rgb="FF000000"/>
      <name val="Times New Roman"/>
      <family val="1"/>
      <charset val="186"/>
    </font>
    <font>
      <u/>
      <sz val="10"/>
      <color rgb="FFFF0000"/>
      <name val="Times New Roman"/>
      <family val="1"/>
      <charset val="186"/>
    </font>
    <font>
      <sz val="10"/>
      <name val="Times New Roman"/>
      <family val="1"/>
    </font>
    <font>
      <b/>
      <sz val="12"/>
      <name val="Times New Roman"/>
      <family val="1"/>
      <charset val="186"/>
    </font>
    <font>
      <b/>
      <u/>
      <sz val="10"/>
      <name val="Times New Roman"/>
      <family val="1"/>
    </font>
    <font>
      <sz val="11"/>
      <name val="Times New Roman Baltic"/>
      <charset val="186"/>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medium">
        <color indexed="64"/>
      </bottom>
      <diagonal/>
    </border>
  </borders>
  <cellStyleXfs count="7">
    <xf numFmtId="0" fontId="0" fillId="0" borderId="0"/>
    <xf numFmtId="0" fontId="3" fillId="0" borderId="0"/>
    <xf numFmtId="0" fontId="2" fillId="0" borderId="0"/>
    <xf numFmtId="0" fontId="4" fillId="0" borderId="0"/>
    <xf numFmtId="0" fontId="1" fillId="0" borderId="0"/>
    <xf numFmtId="0" fontId="1" fillId="0" borderId="0"/>
    <xf numFmtId="9" fontId="1" fillId="0" borderId="0" applyFont="0" applyFill="0" applyBorder="0" applyAlignment="0" applyProtection="0"/>
  </cellStyleXfs>
  <cellXfs count="68">
    <xf numFmtId="0" fontId="0" fillId="0" borderId="0" xfId="0"/>
    <xf numFmtId="0" fontId="5" fillId="0" borderId="0" xfId="0" applyFont="1"/>
    <xf numFmtId="0" fontId="5" fillId="0" borderId="0" xfId="0" applyFont="1" applyAlignment="1">
      <alignment horizontal="center"/>
    </xf>
    <xf numFmtId="0" fontId="6" fillId="0" borderId="0" xfId="0" applyFont="1" applyAlignment="1">
      <alignment vertical="center"/>
    </xf>
    <xf numFmtId="0" fontId="7" fillId="0" borderId="0" xfId="0" applyFont="1"/>
    <xf numFmtId="0" fontId="5" fillId="0" borderId="0" xfId="0" applyFont="1" applyAlignment="1">
      <alignment vertical="center"/>
    </xf>
    <xf numFmtId="0" fontId="6" fillId="0" borderId="2" xfId="0" applyFont="1" applyBorder="1" applyAlignment="1">
      <alignment vertical="center"/>
    </xf>
    <xf numFmtId="0" fontId="6" fillId="0" borderId="3" xfId="0" applyFont="1" applyBorder="1" applyAlignment="1">
      <alignment horizontal="center" vertical="center" wrapText="1"/>
    </xf>
    <xf numFmtId="0" fontId="9" fillId="0" borderId="0" xfId="0" applyFont="1"/>
    <xf numFmtId="0" fontId="6" fillId="0" borderId="5" xfId="0" applyFont="1" applyBorder="1"/>
    <xf numFmtId="0" fontId="6" fillId="0" borderId="1" xfId="0" applyFont="1" applyBorder="1" applyAlignment="1">
      <alignment horizontal="center"/>
    </xf>
    <xf numFmtId="3" fontId="6" fillId="0" borderId="1" xfId="0" applyNumberFormat="1" applyFont="1" applyBorder="1" applyAlignment="1">
      <alignment horizontal="center"/>
    </xf>
    <xf numFmtId="4" fontId="6" fillId="0" borderId="1" xfId="0" applyNumberFormat="1" applyFont="1" applyBorder="1" applyAlignment="1">
      <alignment horizontal="center"/>
    </xf>
    <xf numFmtId="0" fontId="6" fillId="0" borderId="0" xfId="0" applyFont="1"/>
    <xf numFmtId="0" fontId="5" fillId="0" borderId="7" xfId="0" applyFont="1" applyBorder="1"/>
    <xf numFmtId="0" fontId="5" fillId="0" borderId="8" xfId="0" applyFont="1" applyBorder="1"/>
    <xf numFmtId="0" fontId="5" fillId="0" borderId="8" xfId="0" applyFont="1" applyBorder="1" applyAlignment="1">
      <alignment horizontal="center"/>
    </xf>
    <xf numFmtId="3" fontId="5" fillId="0" borderId="8" xfId="0" applyNumberFormat="1" applyFont="1" applyBorder="1" applyAlignment="1">
      <alignment horizontal="center"/>
    </xf>
    <xf numFmtId="1" fontId="5" fillId="0" borderId="8" xfId="0" applyNumberFormat="1" applyFont="1" applyBorder="1" applyAlignment="1">
      <alignment horizontal="center"/>
    </xf>
    <xf numFmtId="4" fontId="5" fillId="0" borderId="8" xfId="0" applyNumberFormat="1" applyFont="1" applyBorder="1" applyAlignment="1">
      <alignment horizontal="center"/>
    </xf>
    <xf numFmtId="4" fontId="5" fillId="0" borderId="9" xfId="0" applyNumberFormat="1" applyFont="1" applyBorder="1" applyAlignment="1">
      <alignment horizontal="center"/>
    </xf>
    <xf numFmtId="0" fontId="6" fillId="0" borderId="0" xfId="0" applyFont="1" applyAlignment="1">
      <alignment horizontal="center"/>
    </xf>
    <xf numFmtId="0" fontId="5" fillId="0" borderId="2" xfId="0" applyFont="1" applyBorder="1" applyAlignment="1">
      <alignment vertical="center" wrapText="1"/>
    </xf>
    <xf numFmtId="0" fontId="5" fillId="0" borderId="3" xfId="0" applyFont="1" applyBorder="1" applyAlignment="1">
      <alignmen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0" xfId="0" applyFont="1" applyAlignment="1">
      <alignment horizontal="center" vertical="center"/>
    </xf>
    <xf numFmtId="164" fontId="6" fillId="0" borderId="1" xfId="0" applyNumberFormat="1" applyFont="1" applyBorder="1" applyAlignment="1">
      <alignment horizontal="center"/>
    </xf>
    <xf numFmtId="2" fontId="6" fillId="0" borderId="6" xfId="0" applyNumberFormat="1" applyFont="1" applyBorder="1" applyAlignment="1">
      <alignment horizontal="center"/>
    </xf>
    <xf numFmtId="0" fontId="5" fillId="2" borderId="7" xfId="0" applyFont="1" applyFill="1" applyBorder="1"/>
    <xf numFmtId="0" fontId="5" fillId="2" borderId="8" xfId="0" applyFont="1" applyFill="1" applyBorder="1" applyAlignment="1">
      <alignment horizontal="center"/>
    </xf>
    <xf numFmtId="2" fontId="5" fillId="2" borderId="8" xfId="0" applyNumberFormat="1" applyFont="1" applyFill="1" applyBorder="1" applyAlignment="1">
      <alignment horizontal="center"/>
    </xf>
    <xf numFmtId="0" fontId="10" fillId="0" borderId="2" xfId="0" applyFont="1" applyBorder="1" applyAlignment="1">
      <alignment vertical="center"/>
    </xf>
    <xf numFmtId="3" fontId="10" fillId="0" borderId="0" xfId="0" applyNumberFormat="1" applyFont="1" applyAlignment="1">
      <alignment horizontal="center" vertical="center"/>
    </xf>
    <xf numFmtId="4" fontId="11" fillId="0" borderId="0" xfId="0" applyNumberFormat="1" applyFont="1" applyAlignment="1">
      <alignment horizontal="center"/>
    </xf>
    <xf numFmtId="0" fontId="11" fillId="0" borderId="0" xfId="0" applyFont="1" applyAlignment="1">
      <alignment horizontal="center"/>
    </xf>
    <xf numFmtId="0" fontId="10" fillId="0" borderId="0" xfId="0" applyFont="1" applyAlignment="1">
      <alignment horizontal="center"/>
    </xf>
    <xf numFmtId="0" fontId="10" fillId="0" borderId="0" xfId="0" applyFont="1"/>
    <xf numFmtId="0" fontId="10" fillId="0" borderId="5" xfId="0" applyFont="1" applyBorder="1" applyAlignment="1">
      <alignment vertical="center"/>
    </xf>
    <xf numFmtId="4" fontId="11" fillId="0" borderId="6" xfId="0" applyNumberFormat="1" applyFont="1" applyBorder="1" applyAlignment="1">
      <alignment horizontal="center" vertical="center"/>
    </xf>
    <xf numFmtId="4" fontId="10" fillId="0" borderId="0" xfId="0" applyNumberFormat="1" applyFont="1" applyAlignment="1">
      <alignment horizontal="center" vertical="center"/>
    </xf>
    <xf numFmtId="4" fontId="5" fillId="0" borderId="6" xfId="0" applyNumberFormat="1" applyFont="1" applyBorder="1" applyAlignment="1">
      <alignment horizontal="center"/>
    </xf>
    <xf numFmtId="0" fontId="6" fillId="0" borderId="7" xfId="0" applyFont="1" applyBorder="1"/>
    <xf numFmtId="0" fontId="6" fillId="0" borderId="4" xfId="0" applyFont="1" applyBorder="1" applyAlignment="1">
      <alignment horizontal="center" vertical="center" wrapText="1"/>
    </xf>
    <xf numFmtId="0" fontId="8" fillId="0" borderId="0" xfId="0" applyFont="1"/>
    <xf numFmtId="0" fontId="12" fillId="0" borderId="0" xfId="0" applyFont="1" applyAlignment="1">
      <alignment horizontal="center"/>
    </xf>
    <xf numFmtId="4" fontId="6" fillId="0" borderId="6" xfId="0" applyNumberFormat="1" applyFont="1" applyBorder="1" applyAlignment="1">
      <alignment horizontal="center"/>
    </xf>
    <xf numFmtId="0" fontId="11" fillId="0" borderId="4" xfId="0" applyFont="1" applyBorder="1" applyAlignment="1">
      <alignment horizontal="center" vertical="center"/>
    </xf>
    <xf numFmtId="4" fontId="0" fillId="0" borderId="0" xfId="0" applyNumberFormat="1"/>
    <xf numFmtId="3" fontId="5" fillId="0" borderId="0" xfId="0" applyNumberFormat="1" applyFont="1" applyAlignment="1">
      <alignment horizontal="center"/>
    </xf>
    <xf numFmtId="1" fontId="5" fillId="0" borderId="0" xfId="0" applyNumberFormat="1" applyFont="1" applyAlignment="1">
      <alignment horizontal="center"/>
    </xf>
    <xf numFmtId="4" fontId="5" fillId="0" borderId="0" xfId="0" applyNumberFormat="1" applyFont="1" applyAlignment="1">
      <alignment horizontal="center"/>
    </xf>
    <xf numFmtId="0" fontId="14" fillId="0" borderId="0" xfId="0" applyFont="1"/>
    <xf numFmtId="0" fontId="4" fillId="0" borderId="0" xfId="0" applyFont="1"/>
    <xf numFmtId="0" fontId="5" fillId="0" borderId="4" xfId="0" applyFont="1" applyBorder="1" applyAlignment="1">
      <alignment horizontal="center" vertical="center" wrapText="1"/>
    </xf>
    <xf numFmtId="3" fontId="6" fillId="0" borderId="0" xfId="0" applyNumberFormat="1" applyFont="1" applyAlignment="1">
      <alignment horizontal="center" vertical="center"/>
    </xf>
    <xf numFmtId="0" fontId="6" fillId="0" borderId="5" xfId="0" applyFont="1" applyBorder="1" applyAlignment="1">
      <alignment vertical="center"/>
    </xf>
    <xf numFmtId="4" fontId="5" fillId="0" borderId="6" xfId="0" applyNumberFormat="1" applyFont="1" applyBorder="1" applyAlignment="1">
      <alignment horizontal="center" vertical="center"/>
    </xf>
    <xf numFmtId="4" fontId="6" fillId="0" borderId="0" xfId="0" applyNumberFormat="1" applyFont="1" applyAlignment="1">
      <alignment horizontal="center" vertical="center"/>
    </xf>
    <xf numFmtId="4" fontId="4" fillId="0" borderId="0" xfId="0" applyNumberFormat="1" applyFont="1"/>
    <xf numFmtId="0" fontId="6" fillId="0" borderId="5" xfId="0" applyFont="1" applyBorder="1" applyAlignment="1">
      <alignment wrapText="1"/>
    </xf>
    <xf numFmtId="0" fontId="5" fillId="0" borderId="10" xfId="0" applyFont="1" applyBorder="1" applyAlignment="1">
      <alignment horizontal="left" wrapText="1"/>
    </xf>
    <xf numFmtId="0" fontId="16" fillId="0" borderId="0" xfId="1" applyFont="1" applyAlignment="1">
      <alignment horizontal="right" wrapText="1"/>
    </xf>
    <xf numFmtId="0" fontId="5" fillId="0" borderId="0" xfId="0" applyFont="1" applyAlignment="1">
      <alignment horizontal="center"/>
    </xf>
    <xf numFmtId="0" fontId="14" fillId="0" borderId="0" xfId="0" applyFont="1" applyAlignment="1">
      <alignment horizontal="center"/>
    </xf>
    <xf numFmtId="0" fontId="5" fillId="0" borderId="10" xfId="0" applyFont="1" applyBorder="1" applyAlignment="1">
      <alignment horizontal="left"/>
    </xf>
    <xf numFmtId="2" fontId="5" fillId="0" borderId="10" xfId="0" applyNumberFormat="1" applyFont="1" applyBorder="1" applyAlignment="1">
      <alignment horizontal="left" wrapText="1"/>
    </xf>
    <xf numFmtId="2" fontId="13" fillId="0" borderId="0" xfId="0" applyNumberFormat="1" applyFont="1" applyAlignment="1">
      <alignment horizontal="left" wrapText="1"/>
    </xf>
  </cellXfs>
  <cellStyles count="7">
    <cellStyle name="Normal" xfId="0" builtinId="0"/>
    <cellStyle name="Normal 2" xfId="5" xr:uid="{4939FFB3-921D-411A-A5E4-49C0287567AF}"/>
    <cellStyle name="Normal 2 2" xfId="2" xr:uid="{847D7EF2-D713-4FE1-B2A3-739D29254F2E}"/>
    <cellStyle name="Normal 2 3" xfId="3" xr:uid="{782EA784-BFA2-4455-908E-62C0D51F63FE}"/>
    <cellStyle name="Normal 3" xfId="4" xr:uid="{F4D8EE2F-6BDE-4634-ACE4-2918B3BD5723}"/>
    <cellStyle name="Normal 4" xfId="1" xr:uid="{675169A1-BB43-4838-A6E9-D0F394773AAD}"/>
    <cellStyle name="Percent 2" xfId="6" xr:uid="{C32A7A12-1D43-4EC3-85D0-107AA25110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sheetPr>
  <dimension ref="A1:Q49"/>
  <sheetViews>
    <sheetView tabSelected="1" zoomScale="90" zoomScaleNormal="90" workbookViewId="0">
      <selection activeCell="E44" sqref="E44"/>
    </sheetView>
  </sheetViews>
  <sheetFormatPr defaultRowHeight="12.75" x14ac:dyDescent="0.2"/>
  <cols>
    <col min="1" max="1" width="25" style="53" customWidth="1"/>
    <col min="2" max="2" width="14" style="53" customWidth="1"/>
    <col min="3" max="3" width="12.7109375" style="53" customWidth="1"/>
    <col min="4" max="4" width="14" style="53" customWidth="1"/>
    <col min="5" max="6" width="10" style="53" customWidth="1"/>
    <col min="7" max="9" width="12.28515625" style="53" customWidth="1"/>
    <col min="10" max="13" width="9.140625" style="53"/>
    <col min="14" max="14" width="12.140625" style="53" customWidth="1"/>
    <col min="15" max="15" width="9.5703125" style="53" customWidth="1"/>
    <col min="16" max="16384" width="9.140625" style="53"/>
  </cols>
  <sheetData>
    <row r="1" spans="1:17" ht="30.75" customHeight="1" x14ac:dyDescent="0.2">
      <c r="J1" s="62" t="s">
        <v>37</v>
      </c>
      <c r="K1" s="62"/>
      <c r="L1" s="62"/>
      <c r="M1" s="62"/>
    </row>
    <row r="2" spans="1:17" ht="30.75" customHeight="1" x14ac:dyDescent="0.2">
      <c r="J2" s="62"/>
      <c r="K2" s="62"/>
      <c r="L2" s="62"/>
      <c r="M2" s="62"/>
    </row>
    <row r="3" spans="1:17" ht="30.75" customHeight="1" x14ac:dyDescent="0.2">
      <c r="J3" s="62"/>
      <c r="K3" s="62"/>
      <c r="L3" s="62"/>
      <c r="M3" s="62"/>
    </row>
    <row r="4" spans="1:17" s="1" customFormat="1" ht="24" customHeight="1" x14ac:dyDescent="0.2">
      <c r="A4" s="63" t="s">
        <v>1</v>
      </c>
      <c r="B4" s="63"/>
      <c r="C4" s="63"/>
      <c r="D4" s="63"/>
      <c r="E4" s="63"/>
      <c r="F4" s="63"/>
      <c r="G4" s="63"/>
      <c r="H4" s="63"/>
      <c r="I4" s="63"/>
      <c r="J4" s="63"/>
      <c r="K4" s="63"/>
      <c r="L4" s="63"/>
      <c r="M4" s="63"/>
    </row>
    <row r="5" spans="1:17" x14ac:dyDescent="0.2">
      <c r="O5" s="3"/>
    </row>
    <row r="6" spans="1:17" s="13" customFormat="1" ht="24" customHeight="1" thickBot="1" x14ac:dyDescent="0.25">
      <c r="A6" s="65" t="s">
        <v>32</v>
      </c>
      <c r="B6" s="65"/>
      <c r="C6" s="65"/>
      <c r="D6" s="65"/>
      <c r="E6" s="65"/>
      <c r="F6" s="65"/>
      <c r="G6" s="65"/>
      <c r="H6" s="65"/>
      <c r="I6" s="65"/>
      <c r="J6" s="65"/>
      <c r="K6" s="65"/>
      <c r="L6" s="65"/>
      <c r="M6" s="65"/>
    </row>
    <row r="7" spans="1:17" s="3" customFormat="1" ht="75" customHeight="1" x14ac:dyDescent="0.3">
      <c r="A7" s="6" t="s">
        <v>2</v>
      </c>
      <c r="B7" s="7" t="s">
        <v>3</v>
      </c>
      <c r="C7" s="7" t="s">
        <v>4</v>
      </c>
      <c r="D7" s="7" t="s">
        <v>5</v>
      </c>
      <c r="E7" s="7" t="s">
        <v>6</v>
      </c>
      <c r="F7" s="7" t="s">
        <v>7</v>
      </c>
      <c r="G7" s="7" t="s">
        <v>23</v>
      </c>
      <c r="H7" s="7" t="s">
        <v>24</v>
      </c>
      <c r="I7" s="7" t="s">
        <v>25</v>
      </c>
      <c r="J7" s="7" t="s">
        <v>26</v>
      </c>
      <c r="K7" s="7" t="s">
        <v>27</v>
      </c>
      <c r="L7" s="7" t="s">
        <v>28</v>
      </c>
      <c r="M7" s="43" t="s">
        <v>31</v>
      </c>
      <c r="Q7" s="8"/>
    </row>
    <row r="8" spans="1:17" s="13" customFormat="1" ht="51" x14ac:dyDescent="0.2">
      <c r="A8" s="60" t="s">
        <v>39</v>
      </c>
      <c r="B8" s="10">
        <v>860</v>
      </c>
      <c r="C8" s="10">
        <v>5.14</v>
      </c>
      <c r="D8" s="10">
        <v>1488</v>
      </c>
      <c r="E8" s="11">
        <v>496</v>
      </c>
      <c r="F8" s="11">
        <v>192</v>
      </c>
      <c r="G8" s="12">
        <f>C8*D8</f>
        <v>7648.32</v>
      </c>
      <c r="H8" s="12">
        <f>E8*C8*0.75</f>
        <v>1912.08</v>
      </c>
      <c r="I8" s="12">
        <f>C8*F8</f>
        <v>986.87999999999988</v>
      </c>
      <c r="J8" s="12">
        <f>ROUND(G8*0.03,2)</f>
        <v>229.45</v>
      </c>
      <c r="K8" s="12">
        <f>ROUND(G8*0.17,2)</f>
        <v>1300.21</v>
      </c>
      <c r="L8" s="12">
        <f>SUM(G8:K8)</f>
        <v>12076.939999999999</v>
      </c>
      <c r="M8" s="46">
        <f>L8*1.2359</f>
        <v>14925.890145999998</v>
      </c>
      <c r="N8" s="3"/>
      <c r="O8" s="3"/>
      <c r="P8" s="3"/>
    </row>
    <row r="9" spans="1:17" s="1" customFormat="1" ht="24" customHeight="1" thickBot="1" x14ac:dyDescent="0.25">
      <c r="A9" s="14" t="s">
        <v>9</v>
      </c>
      <c r="B9" s="15"/>
      <c r="C9" s="16"/>
      <c r="D9" s="17">
        <f t="shared" ref="D9:M9" si="0">SUM(D8:D8)</f>
        <v>1488</v>
      </c>
      <c r="E9" s="18">
        <f t="shared" si="0"/>
        <v>496</v>
      </c>
      <c r="F9" s="18">
        <f t="shared" si="0"/>
        <v>192</v>
      </c>
      <c r="G9" s="19">
        <f t="shared" si="0"/>
        <v>7648.32</v>
      </c>
      <c r="H9" s="19">
        <f t="shared" si="0"/>
        <v>1912.08</v>
      </c>
      <c r="I9" s="19">
        <f t="shared" si="0"/>
        <v>986.87999999999988</v>
      </c>
      <c r="J9" s="19">
        <f t="shared" si="0"/>
        <v>229.45</v>
      </c>
      <c r="K9" s="19">
        <f t="shared" si="0"/>
        <v>1300.21</v>
      </c>
      <c r="L9" s="19">
        <f>SUM(L8:L8)</f>
        <v>12076.939999999999</v>
      </c>
      <c r="M9" s="20">
        <f t="shared" si="0"/>
        <v>14925.890145999998</v>
      </c>
      <c r="N9" s="3"/>
      <c r="O9" s="3"/>
      <c r="P9" s="3"/>
    </row>
    <row r="10" spans="1:17" s="1" customFormat="1" x14ac:dyDescent="0.2">
      <c r="C10" s="2"/>
      <c r="D10" s="49"/>
      <c r="E10" s="50"/>
      <c r="F10" s="50"/>
      <c r="G10" s="51"/>
      <c r="H10" s="51"/>
      <c r="I10" s="51"/>
      <c r="J10" s="51"/>
      <c r="K10" s="51"/>
      <c r="L10" s="51"/>
      <c r="M10" s="51"/>
      <c r="N10" s="3"/>
      <c r="O10" s="3"/>
      <c r="P10" s="3"/>
    </row>
    <row r="11" spans="1:17" ht="28.5" customHeight="1" thickBot="1" x14ac:dyDescent="0.25">
      <c r="A11" s="66" t="s">
        <v>33</v>
      </c>
      <c r="B11" s="66"/>
      <c r="C11" s="66"/>
      <c r="D11" s="66"/>
      <c r="E11" s="66"/>
      <c r="F11" s="66"/>
      <c r="G11" s="66"/>
      <c r="H11" s="66"/>
      <c r="I11" s="66"/>
      <c r="J11" s="66"/>
      <c r="K11" s="66"/>
      <c r="L11" s="66"/>
      <c r="O11" s="3"/>
    </row>
    <row r="12" spans="1:17" s="3" customFormat="1" ht="99.75" customHeight="1" x14ac:dyDescent="0.3">
      <c r="A12" s="6" t="s">
        <v>2</v>
      </c>
      <c r="B12" s="7" t="s">
        <v>3</v>
      </c>
      <c r="C12" s="7" t="s">
        <v>4</v>
      </c>
      <c r="D12" s="7" t="s">
        <v>5</v>
      </c>
      <c r="E12" s="7" t="s">
        <v>6</v>
      </c>
      <c r="F12" s="7" t="s">
        <v>7</v>
      </c>
      <c r="G12" s="7" t="s">
        <v>23</v>
      </c>
      <c r="H12" s="7" t="s">
        <v>24</v>
      </c>
      <c r="I12" s="7" t="s">
        <v>25</v>
      </c>
      <c r="J12" s="7" t="s">
        <v>26</v>
      </c>
      <c r="K12" s="7" t="s">
        <v>27</v>
      </c>
      <c r="L12" s="43" t="s">
        <v>28</v>
      </c>
      <c r="M12" s="53"/>
      <c r="Q12" s="8"/>
    </row>
    <row r="13" spans="1:17" s="13" customFormat="1" ht="51" x14ac:dyDescent="0.2">
      <c r="A13" s="60" t="s">
        <v>39</v>
      </c>
      <c r="B13" s="10">
        <v>860</v>
      </c>
      <c r="C13" s="10">
        <v>5.14</v>
      </c>
      <c r="D13" s="10">
        <f>1488-D20</f>
        <v>1264</v>
      </c>
      <c r="E13" s="11">
        <f>496-E20</f>
        <v>428</v>
      </c>
      <c r="F13" s="11">
        <f>192-F20</f>
        <v>144</v>
      </c>
      <c r="G13" s="12">
        <f>C13*D13</f>
        <v>6496.96</v>
      </c>
      <c r="H13" s="12">
        <f>E13*C13*0.75</f>
        <v>1649.94</v>
      </c>
      <c r="I13" s="12">
        <f>C13*F13</f>
        <v>740.16</v>
      </c>
      <c r="J13" s="12">
        <f>ROUND(G13*0.03,2)</f>
        <v>194.91</v>
      </c>
      <c r="K13" s="12">
        <f>ROUND(G13*0.17,2)</f>
        <v>1104.48</v>
      </c>
      <c r="L13" s="46">
        <f>SUM(G13:K13)</f>
        <v>10186.449999999999</v>
      </c>
      <c r="M13" s="53"/>
      <c r="N13" s="3"/>
      <c r="O13" s="3"/>
      <c r="P13" s="3"/>
    </row>
    <row r="14" spans="1:17" s="1" customFormat="1" ht="16.5" customHeight="1" thickBot="1" x14ac:dyDescent="0.25">
      <c r="A14" s="14" t="s">
        <v>9</v>
      </c>
      <c r="B14" s="15"/>
      <c r="C14" s="16"/>
      <c r="D14" s="17">
        <f t="shared" ref="D14:K14" si="1">SUM(D13:D13)</f>
        <v>1264</v>
      </c>
      <c r="E14" s="18">
        <f t="shared" si="1"/>
        <v>428</v>
      </c>
      <c r="F14" s="18">
        <f t="shared" si="1"/>
        <v>144</v>
      </c>
      <c r="G14" s="19">
        <f t="shared" si="1"/>
        <v>6496.96</v>
      </c>
      <c r="H14" s="19">
        <f t="shared" si="1"/>
        <v>1649.94</v>
      </c>
      <c r="I14" s="19">
        <f t="shared" si="1"/>
        <v>740.16</v>
      </c>
      <c r="J14" s="19">
        <f t="shared" si="1"/>
        <v>194.91</v>
      </c>
      <c r="K14" s="19">
        <f t="shared" si="1"/>
        <v>1104.48</v>
      </c>
      <c r="L14" s="20">
        <f>SUM(L13:L13)</f>
        <v>10186.449999999999</v>
      </c>
      <c r="M14" s="53"/>
      <c r="N14" s="3"/>
      <c r="O14" s="3"/>
      <c r="P14" s="3"/>
    </row>
    <row r="15" spans="1:17" x14ac:dyDescent="0.2">
      <c r="O15" s="3"/>
    </row>
    <row r="16" spans="1:17" ht="15.75" x14ac:dyDescent="0.25">
      <c r="A16" s="64" t="s">
        <v>34</v>
      </c>
      <c r="B16" s="64"/>
      <c r="C16" s="64"/>
      <c r="D16" s="64"/>
      <c r="E16" s="64"/>
      <c r="F16" s="64"/>
      <c r="G16" s="64"/>
      <c r="H16" s="64"/>
      <c r="I16" s="64"/>
      <c r="J16" s="64"/>
      <c r="K16" s="64"/>
      <c r="L16" s="64"/>
      <c r="M16" s="64"/>
      <c r="O16" s="3"/>
    </row>
    <row r="17" spans="1:17" ht="15.75" x14ac:dyDescent="0.25">
      <c r="A17" s="52"/>
      <c r="O17" s="3"/>
    </row>
    <row r="18" spans="1:17" s="1" customFormat="1" ht="20.25" customHeight="1" thickBot="1" x14ac:dyDescent="0.25">
      <c r="B18" s="1" t="s">
        <v>36</v>
      </c>
      <c r="C18" s="2"/>
      <c r="D18" s="2"/>
      <c r="E18" s="2"/>
      <c r="F18" s="2"/>
      <c r="G18" s="2"/>
      <c r="H18" s="2"/>
      <c r="I18" s="2"/>
      <c r="J18" s="2"/>
      <c r="K18" s="2"/>
      <c r="O18" s="5"/>
    </row>
    <row r="19" spans="1:17" s="3" customFormat="1" ht="93" customHeight="1" x14ac:dyDescent="0.3">
      <c r="A19" s="6" t="s">
        <v>2</v>
      </c>
      <c r="B19" s="7" t="s">
        <v>3</v>
      </c>
      <c r="C19" s="7" t="s">
        <v>4</v>
      </c>
      <c r="D19" s="7" t="s">
        <v>5</v>
      </c>
      <c r="E19" s="7" t="s">
        <v>6</v>
      </c>
      <c r="F19" s="7" t="s">
        <v>7</v>
      </c>
      <c r="G19" s="7" t="s">
        <v>23</v>
      </c>
      <c r="H19" s="7" t="s">
        <v>24</v>
      </c>
      <c r="I19" s="7" t="s">
        <v>25</v>
      </c>
      <c r="J19" s="7" t="s">
        <v>26</v>
      </c>
      <c r="K19" s="7" t="s">
        <v>27</v>
      </c>
      <c r="L19" s="7" t="s">
        <v>28</v>
      </c>
      <c r="M19" s="43" t="s">
        <v>29</v>
      </c>
      <c r="N19" s="1"/>
      <c r="O19" s="5"/>
      <c r="Q19" s="8"/>
    </row>
    <row r="20" spans="1:17" s="13" customFormat="1" ht="51" x14ac:dyDescent="0.2">
      <c r="A20" s="60" t="s">
        <v>39</v>
      </c>
      <c r="B20" s="10">
        <v>860</v>
      </c>
      <c r="C20" s="10">
        <v>5.14</v>
      </c>
      <c r="D20" s="10">
        <v>224</v>
      </c>
      <c r="E20" s="11">
        <v>68</v>
      </c>
      <c r="F20" s="11">
        <v>48</v>
      </c>
      <c r="G20" s="12">
        <f>C20*D20</f>
        <v>1151.3599999999999</v>
      </c>
      <c r="H20" s="12">
        <f>E20*C20*0.75</f>
        <v>262.14</v>
      </c>
      <c r="I20" s="12">
        <f>C20*F20</f>
        <v>246.71999999999997</v>
      </c>
      <c r="J20" s="12">
        <f>ROUND(G20*0.03,2)</f>
        <v>34.54</v>
      </c>
      <c r="K20" s="12">
        <f>ROUND(G20*0.17,2)</f>
        <v>195.73</v>
      </c>
      <c r="L20" s="12">
        <f>SUM(G20:K20)</f>
        <v>1890.49</v>
      </c>
      <c r="M20" s="46">
        <f>L20*1.2359</f>
        <v>2336.4565910000001</v>
      </c>
      <c r="N20" s="1"/>
      <c r="O20" s="5"/>
      <c r="P20" s="3"/>
    </row>
    <row r="21" spans="1:17" s="1" customFormat="1" ht="20.25" customHeight="1" thickBot="1" x14ac:dyDescent="0.25">
      <c r="A21" s="14" t="s">
        <v>9</v>
      </c>
      <c r="B21" s="15"/>
      <c r="C21" s="16"/>
      <c r="D21" s="17">
        <f t="shared" ref="D21:K21" si="2">SUM(D20:D20)</f>
        <v>224</v>
      </c>
      <c r="E21" s="18">
        <f t="shared" si="2"/>
        <v>68</v>
      </c>
      <c r="F21" s="18">
        <f t="shared" si="2"/>
        <v>48</v>
      </c>
      <c r="G21" s="19">
        <f t="shared" si="2"/>
        <v>1151.3599999999999</v>
      </c>
      <c r="H21" s="19">
        <f t="shared" si="2"/>
        <v>262.14</v>
      </c>
      <c r="I21" s="19">
        <f t="shared" si="2"/>
        <v>246.71999999999997</v>
      </c>
      <c r="J21" s="19">
        <f t="shared" si="2"/>
        <v>34.54</v>
      </c>
      <c r="K21" s="19">
        <f t="shared" si="2"/>
        <v>195.73</v>
      </c>
      <c r="L21" s="19">
        <f>SUM(L20:L20)</f>
        <v>1890.49</v>
      </c>
      <c r="M21" s="20">
        <f t="shared" ref="M21" si="3">SUM(M20:M20)</f>
        <v>2336.4565910000001</v>
      </c>
      <c r="O21" s="5"/>
      <c r="P21" s="3"/>
    </row>
    <row r="22" spans="1:17" x14ac:dyDescent="0.2">
      <c r="N22" s="1"/>
      <c r="O22" s="5"/>
    </row>
    <row r="23" spans="1:17" ht="61.5" customHeight="1" thickBot="1" x14ac:dyDescent="0.25">
      <c r="A23" s="61" t="s">
        <v>35</v>
      </c>
      <c r="B23" s="61"/>
      <c r="C23" s="61"/>
      <c r="N23" s="1"/>
      <c r="O23" s="5"/>
    </row>
    <row r="24" spans="1:17" ht="51" x14ac:dyDescent="0.2">
      <c r="A24" s="6" t="s">
        <v>2</v>
      </c>
      <c r="B24" s="7" t="s">
        <v>30</v>
      </c>
      <c r="C24" s="43" t="s">
        <v>20</v>
      </c>
      <c r="O24" s="3"/>
    </row>
    <row r="25" spans="1:17" s="13" customFormat="1" x14ac:dyDescent="0.2">
      <c r="A25" s="9" t="s">
        <v>8</v>
      </c>
      <c r="B25" s="12">
        <f>L13</f>
        <v>10186.449999999999</v>
      </c>
      <c r="C25" s="28">
        <f>B25*0.2359</f>
        <v>2402.9835549999998</v>
      </c>
      <c r="D25" s="21"/>
      <c r="E25" s="21"/>
      <c r="F25" s="21"/>
      <c r="G25" s="21"/>
      <c r="H25" s="21"/>
      <c r="I25" s="21"/>
      <c r="J25" s="21"/>
      <c r="K25" s="21"/>
      <c r="L25" s="21"/>
      <c r="M25" s="21"/>
    </row>
    <row r="26" spans="1:17" s="13" customFormat="1" ht="13.5" thickBot="1" x14ac:dyDescent="0.25">
      <c r="A26" s="14" t="s">
        <v>9</v>
      </c>
      <c r="B26" s="19">
        <f>SUM(B25:B25)</f>
        <v>10186.449999999999</v>
      </c>
      <c r="C26" s="20">
        <f>SUM(C25:C25)</f>
        <v>2402.9835549999998</v>
      </c>
      <c r="D26" s="21"/>
      <c r="E26" s="21"/>
      <c r="F26" s="21"/>
      <c r="G26" s="21"/>
      <c r="H26" s="21"/>
      <c r="I26" s="21"/>
      <c r="J26" s="21"/>
      <c r="K26" s="21"/>
      <c r="L26" s="21"/>
      <c r="M26" s="21"/>
    </row>
    <row r="27" spans="1:17" s="13" customFormat="1" ht="13.5" thickBot="1" x14ac:dyDescent="0.25">
      <c r="A27" s="21"/>
      <c r="B27" s="21"/>
      <c r="C27" s="21"/>
      <c r="D27" s="21"/>
      <c r="E27" s="21"/>
      <c r="F27" s="21"/>
      <c r="G27" s="21"/>
      <c r="H27" s="21"/>
      <c r="I27" s="21"/>
      <c r="J27" s="21"/>
      <c r="K27" s="21"/>
      <c r="L27" s="21"/>
      <c r="M27" s="21"/>
    </row>
    <row r="28" spans="1:17" s="5" customFormat="1" ht="25.5" x14ac:dyDescent="0.2">
      <c r="A28" s="22" t="s">
        <v>10</v>
      </c>
      <c r="B28" s="23" t="s">
        <v>11</v>
      </c>
      <c r="C28" s="24" t="s">
        <v>12</v>
      </c>
      <c r="D28" s="25" t="s">
        <v>13</v>
      </c>
      <c r="E28" s="26"/>
      <c r="F28" s="26"/>
      <c r="G28" s="26"/>
      <c r="H28" s="26"/>
      <c r="I28" s="26"/>
      <c r="J28" s="21"/>
      <c r="K28" s="21"/>
    </row>
    <row r="29" spans="1:17" s="13" customFormat="1" x14ac:dyDescent="0.2">
      <c r="A29" s="9" t="s">
        <v>14</v>
      </c>
      <c r="B29" s="10">
        <v>75.77</v>
      </c>
      <c r="C29" s="27">
        <v>1.26</v>
      </c>
      <c r="D29" s="28">
        <f>C29*B29</f>
        <v>95.470199999999991</v>
      </c>
      <c r="E29" s="21"/>
      <c r="F29" s="21"/>
      <c r="G29" s="26"/>
      <c r="H29" s="21"/>
      <c r="I29" s="21"/>
      <c r="J29" s="21"/>
      <c r="K29" s="21"/>
    </row>
    <row r="30" spans="1:17" s="13" customFormat="1" ht="13.5" thickBot="1" x14ac:dyDescent="0.25">
      <c r="A30" s="29" t="s">
        <v>9</v>
      </c>
      <c r="B30" s="30">
        <f>SUM(B29:B29)</f>
        <v>75.77</v>
      </c>
      <c r="C30" s="30"/>
      <c r="D30" s="31">
        <f>SUM(D29:D29)</f>
        <v>95.470199999999991</v>
      </c>
      <c r="E30" s="21"/>
      <c r="F30" s="21"/>
      <c r="G30" s="26"/>
      <c r="H30" s="21"/>
      <c r="I30" s="21"/>
      <c r="J30" s="21"/>
      <c r="K30" s="21"/>
    </row>
    <row r="31" spans="1:17" s="13" customFormat="1" x14ac:dyDescent="0.2">
      <c r="A31" s="21"/>
      <c r="B31" s="21"/>
      <c r="C31" s="21"/>
      <c r="D31" s="21"/>
      <c r="E31" s="21"/>
      <c r="F31" s="21"/>
      <c r="G31" s="26"/>
      <c r="H31" s="21"/>
      <c r="I31" s="21"/>
      <c r="J31" s="21"/>
      <c r="K31" s="21"/>
    </row>
    <row r="32" spans="1:17" s="13" customFormat="1" ht="13.5" thickBot="1" x14ac:dyDescent="0.25">
      <c r="A32" s="1" t="s">
        <v>15</v>
      </c>
      <c r="C32" s="21"/>
      <c r="D32" s="21"/>
      <c r="E32" s="21"/>
      <c r="F32" s="21"/>
      <c r="G32" s="26"/>
      <c r="H32" s="21"/>
      <c r="I32" s="21"/>
      <c r="J32" s="21"/>
      <c r="K32" s="21"/>
    </row>
    <row r="33" spans="1:15" s="13" customFormat="1" ht="30" customHeight="1" x14ac:dyDescent="0.2">
      <c r="A33" s="6" t="s">
        <v>0</v>
      </c>
      <c r="B33" s="54" t="s">
        <v>16</v>
      </c>
      <c r="C33" s="55"/>
      <c r="D33" s="55"/>
      <c r="E33" s="55"/>
      <c r="F33" s="55"/>
      <c r="G33" s="55"/>
      <c r="H33" s="51"/>
      <c r="I33" s="51"/>
      <c r="J33" s="21"/>
      <c r="K33" s="21"/>
    </row>
    <row r="34" spans="1:15" s="13" customFormat="1" x14ac:dyDescent="0.2">
      <c r="A34" s="56" t="s">
        <v>17</v>
      </c>
      <c r="B34" s="57">
        <f>B35+B36</f>
        <v>4834.9103459999997</v>
      </c>
      <c r="C34" s="55"/>
      <c r="D34" s="58"/>
      <c r="E34" s="58"/>
      <c r="F34" s="51"/>
      <c r="G34" s="51"/>
      <c r="H34" s="51"/>
      <c r="I34" s="51"/>
      <c r="J34" s="21"/>
      <c r="K34" s="21"/>
    </row>
    <row r="35" spans="1:15" s="13" customFormat="1" x14ac:dyDescent="0.2">
      <c r="A35" s="9" t="s">
        <v>18</v>
      </c>
      <c r="B35" s="41">
        <f>M21+C26</f>
        <v>4739.4401459999999</v>
      </c>
      <c r="C35" s="21"/>
      <c r="D35" s="21"/>
      <c r="E35" s="21"/>
      <c r="F35" s="21"/>
      <c r="G35" s="21"/>
      <c r="H35" s="21"/>
      <c r="I35" s="21"/>
      <c r="J35" s="21"/>
      <c r="K35" s="21"/>
    </row>
    <row r="36" spans="1:15" s="13" customFormat="1" ht="13.5" thickBot="1" x14ac:dyDescent="0.25">
      <c r="A36" s="42" t="s">
        <v>19</v>
      </c>
      <c r="B36" s="20">
        <f>D29</f>
        <v>95.470199999999991</v>
      </c>
      <c r="C36" s="21"/>
      <c r="D36" s="21"/>
      <c r="E36" s="21"/>
      <c r="F36" s="21"/>
      <c r="G36" s="21"/>
      <c r="H36" s="21"/>
      <c r="I36" s="21"/>
      <c r="J36" s="21"/>
      <c r="K36" s="21"/>
    </row>
    <row r="37" spans="1:15" x14ac:dyDescent="0.2">
      <c r="O37" s="3"/>
    </row>
    <row r="39" spans="1:15" x14ac:dyDescent="0.2">
      <c r="D39" s="59"/>
      <c r="F39" s="59"/>
    </row>
    <row r="41" spans="1:15" x14ac:dyDescent="0.2">
      <c r="F41" s="59"/>
    </row>
    <row r="43" spans="1:15" x14ac:dyDescent="0.2">
      <c r="C43" s="59"/>
    </row>
    <row r="46" spans="1:15" x14ac:dyDescent="0.2">
      <c r="C46" s="59"/>
    </row>
    <row r="49" spans="3:3" x14ac:dyDescent="0.2">
      <c r="C49" s="59"/>
    </row>
  </sheetData>
  <mergeCells count="6">
    <mergeCell ref="A23:C23"/>
    <mergeCell ref="J1:M3"/>
    <mergeCell ref="A4:M4"/>
    <mergeCell ref="A16:M16"/>
    <mergeCell ref="A6:M6"/>
    <mergeCell ref="A11:L11"/>
  </mergeCells>
  <pageMargins left="0.23622047244094491" right="0.23622047244094491" top="0.74803149606299213" bottom="0.74803149606299213"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5FC2C-0537-47CE-A538-B729A23E7CC8}">
  <sheetPr>
    <tabColor theme="9" tint="0.39997558519241921"/>
  </sheetPr>
  <dimension ref="A1:M27"/>
  <sheetViews>
    <sheetView zoomScale="90" zoomScaleNormal="90" workbookViewId="0">
      <selection activeCell="C27" sqref="C27"/>
    </sheetView>
  </sheetViews>
  <sheetFormatPr defaultRowHeight="12.75" x14ac:dyDescent="0.2"/>
  <cols>
    <col min="1" max="1" width="29.7109375" customWidth="1"/>
    <col min="2" max="2" width="15.5703125" customWidth="1"/>
    <col min="3" max="3" width="10.28515625" customWidth="1"/>
    <col min="4" max="4" width="11.28515625" customWidth="1"/>
    <col min="5" max="5" width="10.5703125" customWidth="1"/>
    <col min="6" max="6" width="10.28515625" customWidth="1"/>
    <col min="7" max="7" width="12.140625" customWidth="1"/>
    <col min="8" max="8" width="12.42578125" customWidth="1"/>
    <col min="9" max="9" width="11.7109375" customWidth="1"/>
  </cols>
  <sheetData>
    <row r="1" spans="1:13" ht="32.25" customHeight="1" x14ac:dyDescent="0.2">
      <c r="J1" s="62" t="s">
        <v>38</v>
      </c>
      <c r="K1" s="62"/>
      <c r="L1" s="62"/>
      <c r="M1" s="62"/>
    </row>
    <row r="2" spans="1:13" ht="32.25" customHeight="1" x14ac:dyDescent="0.2">
      <c r="J2" s="62"/>
      <c r="K2" s="62"/>
      <c r="L2" s="62"/>
      <c r="M2" s="62"/>
    </row>
    <row r="3" spans="1:13" ht="32.25" customHeight="1" x14ac:dyDescent="0.2">
      <c r="J3" s="62"/>
      <c r="K3" s="62"/>
      <c r="L3" s="62"/>
      <c r="M3" s="62"/>
    </row>
    <row r="4" spans="1:13" s="1" customFormat="1" x14ac:dyDescent="0.2">
      <c r="A4" s="1" t="s">
        <v>1</v>
      </c>
      <c r="C4" s="2"/>
      <c r="D4" s="2"/>
      <c r="E4" s="2"/>
      <c r="F4" s="2"/>
      <c r="G4" s="2"/>
      <c r="H4" s="2"/>
      <c r="I4" s="2"/>
      <c r="J4" s="2"/>
      <c r="K4" s="2"/>
    </row>
    <row r="7" spans="1:13" ht="13.5" thickBot="1" x14ac:dyDescent="0.25">
      <c r="A7" s="4"/>
      <c r="B7" s="44" t="s">
        <v>40</v>
      </c>
      <c r="C7" s="45"/>
      <c r="D7" s="45"/>
      <c r="E7" s="21"/>
      <c r="F7" s="21"/>
      <c r="G7" s="21"/>
      <c r="H7" s="21"/>
      <c r="I7" s="21"/>
      <c r="J7" s="21"/>
      <c r="K7" s="21"/>
      <c r="L7" s="13"/>
      <c r="M7" s="13"/>
    </row>
    <row r="8" spans="1:13" ht="89.25" x14ac:dyDescent="0.2">
      <c r="A8" s="6" t="s">
        <v>2</v>
      </c>
      <c r="B8" s="7" t="s">
        <v>3</v>
      </c>
      <c r="C8" s="7" t="s">
        <v>4</v>
      </c>
      <c r="D8" s="7" t="s">
        <v>5</v>
      </c>
      <c r="E8" s="7" t="s">
        <v>6</v>
      </c>
      <c r="F8" s="7" t="s">
        <v>7</v>
      </c>
      <c r="G8" s="7" t="s">
        <v>23</v>
      </c>
      <c r="H8" s="7" t="s">
        <v>24</v>
      </c>
      <c r="I8" s="7" t="s">
        <v>25</v>
      </c>
      <c r="J8" s="7" t="s">
        <v>26</v>
      </c>
      <c r="K8" s="7" t="s">
        <v>27</v>
      </c>
      <c r="L8" s="7" t="s">
        <v>28</v>
      </c>
      <c r="M8" s="43" t="s">
        <v>29</v>
      </c>
    </row>
    <row r="9" spans="1:13" ht="51" x14ac:dyDescent="0.2">
      <c r="A9" s="60" t="s">
        <v>39</v>
      </c>
      <c r="B9" s="10">
        <v>860</v>
      </c>
      <c r="C9" s="10">
        <v>5.14</v>
      </c>
      <c r="D9" s="10">
        <v>576</v>
      </c>
      <c r="E9" s="11">
        <v>192</v>
      </c>
      <c r="F9" s="11">
        <v>48</v>
      </c>
      <c r="G9" s="12">
        <f>C9*D9</f>
        <v>2960.64</v>
      </c>
      <c r="H9" s="12">
        <f>E9*C9*0.75</f>
        <v>740.15999999999985</v>
      </c>
      <c r="I9" s="12">
        <f>C9*F9</f>
        <v>246.71999999999997</v>
      </c>
      <c r="J9" s="12">
        <f>ROUND(G9*0.03,2)</f>
        <v>88.82</v>
      </c>
      <c r="K9" s="12">
        <f>ROUND(G9*0.17,2)</f>
        <v>503.31</v>
      </c>
      <c r="L9" s="12">
        <f>SUM(G9:K9)</f>
        <v>4539.6499999999996</v>
      </c>
      <c r="M9" s="46">
        <f>L9*1.2359</f>
        <v>5610.5534349999998</v>
      </c>
    </row>
    <row r="10" spans="1:13" ht="13.5" thickBot="1" x14ac:dyDescent="0.25">
      <c r="A10" s="14" t="s">
        <v>9</v>
      </c>
      <c r="B10" s="15"/>
      <c r="C10" s="16"/>
      <c r="D10" s="17">
        <f t="shared" ref="D10:M10" si="0">SUM(D9:D9)</f>
        <v>576</v>
      </c>
      <c r="E10" s="18">
        <f t="shared" si="0"/>
        <v>192</v>
      </c>
      <c r="F10" s="18">
        <f t="shared" si="0"/>
        <v>48</v>
      </c>
      <c r="G10" s="19">
        <f t="shared" si="0"/>
        <v>2960.64</v>
      </c>
      <c r="H10" s="19">
        <f t="shared" si="0"/>
        <v>740.15999999999985</v>
      </c>
      <c r="I10" s="19">
        <f t="shared" si="0"/>
        <v>246.71999999999997</v>
      </c>
      <c r="J10" s="19">
        <f t="shared" si="0"/>
        <v>88.82</v>
      </c>
      <c r="K10" s="19">
        <f t="shared" si="0"/>
        <v>503.31</v>
      </c>
      <c r="L10" s="19">
        <f>SUM(L9:L9)</f>
        <v>4539.6499999999996</v>
      </c>
      <c r="M10" s="20">
        <f t="shared" si="0"/>
        <v>5610.5534349999998</v>
      </c>
    </row>
    <row r="13" spans="1:13" s="13" customFormat="1" ht="13.5" thickBot="1" x14ac:dyDescent="0.25">
      <c r="A13" s="1" t="s">
        <v>15</v>
      </c>
      <c r="C13" s="21"/>
      <c r="D13" s="21"/>
      <c r="E13" s="21"/>
      <c r="F13" s="21"/>
      <c r="G13" s="26"/>
      <c r="H13" s="21"/>
      <c r="I13" s="21"/>
      <c r="J13" s="21"/>
      <c r="K13" s="21"/>
    </row>
    <row r="14" spans="1:13" s="37" customFormat="1" x14ac:dyDescent="0.2">
      <c r="A14" s="32" t="s">
        <v>0</v>
      </c>
      <c r="B14" s="47" t="s">
        <v>21</v>
      </c>
      <c r="C14" s="33"/>
      <c r="D14" s="33"/>
      <c r="E14" s="33"/>
      <c r="F14" s="33"/>
      <c r="G14" s="33"/>
      <c r="H14" s="34"/>
      <c r="I14" s="34"/>
      <c r="J14" s="35"/>
      <c r="K14" s="36"/>
    </row>
    <row r="15" spans="1:13" s="37" customFormat="1" x14ac:dyDescent="0.2">
      <c r="A15" s="38" t="s">
        <v>17</v>
      </c>
      <c r="B15" s="39">
        <f>B16+B17</f>
        <v>5610.5534349999998</v>
      </c>
      <c r="C15" s="33"/>
      <c r="D15" s="40"/>
      <c r="E15" s="40"/>
      <c r="F15" s="34"/>
      <c r="G15" s="34"/>
      <c r="H15" s="34"/>
      <c r="I15" s="34"/>
      <c r="J15" s="35"/>
      <c r="K15" s="36"/>
    </row>
    <row r="16" spans="1:13" s="13" customFormat="1" x14ac:dyDescent="0.2">
      <c r="A16" s="9" t="s">
        <v>18</v>
      </c>
      <c r="B16" s="41">
        <f>M10</f>
        <v>5610.5534349999998</v>
      </c>
      <c r="C16" s="21"/>
      <c r="D16" s="21"/>
      <c r="E16" s="21"/>
      <c r="F16" s="21"/>
      <c r="G16" s="21"/>
      <c r="H16" s="21"/>
      <c r="I16" s="21"/>
      <c r="J16" s="21"/>
      <c r="K16" s="21"/>
    </row>
    <row r="17" spans="1:13" s="13" customFormat="1" ht="13.5" hidden="1" thickBot="1" x14ac:dyDescent="0.25">
      <c r="A17" s="42" t="s">
        <v>19</v>
      </c>
      <c r="B17" s="20">
        <v>0</v>
      </c>
      <c r="C17" s="21"/>
      <c r="D17" s="21"/>
      <c r="E17" s="21"/>
      <c r="F17" s="21"/>
      <c r="G17" s="21"/>
      <c r="H17" s="21"/>
      <c r="I17" s="21"/>
      <c r="J17" s="21"/>
      <c r="K17" s="21"/>
    </row>
    <row r="19" spans="1:13" ht="12" customHeight="1" x14ac:dyDescent="0.2">
      <c r="A19" s="67" t="s">
        <v>22</v>
      </c>
      <c r="B19" s="67"/>
      <c r="C19" s="67"/>
      <c r="D19" s="67"/>
      <c r="E19" s="67"/>
      <c r="F19" s="67"/>
      <c r="G19" s="67"/>
      <c r="H19" s="67"/>
      <c r="I19" s="67"/>
      <c r="J19" s="67"/>
      <c r="K19" s="67"/>
      <c r="L19" s="67"/>
      <c r="M19" s="67"/>
    </row>
    <row r="20" spans="1:13" hidden="1" x14ac:dyDescent="0.2">
      <c r="A20" s="67"/>
      <c r="B20" s="67"/>
      <c r="C20" s="67"/>
      <c r="D20" s="67"/>
      <c r="E20" s="67"/>
      <c r="F20" s="67"/>
      <c r="G20" s="67"/>
      <c r="H20" s="67"/>
      <c r="I20" s="67"/>
      <c r="J20" s="67"/>
      <c r="K20" s="67"/>
      <c r="L20" s="67"/>
      <c r="M20" s="67"/>
    </row>
    <row r="21" spans="1:13" x14ac:dyDescent="0.2">
      <c r="A21" s="67"/>
      <c r="B21" s="67"/>
      <c r="C21" s="67"/>
      <c r="D21" s="67"/>
      <c r="E21" s="67"/>
      <c r="F21" s="67"/>
      <c r="G21" s="67"/>
      <c r="H21" s="67"/>
      <c r="I21" s="67"/>
      <c r="J21" s="67"/>
      <c r="K21" s="67"/>
      <c r="L21" s="67"/>
      <c r="M21" s="67"/>
    </row>
    <row r="22" spans="1:13" ht="18.75" customHeight="1" x14ac:dyDescent="0.2">
      <c r="A22" s="67"/>
      <c r="B22" s="67"/>
      <c r="C22" s="67"/>
      <c r="D22" s="67"/>
      <c r="E22" s="67"/>
      <c r="F22" s="67"/>
      <c r="G22" s="67"/>
      <c r="H22" s="67"/>
      <c r="I22" s="67"/>
      <c r="J22" s="67"/>
      <c r="K22" s="67"/>
      <c r="L22" s="67"/>
      <c r="M22" s="67"/>
    </row>
    <row r="26" spans="1:13" x14ac:dyDescent="0.2">
      <c r="B26" s="48"/>
    </row>
    <row r="27" spans="1:13" x14ac:dyDescent="0.2">
      <c r="B27" s="48"/>
    </row>
  </sheetData>
  <mergeCells count="2">
    <mergeCell ref="A19:M22"/>
    <mergeCell ref="J1:M3"/>
  </mergeCells>
  <pageMargins left="0.23622047244094491" right="0.23622047244094491" top="0.74803149606299213" bottom="0.74803149606299213"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2021 decembris</vt:lpstr>
      <vt:lpstr>2022 janvāris</vt:lpstr>
      <vt:lpstr>'2021 decembris'!Print_Area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Sandra Kasparenko</cp:lastModifiedBy>
  <cp:lastPrinted>2022-02-15T12:33:52Z</cp:lastPrinted>
  <dcterms:created xsi:type="dcterms:W3CDTF">2020-06-03T08:04:04Z</dcterms:created>
  <dcterms:modified xsi:type="dcterms:W3CDTF">2022-03-03T12:25:25Z</dcterms:modified>
</cp:coreProperties>
</file>