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Noteikumu_projekti\2023\Grozījumi_134_TA_402\"/>
    </mc:Choice>
  </mc:AlternateContent>
  <xr:revisionPtr revIDLastSave="0" documentId="13_ncr:1_{B3D36850-4740-4B0E-AB6E-864ED31C77B2}" xr6:coauthVersionLast="47" xr6:coauthVersionMax="47" xr10:uidLastSave="{00000000-0000-0000-0000-000000000000}"/>
  <bookViews>
    <workbookView xWindow="-120" yWindow="-120" windowWidth="29040" windowHeight="15840" activeTab="3" xr2:uid="{2F1FF9AE-5CEF-49CC-9E42-8BF65D95AD73}"/>
  </bookViews>
  <sheets>
    <sheet name="Kopsavilkums" sheetId="5" r:id="rId1"/>
    <sheet name="noteiktas_slimibas" sheetId="1" r:id="rId2"/>
    <sheet name="laboratorija" sheetId="2" r:id="rId3"/>
    <sheet name="onko_uzturesana"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5" l="1"/>
  <c r="B7" i="5"/>
  <c r="C6" i="5"/>
  <c r="B6" i="5"/>
  <c r="B5" i="5"/>
  <c r="C4" i="5"/>
  <c r="B4" i="5"/>
  <c r="H4" i="2"/>
  <c r="H14" i="2"/>
  <c r="H18" i="2" s="1"/>
  <c r="H5" i="3"/>
  <c r="D6" i="3"/>
  <c r="I6" i="3" s="1"/>
  <c r="H9" i="3"/>
  <c r="H16" i="2"/>
  <c r="D15" i="2"/>
  <c r="I15" i="2" s="1"/>
  <c r="C8" i="5" l="1"/>
  <c r="B8" i="5"/>
  <c r="I16" i="2"/>
  <c r="I18" i="2" s="1"/>
  <c r="I9" i="3"/>
  <c r="I7" i="3"/>
  <c r="H7" i="3"/>
  <c r="H5" i="2" l="1"/>
  <c r="K5" i="1"/>
  <c r="K9" i="1" s="1"/>
  <c r="G5" i="1"/>
  <c r="G9" i="1" s="1"/>
  <c r="K4" i="1"/>
  <c r="K8" i="1" s="1"/>
  <c r="G4" i="1"/>
  <c r="G8" i="1" s="1"/>
  <c r="K6" i="1" l="1"/>
  <c r="H6" i="2"/>
  <c r="H7" i="2"/>
  <c r="H9" i="2" s="1"/>
  <c r="G6" i="1"/>
</calcChain>
</file>

<file path=xl/sharedStrings.xml><?xml version="1.0" encoding="utf-8"?>
<sst xmlns="http://schemas.openxmlformats.org/spreadsheetml/2006/main" count="100" uniqueCount="50">
  <si>
    <t>Ar noteiktām slimībām slimojošu pacientu reģistra papildināšana un uzturēšana</t>
  </si>
  <si>
    <t>Nr.p.k.</t>
  </si>
  <si>
    <t>Nosaukums</t>
  </si>
  <si>
    <t>Precizēts apraksts</t>
  </si>
  <si>
    <t>Vienību skaits</t>
  </si>
  <si>
    <t>Vienību nosaukums</t>
  </si>
  <si>
    <t>Vienības cena, euro</t>
  </si>
  <si>
    <t xml:space="preserve"> Papildu nepieciešamais finansējums 2023.gadam, euro</t>
  </si>
  <si>
    <t xml:space="preserve"> Papildu nepieciešamais finansējums 2024.gadam  un turpmāk ik gadu, euro</t>
  </si>
  <si>
    <t>Uzturēšanas izmaksas</t>
  </si>
  <si>
    <t xml:space="preserve">Atbilstoši VARAM metodoloģijai lielo IT sistēmu uzturēšanas izmaksas, ja sistēmai ir arī starpsistēmu integrācijas saskarnes, kuras tiek izmantotas citās sistēmās (šajā gadījumā - vairāki datu avoti, ārstniecībsa iestāžu/aptieku IS) sastāda 15-17% no kopējām izmaksām. NVD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
</t>
  </si>
  <si>
    <t>procenti</t>
  </si>
  <si>
    <t>Izmaiņu/ pielāgojumu veikšanas izmaksas</t>
  </si>
  <si>
    <t>Atbalsta pakalpojumi un konsultācijas risinājumu pielāgošanā saistībā ar dažāda veida izmaiņām (normatīvie, sistēmiskie u.c.)</t>
  </si>
  <si>
    <t>cilvēkstundas</t>
  </si>
  <si>
    <t>Kopā:</t>
  </si>
  <si>
    <t>t.sk., pa EKK :</t>
  </si>
  <si>
    <t>EKK 2000</t>
  </si>
  <si>
    <t>EKK 5000</t>
  </si>
  <si>
    <t>Laboratoriju portāla izstrāde/ pielāgošana</t>
  </si>
  <si>
    <t>Vienības cena</t>
  </si>
  <si>
    <t>EKK</t>
  </si>
  <si>
    <t xml:space="preserve"> Papildu nepieciešamais finansējums 2023.gadam EUR</t>
  </si>
  <si>
    <t>Pielāgošanas/ izstrādes izmaksas</t>
  </si>
  <si>
    <t>Portāla izveide, vai esošo portālu papildināšana ar ierspēju apskatīt laboratoriju informāciju, kā arī šo datu centralizēta apstrāde un saņemšana no laboratorijām</t>
  </si>
  <si>
    <t>Cilvēkstunda</t>
  </si>
  <si>
    <t>Kopā bez PVN:</t>
  </si>
  <si>
    <t>PVN 21%:</t>
  </si>
  <si>
    <t>Kopā ar PVN:</t>
  </si>
  <si>
    <t>Laboratorijas sistēma/modulis uzturēšana</t>
  </si>
  <si>
    <t xml:space="preserve"> Papildu nepieciešamais finansējums 2023.gadam, EUR</t>
  </si>
  <si>
    <t>Uzturēšnas izmaksas sistēmai, kura tiek vēl izstrādāta</t>
  </si>
  <si>
    <t>-</t>
  </si>
  <si>
    <t xml:space="preserve">t.sk., pa EKK </t>
  </si>
  <si>
    <t>ONKO populācijas reģistrs I kārtas uzturēšana</t>
  </si>
  <si>
    <t xml:space="preserve">Uzturēšnas izmaksas I kārtai
</t>
  </si>
  <si>
    <t>KOPÄ:</t>
  </si>
  <si>
    <t>2023.gads</t>
  </si>
  <si>
    <t>2024.gadā un turpmāk ik gadu</t>
  </si>
  <si>
    <t>Izdevumu pozīcija</t>
  </si>
  <si>
    <t>ONKO populācijas reģistrs uzturēšana</t>
  </si>
  <si>
    <t xml:space="preserve">Reģistrs ir valsts informācijas sistēma, kas satur datus par pacientiem, kuri slimo ar noteiktām slimībām. 
</t>
  </si>
  <si>
    <t>Budžeta apakšorogrammas  45.01.00 "Veselības aprūpes finansējuma administrēšana un ekonomiskā novērtēšana" ietvaros -  prioritārais pasākums “Veselības aprūpes pakalpojumu onkoloģijas jomā uzlabošana” nodrošinot veselības aprūpes pakalpojumu saņēmēju datubāzes darbības nepārtrauktību (MK 13.01.2023. sēdes prot. Nr.2 1.§ 2. punkts).</t>
  </si>
  <si>
    <t>Palielināti izdevumi, lai nodrošinātu laboratorijas izmeklējumu sistēmas izstrādi un citu informācijas un komunikācijas sistēmu attīstību un nepārtrauktas darbības nodrošināšanu un uzturēšanu, pārdalot finansējumu no apakšprogrammas 33.18.00 “Plānveida stacionāro veselības aprūpes pakalpojumu nodrošināšana” (MK 11.10.2022. sēdes prot. Nr.52 5.§ 75. punkts)</t>
  </si>
  <si>
    <t xml:space="preserve"> Papildu nepieciešamais finansējums 2024.gadam un turpmāk ik gadu, EUR</t>
  </si>
  <si>
    <t xml:space="preserve"> Papildu nepieciešamais finansējums 2024.gadamun turpmāk ik gadu, EUR</t>
  </si>
  <si>
    <t>Pielikums Nr.1
Ministru kabineta noteikumu projekts “Grozījumi Ministru kabineta 2014. gada 11. marta noteikumos Nr. 134 "Noteikumi par vienoto veselības nozares elektronisko informācijas sistēmu"” sākotnējās ietekmes novērtējuma ziņojumam (anotācijai)</t>
  </si>
  <si>
    <t>Pielikums Nr.2
Ministru kabineta noteikumu projekts “Grozījumi Ministru kabineta 2014. gada 11. marta noteikumos Nr. 134 "Noteikumi par vienoto veselības nozares elektronisko informācijas sistēmu"” sākotnējās ietekmes novērtējuma ziņojumam (anotācijai)</t>
  </si>
  <si>
    <t>Pielikums Nr.3
Ministru kabineta noteikumu projekts “Grozījumi Ministru kabineta 2014. gada 11. marta noteikumos Nr. 134 "Noteikumi par vienoto veselības nozares elektronisko informācijas sistēmu"” sākotnējās ietekmes novērtējuma ziņojumam (anotācijai)</t>
  </si>
  <si>
    <t>Pielikums Nr.4
Ministru kabineta noteikumu projekts “Grozījumi Ministru kabineta 2014. gada 11. marta noteikumos Nr. 134 "Noteikumi par vienoto veselības nozares elektronisko informācijas sistēmu"”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</si>
</sst>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27" x14ac:knownFonts="1">
    <font>
      <sz val="11"/>
      <color theme="1"/>
      <name val="Calibri"/>
      <family val="2"/>
      <charset val="186"/>
      <scheme val="minor"/>
    </font>
    <font>
      <sz val="11"/>
      <color theme="1"/>
      <name val="Calibri"/>
      <family val="2"/>
      <charset val="186"/>
      <scheme val="minor"/>
    </font>
    <font>
      <sz val="10"/>
      <color indexed="8"/>
      <name val="Times New Roman"/>
      <family val="1"/>
    </font>
    <font>
      <b/>
      <sz val="10"/>
      <name val="Times New Roman"/>
      <family val="1"/>
    </font>
    <font>
      <sz val="10"/>
      <name val="Arial"/>
      <family val="2"/>
      <charset val="186"/>
    </font>
    <font>
      <sz val="10"/>
      <name val="Times New Roman"/>
      <family val="1"/>
    </font>
    <font>
      <b/>
      <sz val="10"/>
      <color indexed="8"/>
      <name val="Times New Roman"/>
      <family val="1"/>
    </font>
    <font>
      <b/>
      <sz val="14"/>
      <color indexed="8"/>
      <name val="Times New Roman"/>
      <family val="1"/>
      <charset val="186"/>
    </font>
    <font>
      <b/>
      <sz val="8"/>
      <color indexed="8"/>
      <name val="Times New Roman"/>
      <family val="1"/>
      <charset val="186"/>
    </font>
    <font>
      <sz val="8"/>
      <color theme="1"/>
      <name val="Calibri"/>
      <family val="2"/>
      <charset val="186"/>
      <scheme val="minor"/>
    </font>
    <font>
      <sz val="8"/>
      <color indexed="8"/>
      <name val="Times New Roman"/>
      <family val="1"/>
      <charset val="186"/>
    </font>
    <font>
      <b/>
      <sz val="9"/>
      <color indexed="8"/>
      <name val="Times New Roman"/>
      <family val="1"/>
      <charset val="186"/>
    </font>
    <font>
      <sz val="9"/>
      <color theme="1"/>
      <name val="Times New Roman"/>
      <family val="1"/>
      <charset val="186"/>
    </font>
    <font>
      <sz val="9"/>
      <name val="Times New Roman"/>
      <family val="1"/>
      <charset val="186"/>
    </font>
    <font>
      <sz val="8"/>
      <name val="Times New Roman"/>
      <family val="1"/>
      <charset val="186"/>
    </font>
    <font>
      <sz val="9"/>
      <name val="Arial"/>
      <family val="2"/>
      <charset val="186"/>
    </font>
    <font>
      <sz val="8"/>
      <name val="Arial"/>
      <family val="2"/>
      <charset val="186"/>
    </font>
    <font>
      <sz val="12"/>
      <color theme="1"/>
      <name val="Times New Roman"/>
      <family val="1"/>
      <charset val="186"/>
    </font>
    <font>
      <b/>
      <sz val="12"/>
      <color theme="1"/>
      <name val="Times New Roman"/>
      <family val="1"/>
      <charset val="186"/>
    </font>
    <font>
      <sz val="11"/>
      <color theme="1"/>
      <name val="Times New Roman"/>
      <family val="1"/>
      <charset val="186"/>
    </font>
    <font>
      <b/>
      <sz val="12"/>
      <color theme="1"/>
      <name val="Times New Roman"/>
      <family val="1"/>
    </font>
    <font>
      <b/>
      <sz val="8"/>
      <color indexed="8"/>
      <name val="Times New Roman"/>
      <family val="1"/>
    </font>
    <font>
      <sz val="10"/>
      <color theme="1"/>
      <name val="Times New Roman"/>
      <family val="1"/>
      <charset val="186"/>
    </font>
    <font>
      <b/>
      <sz val="16"/>
      <color indexed="8"/>
      <name val="Times New Roman"/>
      <family val="1"/>
      <charset val="186"/>
    </font>
    <font>
      <b/>
      <sz val="18"/>
      <color indexed="8"/>
      <name val="Times New Roman"/>
      <family val="1"/>
    </font>
    <font>
      <sz val="9"/>
      <color indexed="8"/>
      <name val="Times New Roman"/>
      <family val="1"/>
    </font>
    <font>
      <sz val="10"/>
      <color theme="1"/>
      <name val="Times New Roman"/>
      <family val="1"/>
    </font>
  </fonts>
  <fills count="5">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0" fontId="1" fillId="0" borderId="0"/>
    <xf numFmtId="0" fontId="4" fillId="0" borderId="0"/>
    <xf numFmtId="43" fontId="1" fillId="0" borderId="0" applyFont="0" applyFill="0" applyBorder="0" applyAlignment="0" applyProtection="0"/>
  </cellStyleXfs>
  <cellXfs count="90">
    <xf numFmtId="0" fontId="0" fillId="0" borderId="0" xfId="0"/>
    <xf numFmtId="0" fontId="2" fillId="0" borderId="0" xfId="1" applyFont="1" applyAlignment="1">
      <alignment horizontal="center" vertical="center"/>
    </xf>
    <xf numFmtId="0" fontId="2" fillId="0" borderId="0" xfId="1" applyFont="1" applyAlignment="1">
      <alignment horizontal="left" vertical="center"/>
    </xf>
    <xf numFmtId="0" fontId="2" fillId="0" borderId="0" xfId="1" applyFont="1"/>
    <xf numFmtId="0" fontId="2" fillId="0" borderId="0" xfId="1" applyFont="1" applyAlignment="1">
      <alignment horizontal="center"/>
    </xf>
    <xf numFmtId="0" fontId="3" fillId="0" borderId="0" xfId="1" applyFont="1" applyAlignment="1">
      <alignment horizontal="right"/>
    </xf>
    <xf numFmtId="0" fontId="5" fillId="0" borderId="0" xfId="2" applyFont="1"/>
    <xf numFmtId="0" fontId="6" fillId="2" borderId="2"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2" fillId="0" borderId="2" xfId="1" applyFont="1" applyBorder="1" applyAlignment="1">
      <alignment horizontal="center" vertical="center"/>
    </xf>
    <xf numFmtId="0" fontId="2" fillId="0" borderId="2" xfId="1" applyFont="1" applyBorder="1" applyAlignment="1">
      <alignment horizontal="left" vertical="center"/>
    </xf>
    <xf numFmtId="0" fontId="2" fillId="0" borderId="2" xfId="1" applyFont="1" applyBorder="1" applyAlignment="1">
      <alignment vertical="top" wrapText="1"/>
    </xf>
    <xf numFmtId="3" fontId="2" fillId="0" borderId="2" xfId="1" applyNumberFormat="1" applyFont="1" applyBorder="1" applyAlignment="1">
      <alignment horizontal="center" vertical="center"/>
    </xf>
    <xf numFmtId="4" fontId="2" fillId="0" borderId="2" xfId="1" applyNumberFormat="1" applyFont="1" applyBorder="1" applyAlignment="1">
      <alignment horizontal="center" vertical="center"/>
    </xf>
    <xf numFmtId="1" fontId="2" fillId="0" borderId="2" xfId="1" applyNumberFormat="1" applyFont="1" applyBorder="1" applyAlignment="1">
      <alignment horizontal="center" vertical="center"/>
    </xf>
    <xf numFmtId="0" fontId="6" fillId="2" borderId="3" xfId="1" applyFont="1" applyFill="1" applyBorder="1" applyAlignment="1">
      <alignment horizontal="right" vertical="center"/>
    </xf>
    <xf numFmtId="3" fontId="6" fillId="4" borderId="2" xfId="1" applyNumberFormat="1" applyFont="1" applyFill="1" applyBorder="1" applyAlignment="1">
      <alignment horizontal="center"/>
    </xf>
    <xf numFmtId="3" fontId="6" fillId="2" borderId="2" xfId="1" applyNumberFormat="1" applyFont="1" applyFill="1" applyBorder="1" applyAlignment="1">
      <alignment horizontal="center"/>
    </xf>
    <xf numFmtId="3" fontId="6" fillId="2" borderId="5" xfId="1" applyNumberFormat="1" applyFont="1" applyFill="1" applyBorder="1" applyAlignment="1">
      <alignment horizontal="center"/>
    </xf>
    <xf numFmtId="3" fontId="6" fillId="2" borderId="5" xfId="1" applyNumberFormat="1" applyFont="1" applyFill="1" applyBorder="1" applyAlignment="1">
      <alignment horizontal="center" vertical="center"/>
    </xf>
    <xf numFmtId="3" fontId="6" fillId="2" borderId="2" xfId="1" applyNumberFormat="1" applyFont="1" applyFill="1" applyBorder="1" applyAlignment="1">
      <alignment horizontal="center" vertical="center"/>
    </xf>
    <xf numFmtId="0" fontId="6" fillId="2" borderId="0" xfId="1" applyFont="1" applyFill="1" applyAlignment="1">
      <alignment horizontal="right" vertical="center"/>
    </xf>
    <xf numFmtId="4" fontId="5" fillId="0" borderId="0" xfId="2" applyNumberFormat="1" applyFont="1"/>
    <xf numFmtId="0" fontId="1" fillId="0" borderId="0" xfId="1"/>
    <xf numFmtId="0" fontId="8" fillId="2" borderId="2" xfId="1" applyFont="1" applyFill="1" applyBorder="1" applyAlignment="1">
      <alignment horizontal="center" vertical="center" wrapText="1"/>
    </xf>
    <xf numFmtId="0" fontId="8" fillId="0" borderId="2" xfId="1" applyFont="1" applyBorder="1" applyAlignment="1">
      <alignment horizontal="center" vertical="center" wrapText="1"/>
    </xf>
    <xf numFmtId="0" fontId="9" fillId="0" borderId="0" xfId="0" applyFont="1"/>
    <xf numFmtId="0" fontId="10" fillId="0" borderId="2" xfId="1" applyFont="1" applyBorder="1" applyAlignment="1">
      <alignment horizontal="center" vertical="center"/>
    </xf>
    <xf numFmtId="0" fontId="10" fillId="0" borderId="2" xfId="1" applyFont="1" applyBorder="1" applyAlignment="1">
      <alignment horizontal="left" vertical="center" wrapText="1"/>
    </xf>
    <xf numFmtId="3" fontId="10" fillId="0" borderId="2" xfId="1" applyNumberFormat="1" applyFont="1" applyBorder="1" applyAlignment="1">
      <alignment horizontal="center" vertical="center"/>
    </xf>
    <xf numFmtId="0" fontId="8" fillId="2" borderId="3" xfId="1" applyFont="1" applyFill="1" applyBorder="1" applyAlignment="1">
      <alignment horizontal="right" vertical="center"/>
    </xf>
    <xf numFmtId="3" fontId="8" fillId="2" borderId="2" xfId="1" applyNumberFormat="1" applyFont="1" applyFill="1" applyBorder="1" applyAlignment="1">
      <alignment horizontal="center"/>
    </xf>
    <xf numFmtId="3" fontId="8" fillId="2" borderId="5" xfId="1" applyNumberFormat="1" applyFont="1" applyFill="1" applyBorder="1" applyAlignment="1">
      <alignment horizont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3" fontId="8" fillId="2" borderId="5" xfId="1" applyNumberFormat="1" applyFont="1" applyFill="1" applyBorder="1" applyAlignment="1">
      <alignment horizontal="center" vertical="center"/>
    </xf>
    <xf numFmtId="0" fontId="12" fillId="0" borderId="0" xfId="1" applyFont="1"/>
    <xf numFmtId="0" fontId="13" fillId="0" borderId="0" xfId="0" applyFont="1"/>
    <xf numFmtId="0" fontId="10" fillId="0" borderId="2" xfId="1" applyFont="1" applyBorder="1" applyAlignment="1">
      <alignment vertical="top" wrapText="1"/>
    </xf>
    <xf numFmtId="0" fontId="14" fillId="0" borderId="2" xfId="0" applyFont="1" applyBorder="1" applyAlignment="1">
      <alignment horizontal="center" vertical="center"/>
    </xf>
    <xf numFmtId="0" fontId="10" fillId="0" borderId="3" xfId="1" applyFont="1" applyBorder="1" applyAlignment="1">
      <alignment horizontal="center" vertical="center"/>
    </xf>
    <xf numFmtId="2" fontId="10" fillId="0" borderId="2" xfId="1" applyNumberFormat="1" applyFont="1" applyBorder="1" applyAlignment="1">
      <alignment horizontal="center" vertical="center"/>
    </xf>
    <xf numFmtId="3" fontId="14" fillId="0" borderId="2" xfId="0" applyNumberFormat="1" applyFont="1" applyBorder="1" applyAlignment="1">
      <alignment horizontal="center" vertical="center"/>
    </xf>
    <xf numFmtId="164" fontId="8" fillId="2" borderId="2" xfId="3" applyNumberFormat="1" applyFont="1" applyFill="1" applyBorder="1" applyAlignment="1">
      <alignment horizontal="center" vertical="center"/>
    </xf>
    <xf numFmtId="164" fontId="8" fillId="2" borderId="2" xfId="3" applyNumberFormat="1" applyFont="1" applyFill="1" applyBorder="1" applyAlignment="1">
      <alignment horizontal="center"/>
    </xf>
    <xf numFmtId="0" fontId="11" fillId="2" borderId="3" xfId="1" applyFont="1" applyFill="1" applyBorder="1" applyAlignment="1">
      <alignment horizontal="center" vertical="center"/>
    </xf>
    <xf numFmtId="0" fontId="11" fillId="2" borderId="4" xfId="1" applyFont="1" applyFill="1" applyBorder="1" applyAlignment="1">
      <alignment horizontal="center" vertical="center"/>
    </xf>
    <xf numFmtId="0" fontId="11" fillId="2" borderId="4" xfId="1" applyFont="1" applyFill="1" applyBorder="1" applyAlignment="1">
      <alignment horizontal="right" vertical="center"/>
    </xf>
    <xf numFmtId="3" fontId="11" fillId="2" borderId="2" xfId="1" applyNumberFormat="1" applyFont="1" applyFill="1" applyBorder="1" applyAlignment="1">
      <alignment horizontal="center"/>
    </xf>
    <xf numFmtId="43" fontId="11" fillId="2" borderId="5" xfId="3" applyFont="1" applyFill="1" applyBorder="1" applyAlignment="1">
      <alignment horizontal="center" vertical="center"/>
    </xf>
    <xf numFmtId="2" fontId="11" fillId="2" borderId="2" xfId="1" applyNumberFormat="1" applyFont="1" applyFill="1" applyBorder="1" applyAlignment="1">
      <alignment horizontal="center"/>
    </xf>
    <xf numFmtId="0" fontId="15" fillId="0" borderId="0" xfId="0" applyFont="1"/>
    <xf numFmtId="164" fontId="10" fillId="0" borderId="2" xfId="3" applyNumberFormat="1" applyFont="1" applyFill="1" applyBorder="1" applyAlignment="1">
      <alignment horizontal="center" vertical="center"/>
    </xf>
    <xf numFmtId="3" fontId="16" fillId="0" borderId="2" xfId="0" applyNumberFormat="1" applyFont="1" applyBorder="1" applyAlignment="1">
      <alignment horizontal="center" vertical="center"/>
    </xf>
    <xf numFmtId="0" fontId="8" fillId="2" borderId="3" xfId="1" applyFont="1" applyFill="1" applyBorder="1" applyAlignment="1">
      <alignment vertical="center"/>
    </xf>
    <xf numFmtId="0" fontId="8" fillId="2" borderId="4" xfId="1" applyFont="1" applyFill="1" applyBorder="1" applyAlignment="1">
      <alignment vertical="center"/>
    </xf>
    <xf numFmtId="0" fontId="17" fillId="0" borderId="0" xfId="0" applyFont="1"/>
    <xf numFmtId="0" fontId="18" fillId="0" borderId="2" xfId="0" applyFont="1" applyBorder="1" applyAlignment="1">
      <alignment horizontal="right"/>
    </xf>
    <xf numFmtId="0" fontId="18" fillId="0" borderId="0" xfId="0" applyFont="1"/>
    <xf numFmtId="164" fontId="11" fillId="2" borderId="5" xfId="3" applyNumberFormat="1" applyFont="1" applyFill="1" applyBorder="1" applyAlignment="1">
      <alignment horizontal="center" vertical="center"/>
    </xf>
    <xf numFmtId="164" fontId="11" fillId="2" borderId="2" xfId="3" applyNumberFormat="1" applyFont="1" applyFill="1" applyBorder="1" applyAlignment="1">
      <alignment horizontal="center"/>
    </xf>
    <xf numFmtId="0" fontId="19" fillId="0" borderId="0" xfId="0" applyFont="1"/>
    <xf numFmtId="0" fontId="17" fillId="0" borderId="2" xfId="0" applyFont="1" applyBorder="1" applyAlignment="1">
      <alignment wrapText="1"/>
    </xf>
    <xf numFmtId="0" fontId="20" fillId="0" borderId="2" xfId="0" applyFont="1" applyBorder="1" applyAlignment="1">
      <alignment horizontal="center" vertical="center"/>
    </xf>
    <xf numFmtId="4" fontId="20" fillId="0" borderId="2" xfId="0" applyNumberFormat="1" applyFont="1" applyBorder="1" applyAlignment="1">
      <alignment horizontal="center" vertical="center" wrapText="1"/>
    </xf>
    <xf numFmtId="3" fontId="17" fillId="0" borderId="2" xfId="0" applyNumberFormat="1" applyFont="1" applyBorder="1" applyAlignment="1">
      <alignment horizontal="center" vertical="center"/>
    </xf>
    <xf numFmtId="3" fontId="18" fillId="0" borderId="2" xfId="0" applyNumberFormat="1" applyFont="1" applyBorder="1" applyAlignment="1">
      <alignment horizontal="center" vertical="center"/>
    </xf>
    <xf numFmtId="0" fontId="21" fillId="2" borderId="2" xfId="1" applyFont="1" applyFill="1" applyBorder="1" applyAlignment="1">
      <alignment horizontal="center" vertical="center" wrapText="1"/>
    </xf>
    <xf numFmtId="0" fontId="21" fillId="0" borderId="2" xfId="1" applyFont="1" applyBorder="1" applyAlignment="1">
      <alignment horizontal="center" vertical="center" wrapText="1"/>
    </xf>
    <xf numFmtId="0" fontId="22" fillId="0" borderId="0" xfId="0" applyFont="1" applyAlignment="1">
      <alignment horizontal="right" wrapText="1"/>
    </xf>
    <xf numFmtId="0" fontId="22" fillId="0" borderId="0" xfId="0" applyFont="1" applyAlignment="1">
      <alignment horizontal="right"/>
    </xf>
    <xf numFmtId="0" fontId="25" fillId="0" borderId="0" xfId="1" applyFont="1" applyAlignment="1">
      <alignment horizontal="left" vertical="center" wrapText="1"/>
    </xf>
    <xf numFmtId="0" fontId="25" fillId="2" borderId="6" xfId="1" applyFont="1" applyFill="1" applyBorder="1" applyAlignment="1">
      <alignment horizontal="justify" vertical="center" wrapText="1"/>
    </xf>
    <xf numFmtId="0" fontId="24" fillId="0" borderId="1" xfId="1" applyFont="1" applyBorder="1" applyAlignment="1">
      <alignment horizontal="center" vertical="center" wrapText="1"/>
    </xf>
    <xf numFmtId="0" fontId="5" fillId="0" borderId="0" xfId="1" applyFont="1" applyAlignment="1">
      <alignment horizontal="right" wrapText="1"/>
    </xf>
    <xf numFmtId="0" fontId="5" fillId="0" borderId="0" xfId="1" applyFont="1" applyAlignment="1">
      <alignment horizontal="right"/>
    </xf>
    <xf numFmtId="0" fontId="6" fillId="2" borderId="3" xfId="1" applyFont="1" applyFill="1" applyBorder="1" applyAlignment="1">
      <alignment horizontal="right" vertical="center"/>
    </xf>
    <xf numFmtId="0" fontId="6" fillId="2" borderId="4" xfId="1" applyFont="1" applyFill="1" applyBorder="1" applyAlignment="1">
      <alignment horizontal="right" vertical="center"/>
    </xf>
    <xf numFmtId="0" fontId="6" fillId="2" borderId="5" xfId="1" applyFont="1" applyFill="1" applyBorder="1" applyAlignment="1">
      <alignment horizontal="right" vertical="center"/>
    </xf>
    <xf numFmtId="0" fontId="6" fillId="2" borderId="2" xfId="1" applyFont="1" applyFill="1" applyBorder="1" applyAlignment="1">
      <alignment horizontal="right" vertical="center"/>
    </xf>
    <xf numFmtId="0" fontId="23" fillId="0" borderId="1" xfId="1" applyFont="1" applyBorder="1" applyAlignment="1">
      <alignment horizontal="center" vertical="center" wrapText="1"/>
    </xf>
    <xf numFmtId="0" fontId="26" fillId="0" borderId="0" xfId="0" applyFont="1" applyAlignment="1">
      <alignment horizontal="right" wrapText="1"/>
    </xf>
    <xf numFmtId="0" fontId="22" fillId="0" borderId="0" xfId="0" applyFont="1" applyAlignment="1">
      <alignment horizontal="justify" wrapText="1"/>
    </xf>
    <xf numFmtId="0" fontId="8" fillId="2" borderId="3" xfId="1" applyFont="1" applyFill="1" applyBorder="1" applyAlignment="1">
      <alignment horizontal="right" vertical="center"/>
    </xf>
    <xf numFmtId="0" fontId="8" fillId="2" borderId="4" xfId="1" applyFont="1" applyFill="1" applyBorder="1" applyAlignment="1">
      <alignment horizontal="right" vertical="center"/>
    </xf>
    <xf numFmtId="0" fontId="11" fillId="2" borderId="2" xfId="1" applyFont="1" applyFill="1" applyBorder="1" applyAlignment="1">
      <alignment horizontal="right" vertical="center"/>
    </xf>
    <xf numFmtId="0" fontId="8" fillId="2" borderId="5" xfId="1" applyFont="1" applyFill="1" applyBorder="1" applyAlignment="1">
      <alignment horizontal="right" vertical="center"/>
    </xf>
    <xf numFmtId="0" fontId="8" fillId="2" borderId="2" xfId="1" applyFont="1" applyFill="1" applyBorder="1" applyAlignment="1">
      <alignment horizontal="right" vertical="center"/>
    </xf>
    <xf numFmtId="0" fontId="22" fillId="0" borderId="0" xfId="0" applyFont="1" applyAlignment="1">
      <alignment horizontal="justify" vertical="center" wrapText="1"/>
    </xf>
    <xf numFmtId="0" fontId="7" fillId="0" borderId="1" xfId="1" applyFont="1" applyBorder="1" applyAlignment="1">
      <alignment horizontal="center" vertical="center" wrapText="1"/>
    </xf>
  </cellXfs>
  <cellStyles count="4">
    <cellStyle name="Comma" xfId="3" builtinId="3"/>
    <cellStyle name="Normal" xfId="0" builtinId="0"/>
    <cellStyle name="Normal 10 2" xfId="2" xr:uid="{ED36856C-1134-4CB9-AAA2-ACABF6A94172}"/>
    <cellStyle name="Normal 6 10 2" xfId="1" xr:uid="{C274D473-823B-42DE-81B3-C928EE775D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C5CBE-A733-4A0E-9EB5-7EE019D9D598}">
  <dimension ref="A1:C8"/>
  <sheetViews>
    <sheetView view="pageBreakPreview" zoomScaleNormal="100" zoomScaleSheetLayoutView="100" workbookViewId="0">
      <selection activeCell="B1" sqref="B1:C1"/>
    </sheetView>
  </sheetViews>
  <sheetFormatPr defaultRowHeight="15.75" x14ac:dyDescent="0.25"/>
  <cols>
    <col min="1" max="1" width="45.28515625" style="56" customWidth="1"/>
    <col min="2" max="3" width="16.140625" style="56" customWidth="1"/>
    <col min="4" max="16384" width="9.140625" style="56"/>
  </cols>
  <sheetData>
    <row r="1" spans="1:3" ht="102" customHeight="1" x14ac:dyDescent="0.25">
      <c r="B1" s="69" t="s">
        <v>46</v>
      </c>
      <c r="C1" s="70"/>
    </row>
    <row r="3" spans="1:3" ht="47.25" x14ac:dyDescent="0.25">
      <c r="A3" s="63" t="s">
        <v>39</v>
      </c>
      <c r="B3" s="64" t="s">
        <v>37</v>
      </c>
      <c r="C3" s="64" t="s">
        <v>38</v>
      </c>
    </row>
    <row r="4" spans="1:3" ht="31.5" x14ac:dyDescent="0.25">
      <c r="A4" s="62" t="s">
        <v>0</v>
      </c>
      <c r="B4" s="65">
        <f>noteiktas_slimibas!G6</f>
        <v>600000</v>
      </c>
      <c r="C4" s="65">
        <f>noteiktas_slimibas!K6</f>
        <v>200000</v>
      </c>
    </row>
    <row r="5" spans="1:3" x14ac:dyDescent="0.25">
      <c r="A5" s="62" t="s">
        <v>19</v>
      </c>
      <c r="B5" s="65">
        <f>laboratorija!H7</f>
        <v>998250</v>
      </c>
      <c r="C5" s="65"/>
    </row>
    <row r="6" spans="1:3" x14ac:dyDescent="0.25">
      <c r="A6" s="62" t="s">
        <v>29</v>
      </c>
      <c r="B6" s="65">
        <f>laboratorija!H16</f>
        <v>24971.375</v>
      </c>
      <c r="C6" s="65">
        <f>laboratorija!I16</f>
        <v>94864</v>
      </c>
    </row>
    <row r="7" spans="1:3" x14ac:dyDescent="0.25">
      <c r="A7" s="62" t="s">
        <v>40</v>
      </c>
      <c r="B7" s="65">
        <f>onko_uzturesana!H7</f>
        <v>30787.399999999998</v>
      </c>
      <c r="C7" s="65">
        <f>onko_uzturesana!I7</f>
        <v>105512</v>
      </c>
    </row>
    <row r="8" spans="1:3" s="58" customFormat="1" x14ac:dyDescent="0.25">
      <c r="A8" s="57" t="s">
        <v>36</v>
      </c>
      <c r="B8" s="66">
        <f>SUM(B4:B7)</f>
        <v>1654008.7749999999</v>
      </c>
      <c r="C8" s="66">
        <f>SUM(C4:C7)</f>
        <v>400376</v>
      </c>
    </row>
  </sheetData>
  <mergeCells count="1">
    <mergeCell ref="B1:C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D4641-4899-4238-9F76-FD8D00A5BA1A}">
  <dimension ref="A1:K12"/>
  <sheetViews>
    <sheetView topLeftCell="B1" workbookViewId="0">
      <selection activeCell="B10" sqref="B10:K10"/>
    </sheetView>
  </sheetViews>
  <sheetFormatPr defaultColWidth="9.140625" defaultRowHeight="12.75" x14ac:dyDescent="0.2"/>
  <cols>
    <col min="1" max="1" width="7.7109375" style="6" hidden="1" customWidth="1"/>
    <col min="2" max="2" width="26.7109375" style="6" bestFit="1" customWidth="1"/>
    <col min="3" max="3" width="61.28515625" style="6" customWidth="1"/>
    <col min="4" max="4" width="16.140625" style="6" customWidth="1"/>
    <col min="5" max="5" width="12.7109375" style="6" customWidth="1"/>
    <col min="6" max="6" width="10.5703125" style="6" customWidth="1"/>
    <col min="7" max="7" width="17.85546875" style="6" customWidth="1"/>
    <col min="8" max="10" width="12.5703125" style="6" customWidth="1"/>
    <col min="11" max="11" width="24.140625" style="6" customWidth="1"/>
    <col min="12" max="16384" width="9.140625" style="6"/>
  </cols>
  <sheetData>
    <row r="1" spans="1:11" ht="79.5" customHeight="1" x14ac:dyDescent="0.2">
      <c r="A1" s="1"/>
      <c r="B1" s="2"/>
      <c r="C1" s="3"/>
      <c r="D1" s="4"/>
      <c r="E1" s="4"/>
      <c r="F1" s="4"/>
      <c r="G1" s="5"/>
      <c r="H1" s="5"/>
      <c r="I1" s="74" t="s">
        <v>47</v>
      </c>
      <c r="J1" s="75"/>
      <c r="K1" s="75"/>
    </row>
    <row r="2" spans="1:11" ht="27" customHeight="1" x14ac:dyDescent="0.2">
      <c r="A2" s="1"/>
      <c r="B2" s="73" t="s">
        <v>0</v>
      </c>
      <c r="C2" s="73"/>
      <c r="D2" s="73"/>
      <c r="E2" s="73"/>
      <c r="F2" s="73"/>
      <c r="G2" s="73"/>
      <c r="H2" s="73"/>
      <c r="I2" s="73"/>
      <c r="J2" s="73"/>
      <c r="K2" s="73"/>
    </row>
    <row r="3" spans="1:11" ht="51" x14ac:dyDescent="0.2">
      <c r="A3" s="7" t="s">
        <v>1</v>
      </c>
      <c r="B3" s="8" t="s">
        <v>2</v>
      </c>
      <c r="C3" s="8" t="s">
        <v>3</v>
      </c>
      <c r="D3" s="8" t="s">
        <v>4</v>
      </c>
      <c r="E3" s="8" t="s">
        <v>5</v>
      </c>
      <c r="F3" s="8" t="s">
        <v>6</v>
      </c>
      <c r="G3" s="8" t="s">
        <v>7</v>
      </c>
      <c r="H3" s="8" t="s">
        <v>4</v>
      </c>
      <c r="I3" s="8" t="s">
        <v>5</v>
      </c>
      <c r="J3" s="8" t="s">
        <v>6</v>
      </c>
      <c r="K3" s="8" t="s">
        <v>8</v>
      </c>
    </row>
    <row r="4" spans="1:11" ht="165.75" x14ac:dyDescent="0.2">
      <c r="A4" s="9">
        <v>1</v>
      </c>
      <c r="B4" s="10" t="s">
        <v>9</v>
      </c>
      <c r="C4" s="11" t="s">
        <v>10</v>
      </c>
      <c r="D4" s="12">
        <v>2085224</v>
      </c>
      <c r="E4" s="12" t="s">
        <v>11</v>
      </c>
      <c r="F4" s="13">
        <v>0.16</v>
      </c>
      <c r="G4" s="12">
        <f>ROUNDUP((D4*F4)*1.21,0)</f>
        <v>403700</v>
      </c>
      <c r="H4" s="12">
        <v>540000</v>
      </c>
      <c r="I4" s="12" t="s">
        <v>11</v>
      </c>
      <c r="J4" s="13">
        <v>0.16</v>
      </c>
      <c r="K4" s="12">
        <f>ROUND((H4*J4)*1.21,0)</f>
        <v>104544</v>
      </c>
    </row>
    <row r="5" spans="1:11" ht="25.5" x14ac:dyDescent="0.2">
      <c r="A5" s="9">
        <v>2</v>
      </c>
      <c r="B5" s="11" t="s">
        <v>12</v>
      </c>
      <c r="C5" s="11" t="s">
        <v>13</v>
      </c>
      <c r="D5" s="14">
        <v>2027.89</v>
      </c>
      <c r="E5" s="9" t="s">
        <v>14</v>
      </c>
      <c r="F5" s="12">
        <v>80</v>
      </c>
      <c r="G5" s="12">
        <f>ROUND((D5*F5)*1.21,0)</f>
        <v>196300</v>
      </c>
      <c r="H5" s="14">
        <v>986.11</v>
      </c>
      <c r="I5" s="9" t="s">
        <v>14</v>
      </c>
      <c r="J5" s="12">
        <v>80</v>
      </c>
      <c r="K5" s="12">
        <f>ROUNDUP((H5*J5)*1.21,0)</f>
        <v>95456</v>
      </c>
    </row>
    <row r="6" spans="1:11" x14ac:dyDescent="0.2">
      <c r="A6" s="76" t="s">
        <v>15</v>
      </c>
      <c r="B6" s="77"/>
      <c r="C6" s="77"/>
      <c r="D6" s="77"/>
      <c r="E6" s="77"/>
      <c r="F6" s="77"/>
      <c r="G6" s="16">
        <f>ROUND(SUM(G4:G5),0)</f>
        <v>600000</v>
      </c>
      <c r="H6" s="17"/>
      <c r="I6" s="17"/>
      <c r="J6" s="17"/>
      <c r="K6" s="16">
        <f>ROUND(SUM(K4:K5),0)</f>
        <v>200000</v>
      </c>
    </row>
    <row r="7" spans="1:11" x14ac:dyDescent="0.2">
      <c r="A7" s="15"/>
      <c r="B7" s="77" t="s">
        <v>16</v>
      </c>
      <c r="C7" s="77"/>
      <c r="D7" s="77"/>
      <c r="E7" s="77"/>
      <c r="F7" s="78"/>
      <c r="G7" s="18"/>
      <c r="H7" s="18"/>
      <c r="I7" s="18"/>
      <c r="J7" s="18"/>
      <c r="K7" s="18"/>
    </row>
    <row r="8" spans="1:11" x14ac:dyDescent="0.2">
      <c r="A8" s="79" t="s">
        <v>17</v>
      </c>
      <c r="B8" s="79"/>
      <c r="C8" s="79"/>
      <c r="D8" s="79"/>
      <c r="E8" s="79"/>
      <c r="F8" s="79"/>
      <c r="G8" s="19">
        <f>ROUND(SUM(G4),0)</f>
        <v>403700</v>
      </c>
      <c r="H8" s="19"/>
      <c r="I8" s="19"/>
      <c r="J8" s="19"/>
      <c r="K8" s="19">
        <f>SUM(K4)</f>
        <v>104544</v>
      </c>
    </row>
    <row r="9" spans="1:11" x14ac:dyDescent="0.2">
      <c r="A9" s="79" t="s">
        <v>18</v>
      </c>
      <c r="B9" s="79"/>
      <c r="C9" s="79"/>
      <c r="D9" s="79"/>
      <c r="E9" s="79"/>
      <c r="F9" s="79"/>
      <c r="G9" s="20">
        <f>ROUND(G5,0)</f>
        <v>196300</v>
      </c>
      <c r="H9" s="20"/>
      <c r="I9" s="20"/>
      <c r="J9" s="20"/>
      <c r="K9" s="20">
        <f>ROUND(K5,0)</f>
        <v>95456</v>
      </c>
    </row>
    <row r="10" spans="1:11" ht="31.5" customHeight="1" x14ac:dyDescent="0.2">
      <c r="A10" s="21"/>
      <c r="B10" s="72" t="s">
        <v>42</v>
      </c>
      <c r="C10" s="72"/>
      <c r="D10" s="72"/>
      <c r="E10" s="72"/>
      <c r="F10" s="72"/>
      <c r="G10" s="72"/>
      <c r="H10" s="72"/>
      <c r="I10" s="72"/>
      <c r="J10" s="72"/>
      <c r="K10" s="72"/>
    </row>
    <row r="11" spans="1:11" x14ac:dyDescent="0.2">
      <c r="A11" s="1"/>
      <c r="B11" s="71" t="s">
        <v>41</v>
      </c>
      <c r="C11" s="71"/>
      <c r="D11" s="71"/>
      <c r="E11" s="71"/>
      <c r="F11" s="4"/>
      <c r="G11" s="4"/>
      <c r="H11" s="4"/>
      <c r="I11" s="4"/>
      <c r="J11" s="4"/>
    </row>
    <row r="12" spans="1:11" x14ac:dyDescent="0.2">
      <c r="F12" s="22"/>
    </row>
  </sheetData>
  <mergeCells count="8">
    <mergeCell ref="B11:E11"/>
    <mergeCell ref="B10:K10"/>
    <mergeCell ref="B2:K2"/>
    <mergeCell ref="I1:K1"/>
    <mergeCell ref="A6:F6"/>
    <mergeCell ref="B7:F7"/>
    <mergeCell ref="A8:F8"/>
    <mergeCell ref="A9:F9"/>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B1AFD-3D85-4839-BF71-C7F3B0787B61}">
  <dimension ref="A1:I20"/>
  <sheetViews>
    <sheetView view="pageBreakPreview" zoomScale="85" zoomScaleNormal="100" zoomScaleSheetLayoutView="85" workbookViewId="0">
      <selection activeCell="C4" sqref="C4"/>
    </sheetView>
  </sheetViews>
  <sheetFormatPr defaultRowHeight="15" x14ac:dyDescent="0.25"/>
  <cols>
    <col min="2" max="2" width="10.28515625" customWidth="1"/>
    <col min="3" max="3" width="37.42578125" customWidth="1"/>
    <col min="5" max="5" width="12.85546875" customWidth="1"/>
    <col min="8" max="8" width="14.85546875" customWidth="1"/>
    <col min="9" max="9" width="12.7109375" customWidth="1"/>
  </cols>
  <sheetData>
    <row r="1" spans="1:9" ht="99.75" customHeight="1" x14ac:dyDescent="0.25">
      <c r="G1" s="81" t="s">
        <v>48</v>
      </c>
      <c r="H1" s="81"/>
      <c r="I1" s="81"/>
    </row>
    <row r="2" spans="1:9" s="23" customFormat="1" ht="18.75" customHeight="1" x14ac:dyDescent="0.25">
      <c r="A2" s="80" t="s">
        <v>19</v>
      </c>
      <c r="B2" s="80"/>
      <c r="C2" s="80"/>
      <c r="D2" s="80"/>
      <c r="E2" s="80"/>
      <c r="F2" s="80"/>
      <c r="G2" s="80"/>
      <c r="H2" s="80"/>
    </row>
    <row r="3" spans="1:9" s="26" customFormat="1" ht="57.75" customHeight="1" x14ac:dyDescent="0.2">
      <c r="A3" s="24" t="s">
        <v>1</v>
      </c>
      <c r="B3" s="25" t="s">
        <v>2</v>
      </c>
      <c r="C3" s="25" t="s">
        <v>3</v>
      </c>
      <c r="D3" s="25" t="s">
        <v>4</v>
      </c>
      <c r="E3" s="25" t="s">
        <v>5</v>
      </c>
      <c r="F3" s="25" t="s">
        <v>20</v>
      </c>
      <c r="G3" s="25" t="s">
        <v>21</v>
      </c>
      <c r="H3" s="25" t="s">
        <v>22</v>
      </c>
    </row>
    <row r="4" spans="1:9" s="26" customFormat="1" ht="83.25" customHeight="1" x14ac:dyDescent="0.2">
      <c r="A4" s="27">
        <v>1</v>
      </c>
      <c r="B4" s="28" t="s">
        <v>23</v>
      </c>
      <c r="C4" s="28" t="s">
        <v>24</v>
      </c>
      <c r="D4" s="29">
        <v>12500</v>
      </c>
      <c r="E4" s="27" t="s">
        <v>25</v>
      </c>
      <c r="F4" s="27">
        <v>66</v>
      </c>
      <c r="G4" s="27">
        <v>5000</v>
      </c>
      <c r="H4" s="29">
        <f>D4*F4</f>
        <v>825000</v>
      </c>
    </row>
    <row r="5" spans="1:9" s="26" customFormat="1" ht="11.25" x14ac:dyDescent="0.2">
      <c r="A5" s="83" t="s">
        <v>26</v>
      </c>
      <c r="B5" s="84"/>
      <c r="C5" s="84"/>
      <c r="D5" s="84"/>
      <c r="E5" s="84"/>
      <c r="F5" s="84"/>
      <c r="G5" s="31"/>
      <c r="H5" s="31">
        <f>SUM(H4:H4)</f>
        <v>825000</v>
      </c>
    </row>
    <row r="6" spans="1:9" s="26" customFormat="1" ht="11.25" x14ac:dyDescent="0.2">
      <c r="A6" s="30"/>
      <c r="B6" s="84" t="s">
        <v>27</v>
      </c>
      <c r="C6" s="84"/>
      <c r="D6" s="84"/>
      <c r="E6" s="84"/>
      <c r="F6" s="86"/>
      <c r="G6" s="31"/>
      <c r="H6" s="32">
        <f>SUM(H5)*0.21</f>
        <v>173250</v>
      </c>
    </row>
    <row r="7" spans="1:9" s="26" customFormat="1" ht="11.25" x14ac:dyDescent="0.2">
      <c r="A7" s="30"/>
      <c r="B7" s="84" t="s">
        <v>28</v>
      </c>
      <c r="C7" s="84"/>
      <c r="D7" s="84"/>
      <c r="E7" s="84"/>
      <c r="F7" s="86"/>
      <c r="G7" s="31"/>
      <c r="H7" s="32">
        <f>SUM(H5:H6)</f>
        <v>998250</v>
      </c>
    </row>
    <row r="8" spans="1:9" s="26" customFormat="1" ht="12" x14ac:dyDescent="0.2">
      <c r="A8" s="33"/>
      <c r="B8" s="34"/>
      <c r="C8" s="47" t="s">
        <v>33</v>
      </c>
      <c r="D8" s="34"/>
      <c r="E8" s="34"/>
      <c r="F8" s="34"/>
      <c r="G8" s="31"/>
      <c r="H8" s="32"/>
    </row>
    <row r="9" spans="1:9" s="26" customFormat="1" ht="11.25" x14ac:dyDescent="0.2">
      <c r="A9" s="87" t="s">
        <v>18</v>
      </c>
      <c r="B9" s="87"/>
      <c r="C9" s="87"/>
      <c r="D9" s="87"/>
      <c r="E9" s="87"/>
      <c r="F9" s="87"/>
      <c r="G9" s="31"/>
      <c r="H9" s="35">
        <f>SUM(H7)</f>
        <v>998250</v>
      </c>
    </row>
    <row r="12" spans="1:9" s="36" customFormat="1" ht="21" customHeight="1" x14ac:dyDescent="0.2">
      <c r="A12" s="80" t="s">
        <v>29</v>
      </c>
      <c r="B12" s="80"/>
      <c r="C12" s="80"/>
      <c r="D12" s="80"/>
      <c r="E12" s="80"/>
      <c r="F12" s="80"/>
      <c r="G12" s="80"/>
      <c r="H12" s="80"/>
      <c r="I12" s="80"/>
    </row>
    <row r="13" spans="1:9" s="37" customFormat="1" ht="74.25" customHeight="1" x14ac:dyDescent="0.2">
      <c r="A13" s="67" t="s">
        <v>1</v>
      </c>
      <c r="B13" s="68" t="s">
        <v>2</v>
      </c>
      <c r="C13" s="68" t="s">
        <v>3</v>
      </c>
      <c r="D13" s="68" t="s">
        <v>4</v>
      </c>
      <c r="E13" s="68" t="s">
        <v>5</v>
      </c>
      <c r="F13" s="68" t="s">
        <v>20</v>
      </c>
      <c r="G13" s="68" t="s">
        <v>21</v>
      </c>
      <c r="H13" s="68" t="s">
        <v>30</v>
      </c>
      <c r="I13" s="68" t="s">
        <v>44</v>
      </c>
    </row>
    <row r="14" spans="1:9" s="37" customFormat="1" ht="24.75" customHeight="1" x14ac:dyDescent="0.2">
      <c r="A14" s="27">
        <v>1</v>
      </c>
      <c r="B14" s="28" t="s">
        <v>9</v>
      </c>
      <c r="C14" s="38" t="s">
        <v>31</v>
      </c>
      <c r="D14" s="29">
        <v>650000</v>
      </c>
      <c r="E14" s="27" t="s">
        <v>11</v>
      </c>
      <c r="F14" s="27">
        <v>3.175E-2</v>
      </c>
      <c r="G14" s="27">
        <v>2000</v>
      </c>
      <c r="H14" s="29">
        <f>(D14*F14)*1.21</f>
        <v>24971.375</v>
      </c>
      <c r="I14" s="39" t="s">
        <v>32</v>
      </c>
    </row>
    <row r="15" spans="1:9" s="37" customFormat="1" ht="197.25" customHeight="1" x14ac:dyDescent="0.2">
      <c r="A15" s="40"/>
      <c r="B15" s="28" t="s">
        <v>9</v>
      </c>
      <c r="C15" s="38" t="s">
        <v>10</v>
      </c>
      <c r="D15" s="29">
        <f>D14+950000</f>
        <v>1600000</v>
      </c>
      <c r="E15" s="27" t="s">
        <v>11</v>
      </c>
      <c r="F15" s="27">
        <v>4.9000000000000002E-2</v>
      </c>
      <c r="G15" s="27">
        <v>2000</v>
      </c>
      <c r="H15" s="41" t="s">
        <v>32</v>
      </c>
      <c r="I15" s="42">
        <f>(D15*F15)*1.21</f>
        <v>94864</v>
      </c>
    </row>
    <row r="16" spans="1:9" s="37" customFormat="1" ht="12" x14ac:dyDescent="0.2">
      <c r="A16" s="83" t="s">
        <v>15</v>
      </c>
      <c r="B16" s="84"/>
      <c r="C16" s="84"/>
      <c r="D16" s="84"/>
      <c r="E16" s="84"/>
      <c r="F16" s="84"/>
      <c r="G16" s="31"/>
      <c r="H16" s="43">
        <f>SUM(H14:H14)</f>
        <v>24971.375</v>
      </c>
      <c r="I16" s="44">
        <f>I15</f>
        <v>94864</v>
      </c>
    </row>
    <row r="17" spans="1:9" s="37" customFormat="1" ht="12" x14ac:dyDescent="0.2">
      <c r="A17" s="45"/>
      <c r="B17" s="46"/>
      <c r="C17" s="47" t="s">
        <v>33</v>
      </c>
      <c r="D17" s="46"/>
      <c r="E17" s="46"/>
      <c r="F17" s="46"/>
      <c r="G17" s="48"/>
      <c r="H17" s="49"/>
      <c r="I17" s="50"/>
    </row>
    <row r="18" spans="1:9" s="37" customFormat="1" ht="12" x14ac:dyDescent="0.2">
      <c r="A18" s="85" t="s">
        <v>17</v>
      </c>
      <c r="B18" s="85"/>
      <c r="C18" s="85"/>
      <c r="D18" s="85"/>
      <c r="E18" s="85"/>
      <c r="F18" s="85"/>
      <c r="G18" s="48"/>
      <c r="H18" s="59">
        <f>ROUND((H14),0)</f>
        <v>24971</v>
      </c>
      <c r="I18" s="60">
        <f>I16</f>
        <v>94864</v>
      </c>
    </row>
    <row r="20" spans="1:9" s="61" customFormat="1" ht="53.25" customHeight="1" x14ac:dyDescent="0.25">
      <c r="A20" s="82" t="s">
        <v>43</v>
      </c>
      <c r="B20" s="82"/>
      <c r="C20" s="82"/>
      <c r="D20" s="82"/>
      <c r="E20" s="82"/>
      <c r="F20" s="82"/>
      <c r="G20" s="82"/>
      <c r="H20" s="82"/>
      <c r="I20" s="82"/>
    </row>
  </sheetData>
  <mergeCells count="10">
    <mergeCell ref="A2:H2"/>
    <mergeCell ref="G1:I1"/>
    <mergeCell ref="A20:I20"/>
    <mergeCell ref="A16:F16"/>
    <mergeCell ref="A18:F18"/>
    <mergeCell ref="A5:F5"/>
    <mergeCell ref="B6:F6"/>
    <mergeCell ref="B7:F7"/>
    <mergeCell ref="A9:F9"/>
    <mergeCell ref="A12:I1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EE18B-DD96-47D1-A33D-1037AEC16B83}">
  <dimension ref="A1:I11"/>
  <sheetViews>
    <sheetView tabSelected="1" view="pageBreakPreview" zoomScaleNormal="100" zoomScaleSheetLayoutView="100" workbookViewId="0">
      <selection activeCell="G1" sqref="G1:I1"/>
    </sheetView>
  </sheetViews>
  <sheetFormatPr defaultRowHeight="15" x14ac:dyDescent="0.25"/>
  <cols>
    <col min="2" max="2" width="10.5703125" customWidth="1"/>
    <col min="5" max="5" width="11.28515625" customWidth="1"/>
    <col min="8" max="8" width="13.42578125" customWidth="1"/>
    <col min="9" max="9" width="12.28515625" customWidth="1"/>
  </cols>
  <sheetData>
    <row r="1" spans="1:9" ht="96.75" customHeight="1" x14ac:dyDescent="0.25">
      <c r="G1" s="81" t="s">
        <v>49</v>
      </c>
      <c r="H1" s="81"/>
      <c r="I1" s="81"/>
    </row>
    <row r="3" spans="1:9" s="23" customFormat="1" ht="36.75" customHeight="1" x14ac:dyDescent="0.25">
      <c r="A3" s="89" t="s">
        <v>34</v>
      </c>
      <c r="B3" s="89"/>
      <c r="C3" s="89"/>
      <c r="D3" s="89"/>
      <c r="E3" s="89"/>
      <c r="F3" s="89"/>
      <c r="G3" s="89"/>
      <c r="H3" s="89"/>
      <c r="I3" s="89"/>
    </row>
    <row r="4" spans="1:9" s="51" customFormat="1" ht="75" customHeight="1" x14ac:dyDescent="0.2">
      <c r="A4" s="67" t="s">
        <v>1</v>
      </c>
      <c r="B4" s="68" t="s">
        <v>2</v>
      </c>
      <c r="C4" s="68" t="s">
        <v>3</v>
      </c>
      <c r="D4" s="68" t="s">
        <v>4</v>
      </c>
      <c r="E4" s="68" t="s">
        <v>5</v>
      </c>
      <c r="F4" s="68" t="s">
        <v>20</v>
      </c>
      <c r="G4" s="68" t="s">
        <v>21</v>
      </c>
      <c r="H4" s="68" t="s">
        <v>30</v>
      </c>
      <c r="I4" s="68" t="s">
        <v>45</v>
      </c>
    </row>
    <row r="5" spans="1:9" s="51" customFormat="1" ht="45" x14ac:dyDescent="0.2">
      <c r="A5" s="27">
        <v>1</v>
      </c>
      <c r="B5" s="28" t="s">
        <v>9</v>
      </c>
      <c r="C5" s="28" t="s">
        <v>35</v>
      </c>
      <c r="D5" s="52">
        <v>800000</v>
      </c>
      <c r="E5" s="27" t="s">
        <v>11</v>
      </c>
      <c r="F5" s="27">
        <v>3.1800000000000002E-2</v>
      </c>
      <c r="G5" s="27">
        <v>2000</v>
      </c>
      <c r="H5" s="29">
        <f>(D5*F5)*1.21+5</f>
        <v>30787.399999999998</v>
      </c>
      <c r="I5" s="53" t="s">
        <v>32</v>
      </c>
    </row>
    <row r="6" spans="1:9" s="51" customFormat="1" ht="166.5" customHeight="1" x14ac:dyDescent="0.2">
      <c r="A6" s="40"/>
      <c r="B6" s="28" t="s">
        <v>9</v>
      </c>
      <c r="C6" s="38" t="s">
        <v>10</v>
      </c>
      <c r="D6" s="52">
        <f>D5+1200000</f>
        <v>2000000</v>
      </c>
      <c r="E6" s="27" t="s">
        <v>11</v>
      </c>
      <c r="F6" s="27">
        <v>4.36E-2</v>
      </c>
      <c r="G6" s="27">
        <v>2000</v>
      </c>
      <c r="H6" s="29" t="s">
        <v>32</v>
      </c>
      <c r="I6" s="29">
        <f>(D6*F6)*1.21</f>
        <v>105512</v>
      </c>
    </row>
    <row r="7" spans="1:9" s="51" customFormat="1" ht="12.75" customHeight="1" x14ac:dyDescent="0.2">
      <c r="A7" s="54" t="s">
        <v>15</v>
      </c>
      <c r="B7" s="55"/>
      <c r="C7" s="84" t="s">
        <v>36</v>
      </c>
      <c r="D7" s="84"/>
      <c r="E7" s="84"/>
      <c r="F7" s="86"/>
      <c r="G7" s="31"/>
      <c r="H7" s="31">
        <f>SUM(H5:H5)</f>
        <v>30787.399999999998</v>
      </c>
      <c r="I7" s="31">
        <f>SUM(I5:I6)</f>
        <v>105512</v>
      </c>
    </row>
    <row r="8" spans="1:9" s="51" customFormat="1" ht="12.75" customHeight="1" x14ac:dyDescent="0.2">
      <c r="A8" s="33"/>
      <c r="B8" s="84" t="s">
        <v>33</v>
      </c>
      <c r="C8" s="84"/>
      <c r="D8" s="84"/>
      <c r="E8" s="84"/>
      <c r="F8" s="86"/>
      <c r="G8" s="31"/>
      <c r="H8" s="32"/>
      <c r="I8" s="32"/>
    </row>
    <row r="9" spans="1:9" s="51" customFormat="1" ht="12" x14ac:dyDescent="0.2">
      <c r="A9" s="87" t="s">
        <v>17</v>
      </c>
      <c r="B9" s="87"/>
      <c r="C9" s="87"/>
      <c r="D9" s="87"/>
      <c r="E9" s="87"/>
      <c r="F9" s="87"/>
      <c r="G9" s="31"/>
      <c r="H9" s="35">
        <f>H5</f>
        <v>30787.399999999998</v>
      </c>
      <c r="I9" s="35">
        <f>SUM(I5:I6)</f>
        <v>105512</v>
      </c>
    </row>
    <row r="11" spans="1:9" s="61" customFormat="1" ht="61.5" customHeight="1" x14ac:dyDescent="0.25">
      <c r="A11" s="88" t="s">
        <v>43</v>
      </c>
      <c r="B11" s="88"/>
      <c r="C11" s="88"/>
      <c r="D11" s="88"/>
      <c r="E11" s="88"/>
      <c r="F11" s="88"/>
      <c r="G11" s="88"/>
      <c r="H11" s="88"/>
      <c r="I11" s="88"/>
    </row>
  </sheetData>
  <mergeCells count="6">
    <mergeCell ref="G1:I1"/>
    <mergeCell ref="C7:F7"/>
    <mergeCell ref="B8:F8"/>
    <mergeCell ref="A9:F9"/>
    <mergeCell ref="A11:I11"/>
    <mergeCell ref="A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Kopsavilkums</vt:lpstr>
      <vt:lpstr>noteiktas_slimibas</vt:lpstr>
      <vt:lpstr>laboratorija</vt:lpstr>
      <vt:lpstr>onko_uzturesana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Vineta Šteinberga</dc:creator>
  <cp:lastModifiedBy>Igors Belovs</cp:lastModifiedBy>
  <dcterms:created xsi:type="dcterms:W3CDTF">2023-03-27T10:57:05Z</dcterms:created>
  <dcterms:modified xsi:type="dcterms:W3CDTF">2023-06-22T08:31:03Z</dcterms:modified>
</cp:coreProperties>
</file>