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iem-ds.iem.gov.lv\U disks\isilantjevs\Dokumenti datorā\2024\Misijas\Padāns\"/>
    </mc:Choice>
  </mc:AlternateContent>
  <xr:revisionPtr revIDLastSave="0" documentId="8_{636C012B-08CC-457A-91DF-D5EB43694A25}" xr6:coauthVersionLast="36" xr6:coauthVersionMax="36" xr10:uidLastSave="{00000000-0000-0000-0000-000000000000}"/>
  <bookViews>
    <workbookView xWindow="0" yWindow="0" windowWidth="23040" windowHeight="9105" xr2:uid="{00000000-000D-0000-FFFF-FFFF00000000}"/>
  </bookViews>
  <sheets>
    <sheet name="Valsts robežsardze (J. Padāns)" sheetId="6" r:id="rId1"/>
    <sheet name="Forma" sheetId="4" state="hidden" r:id="rId2"/>
  </sheets>
  <definedNames>
    <definedName name="_xlnm._FilterDatabase" localSheetId="1" hidden="1">Forma!$B$3:$I$41</definedName>
    <definedName name="_xlnm.Print_Area" localSheetId="0">'Valsts robežsardze (J. Padāns)'!$B:$D</definedName>
    <definedName name="q" localSheetId="1">#REF!</definedName>
    <definedName name="q">#REF!</definedName>
    <definedName name="ssss" localSheetId="1">#REF!</definedName>
    <definedName name="ssss">#REF!</definedName>
    <definedName name="Valsts_policijas_amatpersonas_ar_speciālo_dienesta_pakāpi_dalība_Eiropas_Savienības_policijas_misijā_Gruzijā__EUMM_GEORGIA_________M.Štange__līdz_2019.gada_28.februārim" localSheetId="1">#REF!</definedName>
    <definedName name="Valsts_policijas_amatpersonas_ar_speciālo_dienesta_pakāpi_dalība_Eiropas_Savienības_policijas_misijā_Gruzijā__EUMM_GEORGIA_________M.Štange__līdz_2019.gada_28.februārim">#REF!</definedName>
    <definedName name="z" localSheetId="1">#REF!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3" i="6" l="1"/>
  <c r="D51" i="6" s="1"/>
  <c r="D49" i="6"/>
  <c r="D46" i="6"/>
  <c r="D44" i="6"/>
  <c r="D43" i="6" s="1"/>
  <c r="D48" i="6" l="1"/>
  <c r="D42" i="6" s="1"/>
  <c r="E29" i="6"/>
  <c r="E31" i="6"/>
  <c r="E34" i="6"/>
  <c r="E38" i="6"/>
  <c r="H37" i="6"/>
  <c r="H36" i="6"/>
  <c r="E36" i="6" s="1"/>
  <c r="H33" i="6"/>
  <c r="H30" i="6"/>
  <c r="H28" i="6"/>
  <c r="H27" i="6" l="1"/>
  <c r="H35" i="6"/>
  <c r="H32" i="6" l="1"/>
  <c r="D37" i="6"/>
  <c r="D33" i="6"/>
  <c r="E33" i="6" s="1"/>
  <c r="D30" i="6"/>
  <c r="E30" i="6" s="1"/>
  <c r="D28" i="6"/>
  <c r="D21" i="6"/>
  <c r="D18" i="6"/>
  <c r="D16" i="6"/>
  <c r="D14" i="6" s="1"/>
  <c r="D12" i="6"/>
  <c r="D9" i="6"/>
  <c r="D6" i="6" s="1"/>
  <c r="D7" i="6"/>
  <c r="D35" i="6" l="1"/>
  <c r="E35" i="6" s="1"/>
  <c r="E37" i="6"/>
  <c r="D27" i="6"/>
  <c r="E27" i="6" s="1"/>
  <c r="E28" i="6"/>
  <c r="H26" i="6"/>
  <c r="D11" i="6"/>
  <c r="D5" i="6" s="1"/>
  <c r="D32" i="6"/>
  <c r="D26" i="6" s="1"/>
  <c r="E32" i="6" l="1"/>
  <c r="E26" i="6"/>
  <c r="E38" i="4" l="1"/>
  <c r="F38" i="4" s="1"/>
  <c r="H38" i="4" s="1"/>
  <c r="E37" i="4"/>
  <c r="F37" i="4" s="1"/>
  <c r="E36" i="4"/>
  <c r="F36" i="4" s="1"/>
  <c r="H36" i="4" s="1"/>
  <c r="E35" i="4"/>
  <c r="F35" i="4" s="1"/>
  <c r="H35" i="4" s="1"/>
  <c r="E34" i="4"/>
  <c r="F34" i="4" s="1"/>
  <c r="H34" i="4" s="1"/>
  <c r="E33" i="4"/>
  <c r="F33" i="4" s="1"/>
  <c r="H33" i="4" s="1"/>
  <c r="E32" i="4"/>
  <c r="F32" i="4" s="1"/>
  <c r="H32" i="4" s="1"/>
  <c r="E31" i="4"/>
  <c r="F31" i="4" s="1"/>
  <c r="H31" i="4" s="1"/>
  <c r="E30" i="4"/>
  <c r="F30" i="4" s="1"/>
  <c r="H30" i="4" s="1"/>
  <c r="E29" i="4"/>
  <c r="F29" i="4" s="1"/>
  <c r="E28" i="4"/>
  <c r="F28" i="4" s="1"/>
  <c r="H28" i="4" s="1"/>
  <c r="E27" i="4"/>
  <c r="F27" i="4" s="1"/>
  <c r="H27" i="4" s="1"/>
  <c r="E26" i="4"/>
  <c r="F26" i="4" s="1"/>
  <c r="H26" i="4" s="1"/>
  <c r="E25" i="4"/>
  <c r="F25" i="4" s="1"/>
  <c r="H25" i="4" s="1"/>
  <c r="E24" i="4"/>
  <c r="F24" i="4" s="1"/>
  <c r="H24" i="4" s="1"/>
  <c r="E23" i="4"/>
  <c r="F23" i="4" s="1"/>
  <c r="H23" i="4" s="1"/>
  <c r="E22" i="4"/>
  <c r="F22" i="4" s="1"/>
  <c r="H22" i="4" s="1"/>
  <c r="E21" i="4"/>
  <c r="F21" i="4" s="1"/>
  <c r="H21" i="4" s="1"/>
  <c r="E20" i="4"/>
  <c r="F20" i="4" s="1"/>
  <c r="H20" i="4" s="1"/>
  <c r="E19" i="4"/>
  <c r="F19" i="4" s="1"/>
  <c r="H19" i="4" s="1"/>
  <c r="E18" i="4"/>
  <c r="F18" i="4" s="1"/>
  <c r="H18" i="4" s="1"/>
  <c r="E17" i="4"/>
  <c r="F17" i="4" s="1"/>
  <c r="H17" i="4" s="1"/>
  <c r="E16" i="4"/>
  <c r="F16" i="4" s="1"/>
  <c r="H16" i="4" s="1"/>
  <c r="E15" i="4"/>
  <c r="F15" i="4" s="1"/>
  <c r="H15" i="4" s="1"/>
  <c r="E14" i="4"/>
  <c r="F14" i="4" s="1"/>
  <c r="H14" i="4" s="1"/>
  <c r="E13" i="4"/>
  <c r="F13" i="4" s="1"/>
  <c r="H13" i="4" s="1"/>
  <c r="E12" i="4"/>
  <c r="F12" i="4" s="1"/>
  <c r="H12" i="4" s="1"/>
  <c r="E11" i="4"/>
  <c r="F11" i="4" s="1"/>
  <c r="H11" i="4" s="1"/>
  <c r="E10" i="4"/>
  <c r="F10" i="4" s="1"/>
  <c r="H10" i="4" s="1"/>
  <c r="E9" i="4"/>
  <c r="F9" i="4" s="1"/>
  <c r="H9" i="4" s="1"/>
  <c r="E8" i="4"/>
  <c r="F8" i="4" s="1"/>
  <c r="H8" i="4" s="1"/>
  <c r="E7" i="4"/>
  <c r="F7" i="4" s="1"/>
  <c r="H7" i="4" s="1"/>
  <c r="E6" i="4"/>
  <c r="F6" i="4" s="1"/>
  <c r="H6" i="4" s="1"/>
  <c r="E5" i="4"/>
  <c r="F5" i="4" s="1"/>
  <c r="H5" i="4" s="1"/>
  <c r="E4" i="4"/>
  <c r="F4" i="4" s="1"/>
  <c r="H4" i="4" s="1"/>
  <c r="H39" i="4" l="1"/>
  <c r="E39" i="4"/>
  <c r="E41" i="4" s="1"/>
</calcChain>
</file>

<file path=xl/sharedStrings.xml><?xml version="1.0" encoding="utf-8"?>
<sst xmlns="http://schemas.openxmlformats.org/spreadsheetml/2006/main" count="115" uniqueCount="76">
  <si>
    <t>IZDEVUMU APRĒĶINS</t>
  </si>
  <si>
    <t>Izdevumi kopā</t>
  </si>
  <si>
    <t>Atlīdzība</t>
  </si>
  <si>
    <t>Preces un pakalpojumi</t>
  </si>
  <si>
    <t>daudz.</t>
  </si>
  <si>
    <t>cena</t>
  </si>
  <si>
    <t>kopā</t>
  </si>
  <si>
    <t>suvenīrs, uzšuve</t>
  </si>
  <si>
    <t>uzšuve</t>
  </si>
  <si>
    <t>termokrekls</t>
  </si>
  <si>
    <t>termobikses</t>
  </si>
  <si>
    <t>apakšējais krekls</t>
  </si>
  <si>
    <t>apkašējas bikses</t>
  </si>
  <si>
    <t>zeķes</t>
  </si>
  <si>
    <t>cimdi</t>
  </si>
  <si>
    <t>telts-veste</t>
  </si>
  <si>
    <t>krekls</t>
  </si>
  <si>
    <t>leatherman instrumenti</t>
  </si>
  <si>
    <t>aptieciņa</t>
  </si>
  <si>
    <t>LeD lukturis</t>
  </si>
  <si>
    <t>guļammaiss</t>
  </si>
  <si>
    <t>apavi</t>
  </si>
  <si>
    <t>sporta apavi</t>
  </si>
  <si>
    <t>polo krekls</t>
  </si>
  <si>
    <t>jaka</t>
  </si>
  <si>
    <t>soma</t>
  </si>
  <si>
    <t>mugursoma</t>
  </si>
  <si>
    <t>bikses</t>
  </si>
  <si>
    <t>džemperis</t>
  </si>
  <si>
    <t>pvn</t>
  </si>
  <si>
    <t>arPVN</t>
  </si>
  <si>
    <t>1 personai</t>
  </si>
  <si>
    <t xml:space="preserve">                                                                                                                             </t>
  </si>
  <si>
    <t xml:space="preserve">     euro</t>
  </si>
  <si>
    <t>2024. gads</t>
  </si>
  <si>
    <t>Atalgojums</t>
  </si>
  <si>
    <r>
      <t xml:space="preserve">Citas normatīvajos aktos noteiktās piemaksas, kas nav iepriekš klasificētas 
Ministru kabineta 2021.gada 7.decembra noteikumos Nr.793 amatpersonai atbilstoši amata līmenim noteiktais piemaksas apmērs gadā 19 778 </t>
    </r>
    <r>
      <rPr>
        <i/>
        <sz val="11"/>
        <rFont val="Times New Roman"/>
        <family val="1"/>
        <charset val="186"/>
      </rPr>
      <t>euro</t>
    </r>
    <r>
      <rPr>
        <sz val="11"/>
        <rFont val="Times New Roman"/>
        <family val="1"/>
        <charset val="186"/>
      </rPr>
      <t xml:space="preserve"> (mēnesī 1 648,17 </t>
    </r>
    <r>
      <rPr>
        <i/>
        <sz val="11"/>
        <rFont val="Times New Roman"/>
        <family val="1"/>
        <charset val="186"/>
      </rPr>
      <t>euro</t>
    </r>
    <r>
      <rPr>
        <sz val="11"/>
        <rFont val="Times New Roman"/>
        <family val="1"/>
        <charset val="186"/>
      </rPr>
      <t>) (Taktiskais amata līmenis), koeficients - 1,4.
(1 648,17</t>
    </r>
    <r>
      <rPr>
        <i/>
        <sz val="11"/>
        <rFont val="Times New Roman"/>
        <family val="1"/>
        <charset val="186"/>
      </rPr>
      <t xml:space="preserve"> euro</t>
    </r>
    <r>
      <rPr>
        <sz val="11"/>
        <rFont val="Times New Roman"/>
        <family val="1"/>
        <charset val="186"/>
      </rPr>
      <t xml:space="preserve"> × 1,4 × 4 mēn.) + (1 648,17 </t>
    </r>
    <r>
      <rPr>
        <i/>
        <sz val="11"/>
        <rFont val="Times New Roman"/>
        <family val="1"/>
        <charset val="186"/>
      </rPr>
      <t>euro</t>
    </r>
    <r>
      <rPr>
        <sz val="11"/>
        <rFont val="Times New Roman"/>
        <family val="1"/>
        <charset val="186"/>
      </rPr>
      <t xml:space="preserve"> × 1,4 : 31 diena x  28 dienas) = 11 313,89 </t>
    </r>
    <r>
      <rPr>
        <i/>
        <sz val="11"/>
        <rFont val="Times New Roman"/>
        <family val="1"/>
        <charset val="186"/>
      </rPr>
      <t>euro</t>
    </r>
  </si>
  <si>
    <t>Darba devēja valsts sociālās apdrošināšanas obligātās iemaksas, pabalsti un kompensācijas</t>
  </si>
  <si>
    <r>
      <t xml:space="preserve">Darba devēja valsts sociālās apdrošināšanas obligātās iemaksas 23,59% no EKK 1149 summas (11 313,89 </t>
    </r>
    <r>
      <rPr>
        <i/>
        <sz val="11"/>
        <rFont val="Times New Roman"/>
        <family val="1"/>
        <charset val="186"/>
      </rPr>
      <t xml:space="preserve">euro </t>
    </r>
    <r>
      <rPr>
        <sz val="11"/>
        <rFont val="Times New Roman"/>
        <family val="1"/>
        <charset val="186"/>
      </rPr>
      <t xml:space="preserve">× 23,59 %) = 2 668,95 </t>
    </r>
    <r>
      <rPr>
        <i/>
        <sz val="11"/>
        <rFont val="Times New Roman"/>
        <family val="1"/>
        <charset val="186"/>
      </rPr>
      <t>euro</t>
    </r>
  </si>
  <si>
    <t>Mācību, darba un dienesta komandējumi, darba braucieni</t>
  </si>
  <si>
    <r>
      <t xml:space="preserve">Pārējie komandējumu un darba braucienu izdevumi
Ceļa izdevumi:
- braucienam un bagāžai 570 euro (reizi kalendāra gadā ceļa izdevumi dodoties atvaļinājumā uz Latviju un atgriežoties no Latvijas, apdrošināšana par ceļojuma dienām 0,60 euro par 1 dienu x 1 amatpersona (570 </t>
    </r>
    <r>
      <rPr>
        <i/>
        <sz val="11"/>
        <rFont val="Times New Roman"/>
        <family val="1"/>
        <charset val="186"/>
      </rPr>
      <t>euro</t>
    </r>
    <r>
      <rPr>
        <sz val="11"/>
        <rFont val="Times New Roman"/>
        <family val="1"/>
        <charset val="186"/>
      </rPr>
      <t xml:space="preserve"> x 2) + (0,60 </t>
    </r>
    <r>
      <rPr>
        <i/>
        <sz val="11"/>
        <rFont val="Times New Roman"/>
        <family val="1"/>
        <charset val="186"/>
      </rPr>
      <t>euro</t>
    </r>
    <r>
      <rPr>
        <sz val="11"/>
        <rFont val="Times New Roman"/>
        <family val="1"/>
        <charset val="186"/>
      </rPr>
      <t xml:space="preserve"> x 2) = 1141,20 </t>
    </r>
    <r>
      <rPr>
        <i/>
        <sz val="11"/>
        <rFont val="Times New Roman"/>
        <family val="1"/>
        <charset val="186"/>
      </rPr>
      <t>euro</t>
    </r>
    <r>
      <rPr>
        <sz val="11"/>
        <rFont val="Times New Roman"/>
        <family val="1"/>
        <charset val="186"/>
      </rPr>
      <t xml:space="preserve">). </t>
    </r>
    <r>
      <rPr>
        <i/>
        <sz val="11"/>
        <rFont val="Times New Roman"/>
        <family val="1"/>
        <charset val="186"/>
      </rPr>
      <t xml:space="preserve">
2023.gadā finanšu līdzekļi piešķirti ar Ministru kabineta 2022.gada 14. jūlija rīkojumu Nr.506 (prot. Nr. 36 22. §) “Par Valsts robežsardzes amatpersonas ar speciālo dienesta pakāpi dalību Eiropas Savienības Novērošanas misijā Gruzijā (EUMM Georgia) un finanšu līdzekļu piešķiršanu no valsts budžeta programmas "Līdzekļi neparedzētiem gadījumiem" (budžeta programma 10.00.00 "Valsts robežsardzes darbība" ) </t>
    </r>
  </si>
  <si>
    <t>Pakalpojumi</t>
  </si>
  <si>
    <r>
      <t>Izdevumi par sakaru pakalpojumiem 85,00</t>
    </r>
    <r>
      <rPr>
        <i/>
        <sz val="11"/>
        <rFont val="Times New Roman"/>
        <family val="1"/>
        <charset val="186"/>
      </rPr>
      <t xml:space="preserve"> euro</t>
    </r>
    <r>
      <rPr>
        <sz val="11"/>
        <rFont val="Times New Roman"/>
        <family val="1"/>
        <charset val="186"/>
      </rPr>
      <t xml:space="preserve"> (vienam dalībniekam mēnesī) x 4 mēneši + (85,00, </t>
    </r>
    <r>
      <rPr>
        <i/>
        <sz val="11"/>
        <rFont val="Times New Roman"/>
        <family val="1"/>
        <charset val="186"/>
      </rPr>
      <t>euro</t>
    </r>
    <r>
      <rPr>
        <sz val="11"/>
        <rFont val="Times New Roman"/>
        <family val="1"/>
        <charset val="186"/>
      </rPr>
      <t>: 31 diena x  28 dienas)</t>
    </r>
  </si>
  <si>
    <t>Dažādi pakalpojumi</t>
  </si>
  <si>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11 895,21 </t>
    </r>
    <r>
      <rPr>
        <i/>
        <sz val="11"/>
        <rFont val="Times New Roman"/>
        <family val="1"/>
        <charset val="186"/>
      </rPr>
      <t>euro</t>
    </r>
    <r>
      <rPr>
        <sz val="11"/>
        <rFont val="Times New Roman"/>
        <family val="1"/>
        <charset val="186"/>
      </rPr>
      <t xml:space="preserve"> gadā (Taktiskais amata līmenis). 
Dzīvokļa (dzīvojamās telpas) īres un komunālo pakalpojumu izdevumi: 
(11895,21 </t>
    </r>
    <r>
      <rPr>
        <i/>
        <sz val="11"/>
        <rFont val="Times New Roman"/>
        <family val="1"/>
        <charset val="186"/>
      </rPr>
      <t>euro</t>
    </r>
    <r>
      <rPr>
        <sz val="11"/>
        <rFont val="Times New Roman"/>
        <family val="1"/>
        <charset val="186"/>
      </rPr>
      <t xml:space="preserve"> (vienam dalībniekam gadā) : 12 mēn. x 4 mēn.)  + (11895,21 </t>
    </r>
    <r>
      <rPr>
        <i/>
        <sz val="11"/>
        <rFont val="Times New Roman"/>
        <family val="1"/>
        <charset val="186"/>
      </rPr>
      <t>euro</t>
    </r>
    <r>
      <rPr>
        <sz val="11"/>
        <rFont val="Times New Roman"/>
        <family val="1"/>
        <charset val="186"/>
      </rPr>
      <t xml:space="preserve">: 12 mēn. : 31 diena x  28 dienas) = 4 860,41 </t>
    </r>
    <r>
      <rPr>
        <i/>
        <sz val="11"/>
        <rFont val="Times New Roman"/>
        <family val="1"/>
        <charset val="186"/>
      </rPr>
      <t>euro</t>
    </r>
  </si>
  <si>
    <t>Krājumi, materiāli, energoresursi, preces, biroja preces un inventārs, kurus neuzskaita kodā 5000</t>
  </si>
  <si>
    <r>
      <t xml:space="preserve">Darba aizsardzības līdzekļi - 
*Speciālais apģērbs - 1110,78 </t>
    </r>
    <r>
      <rPr>
        <i/>
        <sz val="11"/>
        <rFont val="Times New Roman"/>
        <family val="1"/>
        <charset val="186"/>
      </rPr>
      <t>euro</t>
    </r>
  </si>
  <si>
    <r>
      <t xml:space="preserve">Pārējie specifiskas lietošanas materiāli un inventārs
*Speciālais aprīkojums - 418,72 </t>
    </r>
    <r>
      <rPr>
        <i/>
        <sz val="11"/>
        <rFont val="Times New Roman"/>
        <family val="1"/>
        <charset val="186"/>
      </rPr>
      <t>euro</t>
    </r>
    <r>
      <rPr>
        <sz val="11"/>
        <rFont val="Times New Roman"/>
        <family val="1"/>
        <charset val="186"/>
      </rPr>
      <t xml:space="preserve"> </t>
    </r>
  </si>
  <si>
    <t>Pamatkapitāla veidošana</t>
  </si>
  <si>
    <r>
      <t xml:space="preserve">Datortehnika, sakaru un cita biroja tehnika 1500 </t>
    </r>
    <r>
      <rPr>
        <i/>
        <sz val="11"/>
        <rFont val="Times New Roman"/>
        <family val="1"/>
        <charset val="186"/>
      </rPr>
      <t>euro</t>
    </r>
    <r>
      <rPr>
        <sz val="11"/>
        <rFont val="Times New Roman"/>
        <family val="1"/>
        <charset val="186"/>
      </rPr>
      <t xml:space="preserve"> (vienam dalībniekam -  datora iegāde) x 1 amatpersona </t>
    </r>
  </si>
  <si>
    <t>* izdevumi būs precizēti atbilstoši faktiskajiem izdevumiem</t>
  </si>
  <si>
    <t xml:space="preserve">                                                                                                                                  </t>
  </si>
  <si>
    <t xml:space="preserve">  euro</t>
  </si>
  <si>
    <r>
      <t>EUMM Georgia</t>
    </r>
    <r>
      <rPr>
        <b/>
        <sz val="11"/>
        <rFont val="Times New Roman"/>
        <family val="1"/>
        <charset val="186"/>
      </rPr>
      <t xml:space="preserve">   (01.01.2025.-03.08.2025.)</t>
    </r>
  </si>
  <si>
    <t>2025. gads</t>
  </si>
  <si>
    <r>
      <t xml:space="preserve">Citas normatīvajos aktos noteiktās piemaksas, kas nav iepriekš klasificētas Ministru kabineta 2021. gada 7. decembra noteikumos Nr. 793 amatpersonai atbilstoši amata līmenim noteiktais piemaksas apmērs gadā 19 778 </t>
    </r>
    <r>
      <rPr>
        <i/>
        <sz val="11"/>
        <rFont val="Times New Roman"/>
        <family val="1"/>
        <charset val="186"/>
      </rPr>
      <t>euro</t>
    </r>
    <r>
      <rPr>
        <sz val="11"/>
        <rFont val="Times New Roman"/>
        <family val="1"/>
        <charset val="186"/>
      </rPr>
      <t xml:space="preserve"> (mēnesī 1 648,17 </t>
    </r>
    <r>
      <rPr>
        <i/>
        <sz val="11"/>
        <rFont val="Times New Roman"/>
        <family val="1"/>
        <charset val="186"/>
      </rPr>
      <t>euro</t>
    </r>
    <r>
      <rPr>
        <sz val="11"/>
        <rFont val="Times New Roman"/>
        <family val="1"/>
        <charset val="186"/>
      </rPr>
      <t xml:space="preserve">) (Taktiskais amata līmenis), koeficients - 1,4.
(1 648,17 </t>
    </r>
    <r>
      <rPr>
        <i/>
        <sz val="11"/>
        <rFont val="Times New Roman"/>
        <family val="1"/>
        <charset val="186"/>
      </rPr>
      <t>euro</t>
    </r>
    <r>
      <rPr>
        <sz val="11"/>
        <rFont val="Times New Roman"/>
        <family val="1"/>
        <charset val="186"/>
      </rPr>
      <t xml:space="preserve"> × 1,4 × 7 mēn.) + (1 648,17 </t>
    </r>
    <r>
      <rPr>
        <i/>
        <sz val="11"/>
        <rFont val="Times New Roman"/>
        <family val="1"/>
        <charset val="186"/>
      </rPr>
      <t>euro</t>
    </r>
    <r>
      <rPr>
        <sz val="11"/>
        <rFont val="Times New Roman"/>
        <family val="1"/>
        <charset val="186"/>
      </rPr>
      <t xml:space="preserve"> × 1,4 : 31 d. × 3 d.) = 16 375,37 </t>
    </r>
    <r>
      <rPr>
        <i/>
        <sz val="11"/>
        <rFont val="Times New Roman"/>
        <family val="1"/>
        <charset val="186"/>
      </rPr>
      <t>euro.</t>
    </r>
  </si>
  <si>
    <r>
      <t xml:space="preserve">Darba devēja valsts sociālās apdrošināšanas obligātās iemaksas 23,59% no EKK 1149 summas (16 375,37 </t>
    </r>
    <r>
      <rPr>
        <i/>
        <sz val="11"/>
        <rFont val="Times New Roman"/>
        <family val="1"/>
        <charset val="186"/>
      </rPr>
      <t xml:space="preserve">euro </t>
    </r>
    <r>
      <rPr>
        <sz val="11"/>
        <rFont val="Times New Roman"/>
        <family val="1"/>
        <charset val="186"/>
      </rPr>
      <t xml:space="preserve">× 23,59 %) = 3 862,95 </t>
    </r>
    <r>
      <rPr>
        <i/>
        <sz val="11"/>
        <rFont val="Times New Roman"/>
        <family val="1"/>
        <charset val="186"/>
      </rPr>
      <t>euro</t>
    </r>
  </si>
  <si>
    <r>
      <t xml:space="preserve">Pārējie komandējumu un darba braucienu izdevumi
Ceļa izdevumi:
-braucienam un bagāžai 570 </t>
    </r>
    <r>
      <rPr>
        <i/>
        <sz val="11"/>
        <rFont val="Times New Roman"/>
        <family val="1"/>
        <charset val="186"/>
      </rPr>
      <t>euro</t>
    </r>
    <r>
      <rPr>
        <sz val="11"/>
        <rFont val="Times New Roman"/>
        <family val="1"/>
        <charset val="186"/>
      </rPr>
      <t xml:space="preserve"> (reizi kalendāra gadā ceļa izdevumi dodoties atvaļinājumā uz Latviju un atgriežoties no Latvijas,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x 2) + (0,60 </t>
    </r>
    <r>
      <rPr>
        <i/>
        <sz val="11"/>
        <rFont val="Times New Roman"/>
        <family val="1"/>
        <charset val="186"/>
      </rPr>
      <t>euro</t>
    </r>
    <r>
      <rPr>
        <sz val="11"/>
        <rFont val="Times New Roman"/>
        <family val="1"/>
        <charset val="186"/>
      </rPr>
      <t xml:space="preserve"> x 2) = 1141,20 </t>
    </r>
    <r>
      <rPr>
        <i/>
        <sz val="11"/>
        <rFont val="Times New Roman"/>
        <family val="1"/>
        <charset val="186"/>
      </rPr>
      <t>euro)</t>
    </r>
    <r>
      <rPr>
        <sz val="11"/>
        <rFont val="Times New Roman"/>
        <family val="1"/>
        <charset val="186"/>
      </rPr>
      <t xml:space="preserve">; </t>
    </r>
    <r>
      <rPr>
        <i/>
        <sz val="11"/>
        <rFont val="Times New Roman"/>
        <family val="1"/>
        <charset val="186"/>
      </rPr>
      <t xml:space="preserve">
-</t>
    </r>
    <r>
      <rPr>
        <sz val="11"/>
        <rFont val="Times New Roman"/>
        <family val="1"/>
        <charset val="186"/>
      </rPr>
      <t xml:space="preserve">braucienam un bagāžai 570,00 </t>
    </r>
    <r>
      <rPr>
        <i/>
        <sz val="11"/>
        <rFont val="Times New Roman"/>
        <family val="1"/>
        <charset val="186"/>
      </rPr>
      <t>euro (</t>
    </r>
    <r>
      <rPr>
        <sz val="11"/>
        <rFont val="Times New Roman"/>
        <family val="1"/>
        <charset val="186"/>
      </rPr>
      <t xml:space="preserve">ceļa izdevumi atgriežoties no misijas atpakaļ Latvijā),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+ 0,60 </t>
    </r>
    <r>
      <rPr>
        <i/>
        <sz val="11"/>
        <rFont val="Times New Roman"/>
        <family val="1"/>
        <charset val="186"/>
      </rPr>
      <t>euro = 570,60 euro)</t>
    </r>
    <r>
      <rPr>
        <sz val="11"/>
        <rFont val="Times New Roman"/>
        <family val="1"/>
        <charset val="186"/>
      </rPr>
      <t>.</t>
    </r>
  </si>
  <si>
    <r>
      <t>Izdevumi par sakaru pakalpojumiem
85,00</t>
    </r>
    <r>
      <rPr>
        <i/>
        <sz val="11"/>
        <rFont val="Times New Roman"/>
        <family val="1"/>
        <charset val="186"/>
      </rPr>
      <t xml:space="preserve"> euro</t>
    </r>
    <r>
      <rPr>
        <sz val="11"/>
        <rFont val="Times New Roman"/>
        <family val="1"/>
        <charset val="186"/>
      </rPr>
      <t xml:space="preserve"> (vienam dalībniekam mēnesī) x 7 mēneši + (85,00 </t>
    </r>
    <r>
      <rPr>
        <i/>
        <sz val="11"/>
        <rFont val="Times New Roman"/>
        <family val="1"/>
        <charset val="186"/>
      </rPr>
      <t>euro</t>
    </r>
    <r>
      <rPr>
        <sz val="11"/>
        <rFont val="Times New Roman"/>
        <family val="1"/>
        <charset val="186"/>
      </rPr>
      <t>: 31 diena x  3 dienas)</t>
    </r>
  </si>
  <si>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11 895,21 </t>
    </r>
    <r>
      <rPr>
        <i/>
        <sz val="11"/>
        <rFont val="Times New Roman"/>
        <family val="1"/>
        <charset val="186"/>
      </rPr>
      <t>euro</t>
    </r>
    <r>
      <rPr>
        <sz val="11"/>
        <rFont val="Times New Roman"/>
        <family val="1"/>
        <charset val="186"/>
      </rPr>
      <t xml:space="preserve"> gadā (Taktiskais amata līmenis). 
Dzīvokļa (dzīvojamās telpas) īres un komunālo pakalpojumu izdevumi: (11895,21 euro (vienam dalībniekam gadā) : 12 mēn. x 7 mēn. ) + (11895,21 </t>
    </r>
    <r>
      <rPr>
        <i/>
        <sz val="11"/>
        <rFont val="Times New Roman"/>
        <family val="1"/>
        <charset val="186"/>
      </rPr>
      <t>euro</t>
    </r>
    <r>
      <rPr>
        <sz val="11"/>
        <rFont val="Times New Roman"/>
        <family val="1"/>
        <charset val="186"/>
      </rPr>
      <t xml:space="preserve">: 12 mēn. : 31 dienas x 3 dienas) = 7 034,80 </t>
    </r>
    <r>
      <rPr>
        <i/>
        <sz val="11"/>
        <rFont val="Times New Roman"/>
        <family val="1"/>
        <charset val="186"/>
      </rPr>
      <t>euro.</t>
    </r>
  </si>
  <si>
    <r>
      <t xml:space="preserve">Darba devēja valsts sociālās apdrošināšanas obligātās iemaksas 23,59% no EKK 1149 summas (32 136,05 </t>
    </r>
    <r>
      <rPr>
        <i/>
        <sz val="11"/>
        <rFont val="Times New Roman"/>
        <family val="1"/>
        <charset val="186"/>
      </rPr>
      <t xml:space="preserve">euro </t>
    </r>
    <r>
      <rPr>
        <sz val="11"/>
        <rFont val="Times New Roman"/>
        <family val="1"/>
        <charset val="186"/>
      </rPr>
      <t xml:space="preserve">× 23,59 %) = 7 580,89 </t>
    </r>
    <r>
      <rPr>
        <i/>
        <sz val="11"/>
        <rFont val="Times New Roman"/>
        <family val="1"/>
        <charset val="186"/>
      </rPr>
      <t>euro</t>
    </r>
  </si>
  <si>
    <r>
      <t>Izdevumi par sakaru pakalpojumiem
85,00</t>
    </r>
    <r>
      <rPr>
        <i/>
        <sz val="11"/>
        <rFont val="Times New Roman"/>
        <family val="1"/>
        <charset val="186"/>
      </rPr>
      <t xml:space="preserve"> euro</t>
    </r>
    <r>
      <rPr>
        <sz val="11"/>
        <rFont val="Times New Roman"/>
        <family val="1"/>
        <charset val="186"/>
      </rPr>
      <t xml:space="preserve"> (vienam dalībniekam mēnesī) x 12  mēneši </t>
    </r>
  </si>
  <si>
    <t>IZMAIŅAS</t>
  </si>
  <si>
    <r>
      <t xml:space="preserve">Pārējie komandējumu un darba braucienu izdevumi
Ceļa izdevumi:
-braucienam un bagāžai 570 </t>
    </r>
    <r>
      <rPr>
        <i/>
        <sz val="11"/>
        <rFont val="Times New Roman"/>
        <family val="1"/>
        <charset val="186"/>
      </rPr>
      <t>euro</t>
    </r>
    <r>
      <rPr>
        <sz val="11"/>
        <rFont val="Times New Roman"/>
        <family val="1"/>
        <charset val="186"/>
      </rPr>
      <t xml:space="preserve"> (reizi kalendāra gadā ceļa izdevumi dodoties atvaļinājumā uz Latviju un atgriežoties no Latvijas,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x 2) + (0,60 </t>
    </r>
    <r>
      <rPr>
        <i/>
        <sz val="11"/>
        <rFont val="Times New Roman"/>
        <family val="1"/>
        <charset val="186"/>
      </rPr>
      <t>euro</t>
    </r>
    <r>
      <rPr>
        <sz val="11"/>
        <rFont val="Times New Roman"/>
        <family val="1"/>
        <charset val="186"/>
      </rPr>
      <t xml:space="preserve"> x 2) = 1141,20 </t>
    </r>
    <r>
      <rPr>
        <i/>
        <sz val="11"/>
        <rFont val="Times New Roman"/>
        <family val="1"/>
        <charset val="186"/>
      </rPr>
      <t>euro)</t>
    </r>
    <r>
      <rPr>
        <sz val="11"/>
        <rFont val="Times New Roman"/>
        <family val="1"/>
        <charset val="186"/>
      </rPr>
      <t xml:space="preserve">; </t>
    </r>
    <r>
      <rPr>
        <i/>
        <sz val="11"/>
        <rFont val="Times New Roman"/>
        <family val="1"/>
        <charset val="186"/>
      </rPr>
      <t xml:space="preserve">
</t>
    </r>
  </si>
  <si>
    <t>2026. gads</t>
  </si>
  <si>
    <r>
      <t xml:space="preserve">Darba devēja valsts sociālās apdrošināšanas obligātās iemaksas 23,59% no EKK 1149 summas (2269,42 </t>
    </r>
    <r>
      <rPr>
        <i/>
        <sz val="11"/>
        <rFont val="Times New Roman"/>
        <family val="1"/>
        <charset val="186"/>
      </rPr>
      <t xml:space="preserve">euro </t>
    </r>
    <r>
      <rPr>
        <sz val="11"/>
        <rFont val="Times New Roman"/>
        <family val="1"/>
        <charset val="186"/>
      </rPr>
      <t xml:space="preserve">× 23,59 %) = 535,37 </t>
    </r>
    <r>
      <rPr>
        <i/>
        <sz val="11"/>
        <rFont val="Times New Roman"/>
        <family val="1"/>
        <charset val="186"/>
      </rPr>
      <t>euro</t>
    </r>
  </si>
  <si>
    <r>
      <t xml:space="preserve">Pārējie komandējumu un darba braucienu izdevumi
Ceļa izdevumi:
</t>
    </r>
    <r>
      <rPr>
        <i/>
        <sz val="11"/>
        <rFont val="Times New Roman"/>
        <family val="1"/>
        <charset val="186"/>
      </rPr>
      <t>-</t>
    </r>
    <r>
      <rPr>
        <sz val="11"/>
        <rFont val="Times New Roman"/>
        <family val="1"/>
        <charset val="186"/>
      </rPr>
      <t xml:space="preserve">braucienam un bagāžai 570,00 </t>
    </r>
    <r>
      <rPr>
        <i/>
        <sz val="11"/>
        <rFont val="Times New Roman"/>
        <family val="1"/>
        <charset val="186"/>
      </rPr>
      <t>euro (</t>
    </r>
    <r>
      <rPr>
        <sz val="11"/>
        <rFont val="Times New Roman"/>
        <family val="1"/>
        <charset val="186"/>
      </rPr>
      <t xml:space="preserve">ceļa izdevumi atgriežoties no misijas atpakaļ Latvijā),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+ 0,60 </t>
    </r>
    <r>
      <rPr>
        <i/>
        <sz val="11"/>
        <rFont val="Times New Roman"/>
        <family val="1"/>
        <charset val="186"/>
      </rPr>
      <t>euro = 570,60 euro)</t>
    </r>
    <r>
      <rPr>
        <sz val="11"/>
        <rFont val="Times New Roman"/>
        <family val="1"/>
        <charset val="186"/>
      </rPr>
      <t>.</t>
    </r>
  </si>
  <si>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15 793,88 </t>
    </r>
    <r>
      <rPr>
        <i/>
        <sz val="11"/>
        <rFont val="Times New Roman"/>
        <family val="1"/>
        <charset val="186"/>
      </rPr>
      <t xml:space="preserve">euro </t>
    </r>
    <r>
      <rPr>
        <sz val="11"/>
        <rFont val="Times New Roman"/>
        <family val="1"/>
        <charset val="186"/>
      </rPr>
      <t xml:space="preserve">gadā (Operacionālais amata līmenis). 
Dzīvokļa (dzīvojamās telpas) īres un komunālo pakalpojumu izdevumi:  (15 793,88 euro: 12 mēn. : 31 dienas x 26 dienas) = 1 103,87 </t>
    </r>
    <r>
      <rPr>
        <i/>
        <sz val="11"/>
        <rFont val="Times New Roman"/>
        <family val="1"/>
        <charset val="186"/>
      </rPr>
      <t>euro.</t>
    </r>
  </si>
  <si>
    <r>
      <t>EUMM Georgia</t>
    </r>
    <r>
      <rPr>
        <b/>
        <sz val="11"/>
        <rFont val="Times New Roman"/>
        <family val="1"/>
        <charset val="186"/>
      </rPr>
      <t xml:space="preserve">   (04.08.2024.-31.12.2024.)</t>
    </r>
    <r>
      <rPr>
        <b/>
        <i/>
        <sz val="11"/>
        <rFont val="Times New Roman"/>
        <family val="1"/>
        <charset val="186"/>
      </rPr>
      <t xml:space="preserve"> </t>
    </r>
    <r>
      <rPr>
        <b/>
        <i/>
        <sz val="10"/>
        <rFont val="Times New Roman"/>
        <family val="1"/>
        <charset val="186"/>
      </rPr>
      <t>(aprēķinā nav izmaiņas)</t>
    </r>
  </si>
  <si>
    <r>
      <t>EUMM Georgia</t>
    </r>
    <r>
      <rPr>
        <b/>
        <sz val="11"/>
        <rFont val="Times New Roman"/>
        <family val="1"/>
        <charset val="186"/>
      </rPr>
      <t xml:space="preserve">   (01.01.2025.-31.12.2025.)</t>
    </r>
    <r>
      <rPr>
        <b/>
        <i/>
        <sz val="11"/>
        <rFont val="Times New Roman"/>
        <family val="1"/>
        <charset val="186"/>
      </rPr>
      <t xml:space="preserve"> </t>
    </r>
    <r>
      <rPr>
        <b/>
        <i/>
        <sz val="10"/>
        <rFont val="Times New Roman"/>
        <family val="1"/>
        <charset val="186"/>
      </rPr>
      <t>(aprēķina izmaiņas)</t>
    </r>
  </si>
  <si>
    <r>
      <t>EUMM Georgia</t>
    </r>
    <r>
      <rPr>
        <b/>
        <sz val="11"/>
        <rFont val="Times New Roman"/>
        <family val="1"/>
        <charset val="186"/>
      </rPr>
      <t xml:space="preserve">   (01.01.2026.-26.01.2026.)</t>
    </r>
    <r>
      <rPr>
        <b/>
        <i/>
        <sz val="11"/>
        <rFont val="Times New Roman"/>
        <family val="1"/>
        <charset val="186"/>
      </rPr>
      <t xml:space="preserve"> (papildus)</t>
    </r>
  </si>
  <si>
    <r>
      <t>Valsts robežsardzes amatpersonas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theme="1"/>
        <rFont val="Times New Roman"/>
        <family val="1"/>
        <charset val="186"/>
      </rPr>
      <t>Jānis Padāns</t>
    </r>
    <r>
      <rPr>
        <b/>
        <sz val="10"/>
        <color rgb="FF0070C0"/>
        <rFont val="Times New Roman"/>
        <family val="1"/>
        <charset val="186"/>
      </rPr>
      <t xml:space="preserve"> </t>
    </r>
    <r>
      <rPr>
        <sz val="10"/>
        <rFont val="Times New Roman"/>
        <family val="1"/>
        <charset val="186"/>
      </rPr>
      <t>(04.08.2024.-</t>
    </r>
    <r>
      <rPr>
        <b/>
        <sz val="10"/>
        <color rgb="FF0070C0"/>
        <rFont val="Times New Roman"/>
        <family val="1"/>
        <charset val="186"/>
      </rPr>
      <t>26.01.2026.</t>
    </r>
    <r>
      <rPr>
        <b/>
        <sz val="10"/>
        <color theme="9"/>
        <rFont val="Times New Roman"/>
        <family val="1"/>
        <charset val="186"/>
      </rPr>
      <t>)</t>
    </r>
  </si>
  <si>
    <t>Citas normatīvajos aktos noteiktās piemaksas, kas nav iepriekš klasificētas Ministru kabineta 2021. gada 7. decembra noteikumos Nr. 793 amatpersonai atbilstoši amata līmenim noteiktais piemaksas apmērs gadā: 
1) līdz 2025.gada 26.janvārim Taktiskais amata līmenis  -  19 778 euro (mēnesī 1 648,17 euro)  koeficients - 1,4  (1 648,17 euro × 1,4 : 31 d. × 26 d.) = 1 935,27 euro.
2) no 2025.gada 27.janvāra Operacionālais amata līmenis  - 23 193 euro (mēnesī 1 932,75 euro)  koeficients - 1,4  (1932,75 euro × 1,4 : 31 d. × 5 d.) + (1932,75 euro x 1,4 x 11 mēn.)  = 30 200,78 euro.</t>
  </si>
  <si>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  līdz 2025.gada 26.janvārim - 11 895,21 </t>
    </r>
    <r>
      <rPr>
        <i/>
        <sz val="11"/>
        <rFont val="Times New Roman"/>
        <family val="1"/>
        <charset val="186"/>
      </rPr>
      <t xml:space="preserve">euro </t>
    </r>
    <r>
      <rPr>
        <sz val="11"/>
        <rFont val="Times New Roman"/>
        <family val="1"/>
        <charset val="186"/>
      </rPr>
      <t>gadā (Taktiskais amata līmenis). 
Dzīvokļa (dzīvojamās telpas) īres un komunālo pakalpojumu izdevumi: (11895,21 euro: 12 mēn. : 31 dienas x 26 dienas) = 831,39</t>
    </r>
    <r>
      <rPr>
        <i/>
        <sz val="11"/>
        <rFont val="Times New Roman"/>
        <family val="1"/>
        <charset val="186"/>
      </rPr>
      <t xml:space="preserve"> euro. </t>
    </r>
    <r>
      <rPr>
        <sz val="11"/>
        <rFont val="Times New Roman"/>
        <family val="1"/>
        <charset val="186"/>
      </rPr>
      <t xml:space="preserve">
2)  no 2025.gada 27.janvāra 15 793,88 </t>
    </r>
    <r>
      <rPr>
        <i/>
        <sz val="11"/>
        <rFont val="Times New Roman"/>
        <family val="1"/>
        <charset val="186"/>
      </rPr>
      <t xml:space="preserve">euro </t>
    </r>
    <r>
      <rPr>
        <sz val="11"/>
        <rFont val="Times New Roman"/>
        <family val="1"/>
        <charset val="186"/>
      </rPr>
      <t>gadā (Operacionālais amata līmenis). 
Dzīvokļa (dzīvojamās telpas) īres un komunālo pakalpojumu izdevumi: (15 793,88 euro (vienam dalībniekam gadā) : 12 mēn. x 11 mēn. ) + (15 793,88 euro: 12 mēn. : 31 dienas x 5 dienas) = 14 690,01 euro.</t>
    </r>
  </si>
  <si>
    <r>
      <t>Izdevumi par sakaru pakalpojumiem
85,00</t>
    </r>
    <r>
      <rPr>
        <i/>
        <sz val="11"/>
        <rFont val="Times New Roman"/>
        <family val="1"/>
        <charset val="186"/>
      </rPr>
      <t xml:space="preserve"> euro</t>
    </r>
    <r>
      <rPr>
        <sz val="11"/>
        <rFont val="Times New Roman"/>
        <family val="1"/>
        <charset val="186"/>
      </rPr>
      <t xml:space="preserve"> (vienam dalībniekam mēnesī)  (85,00 </t>
    </r>
    <r>
      <rPr>
        <i/>
        <sz val="11"/>
        <rFont val="Times New Roman"/>
        <family val="1"/>
        <charset val="186"/>
      </rPr>
      <t>euro</t>
    </r>
    <r>
      <rPr>
        <sz val="11"/>
        <rFont val="Times New Roman"/>
        <family val="1"/>
        <charset val="186"/>
      </rPr>
      <t xml:space="preserve">: 31 diena x  26 dienas) = 71,29 </t>
    </r>
    <r>
      <rPr>
        <i/>
        <sz val="11"/>
        <rFont val="Times New Roman"/>
        <family val="1"/>
        <charset val="186"/>
      </rPr>
      <t>euro</t>
    </r>
  </si>
  <si>
    <r>
      <t>Citas normatīvajos aktos noteiktās piemaksas, kas nav iepriekš klasificētas Ministru kabineta 2021. gada 7. decembra noteikumos Nr. 793 amatpersonai atbilstoši amata līmenim noteiktais piemaksas apmērs gadā - 
Operacionālais amata līmenis  - 23 193 euro (mēnesī 1 932,75 euro)  koeficients - 1,4  (1932,75 euro × 1,4 : 31 dienas  × 26 dienas)  = 2269,42</t>
    </r>
    <r>
      <rPr>
        <i/>
        <sz val="11"/>
        <rFont val="Times New Roman"/>
        <family val="1"/>
        <charset val="186"/>
      </rPr>
      <t xml:space="preserve">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</si>
</sst>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b/>
      <sz val="10"/>
      <name val="Times New Roman"/>
      <family val="1"/>
      <charset val="186"/>
    </font>
    <font>
      <sz val="10"/>
      <name val="Times New Roman"/>
      <family val="1"/>
      <charset val="186"/>
    </font>
    <font>
      <b/>
      <sz val="10"/>
      <color rgb="FF0070C0"/>
      <name val="Times New Roman"/>
      <family val="1"/>
      <charset val="186"/>
    </font>
    <font>
      <i/>
      <sz val="10"/>
      <name val="Times New Roman"/>
      <family val="1"/>
      <charset val="186"/>
    </font>
    <font>
      <b/>
      <sz val="11"/>
      <name val="Times New Roman"/>
      <family val="1"/>
      <charset val="186"/>
    </font>
    <font>
      <b/>
      <sz val="10"/>
      <color theme="1"/>
      <name val="Times New Roman"/>
      <family val="1"/>
      <charset val="186"/>
    </font>
    <font>
      <b/>
      <sz val="11"/>
      <color theme="1"/>
      <name val="Calibri"/>
      <family val="2"/>
      <charset val="186"/>
      <scheme val="minor"/>
    </font>
    <font>
      <sz val="11"/>
      <name val="Calibri"/>
      <family val="2"/>
      <charset val="186"/>
      <scheme val="minor"/>
    </font>
    <font>
      <sz val="11"/>
      <name val="Times New Roman"/>
      <family val="1"/>
      <charset val="186"/>
    </font>
    <font>
      <i/>
      <sz val="12"/>
      <name val="Times New Roman"/>
      <family val="1"/>
      <charset val="186"/>
    </font>
    <font>
      <i/>
      <sz val="11"/>
      <name val="Times New Roman"/>
      <family val="1"/>
      <charset val="186"/>
    </font>
    <font>
      <b/>
      <sz val="11"/>
      <name val="Calibri"/>
      <family val="2"/>
      <charset val="186"/>
      <scheme val="minor"/>
    </font>
    <font>
      <b/>
      <i/>
      <sz val="11"/>
      <name val="Times New Roman"/>
      <family val="1"/>
      <charset val="186"/>
    </font>
    <font>
      <b/>
      <sz val="10"/>
      <color theme="9"/>
      <name val="Times New Roman"/>
      <family val="1"/>
      <charset val="186"/>
    </font>
    <font>
      <b/>
      <sz val="11"/>
      <color theme="9"/>
      <name val="Times New Roman"/>
      <family val="1"/>
      <charset val="186"/>
    </font>
    <font>
      <b/>
      <i/>
      <sz val="10"/>
      <name val="Times New Roman"/>
      <family val="1"/>
      <charset val="186"/>
    </font>
    <font>
      <b/>
      <sz val="11"/>
      <color rgb="FF0070C0"/>
      <name val="Times New Roman"/>
      <family val="1"/>
      <charset val="186"/>
    </font>
  </fonts>
  <fills count="4">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2">
    <xf numFmtId="0" fontId="0" fillId="0" borderId="0" xfId="0"/>
    <xf numFmtId="2" fontId="0" fillId="0" borderId="0" xfId="0" applyNumberFormat="1" applyFill="1"/>
    <xf numFmtId="0" fontId="0" fillId="0" borderId="0" xfId="0" applyFill="1"/>
    <xf numFmtId="0" fontId="0" fillId="0" borderId="0" xfId="0" applyFill="1" applyAlignment="1">
      <alignment horizontal="right"/>
    </xf>
    <xf numFmtId="0" fontId="7" fillId="0" borderId="0" xfId="0" applyFont="1" applyFill="1"/>
    <xf numFmtId="0" fontId="0" fillId="2" borderId="0" xfId="0" applyFill="1"/>
    <xf numFmtId="2" fontId="0" fillId="2" borderId="0" xfId="0" applyNumberFormat="1" applyFill="1"/>
    <xf numFmtId="2" fontId="0" fillId="2" borderId="0" xfId="0" applyNumberFormat="1" applyFont="1" applyFill="1"/>
    <xf numFmtId="2" fontId="7" fillId="2" borderId="0" xfId="0" applyNumberFormat="1" applyFont="1" applyFill="1"/>
    <xf numFmtId="0" fontId="0" fillId="3" borderId="0" xfId="0" applyFill="1"/>
    <xf numFmtId="2" fontId="0" fillId="3" borderId="0" xfId="0" applyNumberFormat="1" applyFill="1"/>
    <xf numFmtId="2" fontId="7" fillId="3" borderId="0" xfId="0" applyNumberFormat="1" applyFont="1" applyFill="1"/>
    <xf numFmtId="0" fontId="8" fillId="2" borderId="0" xfId="0" applyFont="1" applyFill="1"/>
    <xf numFmtId="2" fontId="7" fillId="0" borderId="2" xfId="0" applyNumberFormat="1" applyFont="1" applyFill="1" applyBorder="1"/>
    <xf numFmtId="0" fontId="8" fillId="0" borderId="0" xfId="0" applyFont="1"/>
    <xf numFmtId="0" fontId="8" fillId="0" borderId="0" xfId="0" applyFont="1" applyFill="1"/>
    <xf numFmtId="3" fontId="8" fillId="0" borderId="0" xfId="0" applyNumberFormat="1" applyFont="1"/>
    <xf numFmtId="0" fontId="10" fillId="0" borderId="0" xfId="0" applyFont="1" applyAlignment="1">
      <alignment horizontal="center" vertical="center"/>
    </xf>
    <xf numFmtId="0" fontId="8" fillId="0" borderId="0" xfId="0" applyFont="1" applyAlignment="1">
      <alignment horizontal="right"/>
    </xf>
    <xf numFmtId="0" fontId="11" fillId="0" borderId="0" xfId="0" applyFont="1" applyAlignment="1">
      <alignment horizontal="right"/>
    </xf>
    <xf numFmtId="0" fontId="12" fillId="0" borderId="0" xfId="0" applyFont="1" applyFill="1"/>
    <xf numFmtId="0" fontId="5" fillId="0" borderId="1" xfId="0" applyFont="1" applyBorder="1" applyAlignment="1">
      <alignment horizontal="center" vertical="center"/>
    </xf>
    <xf numFmtId="0" fontId="12" fillId="0" borderId="0" xfId="0" applyFont="1" applyFill="1" applyAlignment="1">
      <alignment horizontal="center" vertical="center"/>
    </xf>
    <xf numFmtId="3" fontId="5" fillId="0" borderId="1" xfId="0" applyNumberFormat="1" applyFont="1" applyBorder="1" applyAlignment="1">
      <alignment horizontal="center" vertical="center"/>
    </xf>
    <xf numFmtId="0" fontId="5" fillId="0" borderId="1" xfId="0" applyFont="1" applyBorder="1" applyAlignment="1">
      <alignment vertical="center" wrapText="1"/>
    </xf>
    <xf numFmtId="3" fontId="5" fillId="0" borderId="1" xfId="0" applyNumberFormat="1" applyFont="1" applyBorder="1" applyAlignment="1">
      <alignment horizontal="center" vertical="center" wrapText="1"/>
    </xf>
    <xf numFmtId="0" fontId="9" fillId="0" borderId="1" xfId="0" applyFont="1" applyBorder="1" applyAlignment="1">
      <alignment vertical="center" wrapText="1"/>
    </xf>
    <xf numFmtId="3" fontId="9" fillId="0" borderId="1" xfId="0" applyNumberFormat="1" applyFont="1" applyBorder="1" applyAlignment="1">
      <alignment horizontal="center" vertical="center" wrapText="1"/>
    </xf>
    <xf numFmtId="0" fontId="9" fillId="0" borderId="1" xfId="0" applyFont="1" applyBorder="1" applyAlignment="1">
      <alignment horizontal="right" vertical="center" wrapText="1"/>
    </xf>
    <xf numFmtId="0" fontId="9" fillId="0" borderId="1" xfId="0" applyFont="1" applyBorder="1" applyAlignment="1">
      <alignment horizontal="justify" vertical="center" wrapText="1"/>
    </xf>
    <xf numFmtId="3"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Border="1" applyAlignment="1">
      <alignment horizontal="center" vertical="center"/>
    </xf>
    <xf numFmtId="0" fontId="5" fillId="0" borderId="1" xfId="0" applyFont="1" applyBorder="1" applyAlignment="1">
      <alignment horizontal="justify" vertical="center" wrapText="1"/>
    </xf>
    <xf numFmtId="0" fontId="12" fillId="0" borderId="0" xfId="0" applyFont="1"/>
    <xf numFmtId="0" fontId="10" fillId="0" borderId="0" xfId="0" applyFont="1" applyBorder="1" applyAlignment="1">
      <alignment horizontal="left" vertical="top"/>
    </xf>
    <xf numFmtId="0" fontId="8" fillId="0" borderId="0" xfId="0" applyFont="1" applyBorder="1"/>
    <xf numFmtId="0" fontId="8" fillId="0" borderId="0" xfId="0" applyFont="1" applyFill="1" applyBorder="1"/>
    <xf numFmtId="0" fontId="10" fillId="0" borderId="3" xfId="0" applyFont="1" applyBorder="1" applyAlignment="1">
      <alignment horizontal="center" vertical="center"/>
    </xf>
    <xf numFmtId="0" fontId="8" fillId="0" borderId="4" xfId="0" applyFont="1" applyBorder="1"/>
    <xf numFmtId="0" fontId="11" fillId="0" borderId="0" xfId="0" applyFont="1" applyBorder="1" applyAlignment="1">
      <alignment horizontal="right"/>
    </xf>
    <xf numFmtId="0" fontId="9" fillId="0" borderId="1" xfId="0" applyFont="1" applyBorder="1" applyAlignment="1">
      <alignment wrapText="1"/>
    </xf>
    <xf numFmtId="0" fontId="10" fillId="0" borderId="0" xfId="0" applyFont="1" applyAlignment="1">
      <alignment horizontal="right" vertical="center"/>
    </xf>
    <xf numFmtId="0" fontId="5" fillId="0" borderId="1" xfId="0" applyFont="1" applyBorder="1" applyAlignment="1">
      <alignment vertical="center" wrapText="1"/>
    </xf>
    <xf numFmtId="0" fontId="17" fillId="0" borderId="0" xfId="0" applyFont="1" applyFill="1" applyAlignment="1">
      <alignment horizontal="center"/>
    </xf>
    <xf numFmtId="3" fontId="9" fillId="0" borderId="0" xfId="0" applyNumberFormat="1" applyFont="1" applyFill="1"/>
    <xf numFmtId="0" fontId="2" fillId="0" borderId="0" xfId="0" applyFont="1" applyAlignment="1">
      <alignment vertical="center" wrapText="1"/>
    </xf>
    <xf numFmtId="0" fontId="15" fillId="0" borderId="0" xfId="0" applyFont="1" applyBorder="1" applyAlignment="1">
      <alignment horizontal="center" vertical="center"/>
    </xf>
    <xf numFmtId="3" fontId="5" fillId="0" borderId="0" xfId="0" applyNumberFormat="1" applyFont="1" applyBorder="1" applyAlignment="1">
      <alignment horizontal="center" vertical="center"/>
    </xf>
    <xf numFmtId="0" fontId="5" fillId="0" borderId="0" xfId="0" applyFont="1" applyBorder="1" applyAlignment="1">
      <alignment vertical="center" wrapText="1"/>
    </xf>
    <xf numFmtId="3" fontId="5" fillId="0" borderId="0" xfId="0" applyNumberFormat="1" applyFont="1" applyBorder="1" applyAlignment="1">
      <alignment horizontal="center" vertical="center" wrapText="1"/>
    </xf>
    <xf numFmtId="0" fontId="9" fillId="0" borderId="0" xfId="0" applyFont="1" applyBorder="1" applyAlignment="1">
      <alignment vertical="center" wrapText="1"/>
    </xf>
    <xf numFmtId="3" fontId="9" fillId="0" borderId="0" xfId="0" applyNumberFormat="1" applyFont="1" applyBorder="1" applyAlignment="1">
      <alignment horizontal="center" vertical="center" wrapText="1"/>
    </xf>
    <xf numFmtId="0" fontId="9" fillId="0" borderId="0" xfId="0" applyFont="1" applyBorder="1" applyAlignment="1">
      <alignment horizontal="right" vertical="center" wrapText="1"/>
    </xf>
    <xf numFmtId="0" fontId="9" fillId="0" borderId="0" xfId="0" applyFont="1" applyBorder="1" applyAlignment="1">
      <alignment horizontal="justify" vertical="center" wrapText="1"/>
    </xf>
    <xf numFmtId="3" fontId="9" fillId="0" borderId="0" xfId="0" applyNumberFormat="1"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Border="1" applyAlignment="1">
      <alignment wrapText="1"/>
    </xf>
    <xf numFmtId="0" fontId="9" fillId="0" borderId="0" xfId="0" applyFont="1" applyFill="1" applyBorder="1" applyAlignment="1">
      <alignment horizontal="justify" vertical="center" wrapText="1"/>
    </xf>
    <xf numFmtId="0" fontId="9" fillId="0" borderId="0" xfId="0" applyFont="1" applyBorder="1" applyAlignment="1">
      <alignment horizontal="center" vertical="center"/>
    </xf>
    <xf numFmtId="0" fontId="5" fillId="0" borderId="0" xfId="0" applyFont="1" applyBorder="1" applyAlignment="1">
      <alignment horizontal="justify" vertical="center" wrapText="1"/>
    </xf>
    <xf numFmtId="4" fontId="9" fillId="0" borderId="0" xfId="0" applyNumberFormat="1" applyFont="1" applyBorder="1" applyAlignment="1">
      <alignment horizontal="center" vertical="center"/>
    </xf>
    <xf numFmtId="3" fontId="5" fillId="0" borderId="0" xfId="0" applyNumberFormat="1" applyFont="1" applyFill="1"/>
    <xf numFmtId="0" fontId="9" fillId="0" borderId="0" xfId="0" applyFont="1" applyFill="1" applyAlignment="1">
      <alignment horizontal="center" vertical="center"/>
    </xf>
    <xf numFmtId="0" fontId="17" fillId="0" borderId="1" xfId="0" applyFont="1" applyBorder="1" applyAlignment="1">
      <alignment horizontal="center" vertical="center"/>
    </xf>
    <xf numFmtId="3" fontId="12" fillId="0" borderId="0" xfId="0" applyNumberFormat="1" applyFont="1" applyFill="1"/>
    <xf numFmtId="3" fontId="8" fillId="0" borderId="0" xfId="0" applyNumberFormat="1" applyFont="1" applyFill="1"/>
    <xf numFmtId="2" fontId="8" fillId="0" borderId="0" xfId="0" applyNumberFormat="1" applyFont="1" applyFill="1"/>
    <xf numFmtId="1" fontId="12" fillId="0" borderId="0" xfId="0" applyNumberFormat="1" applyFont="1" applyFill="1"/>
    <xf numFmtId="0" fontId="5" fillId="0" borderId="0"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Fill="1" applyBorder="1" applyAlignment="1">
      <alignment horizontal="right" vertical="center" wrapText="1"/>
    </xf>
    <xf numFmtId="0" fontId="9"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0" xfId="0" applyFont="1" applyAlignment="1">
      <alignment horizontal="center" vertical="center"/>
    </xf>
    <xf numFmtId="0" fontId="13" fillId="0" borderId="1" xfId="0" applyFont="1" applyBorder="1" applyAlignment="1">
      <alignment vertical="center" wrapText="1"/>
    </xf>
    <xf numFmtId="0" fontId="5" fillId="0" borderId="1" xfId="0" applyFont="1" applyBorder="1" applyAlignment="1">
      <alignment vertical="center" wrapText="1"/>
    </xf>
    <xf numFmtId="0" fontId="2" fillId="0" borderId="0" xfId="0" applyFont="1" applyAlignment="1">
      <alignment horizontal="center" vertical="center" wrapText="1"/>
    </xf>
    <xf numFmtId="0" fontId="13" fillId="0" borderId="0" xfId="0" applyFont="1" applyBorder="1" applyAlignment="1">
      <alignment vertical="center" wrapText="1"/>
    </xf>
    <xf numFmtId="0" fontId="5" fillId="0" borderId="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4"/>
  <sheetViews>
    <sheetView tabSelected="1" zoomScale="90" zoomScaleNormal="90" zoomScaleSheetLayoutView="30" workbookViewId="0">
      <selection activeCell="H38" sqref="H38"/>
    </sheetView>
  </sheetViews>
  <sheetFormatPr defaultColWidth="9.28515625" defaultRowHeight="15" x14ac:dyDescent="0.25"/>
  <cols>
    <col min="1" max="1" width="1.7109375" style="14" customWidth="1"/>
    <col min="2" max="2" width="12.28515625" style="14" customWidth="1"/>
    <col min="3" max="3" width="79.7109375" style="14" customWidth="1"/>
    <col min="4" max="4" width="16.7109375" style="14" customWidth="1"/>
    <col min="5" max="5" width="14.5703125" style="15" customWidth="1"/>
    <col min="6" max="6" width="12.28515625" style="14" customWidth="1"/>
    <col min="7" max="7" width="79.7109375" style="14" customWidth="1"/>
    <col min="8" max="8" width="16.7109375" style="14" customWidth="1"/>
    <col min="9" max="16384" width="9.28515625" style="14"/>
  </cols>
  <sheetData>
    <row r="1" spans="1:13" ht="15" customHeight="1" x14ac:dyDescent="0.25">
      <c r="A1" s="76" t="s">
        <v>0</v>
      </c>
      <c r="B1" s="76"/>
      <c r="C1" s="76"/>
      <c r="D1" s="76"/>
    </row>
    <row r="2" spans="1:13" ht="43.5" customHeight="1" x14ac:dyDescent="0.25">
      <c r="A2" s="48"/>
      <c r="B2" s="79" t="s">
        <v>71</v>
      </c>
      <c r="C2" s="79"/>
      <c r="D2" s="79"/>
    </row>
    <row r="3" spans="1:13" ht="15.75" x14ac:dyDescent="0.25">
      <c r="B3" s="17" t="s">
        <v>32</v>
      </c>
      <c r="C3" s="18"/>
      <c r="D3" s="19" t="s">
        <v>33</v>
      </c>
      <c r="E3" s="20"/>
    </row>
    <row r="4" spans="1:13" x14ac:dyDescent="0.25">
      <c r="B4" s="77" t="s">
        <v>68</v>
      </c>
      <c r="C4" s="77"/>
      <c r="D4" s="21" t="s">
        <v>34</v>
      </c>
      <c r="E4" s="22"/>
    </row>
    <row r="5" spans="1:13" x14ac:dyDescent="0.25">
      <c r="B5" s="78" t="s">
        <v>1</v>
      </c>
      <c r="C5" s="78"/>
      <c r="D5" s="23">
        <f>D6+D11+D21</f>
        <v>19261</v>
      </c>
    </row>
    <row r="6" spans="1:13" x14ac:dyDescent="0.25">
      <c r="B6" s="24">
        <v>1000</v>
      </c>
      <c r="C6" s="24" t="s">
        <v>2</v>
      </c>
      <c r="D6" s="25">
        <f>D8+D9</f>
        <v>13983</v>
      </c>
    </row>
    <row r="7" spans="1:13" x14ac:dyDescent="0.25">
      <c r="B7" s="26">
        <v>1100</v>
      </c>
      <c r="C7" s="26" t="s">
        <v>35</v>
      </c>
      <c r="D7" s="27">
        <f>D8</f>
        <v>11314</v>
      </c>
    </row>
    <row r="8" spans="1:13" ht="90" x14ac:dyDescent="0.25">
      <c r="B8" s="28">
        <v>1149</v>
      </c>
      <c r="C8" s="29" t="s">
        <v>36</v>
      </c>
      <c r="D8" s="30">
        <v>11314</v>
      </c>
      <c r="I8" s="16"/>
      <c r="L8" s="16"/>
      <c r="M8" s="16"/>
    </row>
    <row r="9" spans="1:13" x14ac:dyDescent="0.25">
      <c r="B9" s="31">
        <v>1200</v>
      </c>
      <c r="C9" s="29" t="s">
        <v>37</v>
      </c>
      <c r="D9" s="30">
        <f>D10</f>
        <v>2669</v>
      </c>
    </row>
    <row r="10" spans="1:13" ht="30" x14ac:dyDescent="0.25">
      <c r="B10" s="28">
        <v>1210</v>
      </c>
      <c r="C10" s="29" t="s">
        <v>38</v>
      </c>
      <c r="D10" s="30">
        <v>2669</v>
      </c>
    </row>
    <row r="11" spans="1:13" x14ac:dyDescent="0.25">
      <c r="B11" s="32">
        <v>2000</v>
      </c>
      <c r="C11" s="24" t="s">
        <v>3</v>
      </c>
      <c r="D11" s="25">
        <f>D12+D14+D18</f>
        <v>5278</v>
      </c>
    </row>
    <row r="12" spans="1:13" x14ac:dyDescent="0.25">
      <c r="B12" s="26">
        <v>2100</v>
      </c>
      <c r="C12" s="26" t="s">
        <v>39</v>
      </c>
      <c r="D12" s="31">
        <f>D13</f>
        <v>0</v>
      </c>
    </row>
    <row r="13" spans="1:13" ht="142.15" customHeight="1" x14ac:dyDescent="0.25">
      <c r="B13" s="28">
        <v>2122</v>
      </c>
      <c r="C13" s="33" t="s">
        <v>40</v>
      </c>
      <c r="D13" s="34">
        <v>0</v>
      </c>
    </row>
    <row r="14" spans="1:13" s="36" customFormat="1" x14ac:dyDescent="0.25">
      <c r="B14" s="32">
        <v>2200</v>
      </c>
      <c r="C14" s="35" t="s">
        <v>41</v>
      </c>
      <c r="D14" s="23">
        <f>D15+D16</f>
        <v>5278</v>
      </c>
      <c r="E14" s="20"/>
    </row>
    <row r="15" spans="1:13" ht="30" x14ac:dyDescent="0.25">
      <c r="B15" s="28">
        <v>2210</v>
      </c>
      <c r="C15" s="29" t="s">
        <v>42</v>
      </c>
      <c r="D15" s="34">
        <v>417</v>
      </c>
    </row>
    <row r="16" spans="1:13" x14ac:dyDescent="0.25">
      <c r="B16" s="32">
        <v>2230</v>
      </c>
      <c r="C16" s="35" t="s">
        <v>43</v>
      </c>
      <c r="D16" s="23">
        <f>D17</f>
        <v>4861</v>
      </c>
    </row>
    <row r="17" spans="2:16" ht="120" x14ac:dyDescent="0.25">
      <c r="B17" s="28">
        <v>2238</v>
      </c>
      <c r="C17" s="29" t="s">
        <v>44</v>
      </c>
      <c r="D17" s="30">
        <v>4861</v>
      </c>
    </row>
    <row r="18" spans="2:16" ht="30" x14ac:dyDescent="0.25">
      <c r="B18" s="31">
        <v>2300</v>
      </c>
      <c r="C18" s="29" t="s">
        <v>45</v>
      </c>
      <c r="D18" s="25">
        <f>D19+D20</f>
        <v>0</v>
      </c>
    </row>
    <row r="19" spans="2:16" ht="30" x14ac:dyDescent="0.25">
      <c r="B19" s="28">
        <v>2313</v>
      </c>
      <c r="C19" s="29" t="s">
        <v>46</v>
      </c>
      <c r="D19" s="34"/>
    </row>
    <row r="20" spans="2:16" ht="30" x14ac:dyDescent="0.25">
      <c r="B20" s="28">
        <v>2389</v>
      </c>
      <c r="C20" s="29" t="s">
        <v>47</v>
      </c>
      <c r="D20" s="34"/>
    </row>
    <row r="21" spans="2:16" x14ac:dyDescent="0.25">
      <c r="B21" s="32">
        <v>5000</v>
      </c>
      <c r="C21" s="35" t="s">
        <v>48</v>
      </c>
      <c r="D21" s="21">
        <f>D22</f>
        <v>0</v>
      </c>
    </row>
    <row r="22" spans="2:16" ht="30" x14ac:dyDescent="0.25">
      <c r="B22" s="28">
        <v>5238</v>
      </c>
      <c r="C22" s="29" t="s">
        <v>49</v>
      </c>
      <c r="D22" s="34"/>
      <c r="H22" s="16"/>
    </row>
    <row r="23" spans="2:16" ht="15.75" x14ac:dyDescent="0.25">
      <c r="B23" s="37" t="s">
        <v>50</v>
      </c>
      <c r="C23" s="38"/>
      <c r="D23" s="38"/>
      <c r="E23" s="39"/>
    </row>
    <row r="24" spans="2:16" ht="15.75" x14ac:dyDescent="0.25">
      <c r="B24" s="40" t="s">
        <v>51</v>
      </c>
      <c r="C24" s="41"/>
      <c r="D24" s="42" t="s">
        <v>52</v>
      </c>
      <c r="E24" s="46" t="s">
        <v>62</v>
      </c>
    </row>
    <row r="25" spans="2:16" x14ac:dyDescent="0.25">
      <c r="B25" s="77" t="s">
        <v>53</v>
      </c>
      <c r="C25" s="77"/>
      <c r="D25" s="21" t="s">
        <v>54</v>
      </c>
      <c r="E25" s="65" t="s">
        <v>54</v>
      </c>
      <c r="F25" s="77" t="s">
        <v>69</v>
      </c>
      <c r="G25" s="77"/>
      <c r="H25" s="66" t="s">
        <v>54</v>
      </c>
      <c r="I25" s="15"/>
      <c r="J25" s="15"/>
      <c r="K25" s="15"/>
      <c r="L25" s="15"/>
      <c r="M25" s="15"/>
      <c r="N25" s="15"/>
      <c r="O25" s="15"/>
      <c r="P25" s="15"/>
    </row>
    <row r="26" spans="2:16" x14ac:dyDescent="0.25">
      <c r="B26" s="78" t="s">
        <v>1</v>
      </c>
      <c r="C26" s="78"/>
      <c r="D26" s="23">
        <f>D27+D32</f>
        <v>29590</v>
      </c>
      <c r="E26" s="64">
        <f>H26-D26</f>
        <v>27812</v>
      </c>
      <c r="F26" s="78" t="s">
        <v>1</v>
      </c>
      <c r="G26" s="78"/>
      <c r="H26" s="23">
        <f>H27+H32</f>
        <v>57402</v>
      </c>
      <c r="I26" s="15"/>
      <c r="J26" s="15"/>
      <c r="K26" s="15"/>
      <c r="L26" s="67"/>
      <c r="M26" s="15"/>
      <c r="N26" s="15"/>
      <c r="O26" s="15"/>
      <c r="P26" s="15"/>
    </row>
    <row r="27" spans="2:16" x14ac:dyDescent="0.25">
      <c r="B27" s="24">
        <v>1000</v>
      </c>
      <c r="C27" s="24" t="s">
        <v>2</v>
      </c>
      <c r="D27" s="25">
        <f>D28+D30</f>
        <v>20239</v>
      </c>
      <c r="E27" s="47">
        <f t="shared" ref="E27:E38" si="0">H27-D27</f>
        <v>19479</v>
      </c>
      <c r="F27" s="24">
        <v>1000</v>
      </c>
      <c r="G27" s="24" t="s">
        <v>2</v>
      </c>
      <c r="H27" s="25">
        <f>H28+H30</f>
        <v>39718</v>
      </c>
      <c r="I27" s="15"/>
      <c r="J27" s="15"/>
      <c r="K27" s="15"/>
      <c r="L27" s="67"/>
      <c r="M27" s="15"/>
      <c r="N27" s="15"/>
      <c r="O27" s="15"/>
      <c r="P27" s="15"/>
    </row>
    <row r="28" spans="2:16" x14ac:dyDescent="0.25">
      <c r="B28" s="26">
        <v>1100</v>
      </c>
      <c r="C28" s="26" t="s">
        <v>35</v>
      </c>
      <c r="D28" s="27">
        <f>D29</f>
        <v>16376</v>
      </c>
      <c r="E28" s="47">
        <f t="shared" si="0"/>
        <v>15761</v>
      </c>
      <c r="F28" s="26">
        <v>1100</v>
      </c>
      <c r="G28" s="26" t="s">
        <v>35</v>
      </c>
      <c r="H28" s="27">
        <f>H29</f>
        <v>32137</v>
      </c>
      <c r="I28" s="15"/>
      <c r="J28" s="15"/>
      <c r="K28" s="15"/>
      <c r="L28" s="68"/>
      <c r="M28" s="15"/>
      <c r="N28" s="15"/>
      <c r="O28" s="15"/>
      <c r="P28" s="15"/>
    </row>
    <row r="29" spans="2:16" ht="126.75" customHeight="1" x14ac:dyDescent="0.25">
      <c r="B29" s="28">
        <v>1149</v>
      </c>
      <c r="C29" s="29" t="s">
        <v>55</v>
      </c>
      <c r="D29" s="30">
        <v>16376</v>
      </c>
      <c r="E29" s="47">
        <f t="shared" si="0"/>
        <v>15761</v>
      </c>
      <c r="F29" s="28">
        <v>1149</v>
      </c>
      <c r="G29" s="29" t="s">
        <v>72</v>
      </c>
      <c r="H29" s="30">
        <v>32137</v>
      </c>
      <c r="I29" s="15"/>
      <c r="J29" s="68"/>
      <c r="K29" s="15"/>
      <c r="L29" s="67"/>
      <c r="M29" s="69"/>
      <c r="N29" s="15"/>
      <c r="O29" s="15"/>
      <c r="P29" s="15"/>
    </row>
    <row r="30" spans="2:16" x14ac:dyDescent="0.25">
      <c r="B30" s="31">
        <v>1200</v>
      </c>
      <c r="C30" s="29" t="s">
        <v>37</v>
      </c>
      <c r="D30" s="30">
        <f>D31</f>
        <v>3863</v>
      </c>
      <c r="E30" s="47">
        <f t="shared" si="0"/>
        <v>3718</v>
      </c>
      <c r="F30" s="31">
        <v>1200</v>
      </c>
      <c r="G30" s="29" t="s">
        <v>37</v>
      </c>
      <c r="H30" s="30">
        <f>H31</f>
        <v>7581</v>
      </c>
      <c r="I30" s="15"/>
      <c r="J30" s="15"/>
      <c r="K30" s="15"/>
      <c r="L30" s="70"/>
      <c r="M30" s="15"/>
      <c r="N30" s="15"/>
      <c r="O30" s="15"/>
      <c r="P30" s="15"/>
    </row>
    <row r="31" spans="2:16" ht="30" x14ac:dyDescent="0.25">
      <c r="B31" s="28">
        <v>1210</v>
      </c>
      <c r="C31" s="29" t="s">
        <v>56</v>
      </c>
      <c r="D31" s="30">
        <v>3863</v>
      </c>
      <c r="E31" s="47">
        <f t="shared" si="0"/>
        <v>3718</v>
      </c>
      <c r="F31" s="28">
        <v>1210</v>
      </c>
      <c r="G31" s="29" t="s">
        <v>60</v>
      </c>
      <c r="H31" s="30">
        <v>7581</v>
      </c>
      <c r="I31" s="15"/>
      <c r="J31" s="68"/>
      <c r="K31" s="15"/>
      <c r="L31" s="15"/>
      <c r="M31" s="15"/>
      <c r="N31" s="15"/>
      <c r="O31" s="15"/>
      <c r="P31" s="15"/>
    </row>
    <row r="32" spans="2:16" x14ac:dyDescent="0.25">
      <c r="B32" s="32">
        <v>2000</v>
      </c>
      <c r="C32" s="24" t="s">
        <v>3</v>
      </c>
      <c r="D32" s="25">
        <f>D33+D35</f>
        <v>9351</v>
      </c>
      <c r="E32" s="47">
        <f t="shared" si="0"/>
        <v>8333</v>
      </c>
      <c r="F32" s="32">
        <v>2000</v>
      </c>
      <c r="G32" s="24" t="s">
        <v>3</v>
      </c>
      <c r="H32" s="25">
        <f>H33+H35</f>
        <v>17684</v>
      </c>
      <c r="I32" s="15"/>
      <c r="J32" s="15"/>
      <c r="K32" s="15"/>
      <c r="L32" s="15"/>
      <c r="M32" s="67"/>
      <c r="N32" s="15"/>
      <c r="O32" s="15"/>
      <c r="P32" s="15"/>
    </row>
    <row r="33" spans="2:16" x14ac:dyDescent="0.25">
      <c r="B33" s="26">
        <v>2100</v>
      </c>
      <c r="C33" s="43" t="s">
        <v>39</v>
      </c>
      <c r="D33" s="31">
        <f>D34</f>
        <v>1712</v>
      </c>
      <c r="E33" s="47">
        <f t="shared" si="0"/>
        <v>-570</v>
      </c>
      <c r="F33" s="26">
        <v>2100</v>
      </c>
      <c r="G33" s="43" t="s">
        <v>39</v>
      </c>
      <c r="H33" s="31">
        <f>H34</f>
        <v>1142</v>
      </c>
      <c r="I33" s="15"/>
      <c r="J33" s="15"/>
      <c r="K33" s="15"/>
      <c r="L33" s="15"/>
      <c r="M33" s="15"/>
      <c r="N33" s="15"/>
      <c r="O33" s="15"/>
      <c r="P33" s="15"/>
    </row>
    <row r="34" spans="2:16" ht="120" x14ac:dyDescent="0.25">
      <c r="B34" s="28">
        <v>2122</v>
      </c>
      <c r="C34" s="33" t="s">
        <v>57</v>
      </c>
      <c r="D34" s="34">
        <v>1712</v>
      </c>
      <c r="E34" s="47">
        <f t="shared" si="0"/>
        <v>-570</v>
      </c>
      <c r="F34" s="28">
        <v>2122</v>
      </c>
      <c r="G34" s="33" t="s">
        <v>63</v>
      </c>
      <c r="H34" s="34">
        <v>1142</v>
      </c>
      <c r="I34" s="20"/>
      <c r="J34" s="68"/>
      <c r="K34" s="15"/>
      <c r="L34" s="15"/>
      <c r="M34" s="15"/>
      <c r="N34" s="15"/>
      <c r="O34" s="15"/>
      <c r="P34" s="15"/>
    </row>
    <row r="35" spans="2:16" x14ac:dyDescent="0.25">
      <c r="B35" s="32">
        <v>2200</v>
      </c>
      <c r="C35" s="35" t="s">
        <v>41</v>
      </c>
      <c r="D35" s="23">
        <f>D36+D37</f>
        <v>7639</v>
      </c>
      <c r="E35" s="47">
        <f t="shared" si="0"/>
        <v>8903</v>
      </c>
      <c r="F35" s="32">
        <v>2200</v>
      </c>
      <c r="G35" s="35" t="s">
        <v>41</v>
      </c>
      <c r="H35" s="23">
        <f>H36+H37</f>
        <v>16542</v>
      </c>
      <c r="I35" s="15"/>
      <c r="J35" s="15"/>
      <c r="K35" s="15"/>
      <c r="L35" s="15"/>
      <c r="M35" s="15"/>
      <c r="N35" s="15"/>
      <c r="O35" s="15"/>
      <c r="P35" s="15"/>
    </row>
    <row r="36" spans="2:16" ht="30" x14ac:dyDescent="0.25">
      <c r="B36" s="28">
        <v>2210</v>
      </c>
      <c r="C36" s="29" t="s">
        <v>58</v>
      </c>
      <c r="D36" s="34">
        <v>604</v>
      </c>
      <c r="E36" s="47">
        <f t="shared" si="0"/>
        <v>416</v>
      </c>
      <c r="F36" s="28">
        <v>2210</v>
      </c>
      <c r="G36" s="29" t="s">
        <v>61</v>
      </c>
      <c r="H36" s="34">
        <f>85*12</f>
        <v>1020</v>
      </c>
      <c r="I36" s="20"/>
      <c r="J36" s="68"/>
      <c r="K36" s="15"/>
      <c r="L36" s="15"/>
      <c r="M36" s="15"/>
      <c r="N36" s="15"/>
      <c r="O36" s="15"/>
      <c r="P36" s="15"/>
    </row>
    <row r="37" spans="2:16" x14ac:dyDescent="0.25">
      <c r="B37" s="32">
        <v>2230</v>
      </c>
      <c r="C37" s="35" t="s">
        <v>43</v>
      </c>
      <c r="D37" s="30">
        <f>D38</f>
        <v>7035</v>
      </c>
      <c r="E37" s="47">
        <f t="shared" si="0"/>
        <v>8487</v>
      </c>
      <c r="F37" s="32">
        <v>2230</v>
      </c>
      <c r="G37" s="35" t="s">
        <v>43</v>
      </c>
      <c r="H37" s="30">
        <f>H38</f>
        <v>15522</v>
      </c>
      <c r="I37" s="15"/>
      <c r="J37" s="15"/>
      <c r="K37" s="15"/>
      <c r="L37" s="15"/>
      <c r="M37" s="15"/>
      <c r="N37" s="15"/>
      <c r="O37" s="15"/>
      <c r="P37" s="15"/>
    </row>
    <row r="38" spans="2:16" ht="175.5" customHeight="1" x14ac:dyDescent="0.25">
      <c r="B38" s="28">
        <v>2238</v>
      </c>
      <c r="C38" s="29" t="s">
        <v>59</v>
      </c>
      <c r="D38" s="30">
        <v>7035</v>
      </c>
      <c r="E38" s="47">
        <f t="shared" si="0"/>
        <v>8487</v>
      </c>
      <c r="F38" s="28">
        <v>2238</v>
      </c>
      <c r="G38" s="29" t="s">
        <v>73</v>
      </c>
      <c r="H38" s="30">
        <v>15522</v>
      </c>
      <c r="I38" s="15"/>
      <c r="J38" s="68"/>
      <c r="K38" s="15"/>
      <c r="L38" s="67"/>
      <c r="M38" s="15"/>
      <c r="N38" s="15"/>
      <c r="O38" s="15"/>
      <c r="P38" s="15"/>
    </row>
    <row r="39" spans="2:16" ht="14.45" customHeight="1" x14ac:dyDescent="0.25">
      <c r="B39" s="55"/>
      <c r="C39" s="56"/>
      <c r="D39" s="57"/>
      <c r="E39" s="47"/>
      <c r="F39" s="55"/>
      <c r="G39" s="56"/>
      <c r="H39" s="63"/>
      <c r="J39" s="16"/>
      <c r="K39" s="36"/>
    </row>
    <row r="40" spans="2:16" ht="15.75" x14ac:dyDescent="0.25">
      <c r="B40" s="44"/>
    </row>
    <row r="41" spans="2:16" ht="18.75" customHeight="1" x14ac:dyDescent="0.25">
      <c r="B41" s="77" t="s">
        <v>70</v>
      </c>
      <c r="C41" s="77"/>
      <c r="D41" s="66" t="s">
        <v>64</v>
      </c>
      <c r="F41" s="80"/>
      <c r="G41" s="80"/>
      <c r="H41" s="49"/>
    </row>
    <row r="42" spans="2:16" ht="15" customHeight="1" x14ac:dyDescent="0.25">
      <c r="B42" s="78" t="s">
        <v>1</v>
      </c>
      <c r="C42" s="78"/>
      <c r="D42" s="23">
        <f>D43+D48</f>
        <v>4553</v>
      </c>
      <c r="F42" s="81"/>
      <c r="G42" s="81"/>
      <c r="H42" s="50"/>
    </row>
    <row r="43" spans="2:16" x14ac:dyDescent="0.25">
      <c r="B43" s="45">
        <v>1000</v>
      </c>
      <c r="C43" s="45" t="s">
        <v>2</v>
      </c>
      <c r="D43" s="25">
        <f>D44+D46</f>
        <v>2806</v>
      </c>
      <c r="F43" s="71"/>
      <c r="G43" s="51"/>
      <c r="H43" s="52"/>
    </row>
    <row r="44" spans="2:16" x14ac:dyDescent="0.25">
      <c r="B44" s="26">
        <v>1100</v>
      </c>
      <c r="C44" s="26" t="s">
        <v>35</v>
      </c>
      <c r="D44" s="27">
        <f>D45</f>
        <v>2270</v>
      </c>
      <c r="F44" s="72"/>
      <c r="G44" s="53"/>
      <c r="H44" s="54"/>
    </row>
    <row r="45" spans="2:16" ht="84.75" customHeight="1" x14ac:dyDescent="0.25">
      <c r="B45" s="28">
        <v>1149</v>
      </c>
      <c r="C45" s="29" t="s">
        <v>75</v>
      </c>
      <c r="D45" s="30">
        <v>2270</v>
      </c>
      <c r="F45" s="73"/>
      <c r="G45" s="56"/>
      <c r="H45" s="57"/>
    </row>
    <row r="46" spans="2:16" x14ac:dyDescent="0.25">
      <c r="B46" s="31">
        <v>1200</v>
      </c>
      <c r="C46" s="29" t="s">
        <v>37</v>
      </c>
      <c r="D46" s="30">
        <f>D47</f>
        <v>536</v>
      </c>
      <c r="F46" s="74"/>
      <c r="G46" s="56"/>
      <c r="H46" s="57"/>
    </row>
    <row r="47" spans="2:16" ht="30" customHeight="1" x14ac:dyDescent="0.25">
      <c r="B47" s="28">
        <v>1210</v>
      </c>
      <c r="C47" s="29" t="s">
        <v>65</v>
      </c>
      <c r="D47" s="30">
        <v>536</v>
      </c>
      <c r="F47" s="73"/>
      <c r="G47" s="56"/>
      <c r="H47" s="57"/>
    </row>
    <row r="48" spans="2:16" x14ac:dyDescent="0.25">
      <c r="B48" s="32">
        <v>2000</v>
      </c>
      <c r="C48" s="45" t="s">
        <v>3</v>
      </c>
      <c r="D48" s="25">
        <f>D49+D51</f>
        <v>1747</v>
      </c>
      <c r="F48" s="75"/>
      <c r="G48" s="51"/>
      <c r="H48" s="52"/>
    </row>
    <row r="49" spans="2:8" x14ac:dyDescent="0.25">
      <c r="B49" s="26">
        <v>2100</v>
      </c>
      <c r="C49" s="43" t="s">
        <v>39</v>
      </c>
      <c r="D49" s="31">
        <f>D50</f>
        <v>571</v>
      </c>
      <c r="F49" s="72"/>
      <c r="G49" s="59"/>
      <c r="H49" s="58"/>
    </row>
    <row r="50" spans="2:8" ht="72.599999999999994" customHeight="1" x14ac:dyDescent="0.25">
      <c r="B50" s="28">
        <v>2122</v>
      </c>
      <c r="C50" s="33" t="s">
        <v>66</v>
      </c>
      <c r="D50" s="34">
        <v>571</v>
      </c>
      <c r="F50" s="73"/>
      <c r="G50" s="60"/>
      <c r="H50" s="61"/>
    </row>
    <row r="51" spans="2:8" x14ac:dyDescent="0.25">
      <c r="B51" s="32">
        <v>2200</v>
      </c>
      <c r="C51" s="35" t="s">
        <v>41</v>
      </c>
      <c r="D51" s="23">
        <f>D52+D53</f>
        <v>1176</v>
      </c>
      <c r="F51" s="75"/>
      <c r="G51" s="62"/>
      <c r="H51" s="50"/>
    </row>
    <row r="52" spans="2:8" ht="33.6" customHeight="1" x14ac:dyDescent="0.25">
      <c r="B52" s="28">
        <v>2210</v>
      </c>
      <c r="C52" s="29" t="s">
        <v>74</v>
      </c>
      <c r="D52" s="34">
        <v>72</v>
      </c>
      <c r="F52" s="73"/>
      <c r="G52" s="56"/>
      <c r="H52" s="61"/>
    </row>
    <row r="53" spans="2:8" x14ac:dyDescent="0.25">
      <c r="B53" s="32">
        <v>2230</v>
      </c>
      <c r="C53" s="35" t="s">
        <v>43</v>
      </c>
      <c r="D53" s="30">
        <f>D54</f>
        <v>1104</v>
      </c>
      <c r="F53" s="75"/>
      <c r="G53" s="62"/>
      <c r="H53" s="57"/>
    </row>
    <row r="54" spans="2:8" ht="105" x14ac:dyDescent="0.25">
      <c r="B54" s="28">
        <v>2238</v>
      </c>
      <c r="C54" s="29" t="s">
        <v>67</v>
      </c>
      <c r="D54" s="30">
        <v>1104</v>
      </c>
      <c r="F54" s="73"/>
      <c r="G54" s="56"/>
      <c r="H54" s="57"/>
    </row>
  </sheetData>
  <mergeCells count="12">
    <mergeCell ref="B26:C26"/>
    <mergeCell ref="F25:G25"/>
    <mergeCell ref="F26:G26"/>
    <mergeCell ref="F41:G41"/>
    <mergeCell ref="F42:G42"/>
    <mergeCell ref="B41:C41"/>
    <mergeCell ref="B42:C42"/>
    <mergeCell ref="A1:D1"/>
    <mergeCell ref="B4:C4"/>
    <mergeCell ref="B5:C5"/>
    <mergeCell ref="B25:C25"/>
    <mergeCell ref="B2:D2"/>
  </mergeCells>
  <pageMargins left="0.70866141732283472" right="0.70866141732283472" top="0.74803149606299213" bottom="0.74803149606299213"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I42"/>
  <sheetViews>
    <sheetView topLeftCell="A4" workbookViewId="0">
      <selection activeCell="L37" sqref="L37"/>
    </sheetView>
  </sheetViews>
  <sheetFormatPr defaultColWidth="9.140625" defaultRowHeight="15" x14ac:dyDescent="0.25"/>
  <cols>
    <col min="1" max="1" width="9.140625" style="2"/>
    <col min="2" max="2" width="24" style="2" customWidth="1"/>
    <col min="3" max="3" width="9.28515625" style="2" customWidth="1"/>
    <col min="4" max="7" width="9.140625" style="2"/>
    <col min="8" max="8" width="12.5703125" style="2" customWidth="1"/>
    <col min="9" max="16384" width="9.140625" style="2"/>
  </cols>
  <sheetData>
    <row r="3" spans="2:8" x14ac:dyDescent="0.25">
      <c r="C3" s="2" t="s">
        <v>4</v>
      </c>
      <c r="D3" s="2" t="s">
        <v>5</v>
      </c>
      <c r="E3" s="2" t="s">
        <v>6</v>
      </c>
      <c r="F3" s="2" t="s">
        <v>30</v>
      </c>
      <c r="H3" s="3" t="s">
        <v>31</v>
      </c>
    </row>
    <row r="4" spans="2:8" x14ac:dyDescent="0.25">
      <c r="B4" s="5" t="s">
        <v>7</v>
      </c>
      <c r="C4" s="5">
        <v>2</v>
      </c>
      <c r="D4" s="5">
        <v>2.6032999999999999</v>
      </c>
      <c r="E4" s="5">
        <f t="shared" ref="E4:E9" si="0">ROUNDUP(C4*D4,2)</f>
        <v>5.21</v>
      </c>
      <c r="F4" s="6">
        <f t="shared" ref="F4:F38" si="1">E4*1.21</f>
        <v>6.3041</v>
      </c>
      <c r="G4" s="5"/>
      <c r="H4" s="6">
        <f>F4/2</f>
        <v>3.15205</v>
      </c>
    </row>
    <row r="5" spans="2:8" x14ac:dyDescent="0.25">
      <c r="B5" s="5" t="s">
        <v>8</v>
      </c>
      <c r="C5" s="5">
        <v>2</v>
      </c>
      <c r="D5" s="5">
        <v>2.6032999999999999</v>
      </c>
      <c r="E5" s="5">
        <f t="shared" si="0"/>
        <v>5.21</v>
      </c>
      <c r="F5" s="6">
        <f t="shared" si="1"/>
        <v>6.3041</v>
      </c>
      <c r="G5" s="5"/>
      <c r="H5" s="6">
        <f>F5/2</f>
        <v>3.15205</v>
      </c>
    </row>
    <row r="6" spans="2:8" x14ac:dyDescent="0.25">
      <c r="B6" s="5" t="s">
        <v>8</v>
      </c>
      <c r="C6" s="5">
        <v>2</v>
      </c>
      <c r="D6" s="5">
        <v>2.6032999999999999</v>
      </c>
      <c r="E6" s="5">
        <f t="shared" si="0"/>
        <v>5.21</v>
      </c>
      <c r="F6" s="6">
        <f t="shared" si="1"/>
        <v>6.3041</v>
      </c>
      <c r="G6" s="5"/>
      <c r="H6" s="6">
        <f>F6/2</f>
        <v>3.15205</v>
      </c>
    </row>
    <row r="7" spans="2:8" x14ac:dyDescent="0.25">
      <c r="B7" s="5" t="s">
        <v>8</v>
      </c>
      <c r="C7" s="5">
        <v>2</v>
      </c>
      <c r="D7" s="5">
        <v>2.6032999999999999</v>
      </c>
      <c r="E7" s="5">
        <f t="shared" si="0"/>
        <v>5.21</v>
      </c>
      <c r="F7" s="6">
        <f t="shared" si="1"/>
        <v>6.3041</v>
      </c>
      <c r="G7" s="5"/>
      <c r="H7" s="6">
        <f>F7/2</f>
        <v>3.15205</v>
      </c>
    </row>
    <row r="8" spans="2:8" x14ac:dyDescent="0.25">
      <c r="B8" s="5" t="s">
        <v>9</v>
      </c>
      <c r="C8" s="5">
        <v>1</v>
      </c>
      <c r="D8" s="5">
        <v>19.338799999999999</v>
      </c>
      <c r="E8" s="5">
        <f t="shared" si="0"/>
        <v>19.34</v>
      </c>
      <c r="F8" s="6">
        <f t="shared" si="1"/>
        <v>23.401399999999999</v>
      </c>
      <c r="G8" s="5"/>
      <c r="H8" s="6">
        <f>F8/2</f>
        <v>11.700699999999999</v>
      </c>
    </row>
    <row r="9" spans="2:8" x14ac:dyDescent="0.25">
      <c r="B9" s="5" t="s">
        <v>10</v>
      </c>
      <c r="C9" s="5">
        <v>1</v>
      </c>
      <c r="D9" s="5">
        <v>19.338799999999999</v>
      </c>
      <c r="E9" s="5">
        <f t="shared" si="0"/>
        <v>19.34</v>
      </c>
      <c r="F9" s="6">
        <f t="shared" si="1"/>
        <v>23.401399999999999</v>
      </c>
      <c r="G9" s="5"/>
      <c r="H9" s="6">
        <f t="shared" ref="H9:H12" si="2">F9/2</f>
        <v>11.700699999999999</v>
      </c>
    </row>
    <row r="10" spans="2:8" x14ac:dyDescent="0.25">
      <c r="B10" s="5" t="s">
        <v>11</v>
      </c>
      <c r="C10" s="5">
        <v>3</v>
      </c>
      <c r="D10" s="5">
        <v>44.628100000000003</v>
      </c>
      <c r="E10" s="5">
        <f>ROUND(C10*D10,2)</f>
        <v>133.88</v>
      </c>
      <c r="F10" s="6">
        <f t="shared" si="1"/>
        <v>161.9948</v>
      </c>
      <c r="G10" s="5"/>
      <c r="H10" s="6">
        <f t="shared" si="2"/>
        <v>80.997399999999999</v>
      </c>
    </row>
    <row r="11" spans="2:8" x14ac:dyDescent="0.25">
      <c r="B11" s="5" t="s">
        <v>12</v>
      </c>
      <c r="C11" s="5">
        <v>1</v>
      </c>
      <c r="D11" s="5">
        <v>44.628100000000003</v>
      </c>
      <c r="E11" s="5">
        <f>ROUNDUP(C11*D11,2)</f>
        <v>44.629999999999995</v>
      </c>
      <c r="F11" s="6">
        <f t="shared" si="1"/>
        <v>54.002299999999991</v>
      </c>
      <c r="G11" s="5"/>
      <c r="H11" s="6">
        <f t="shared" si="2"/>
        <v>27.001149999999996</v>
      </c>
    </row>
    <row r="12" spans="2:8" x14ac:dyDescent="0.25">
      <c r="B12" s="5" t="s">
        <v>12</v>
      </c>
      <c r="C12" s="5">
        <v>2</v>
      </c>
      <c r="D12" s="5">
        <v>44.628100000000003</v>
      </c>
      <c r="E12" s="5">
        <f>ROUNDUP(C12*D12,2)</f>
        <v>89.26</v>
      </c>
      <c r="F12" s="6">
        <f t="shared" si="1"/>
        <v>108.0046</v>
      </c>
      <c r="G12" s="6"/>
      <c r="H12" s="6">
        <f t="shared" si="2"/>
        <v>54.002299999999998</v>
      </c>
    </row>
    <row r="13" spans="2:8" x14ac:dyDescent="0.25">
      <c r="B13" s="5" t="s">
        <v>13</v>
      </c>
      <c r="C13" s="5">
        <v>5</v>
      </c>
      <c r="D13" s="5">
        <v>4.4627999999999997</v>
      </c>
      <c r="E13" s="5">
        <f>ROUND(C13*D13,2)</f>
        <v>22.31</v>
      </c>
      <c r="F13" s="6">
        <f t="shared" si="1"/>
        <v>26.995099999999997</v>
      </c>
      <c r="G13" s="5"/>
      <c r="H13" s="6">
        <f>F13/2</f>
        <v>13.497549999999999</v>
      </c>
    </row>
    <row r="14" spans="2:8" x14ac:dyDescent="0.25">
      <c r="B14" s="5" t="s">
        <v>13</v>
      </c>
      <c r="C14" s="5">
        <v>2</v>
      </c>
      <c r="D14" s="5">
        <v>10.4132</v>
      </c>
      <c r="E14" s="5">
        <f>ROUND(C14*D14,2)-0.01</f>
        <v>20.819999999999997</v>
      </c>
      <c r="F14" s="6">
        <f t="shared" si="1"/>
        <v>25.192199999999996</v>
      </c>
      <c r="G14" s="5"/>
      <c r="H14" s="6">
        <f t="shared" ref="H14:H17" si="3">F14/2</f>
        <v>12.596099999999998</v>
      </c>
    </row>
    <row r="15" spans="2:8" x14ac:dyDescent="0.25">
      <c r="B15" s="5" t="s">
        <v>13</v>
      </c>
      <c r="C15" s="5">
        <v>2</v>
      </c>
      <c r="D15" s="5">
        <v>12.644600000000001</v>
      </c>
      <c r="E15" s="5">
        <f>ROUND(C15*D15,2)-0.01</f>
        <v>25.279999999999998</v>
      </c>
      <c r="F15" s="6">
        <f t="shared" si="1"/>
        <v>30.588799999999996</v>
      </c>
      <c r="G15" s="5"/>
      <c r="H15" s="6">
        <f t="shared" si="3"/>
        <v>15.294399999999998</v>
      </c>
    </row>
    <row r="16" spans="2:8" x14ac:dyDescent="0.25">
      <c r="B16" s="5" t="s">
        <v>14</v>
      </c>
      <c r="C16" s="5">
        <v>2</v>
      </c>
      <c r="D16" s="5">
        <v>45.371899999999997</v>
      </c>
      <c r="E16" s="5">
        <f>ROUND(C16*D16,2)</f>
        <v>90.74</v>
      </c>
      <c r="F16" s="6">
        <f t="shared" si="1"/>
        <v>109.79539999999999</v>
      </c>
      <c r="G16" s="5"/>
      <c r="H16" s="6">
        <f t="shared" si="3"/>
        <v>54.897699999999993</v>
      </c>
    </row>
    <row r="17" spans="2:8" x14ac:dyDescent="0.25">
      <c r="B17" s="5" t="s">
        <v>15</v>
      </c>
      <c r="C17" s="5">
        <v>2</v>
      </c>
      <c r="D17" s="5">
        <v>20.082599999999999</v>
      </c>
      <c r="E17" s="5">
        <f>ROUNDUP(C17*D17,2)</f>
        <v>40.169999999999995</v>
      </c>
      <c r="F17" s="6">
        <f t="shared" si="1"/>
        <v>48.605699999999992</v>
      </c>
      <c r="G17" s="5"/>
      <c r="H17" s="6">
        <f t="shared" si="3"/>
        <v>24.302849999999996</v>
      </c>
    </row>
    <row r="18" spans="2:8" x14ac:dyDescent="0.25">
      <c r="B18" s="5" t="s">
        <v>16</v>
      </c>
      <c r="C18" s="5">
        <v>1</v>
      </c>
      <c r="D18" s="5">
        <v>16.363600000000002</v>
      </c>
      <c r="E18" s="5">
        <f>ROUND(C18*D18,2)</f>
        <v>16.36</v>
      </c>
      <c r="F18" s="6">
        <f t="shared" si="1"/>
        <v>19.7956</v>
      </c>
      <c r="G18" s="5"/>
      <c r="H18" s="8">
        <f>F18/2</f>
        <v>9.8978000000000002</v>
      </c>
    </row>
    <row r="19" spans="2:8" x14ac:dyDescent="0.25">
      <c r="B19" s="5" t="s">
        <v>14</v>
      </c>
      <c r="C19" s="5">
        <v>2</v>
      </c>
      <c r="D19" s="5">
        <v>36.446300000000001</v>
      </c>
      <c r="E19" s="6">
        <f>ROUNDUP(C19*D19,2)</f>
        <v>72.900000000000006</v>
      </c>
      <c r="F19" s="6">
        <f t="shared" si="1"/>
        <v>88.209000000000003</v>
      </c>
      <c r="G19" s="5"/>
      <c r="H19" s="8">
        <f>F19/2</f>
        <v>44.104500000000002</v>
      </c>
    </row>
    <row r="20" spans="2:8" x14ac:dyDescent="0.25">
      <c r="B20" s="5" t="s">
        <v>13</v>
      </c>
      <c r="C20" s="5">
        <v>1</v>
      </c>
      <c r="D20" s="5">
        <v>17.851199999999999</v>
      </c>
      <c r="E20" s="5">
        <f t="shared" ref="E20:E31" si="4">ROUND(C20*D20,2)</f>
        <v>17.850000000000001</v>
      </c>
      <c r="F20" s="6">
        <f t="shared" si="1"/>
        <v>21.598500000000001</v>
      </c>
      <c r="G20" s="5"/>
      <c r="H20" s="7">
        <f t="shared" ref="H20:H27" si="5">F20/2</f>
        <v>10.799250000000001</v>
      </c>
    </row>
    <row r="21" spans="2:8" x14ac:dyDescent="0.25">
      <c r="B21" s="9" t="s">
        <v>17</v>
      </c>
      <c r="C21" s="9">
        <v>2</v>
      </c>
      <c r="D21" s="9">
        <v>110.0826</v>
      </c>
      <c r="E21" s="9">
        <f t="shared" si="4"/>
        <v>220.17</v>
      </c>
      <c r="F21" s="10">
        <f t="shared" si="1"/>
        <v>266.40569999999997</v>
      </c>
      <c r="G21" s="9"/>
      <c r="H21" s="11">
        <f t="shared" si="5"/>
        <v>133.20284999999998</v>
      </c>
    </row>
    <row r="22" spans="2:8" x14ac:dyDescent="0.25">
      <c r="B22" s="9" t="s">
        <v>18</v>
      </c>
      <c r="C22" s="9">
        <v>2</v>
      </c>
      <c r="D22" s="9">
        <v>10.4132</v>
      </c>
      <c r="E22" s="9">
        <f t="shared" si="4"/>
        <v>20.83</v>
      </c>
      <c r="F22" s="10">
        <f t="shared" si="1"/>
        <v>25.204299999999996</v>
      </c>
      <c r="G22" s="9"/>
      <c r="H22" s="11">
        <f t="shared" si="5"/>
        <v>12.602149999999998</v>
      </c>
    </row>
    <row r="23" spans="2:8" x14ac:dyDescent="0.25">
      <c r="B23" s="9" t="s">
        <v>19</v>
      </c>
      <c r="C23" s="9">
        <v>2</v>
      </c>
      <c r="D23" s="9">
        <v>60.247900000000001</v>
      </c>
      <c r="E23" s="9">
        <f t="shared" si="4"/>
        <v>120.5</v>
      </c>
      <c r="F23" s="10">
        <f t="shared" si="1"/>
        <v>145.80500000000001</v>
      </c>
      <c r="G23" s="9"/>
      <c r="H23" s="11">
        <f t="shared" si="5"/>
        <v>72.902500000000003</v>
      </c>
    </row>
    <row r="24" spans="2:8" x14ac:dyDescent="0.25">
      <c r="B24" s="9" t="s">
        <v>20</v>
      </c>
      <c r="C24" s="9">
        <v>2</v>
      </c>
      <c r="D24" s="9">
        <v>111.5702</v>
      </c>
      <c r="E24" s="9">
        <f t="shared" si="4"/>
        <v>223.14</v>
      </c>
      <c r="F24" s="10">
        <f t="shared" si="1"/>
        <v>269.99939999999998</v>
      </c>
      <c r="G24" s="9"/>
      <c r="H24" s="11">
        <f t="shared" si="5"/>
        <v>134.99969999999999</v>
      </c>
    </row>
    <row r="25" spans="2:8" x14ac:dyDescent="0.25">
      <c r="B25" s="5" t="s">
        <v>21</v>
      </c>
      <c r="C25" s="5">
        <v>2</v>
      </c>
      <c r="D25" s="5">
        <v>156.19829999999999</v>
      </c>
      <c r="E25" s="12">
        <f t="shared" si="4"/>
        <v>312.39999999999998</v>
      </c>
      <c r="F25" s="6">
        <f t="shared" si="1"/>
        <v>378.00399999999996</v>
      </c>
      <c r="G25" s="5"/>
      <c r="H25" s="8">
        <f t="shared" si="5"/>
        <v>189.00199999999998</v>
      </c>
    </row>
    <row r="26" spans="2:8" x14ac:dyDescent="0.25">
      <c r="B26" s="5" t="s">
        <v>22</v>
      </c>
      <c r="C26" s="5">
        <v>2</v>
      </c>
      <c r="D26" s="5">
        <v>90.909099999999995</v>
      </c>
      <c r="E26" s="5">
        <f t="shared" si="4"/>
        <v>181.82</v>
      </c>
      <c r="F26" s="6">
        <f t="shared" si="1"/>
        <v>220.00219999999999</v>
      </c>
      <c r="G26" s="5"/>
      <c r="H26" s="8">
        <f t="shared" si="5"/>
        <v>110.00109999999999</v>
      </c>
    </row>
    <row r="27" spans="2:8" x14ac:dyDescent="0.25">
      <c r="B27" s="5" t="s">
        <v>23</v>
      </c>
      <c r="C27" s="5">
        <v>1</v>
      </c>
      <c r="D27" s="5">
        <v>29.008299999999998</v>
      </c>
      <c r="E27" s="5">
        <f t="shared" si="4"/>
        <v>29.01</v>
      </c>
      <c r="F27" s="6">
        <f t="shared" si="1"/>
        <v>35.1021</v>
      </c>
      <c r="G27" s="5"/>
      <c r="H27" s="8">
        <f t="shared" si="5"/>
        <v>17.55105</v>
      </c>
    </row>
    <row r="28" spans="2:8" x14ac:dyDescent="0.25">
      <c r="B28" s="5" t="s">
        <v>16</v>
      </c>
      <c r="C28" s="5">
        <v>1</v>
      </c>
      <c r="D28" s="5">
        <v>33.4711</v>
      </c>
      <c r="E28" s="5">
        <f t="shared" si="4"/>
        <v>33.47</v>
      </c>
      <c r="F28" s="6">
        <f t="shared" si="1"/>
        <v>40.498699999999999</v>
      </c>
      <c r="G28" s="5"/>
      <c r="H28" s="8">
        <f>F28/2</f>
        <v>20.24935</v>
      </c>
    </row>
    <row r="29" spans="2:8" x14ac:dyDescent="0.25">
      <c r="B29" s="5" t="s">
        <v>24</v>
      </c>
      <c r="C29" s="5">
        <v>1</v>
      </c>
      <c r="D29" s="5">
        <v>254.3801</v>
      </c>
      <c r="E29" s="5">
        <f t="shared" si="4"/>
        <v>254.38</v>
      </c>
      <c r="F29" s="6">
        <f t="shared" si="1"/>
        <v>307.7998</v>
      </c>
      <c r="G29" s="5"/>
      <c r="H29" s="8">
        <v>150.9</v>
      </c>
    </row>
    <row r="30" spans="2:8" x14ac:dyDescent="0.25">
      <c r="B30" s="5" t="s">
        <v>24</v>
      </c>
      <c r="C30" s="5">
        <v>1</v>
      </c>
      <c r="D30" s="5">
        <v>246.19829999999999</v>
      </c>
      <c r="E30" s="6">
        <f t="shared" si="4"/>
        <v>246.2</v>
      </c>
      <c r="F30" s="6">
        <f t="shared" si="1"/>
        <v>297.90199999999999</v>
      </c>
      <c r="G30" s="5"/>
      <c r="H30" s="8">
        <f t="shared" ref="H30:H32" si="6">F30/2</f>
        <v>148.95099999999999</v>
      </c>
    </row>
    <row r="31" spans="2:8" x14ac:dyDescent="0.25">
      <c r="B31" s="9" t="s">
        <v>25</v>
      </c>
      <c r="C31" s="9">
        <v>2</v>
      </c>
      <c r="D31" s="9">
        <v>44.628100000000003</v>
      </c>
      <c r="E31" s="9">
        <f t="shared" si="4"/>
        <v>89.26</v>
      </c>
      <c r="F31" s="10">
        <f t="shared" si="1"/>
        <v>108.0046</v>
      </c>
      <c r="G31" s="9"/>
      <c r="H31" s="11">
        <f t="shared" si="6"/>
        <v>54.002299999999998</v>
      </c>
    </row>
    <row r="32" spans="2:8" x14ac:dyDescent="0.25">
      <c r="B32" s="9" t="s">
        <v>26</v>
      </c>
      <c r="C32" s="9">
        <v>2</v>
      </c>
      <c r="D32" s="9">
        <v>139.8347</v>
      </c>
      <c r="E32" s="9">
        <f>ROUND(C32*D32,2)-0.01</f>
        <v>279.66000000000003</v>
      </c>
      <c r="F32" s="10">
        <f t="shared" si="1"/>
        <v>338.3886</v>
      </c>
      <c r="G32" s="9"/>
      <c r="H32" s="11">
        <f t="shared" si="6"/>
        <v>169.1943</v>
      </c>
    </row>
    <row r="33" spans="2:9" x14ac:dyDescent="0.25">
      <c r="B33" s="5" t="s">
        <v>16</v>
      </c>
      <c r="C33" s="5">
        <v>1</v>
      </c>
      <c r="D33" s="5">
        <v>29.752099999999999</v>
      </c>
      <c r="E33" s="5">
        <f>ROUND(C33*D33,2)</f>
        <v>29.75</v>
      </c>
      <c r="F33" s="6">
        <f t="shared" si="1"/>
        <v>35.997500000000002</v>
      </c>
      <c r="G33" s="5"/>
      <c r="H33" s="8">
        <f>F33/2</f>
        <v>17.998750000000001</v>
      </c>
    </row>
    <row r="34" spans="2:9" x14ac:dyDescent="0.25">
      <c r="B34" s="5" t="s">
        <v>16</v>
      </c>
      <c r="C34" s="5">
        <v>1</v>
      </c>
      <c r="D34" s="5">
        <v>49.834699999999998</v>
      </c>
      <c r="E34" s="5">
        <f>ROUND(C34*D34,2)</f>
        <v>49.83</v>
      </c>
      <c r="F34" s="6">
        <f t="shared" si="1"/>
        <v>60.294299999999993</v>
      </c>
      <c r="G34" s="5"/>
      <c r="H34" s="8">
        <f>F34/2</f>
        <v>30.147149999999996</v>
      </c>
    </row>
    <row r="35" spans="2:9" x14ac:dyDescent="0.25">
      <c r="B35" s="5" t="s">
        <v>16</v>
      </c>
      <c r="C35" s="5">
        <v>1</v>
      </c>
      <c r="D35" s="5">
        <v>53.553699999999999</v>
      </c>
      <c r="E35" s="5">
        <f>ROUND(C35*D35,2)</f>
        <v>53.55</v>
      </c>
      <c r="F35" s="6">
        <f t="shared" si="1"/>
        <v>64.79549999999999</v>
      </c>
      <c r="G35" s="5"/>
      <c r="H35" s="8">
        <f>F35/2</f>
        <v>32.397749999999995</v>
      </c>
    </row>
    <row r="36" spans="2:9" x14ac:dyDescent="0.25">
      <c r="B36" s="5" t="s">
        <v>16</v>
      </c>
      <c r="C36" s="5">
        <v>2</v>
      </c>
      <c r="D36" s="5">
        <v>63.223100000000002</v>
      </c>
      <c r="E36" s="5">
        <f>ROUND(C36*D36,2)</f>
        <v>126.45</v>
      </c>
      <c r="F36" s="6">
        <f t="shared" si="1"/>
        <v>153.00450000000001</v>
      </c>
      <c r="G36" s="5"/>
      <c r="H36" s="8">
        <f>F36/2</f>
        <v>76.502250000000004</v>
      </c>
    </row>
    <row r="37" spans="2:9" x14ac:dyDescent="0.25">
      <c r="B37" s="5" t="s">
        <v>27</v>
      </c>
      <c r="C37" s="5">
        <v>4</v>
      </c>
      <c r="D37" s="5">
        <v>63.223100000000002</v>
      </c>
      <c r="E37" s="5">
        <f>ROUNDDOWN(C37*D37,2)-0.01</f>
        <v>252.88</v>
      </c>
      <c r="F37" s="6">
        <f t="shared" si="1"/>
        <v>305.98480000000001</v>
      </c>
      <c r="G37" s="5"/>
      <c r="H37" s="8">
        <v>156</v>
      </c>
      <c r="I37" s="1"/>
    </row>
    <row r="38" spans="2:9" ht="15.75" thickBot="1" x14ac:dyDescent="0.3">
      <c r="B38" s="5" t="s">
        <v>28</v>
      </c>
      <c r="C38" s="5">
        <v>2</v>
      </c>
      <c r="D38" s="5">
        <v>74.380099999999999</v>
      </c>
      <c r="E38" s="5">
        <f>ROUND(C38*D38,2)</f>
        <v>148.76</v>
      </c>
      <c r="F38" s="6">
        <f t="shared" si="1"/>
        <v>179.99959999999999</v>
      </c>
      <c r="G38" s="5"/>
      <c r="H38" s="8">
        <f>F38/2</f>
        <v>89.999799999999993</v>
      </c>
    </row>
    <row r="39" spans="2:9" ht="15.75" thickBot="1" x14ac:dyDescent="0.3">
      <c r="D39" s="4"/>
      <c r="E39" s="4">
        <f>SUM(E4:E38)</f>
        <v>3305.7799999999997</v>
      </c>
      <c r="H39" s="13">
        <f>SUM(H4:H38)</f>
        <v>2000.0046000000007</v>
      </c>
    </row>
    <row r="40" spans="2:9" x14ac:dyDescent="0.25">
      <c r="D40" s="4" t="s">
        <v>29</v>
      </c>
      <c r="E40" s="4">
        <v>694.21</v>
      </c>
    </row>
    <row r="41" spans="2:9" x14ac:dyDescent="0.25">
      <c r="D41" s="4"/>
      <c r="E41" s="4">
        <f>E39+E40</f>
        <v>3999.99</v>
      </c>
    </row>
    <row r="42" spans="2:9" x14ac:dyDescent="0.25">
      <c r="H42" s="1"/>
      <c r="I42" s="1"/>
    </row>
  </sheetData>
  <autoFilter ref="B3:I41" xr:uid="{00000000-0009-0000-0000-00000300000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Valsts robežsardze (J. Padāns)</vt:lpstr>
      <vt:lpstr>Forma</vt:lpstr>
      <vt:lpstr>'Valsts robežsardze (J. Padāns)'!Print_Area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Rūta Dukaļska</dc:creator>
  <cp:lastModifiedBy>Igors Silantjevs</cp:lastModifiedBy>
  <cp:lastPrinted>2024-05-17T08:28:09Z</cp:lastPrinted>
  <dcterms:created xsi:type="dcterms:W3CDTF">2023-01-09T06:46:07Z</dcterms:created>
  <dcterms:modified xsi:type="dcterms:W3CDTF">2024-09-25T07:56:48Z</dcterms:modified>
</cp:coreProperties>
</file>