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veselibasministrija-my.sharepoint.com/personal/sanita_freivalde_vm_gov_lv/Documents/DIVIDENDES 2025/26-TA-1604/"/>
    </mc:Choice>
  </mc:AlternateContent>
  <xr:revisionPtr revIDLastSave="109" documentId="8_{BAFDF48E-BAAD-48C1-BCA3-730D897B905D}" xr6:coauthVersionLast="47" xr6:coauthVersionMax="47" xr10:uidLastSave="{463A0A22-2895-4380-AF93-BBFE31EFA660}"/>
  <bookViews>
    <workbookView xWindow="-108" yWindow="-108" windowWidth="23256" windowHeight="12456" activeTab="2" xr2:uid="{78F0985C-EBD5-4CF3-B727-F3B9383A16BC}"/>
  </bookViews>
  <sheets>
    <sheet name="KOPĀ 2023-2025" sheetId="3" r:id="rId1"/>
    <sheet name="ERAF projekts" sheetId="2" r:id="rId2"/>
    <sheet name="citi investīciju projekti"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9" i="4" l="1"/>
  <c r="G10" i="3"/>
  <c r="B8" i="4"/>
  <c r="F14" i="2"/>
  <c r="G3" i="3" l="1"/>
  <c r="G4" i="3"/>
  <c r="G5" i="3"/>
  <c r="H5" i="3" s="1"/>
  <c r="G6" i="3"/>
  <c r="G7" i="3"/>
  <c r="H7" i="3" s="1"/>
  <c r="G8" i="3"/>
  <c r="G9" i="3"/>
  <c r="H4" i="3"/>
  <c r="H9" i="3"/>
  <c r="H3" i="3"/>
  <c r="B3" i="4"/>
  <c r="F6" i="2"/>
  <c r="B6" i="4"/>
  <c r="B4" i="4"/>
  <c r="F8" i="2"/>
  <c r="F7" i="2"/>
  <c r="B10" i="3"/>
  <c r="C10" i="3"/>
  <c r="D10" i="3"/>
  <c r="F10" i="3"/>
  <c r="E9" i="3"/>
  <c r="E8" i="3"/>
  <c r="E7" i="3"/>
  <c r="E6" i="3"/>
  <c r="E5" i="3"/>
  <c r="E10" i="3" s="1"/>
  <c r="E4" i="3"/>
  <c r="H8" i="3" l="1"/>
  <c r="H6" i="3"/>
  <c r="F15" i="2"/>
  <c r="H10" i="3"/>
  <c r="C12" i="2"/>
  <c r="D12" i="2"/>
  <c r="E12" i="2"/>
  <c r="B1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tc={8455CA0A-5F2C-44F4-97CB-70BF5D7A2161}</author>
    <author>tc={689A20F0-E9F2-4A69-9CF5-5B551033BEF8}</author>
  </authors>
  <commentList>
    <comment ref="F3" authorId="0" shapeId="0" xr:uid="{8455CA0A-5F2C-44F4-97CB-70BF5D7A2161}">
      <text>
        <t>[Komentārs ar pavedienu]
Jūsu Excel versija ļauj lasīt šo komentāru ar pavedienu, tomēr visi tā labojumi tiks noņemti, ja fails tiks atvērts jaunākā Excel versijā. Papildinformācija: https://go.microsoft.com/fwlink/?linkid=870924
Komentārs:
    NPVC uzkrātā peļņa 342 373 EUR</t>
      </text>
    </comment>
    <comment ref="F10" authorId="1" shapeId="0" xr:uid="{689A20F0-E9F2-4A69-9CF5-5B551033BEF8}">
      <text>
        <t xml:space="preserve">[Komentārs ar pavedienu]
Jūsu Excel versija ļauj lasīt šo komentāru ar pavedienu, tomēr visi tā labojumi tiks noņemti, ja fails tiks atvērts jaunākā Excel versijā. Papildinformācija: https://go.microsoft.com/fwlink/?linkid=870924
Komentārs:
    Peļņa saskaņā ar KS PZA </t>
      </text>
    </comment>
  </commentList>
</comments>
</file>

<file path=xl/sharedStrings.xml><?xml version="1.0" encoding="utf-8"?>
<sst xmlns="http://schemas.openxmlformats.org/spreadsheetml/2006/main" count="70" uniqueCount="62">
  <si>
    <t>“Nacionālais psihiskās veselības centrs”, Valsts SIA</t>
  </si>
  <si>
    <t>kopā</t>
  </si>
  <si>
    <t>ERAF finansējums</t>
  </si>
  <si>
    <t>valsts budžeta līdzfinansējums</t>
  </si>
  <si>
    <t>pašu finansējums</t>
  </si>
  <si>
    <t>VSIA "Piejūras slimnīca"</t>
  </si>
  <si>
    <t>VSIA "Strenču psihoneiroloģiskā slimnīca"</t>
  </si>
  <si>
    <t>VSIA "Daugavpils psihoneiroloģiskā slimnīca"</t>
  </si>
  <si>
    <t>VSIA "Slimnīca “Ģintermuiža””</t>
  </si>
  <si>
    <t xml:space="preserve">Eiropas Reģionālās attīstības fonda projekts Nr. 4.1.1.1/3/24/I/001 “Psihiskās veselības ārstniecības iestāžu infrastruktūras attīstība”  </t>
  </si>
  <si>
    <t>iepirkums EIS</t>
  </si>
  <si>
    <t>https://www.eis.gov.lv/EKEIS/Supplier/Procurement/158640</t>
  </si>
  <si>
    <t>https://www.eis.gov.lv/EKEIS/Supplier/Procurement/147480</t>
  </si>
  <si>
    <t>https://www.eis.gov.lv/EKEIS/Supplier/Procurement/163394</t>
  </si>
  <si>
    <t>VSIA"Nacionālais rehabilitācijas centrs "Vaivari"" </t>
  </si>
  <si>
    <t>VSIA"Bērnu psihoneiroloģiskā slimnīca "Ainaži""</t>
  </si>
  <si>
    <t>2024.gada peļņa vai zaudējumi</t>
  </si>
  <si>
    <t>2023.gada peļņa vai zaudējumi</t>
  </si>
  <si>
    <t>kapitālsabiedrība</t>
  </si>
  <si>
    <r>
      <t>Nacionālais psihiskās veselības centrs, Valsts SIA</t>
    </r>
    <r>
      <rPr>
        <vertAlign val="superscript"/>
        <sz val="10"/>
        <color theme="1"/>
        <rFont val="Aptos"/>
        <family val="2"/>
      </rPr>
      <t>1</t>
    </r>
  </si>
  <si>
    <r>
      <t>VSIA"Nacionālais rehabilitācijas centrs "Vaivari"" </t>
    </r>
    <r>
      <rPr>
        <vertAlign val="superscript"/>
        <sz val="10"/>
        <color theme="1"/>
        <rFont val="Aptos"/>
        <family val="2"/>
      </rPr>
      <t>2</t>
    </r>
  </si>
  <si>
    <r>
      <t xml:space="preserve">VSIA ""Daugavpils psihoneiroloģiskā slimnīca" </t>
    </r>
    <r>
      <rPr>
        <vertAlign val="superscript"/>
        <sz val="10"/>
        <color theme="1"/>
        <rFont val="Aptos"/>
        <family val="2"/>
      </rPr>
      <t>3</t>
    </r>
  </si>
  <si>
    <r>
      <t xml:space="preserve">VSIA"Piejūras slimnīca" </t>
    </r>
    <r>
      <rPr>
        <vertAlign val="superscript"/>
        <sz val="10"/>
        <color theme="1"/>
        <rFont val="Aptos"/>
        <family val="2"/>
      </rPr>
      <t>4</t>
    </r>
  </si>
  <si>
    <r>
      <t xml:space="preserve">VSIA"Strenču psihoneiroloģiskā slimnīca" </t>
    </r>
    <r>
      <rPr>
        <vertAlign val="superscript"/>
        <sz val="10"/>
        <color theme="1"/>
        <rFont val="Aptos"/>
        <family val="2"/>
      </rPr>
      <t>5</t>
    </r>
  </si>
  <si>
    <r>
      <t>VSIA"Slimnīca "Ģintermuiža"" </t>
    </r>
    <r>
      <rPr>
        <vertAlign val="superscript"/>
        <sz val="10"/>
        <color theme="1"/>
        <rFont val="Aptos"/>
        <family val="2"/>
      </rPr>
      <t>6</t>
    </r>
  </si>
  <si>
    <r>
      <rPr>
        <vertAlign val="superscript"/>
        <sz val="10"/>
        <color theme="1"/>
        <rFont val="Aptos"/>
        <family val="2"/>
      </rPr>
      <t>1</t>
    </r>
    <r>
      <rPr>
        <sz val="10"/>
        <color theme="1"/>
        <rFont val="Aptos"/>
        <family val="2"/>
      </rPr>
      <t xml:space="preserve"> 2023. un 2024.gadā NPVC   pašu kapitāls bija mazāks par pamatkapitālu, līdz ar to dividendes saskaņā ar Komerclikuma 161.pantu  nav jāmaksā.</t>
    </r>
  </si>
  <si>
    <r>
      <rPr>
        <vertAlign val="superscript"/>
        <sz val="10"/>
        <color theme="1"/>
        <rFont val="Aptos"/>
        <family val="2"/>
      </rPr>
      <t>2</t>
    </r>
    <r>
      <rPr>
        <sz val="10"/>
        <color theme="1"/>
        <rFont val="Aptos"/>
        <family val="2"/>
      </rPr>
      <t xml:space="preserve"> 2024.gadā NRC Vaivari, pamatojoties uz Ministru kabineta 2024. gada 29. oktobra rīkojumu Nr. 896 “Par valstij dividendēs izmaksājamo valsts sabiedrības ar ierobežotu atbildību "Nacionālais rehabilitācijas centrs "Vaivari"" peļņas daļu par 2023. gadu” 2023.gada peļņu novirzīja investīcijām - ambulatorās ēkas būvniecībai.</t>
    </r>
  </si>
  <si>
    <r>
      <rPr>
        <vertAlign val="superscript"/>
        <sz val="10"/>
        <color theme="1"/>
        <rFont val="Aptos"/>
        <family val="2"/>
      </rPr>
      <t>3</t>
    </r>
    <r>
      <rPr>
        <sz val="10"/>
        <color theme="1"/>
        <rFont val="Aptos"/>
        <family val="2"/>
      </rPr>
      <t xml:space="preserve"> 2024.gadfā DPNS, pamatojoties uz Ministru kabineta 2024.gada 10.decembra rīkojumu Nr.1062 “Par valstij dividendēs izmaksājamo valsts sabiedrības ar ierobežotu atbildību “Daugavpils psihoneiroloģiskā slimnīca” peļņas daļu par 2023.gadu" 2023. gada peļņu novirzīja  infrastruktūras projektu īstenošanai un medicīnas iekārtu iegādei.</t>
    </r>
  </si>
  <si>
    <r>
      <rPr>
        <vertAlign val="superscript"/>
        <sz val="10"/>
        <color theme="1"/>
        <rFont val="Aptos"/>
        <family val="2"/>
      </rPr>
      <t xml:space="preserve">4 </t>
    </r>
    <r>
      <rPr>
        <sz val="10"/>
        <color theme="1"/>
        <rFont val="Aptos"/>
        <family val="2"/>
      </rPr>
      <t>2024.gadā Piejīūras slimnīca, pamatojoties uz Mnistru kabineta 2024.gada 29.oktobra rīkojumu Nr.895 “Par valstij dividendēs izmaksājamo valsts sabiedrības ar ierobežotu atbildību "Piejūras slimnīca" peļņas daļu par 2023. gadu” 2023.gada peļņu novirzīja  investīcijām – Uzņemšanas nodaļas aprīkojuma iegādei pēc plānotās Uzņemšanas nodaļas rekonstrukcijas.</t>
    </r>
  </si>
  <si>
    <t>KS rīcībā atstājamā dividenžu daļa 10%</t>
  </si>
  <si>
    <t>Kopsumma</t>
  </si>
  <si>
    <t xml:space="preserve"> valsts dividendes  par 2024.gadu 70%</t>
  </si>
  <si>
    <t>valsts dividendes par 2023.gadu 64%</t>
  </si>
  <si>
    <t xml:space="preserve">valsts dividendes par 2025.gadu 90% </t>
  </si>
  <si>
    <r>
      <rPr>
        <vertAlign val="superscript"/>
        <sz val="10"/>
        <color theme="1"/>
        <rFont val="Aptos"/>
        <family val="2"/>
      </rPr>
      <t>5</t>
    </r>
    <r>
      <rPr>
        <sz val="10"/>
        <color theme="1"/>
        <rFont val="Aptos"/>
        <family val="2"/>
      </rPr>
      <t xml:space="preserve"> 2024.gadā Strenču PNS, pamatojoties uz Ministru kabinets 2024.gada 1. oktobra rīkojumu Nr.789 “Par valstij dividendēs izmaksājamo valsts sabiedrības ar ierobežotu atbildību “Strenču psihoneiroloģiskā slimnīca” peļņas daļu” 2023.gada peļņa novirzīja Osvalda mājas fasādes un iekštelpu pārbūvei un citiem infrastruktūras projektiem.</t>
    </r>
  </si>
  <si>
    <r>
      <rPr>
        <vertAlign val="superscript"/>
        <sz val="10"/>
        <color theme="1"/>
        <rFont val="Aptos"/>
        <family val="2"/>
      </rPr>
      <t>6</t>
    </r>
    <r>
      <rPr>
        <sz val="10"/>
        <color theme="1"/>
        <rFont val="Aptos"/>
        <family val="2"/>
      </rPr>
      <t xml:space="preserve"> 2024.gadā Slimnīca "Ģintermuiža", pamatojoties uz Ministru kabineta rīkojumu Nr.894 “Par valstij dividendēs izmaksājamo valsts sabiedrības ar ierobežotu atbildību “Slimnīca “Ģintermuiža”” peļņas daļu par 2023. gadu” 2023.gada peļņu novirzīja slimnīcas teritorijas labiekārtošanai.</t>
    </r>
  </si>
  <si>
    <t xml:space="preserve"> 17.12.2025. ir noslēgts līgums par būvniecību ar SIA “SHENBERG”. Kopējas būvniecības izmaksas EUR 5 455 429.76 ar  PVN.
2025. gada peļņu 224 206 euro apmērā plāno novirzīt būvprojekta līdzfinansējuma nodrošināšanainai (konkrēti: aiļu aizpildījumu elementiem).
Būvprojekta “Telpu pārbūve un teritorijas labiekārtošana Siguldas ielā 24, Daugavpilī” ietvaros plānots izveidot šādas aktivitātes:
1) uzņemšanas nodaļas ar observācijas gultām (uzgaidāmo telpu, pacientu izmeklēšanas telpu, observācijas gultu telpas, sanitārās telpas u.c. nepieciešamās telpas) izveidošana
2) Psihiatriskās nodaļas (1., 2.stāvs) izveidošana
3) Iekšējie specializētie darbi 1., 2. un 3. stāvā (t.sk. apkure, ventilācija, aukstumapgāde A1, gaisa kondicionēšana, daļa no siltummezgla, iekšējais ūdensvads Ū1, Ū2, ūdensmērītājs N1-2, karstā ūdens ūdensvads S3, S4, sadzīves kanalizācija K1 un iekšējie elektrotehniskie darbi).
Būvniecības ietvaros tiek plānots veikt ēkas iekštelpu pārbūvi, t.sk., vispārējos celtniecības darbus, iekšējos specializētos darbus,  iekšējos specializētos darbus (attiecināmi uz visu slimnīcas ēku) un darbus, kas saistīti ar ārējiem inženiertīkliem.
VSIA “Daugavpils psihoneiroloģiskā slimnīca” būvprojektā arī ir paredzētas prasības attiecībā uz ēkas ilgtspēju – efektīvus ēkas būvniecības materiālus un inženiertīklu risinājumus, lai nodrošinātu energoefektīvus risinājumus un energoresursu taupīšanu nākotnē.</t>
  </si>
  <si>
    <t xml:space="preserve">2025.gadā noslēgts būvniecības līgums un nodots ekspluatācijā objekts “ Gerontopsihiatrijas pacientu medicīniskās rehabilitācijas telpu izveide” līguma summa 395371.51 euro (plānots 370361 euro),  visas izmaksas  attiecinātas uz projektu.
2025.gadā veikts iepirkums “Pacientu ārstniecības un aprūpes aprīkojums, inventārs” kopējās līguma izmaksas 112434.64 euro ( plānots 107 141 euro) , starpība nav  iekļauta attiecināmajās izmaksās 5293.64 euro.
2026.gadā noslēgts būvniecības līgums “Psihiatriskās medicīniskās rehabilitācijas mākslas terapijas (drāmas, mūzikas, vizuāli plastiskās mākslas terapijas) studijas izveide” līguma summa 338 755.86 euro. Noslēgts būvniecības līgums “Psihiatriskās medicīniskās rehabilitācijas  (ergoterapijas) vides (Dārzkopības terapijas) izveide” līguma summa 345 023.92 euro.
Veikti iepirkumi “Medicīniskās rehabilitācijas aprīkojums, inventārs”, kopējā līguma summa 158 261.66 euro ( plānots 125 008 euro) .
KOPĀ projektā plānoti 1400 000 euro, šobrīd līgumi par 1 344 553.95, bet nav vēl noslēdzies iepirkums par 2026.gada būvniecības objektos izvietojamām mēbelēm un iekārtām. 
Papildus ERAF projekta attiecināmajām izmaksām slimnīca no pašu līdzekļiem finansē būvniecības ieceru izstrādi, būvuzraudzību, autoruzraudzību un projekta administrēšanas izmaksas, kas kopā veido 66 952,12 euro. Minētās izmaksas nav attiecinātas uz ERAF finansējumu.
Būvniecības ieceru izstrāde: 30 613,00 EUR
Būvuzraudzība: 16 335,00 EUR
Autoruzraudzība: 11 107,80 EUR
Projekta administrēšanas izmaksas: 8 896,32 EUR
 </t>
  </si>
  <si>
    <t>https://www.eis.gov.lv/EKEIS/Supplier/Procurement/170147</t>
  </si>
  <si>
    <t>https://www.eis.gov.lv/EKEIS/Supplier/Procurement/163873</t>
  </si>
  <si>
    <t xml:space="preserve">https://www.eis.gov.lv/EKEIS/Supplier/Procurement/154801 </t>
  </si>
  <si>
    <t xml:space="preserve">https://www.eis.gov.lv/EKEIS/Supplier/Procurement/156918 </t>
  </si>
  <si>
    <t>https://www.eis.gov.lv/EKEIS/Supplier/Procurement/161011</t>
  </si>
  <si>
    <t>N!A</t>
  </si>
  <si>
    <t>2025.gada peļņa uz projektu nav attiecināta</t>
  </si>
  <si>
    <t xml:space="preserve">2025.gada peļņa </t>
  </si>
  <si>
    <t xml:space="preserve"> 2026. gada 16. martā noslēgts būvdarbu līgums ar SIA "Woltec" par 2 337 369,84 euro bez PVN. Pārbūves rezultātā tiks palielināts observācijas gultu skaits, uzlabota pacientu drošība un radīta mūsdienu prasībām atbilstoša ārstniecības vide. Minētie pasākumi ir saistīti ar Strenču PNS vidēja termiņa darbības stratēģijā noteiktajiem mērķiem uzlabot veselības aprūpes pakalpojumu pieejamību un kvalitātes uzlabošanu, ārstniecības infrastruktūras attīstību.   
Pārbūves rezultātā tiks palielināts observācijas gultu skaits un nodrošināta pacientiem droša, funkcionāla un mūsdienu prasībām atbilstoša ārstniecības vide. Tas ļaus efektīvāk organizēt pacientu plūsmu, veicināt ambulatorās aprūpes attīstību un samazināt nepieciešamību pēc ilgstošas stacionārās ārstēšanas. Būvdarbi jau ir uzsākti un plānotais projekta realizācijas laiks ir 31.12.2029.</t>
  </si>
  <si>
    <t>papildu skaidrojumi</t>
  </si>
  <si>
    <t xml:space="preserve">kopā Rīkojuma projektā uz ERAF projektu attiecināma daļa </t>
  </si>
  <si>
    <t>citas investīcijas</t>
  </si>
  <si>
    <t xml:space="preserve">2025.gada peļņas daļa ERAF projektam </t>
  </si>
  <si>
    <t>2025.gada peļņas daļa investīciju projektiem</t>
  </si>
  <si>
    <t>tai skaitā valsts dividenžu daļa 90% apmērā</t>
  </si>
  <si>
    <t>Kapitālsabiedrību finanšu rezultātu un dividenžu apkopojums laika periodā no 2023. līdz 2025.gadam</t>
  </si>
  <si>
    <t>Peļņu plānots novirzīt BPNS Ainaži stacionāro meiteņu un zēnu nodaļu TV istabu kosmētiskajam remontam. </t>
  </si>
  <si>
    <t>2025. gada peļņu plānots novirzīt ERAF projekta "Nacionālā rehabilitācijas centra "Vaivari" infrastruktūras attīstība, paaugstinot veselības aprūpes pakalpojumu kvalitāti, vienlīdzīgu piekļuvi un izmaksu efektivitāti" līdzfinansēšanai (176 213 euro), tai skaitā 4. nodaļas remontdarbiem, un kiberdrošības uzlabošanas pasākumu īstenošanai – jauna ugunsmūra iegādei un uzstādīšanai (66 704 euro).</t>
  </si>
  <si>
    <t xml:space="preserve">kopā Rīkojuma projektā uz citiem projektiem attiecināma daļa </t>
  </si>
  <si>
    <t>Peļņas novirzīšana reorganizācijas pasākumu īstenošanai nodrošinās Ministru kabineta 2026. gada 16. aprīļa rīkojumā Nr. 216 “Par valsts sabiedrības ar ierobežotu atbildību “Nacionālais psihiskās veselības centrs”, valsts sabiedrības ar ierobežotu atbildību “Daugavpils psihoneiroloģiskā slimnīca”, valsts sabiedrības ar ierobežotu atbildību “Strenču psihoneiroloģiskā slimnīca”, valsts sabiedrības ar ierobežotu atbildību “Piejūras slimnīca”, valsts sabiedrības ar ierobežotu atbildību “Slimnīca “Ģintermuiža”” un valsts sabiedrības ar ierobežotu atbildību “Bērnu psihoneiroloģiskā slimnīca “Ainaži”” reorganizāciju” noteiktās reorganizācijas sekmīgu īstenošanu un sešu valsts psihiatrisko ārstniecības iestāžu apvienošanu vienotā pārvaldības modelī. Peļņa tiks novirzīta sekojošu  pasākumu daļējai finansēšanai:
 -grāmatvedības sistēmu pārveide un pilnveide jaunajā modelī ~ 26 000 euro;
-grāmatvedības sistēmu integrēšana ~120 000 euro;
-IT sistēmu integrācija ~ 360 000 euro (60 000 euro uz iestādi);</t>
  </si>
  <si>
    <r>
      <t>kopējā likviditāte 31.12.2025.</t>
    </r>
    <r>
      <rPr>
        <vertAlign val="superscript"/>
        <sz val="10"/>
        <color theme="1"/>
        <rFont val="Aptos"/>
        <family val="2"/>
      </rPr>
      <t>7</t>
    </r>
  </si>
  <si>
    <r>
      <rPr>
        <b/>
        <vertAlign val="superscript"/>
        <sz val="11"/>
        <color theme="1"/>
        <rFont val="Aptos Narrow"/>
        <family val="2"/>
        <scheme val="minor"/>
      </rPr>
      <t xml:space="preserve">7  </t>
    </r>
    <r>
      <rPr>
        <b/>
        <sz val="11"/>
        <color theme="1"/>
        <rFont val="Aptos Narrow"/>
        <family val="2"/>
        <scheme val="minor"/>
      </rPr>
      <t>Kopējās likviditātes rādītāju var ietekmēt arī kapitālsabiedrību saņemtais un pārskata perioda beigās vēl neizlietotais Eiropas Savienības fondu finansējums projektu īstenošanai. Minētie līdzekļi ir paredzēti konkrētu projektu izdevumu segšanai un nav uzskatāmi par brīvi pieejamiem finanšu līdzekļiem.</t>
    </r>
  </si>
  <si>
    <t xml:space="preserve">2025. gada peļņu 100 028 euro  plānots novirzīt ERAF Projekta ietvaros veikto projektēšanas darbu s segšanai 60 650 EUR apmērā un slimnīcas teritorijas centrālās daļas infrastruktūras labiekārtošanas izdevumu daļējai segšanai.39 378 EUR </t>
  </si>
  <si>
    <t>2025.gadā Piejūras slimnīca uzsākusi būvniecības ieceres dokumentācijas izstrādi un autoruzraudzības pakalpojumu nodrošināšanu ārstniecības ēkas Jūrmalas ielā 2, Liepājā, telpu pārbūvei un atjaunošanai, kas ir pirmais posms ambulatorās un rehabilitācijas ārstniecības ēkas izveidē. Projekta rezultātā tiks izveidots mūsdienu prasībām atbilstošs ambulatorās un rehabilitācijas pakalpojumu centrs, uzlabojot veselības aprūpes pakalpojumu pieejamību un kvalitāti.Ar ERAF Projekta ietvaros veiktajiem projektēšanas darbiem saistīto kapitālsabiedrības finansējuma daļu paredzēts segt no pašu līdzekļiem.
Papildus Piejūras slimnīca īsteno slimnīcas teritorijas centrālās daļas infrastruktūras labiekārtošanu Jūrmalas ielā 2, Liepājā. Iepirkuma PS 2025/8 rezultātā līguma slēgšanas tiesības piešķirtas par 89 777,70 euro bez PVN.
Piejūras slimnīcas 2025. gada peļņu 100 028 euro apmērā plānots novirzīt ERAF Projekta ietvaros veikto projektēšanas darbu kapitālsabiedrības finansējuma daļas segšanai 60 650 EUR un slimnīcas teritorijas centrālās daļas infrastruktūras labiekārtošanas izdevumu daļējai segšanai.39 378 EUR (izklājlapā "citi investīciju projekti').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</si>
</sst>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charset val="186"/>
      <scheme val="minor"/>
    </font>
    <font>
      <u/>
      <sz val="11"/>
      <color theme="10"/>
      <name val="Aptos Narrow"/>
      <family val="2"/>
      <charset val="186"/>
      <scheme val="minor"/>
    </font>
    <font>
      <b/>
      <sz val="11"/>
      <color theme="1"/>
      <name val="Aptos Narrow"/>
      <family val="2"/>
      <scheme val="minor"/>
    </font>
    <font>
      <sz val="10"/>
      <color theme="1"/>
      <name val="Aptos"/>
      <family val="2"/>
    </font>
    <font>
      <vertAlign val="superscript"/>
      <sz val="10"/>
      <color theme="1"/>
      <name val="Aptos"/>
      <family val="2"/>
    </font>
    <font>
      <sz val="11"/>
      <color theme="1"/>
      <name val="Aptos"/>
      <family val="2"/>
    </font>
    <font>
      <b/>
      <sz val="14"/>
      <color theme="0"/>
      <name val="Aptos"/>
      <family val="2"/>
    </font>
    <font>
      <b/>
      <sz val="11"/>
      <color theme="1"/>
      <name val="Aptos"/>
      <family val="2"/>
    </font>
    <font>
      <u/>
      <sz val="11"/>
      <color theme="10"/>
      <name val="Aptos"/>
      <family val="2"/>
    </font>
    <font>
      <b/>
      <sz val="11"/>
      <color theme="2" tint="-0.499984740745262"/>
      <name val="Aptos"/>
      <family val="2"/>
    </font>
    <font>
      <sz val="11"/>
      <color theme="2" tint="-0.499984740745262"/>
      <name val="Aptos"/>
      <family val="2"/>
    </font>
    <font>
      <b/>
      <vertAlign val="superscript"/>
      <sz val="11"/>
      <color theme="1"/>
      <name val="Aptos Narrow"/>
      <family val="2"/>
      <scheme val="minor"/>
    </font>
    <font>
      <sz val="11"/>
      <name val="Aptos"/>
      <family val="2"/>
    </font>
  </fonts>
  <fills count="6">
    <fill>
      <patternFill patternType="none"/>
    </fill>
    <fill>
      <patternFill patternType="gray125"/>
    </fill>
    <fill>
      <patternFill patternType="solid">
        <fgColor theme="3" tint="0.89999084444715716"/>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4"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60">
    <xf numFmtId="0" fontId="0" fillId="0" borderId="0" xfId="0"/>
    <xf numFmtId="0" fontId="3" fillId="0" borderId="0" xfId="0" applyFont="1"/>
    <xf numFmtId="0" fontId="3" fillId="0" borderId="0" xfId="0" applyFont="1" applyAlignment="1">
      <alignment horizontal="center" wrapText="1"/>
    </xf>
    <xf numFmtId="3" fontId="3" fillId="0" borderId="0" xfId="0" applyNumberFormat="1" applyFont="1"/>
    <xf numFmtId="0" fontId="5" fillId="0" borderId="0" xfId="0" applyFont="1"/>
    <xf numFmtId="3" fontId="3" fillId="2" borderId="0" xfId="0" applyNumberFormat="1" applyFont="1" applyFill="1" applyAlignment="1">
      <alignment vertical="center" wrapText="1"/>
    </xf>
    <xf numFmtId="3" fontId="3" fillId="2" borderId="0" xfId="0" applyNumberFormat="1" applyFont="1" applyFill="1"/>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0" borderId="1" xfId="0" applyFont="1" applyBorder="1" applyAlignment="1">
      <alignment horizontal="left" vertical="center" wrapText="1"/>
    </xf>
    <xf numFmtId="4" fontId="5" fillId="0" borderId="1" xfId="0" applyNumberFormat="1" applyFont="1" applyBorder="1" applyAlignment="1">
      <alignment vertical="center" wrapText="1"/>
    </xf>
    <xf numFmtId="0" fontId="8" fillId="0" borderId="1" xfId="1" applyFont="1" applyBorder="1" applyAlignment="1">
      <alignment vertical="center"/>
    </xf>
    <xf numFmtId="0" fontId="5" fillId="0" borderId="1" xfId="0" applyFont="1" applyBorder="1" applyAlignment="1">
      <alignment vertical="center" wrapText="1"/>
    </xf>
    <xf numFmtId="0" fontId="8" fillId="0" borderId="1" xfId="1" applyFont="1" applyBorder="1" applyAlignment="1">
      <alignment vertical="center" wrapText="1"/>
    </xf>
    <xf numFmtId="0" fontId="7" fillId="3" borderId="0" xfId="0" applyFont="1" applyFill="1" applyAlignment="1">
      <alignment horizontal="right" wrapText="1"/>
    </xf>
    <xf numFmtId="3" fontId="7" fillId="3" borderId="0" xfId="0" applyNumberFormat="1" applyFont="1" applyFill="1" applyAlignment="1">
      <alignment wrapText="1"/>
    </xf>
    <xf numFmtId="4" fontId="7" fillId="3" borderId="0" xfId="0" applyNumberFormat="1" applyFont="1" applyFill="1" applyAlignment="1">
      <alignment wrapText="1"/>
    </xf>
    <xf numFmtId="3" fontId="5" fillId="0" borderId="1" xfId="0" applyNumberFormat="1" applyFont="1" applyBorder="1" applyAlignment="1">
      <alignment horizontal="right" vertical="center" wrapText="1"/>
    </xf>
    <xf numFmtId="0" fontId="9" fillId="0" borderId="1" xfId="0" applyFont="1" applyBorder="1" applyAlignment="1">
      <alignment horizontal="left" vertical="center" wrapText="1"/>
    </xf>
    <xf numFmtId="3" fontId="10" fillId="0" borderId="1" xfId="0" applyNumberFormat="1" applyFont="1" applyBorder="1" applyAlignment="1">
      <alignment horizontal="right" vertical="center" wrapText="1"/>
    </xf>
    <xf numFmtId="4" fontId="10" fillId="0" borderId="1" xfId="0" applyNumberFormat="1" applyFont="1" applyBorder="1" applyAlignment="1">
      <alignment horizontal="right" vertical="center" wrapText="1"/>
    </xf>
    <xf numFmtId="4" fontId="10" fillId="0" borderId="1" xfId="0" applyNumberFormat="1" applyFont="1" applyBorder="1" applyAlignment="1">
      <alignment vertical="center" wrapText="1"/>
    </xf>
    <xf numFmtId="0" fontId="10" fillId="0" borderId="1" xfId="0" applyFont="1" applyBorder="1" applyAlignment="1">
      <alignmen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0" borderId="0" xfId="0" applyFont="1" applyAlignment="1">
      <alignment horizontal="left"/>
    </xf>
    <xf numFmtId="0" fontId="7" fillId="0" borderId="0" xfId="0" applyFont="1" applyAlignment="1">
      <alignment horizontal="left" wrapText="1"/>
    </xf>
    <xf numFmtId="3" fontId="2" fillId="0" borderId="0" xfId="0" applyNumberFormat="1" applyFont="1"/>
    <xf numFmtId="3" fontId="7" fillId="0" borderId="0" xfId="0" applyNumberFormat="1" applyFont="1"/>
    <xf numFmtId="0" fontId="7" fillId="2" borderId="0" xfId="0" applyFont="1" applyFill="1" applyAlignment="1">
      <alignment horizontal="right" wrapText="1"/>
    </xf>
    <xf numFmtId="3" fontId="7" fillId="2" borderId="0" xfId="0" applyNumberFormat="1" applyFont="1" applyFill="1" applyAlignment="1">
      <alignment wrapText="1"/>
    </xf>
    <xf numFmtId="0" fontId="5" fillId="0" borderId="0" xfId="0" applyFont="1" applyAlignment="1">
      <alignment horizontal="right"/>
    </xf>
    <xf numFmtId="4" fontId="3" fillId="0" borderId="0" xfId="0" applyNumberFormat="1" applyFont="1"/>
    <xf numFmtId="3" fontId="0" fillId="0" borderId="0" xfId="0" applyNumberFormat="1"/>
    <xf numFmtId="0" fontId="12" fillId="0" borderId="1" xfId="0" applyFont="1" applyBorder="1" applyAlignment="1">
      <alignment vertical="center" wrapText="1"/>
    </xf>
    <xf numFmtId="0" fontId="6" fillId="4" borderId="5" xfId="0" applyFont="1" applyFill="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12" fillId="0" borderId="1" xfId="0" applyFont="1" applyBorder="1" applyAlignment="1">
      <alignment horizontal="left" vertical="center" wrapText="1"/>
    </xf>
    <xf numFmtId="0" fontId="7" fillId="0" borderId="1" xfId="0" applyFont="1" applyBorder="1" applyAlignment="1">
      <alignment horizontal="left" vertical="center" wrapText="1"/>
    </xf>
    <xf numFmtId="3" fontId="5" fillId="0" borderId="1" xfId="0" applyNumberFormat="1" applyFont="1" applyBorder="1" applyAlignment="1">
      <alignment horizontal="right" vertical="center" wrapText="1"/>
    </xf>
    <xf numFmtId="4" fontId="5" fillId="0" borderId="1" xfId="0" applyNumberFormat="1" applyFont="1" applyBorder="1" applyAlignment="1">
      <alignment horizontal="center" vertical="center" wrapText="1"/>
    </xf>
    <xf numFmtId="3" fontId="5" fillId="0" borderId="2" xfId="0" applyNumberFormat="1" applyFont="1" applyBorder="1" applyAlignment="1">
      <alignment horizontal="right" vertical="center" wrapText="1"/>
    </xf>
    <xf numFmtId="3" fontId="5" fillId="0" borderId="4" xfId="0" applyNumberFormat="1" applyFont="1" applyBorder="1" applyAlignment="1">
      <alignment horizontal="right" vertical="center" wrapText="1"/>
    </xf>
    <xf numFmtId="3" fontId="5" fillId="0" borderId="3" xfId="0" applyNumberFormat="1" applyFont="1" applyBorder="1" applyAlignment="1">
      <alignment horizontal="right" vertical="center" wrapText="1"/>
    </xf>
    <xf numFmtId="0" fontId="7" fillId="0" borderId="0" xfId="0" applyFont="1" applyAlignment="1">
      <alignment horizontal="right"/>
    </xf>
    <xf numFmtId="0" fontId="5" fillId="0" borderId="0" xfId="0" applyFont="1" applyAlignment="1">
      <alignment horizontal="right"/>
    </xf>
    <xf numFmtId="4" fontId="5" fillId="0" borderId="2"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 fontId="5" fillId="0" borderId="4" xfId="0" applyNumberFormat="1" applyFont="1" applyBorder="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vertical="top" wrapText="1"/>
    </xf>
    <xf numFmtId="0" fontId="2" fillId="0" borderId="0" xfId="0" applyFont="1" applyAlignment="1">
      <alignment horizontal="left" vertical="top"/>
    </xf>
    <xf numFmtId="0" fontId="3" fillId="0" borderId="0" xfId="0" applyFont="1" applyAlignment="1">
      <alignment horizontal="left" vertical="top"/>
    </xf>
    <xf numFmtId="0" fontId="6" fillId="5" borderId="5" xfId="0" applyFont="1" applyFill="1" applyBorder="1" applyAlignment="1">
      <alignment horizontal="left" vertical="center" wrapText="1"/>
    </xf>
    <xf numFmtId="0" fontId="5" fillId="0" borderId="1" xfId="0" applyFont="1" applyBorder="1" applyAlignment="1">
      <alignment horizontal="left" vertical="center" wrapText="1"/>
    </xf>
  </cellXfs>
  <cellStyles count="2">
    <cellStyle name="Hipersaite" xfId="1" builtinId="8"/>
    <cellStyle name="Parasts" xfId="0" builtinId="0"/>
  </cellStyles>
  <dxfs count="20">
    <dxf>
      <font>
        <b val="0"/>
        <i val="0"/>
        <strike val="0"/>
        <condense val="0"/>
        <extend val="0"/>
        <outline val="0"/>
        <shadow val="0"/>
        <u val="none"/>
        <vertAlign val="baseline"/>
        <sz val="10"/>
        <color theme="1"/>
        <name val="Aptos"/>
        <family val="2"/>
        <scheme val="none"/>
      </font>
    </dxf>
    <dxf>
      <font>
        <strike val="0"/>
        <outline val="0"/>
        <shadow val="0"/>
        <u val="none"/>
        <sz val="10"/>
        <color theme="1"/>
        <name val="Aptos"/>
        <family val="2"/>
        <scheme val="none"/>
      </font>
      <numFmt numFmtId="3" formatCode="#,##0"/>
    </dxf>
    <dxf>
      <font>
        <b val="0"/>
        <i val="0"/>
        <strike val="0"/>
        <condense val="0"/>
        <extend val="0"/>
        <outline val="0"/>
        <shadow val="0"/>
        <u val="none"/>
        <vertAlign val="baseline"/>
        <sz val="10"/>
        <color theme="1"/>
        <name val="Aptos"/>
        <family val="2"/>
        <scheme val="none"/>
      </font>
      <numFmt numFmtId="3" formatCode="#,##0"/>
    </dxf>
    <dxf>
      <font>
        <strike val="0"/>
        <outline val="0"/>
        <shadow val="0"/>
        <u val="none"/>
        <sz val="10"/>
        <color theme="1"/>
        <name val="Aptos"/>
        <family val="2"/>
        <scheme val="none"/>
      </font>
      <numFmt numFmtId="3" formatCode="#,##0"/>
    </dxf>
    <dxf>
      <font>
        <b val="0"/>
        <i val="0"/>
        <strike val="0"/>
        <condense val="0"/>
        <extend val="0"/>
        <outline val="0"/>
        <shadow val="0"/>
        <u val="none"/>
        <vertAlign val="baseline"/>
        <sz val="10"/>
        <color theme="1"/>
        <name val="Aptos"/>
        <family val="2"/>
        <scheme val="none"/>
      </font>
      <numFmt numFmtId="3" formatCode="#,##0"/>
    </dxf>
    <dxf>
      <font>
        <strike val="0"/>
        <outline val="0"/>
        <shadow val="0"/>
        <u val="none"/>
        <sz val="10"/>
        <color theme="1"/>
        <name val="Aptos"/>
        <family val="2"/>
        <scheme val="none"/>
      </font>
      <numFmt numFmtId="3" formatCode="#,##0"/>
    </dxf>
    <dxf>
      <font>
        <b val="0"/>
        <i val="0"/>
        <strike val="0"/>
        <condense val="0"/>
        <extend val="0"/>
        <outline val="0"/>
        <shadow val="0"/>
        <u val="none"/>
        <vertAlign val="baseline"/>
        <sz val="10"/>
        <color theme="1"/>
        <name val="Aptos"/>
        <family val="2"/>
        <scheme val="none"/>
      </font>
      <numFmt numFmtId="3" formatCode="#,##0"/>
      <fill>
        <patternFill patternType="solid">
          <fgColor indexed="64"/>
          <bgColor theme="3" tint="0.89999084444715716"/>
        </patternFill>
      </fill>
    </dxf>
    <dxf>
      <font>
        <strike val="0"/>
        <outline val="0"/>
        <shadow val="0"/>
        <u val="none"/>
        <sz val="10"/>
        <color theme="1"/>
        <name val="Aptos"/>
        <family val="2"/>
        <scheme val="none"/>
      </font>
      <numFmt numFmtId="3" formatCode="#,##0"/>
      <fill>
        <patternFill patternType="solid">
          <fgColor indexed="64"/>
          <bgColor theme="3" tint="0.89999084444715716"/>
        </patternFill>
      </fill>
    </dxf>
    <dxf>
      <font>
        <b val="0"/>
        <i val="0"/>
        <strike val="0"/>
        <condense val="0"/>
        <extend val="0"/>
        <outline val="0"/>
        <shadow val="0"/>
        <u val="none"/>
        <vertAlign val="baseline"/>
        <sz val="10"/>
        <color theme="1"/>
        <name val="Aptos"/>
        <family val="2"/>
        <scheme val="none"/>
      </font>
      <numFmt numFmtId="3" formatCode="#,##0"/>
    </dxf>
    <dxf>
      <font>
        <strike val="0"/>
        <outline val="0"/>
        <shadow val="0"/>
        <u val="none"/>
        <sz val="10"/>
        <color theme="1"/>
        <name val="Aptos"/>
        <family val="2"/>
        <scheme val="none"/>
      </font>
      <numFmt numFmtId="3" formatCode="#,##0"/>
    </dxf>
    <dxf>
      <font>
        <b val="0"/>
        <i val="0"/>
        <strike val="0"/>
        <condense val="0"/>
        <extend val="0"/>
        <outline val="0"/>
        <shadow val="0"/>
        <u val="none"/>
        <vertAlign val="baseline"/>
        <sz val="10"/>
        <color theme="1"/>
        <name val="Aptos"/>
        <family val="2"/>
        <scheme val="none"/>
      </font>
      <numFmt numFmtId="3" formatCode="#,##0"/>
    </dxf>
    <dxf>
      <font>
        <strike val="0"/>
        <outline val="0"/>
        <shadow val="0"/>
        <u val="none"/>
        <sz val="10"/>
        <color theme="1"/>
        <name val="Aptos"/>
        <family val="2"/>
        <scheme val="none"/>
      </font>
      <numFmt numFmtId="3" formatCode="#,##0"/>
    </dxf>
    <dxf>
      <font>
        <b val="0"/>
        <i val="0"/>
        <strike val="0"/>
        <condense val="0"/>
        <extend val="0"/>
        <outline val="0"/>
        <shadow val="0"/>
        <u val="none"/>
        <vertAlign val="baseline"/>
        <sz val="10"/>
        <color theme="1"/>
        <name val="Aptos"/>
        <family val="2"/>
        <scheme val="none"/>
      </font>
      <numFmt numFmtId="3" formatCode="#,##0"/>
    </dxf>
    <dxf>
      <font>
        <strike val="0"/>
        <outline val="0"/>
        <shadow val="0"/>
        <u val="none"/>
        <sz val="10"/>
        <color theme="1"/>
        <name val="Aptos"/>
        <family val="2"/>
        <scheme val="none"/>
      </font>
      <numFmt numFmtId="3" formatCode="#,##0"/>
    </dxf>
    <dxf>
      <font>
        <b val="0"/>
        <i val="0"/>
        <strike val="0"/>
        <condense val="0"/>
        <extend val="0"/>
        <outline val="0"/>
        <shadow val="0"/>
        <u val="none"/>
        <vertAlign val="baseline"/>
        <sz val="10"/>
        <color theme="1"/>
        <name val="Aptos"/>
        <family val="2"/>
        <scheme val="none"/>
      </font>
      <numFmt numFmtId="3" formatCode="#,##0"/>
    </dxf>
    <dxf>
      <font>
        <strike val="0"/>
        <outline val="0"/>
        <shadow val="0"/>
        <u val="none"/>
        <sz val="10"/>
        <color theme="1"/>
        <name val="Aptos"/>
        <family val="2"/>
        <scheme val="none"/>
      </font>
      <numFmt numFmtId="3" formatCode="#,##0"/>
    </dxf>
    <dxf>
      <font>
        <b val="0"/>
        <i val="0"/>
        <strike val="0"/>
        <condense val="0"/>
        <extend val="0"/>
        <outline val="0"/>
        <shadow val="0"/>
        <u val="none"/>
        <vertAlign val="baseline"/>
        <sz val="10"/>
        <color theme="1"/>
        <name val="Aptos"/>
        <family val="2"/>
        <scheme val="none"/>
      </font>
    </dxf>
    <dxf>
      <font>
        <strike val="0"/>
        <outline val="0"/>
        <shadow val="0"/>
        <u val="none"/>
        <sz val="10"/>
        <color theme="1"/>
        <name val="Aptos"/>
        <family val="2"/>
        <scheme val="none"/>
      </font>
    </dxf>
    <dxf>
      <font>
        <strike val="0"/>
        <outline val="0"/>
        <shadow val="0"/>
        <u val="none"/>
        <sz val="10"/>
        <color theme="1"/>
        <name val="Aptos"/>
        <family val="2"/>
        <scheme val="none"/>
      </font>
    </dxf>
    <dxf>
      <font>
        <strike val="0"/>
        <outline val="0"/>
        <shadow val="0"/>
        <u val="none"/>
        <sz val="10"/>
        <color theme="1"/>
        <name val="Aptos"/>
        <family val="2"/>
        <scheme val="none"/>
      </font>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person displayName="Sanita Freivalde" id="{C72E0074-1B8D-4D79-880A-13CC406B0DA5}" userId="S::sanita.freivalde@vm.gov.lv::104fe3ab-ab8a-4f3f-845e-22096ed62f60"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28DBE14-9F23-437F-87C8-BEB8939E3D36}" name="Tabula2" displayName="Tabula2" ref="A2:I10" totalsRowCount="1" headerRowDxfId="19" dataDxfId="18" headerRowCellStyle="Parasts" dataCellStyle="Parasts">
  <autoFilter ref="A2:I9" xr:uid="{028DBE14-9F23-437F-87C8-BEB8939E3D36}"/>
  <tableColumns count="9">
    <tableColumn id="1" xr3:uid="{055832E9-B8AA-49D8-A963-A002DC563AA2}" name="kapitālsabiedrība" totalsRowLabel="Kopsumma" dataDxfId="17" totalsRowDxfId="16" dataCellStyle="Parasts"/>
    <tableColumn id="2" xr3:uid="{3DA7AA35-D2BF-4F1B-944C-891DC0875A1B}" name="2023.gada peļņa vai zaudējumi" totalsRowFunction="sum" dataDxfId="15" totalsRowDxfId="14" dataCellStyle="Parasts"/>
    <tableColumn id="3" xr3:uid="{E63AC337-690D-487D-9F14-9C8B12F2B8AC}" name="valsts dividendes par 2023.gadu 64%" totalsRowFunction="sum" dataDxfId="13" totalsRowDxfId="12" dataCellStyle="Parasts"/>
    <tableColumn id="4" xr3:uid="{117DD5F7-602D-410D-9730-ADBB9431A795}" name="2024.gada peļņa vai zaudējumi" totalsRowFunction="sum" dataDxfId="11" totalsRowDxfId="10" dataCellStyle="Parasts"/>
    <tableColumn id="5" xr3:uid="{0542B859-FB0A-4A95-9576-72D55DF48E7B}" name=" valsts dividendes  par 2024.gadu 70%" totalsRowFunction="sum" dataDxfId="9" totalsRowDxfId="8" dataCellStyle="Parasts"/>
    <tableColumn id="6" xr3:uid="{479A6E50-B26F-4EEC-9865-4F7D31F59DE0}" name="2025.gada peļņa " totalsRowFunction="sum" dataDxfId="7" totalsRowDxfId="6" dataCellStyle="Parasts"/>
    <tableColumn id="7" xr3:uid="{D2AE0EDF-F783-49FA-84A3-2A8AEFE5E778}" name="valsts dividendes par 2025.gadu 90% " totalsRowFunction="sum" dataDxfId="5" totalsRowDxfId="4" dataCellStyle="Parasts">
      <calculatedColumnFormula>Tabula2[[#This Row],[2025.gada peļņa ]]*0.9</calculatedColumnFormula>
    </tableColumn>
    <tableColumn id="8" xr3:uid="{E8A50804-7485-44F3-A036-81B6544A287C}" name="KS rīcībā atstājamā dividenžu daļa 10%" totalsRowFunction="sum" dataDxfId="3" totalsRowDxfId="2" dataCellStyle="Parasts">
      <calculatedColumnFormula>Tabula2[[#This Row],[2025.gada peļņa ]]-Tabula2[[#This Row],[valsts dividendes par 2025.gadu 90% ]]</calculatedColumnFormula>
    </tableColumn>
    <tableColumn id="9" xr3:uid="{5D1BE197-7C2F-4921-A3D9-F61D000A5796}" name="kopējā likviditāte 31.12.2025.7" dataDxfId="1" totalsRowDxfId="0" dataCellStyle="Parasts"/>
  </tableColumns>
  <tableStyleInfo name="TableStyleLight10" showFirstColumn="0" showLastColumn="0" showRowStripes="1" showColumnStripes="0"/>
</table>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F3" dT="2026-09-16T09:49:22.99" personId="{C72E0074-1B8D-4D79-880A-13CC406B0DA5}" id="{8455CA0A-5F2C-44F4-97CB-70BF5D7A2161}">
    <text>NPVC uzkrātā peļņa 342 373 EUR</text>
  </threadedComment>
  <threadedComment ref="F10" dT="2026-08-27T18:04:49.41" personId="{C72E0074-1B8D-4D79-880A-13CC406B0DA5}" id="{689A20F0-E9F2-4A69-9CF5-5B551033BEF8}">
    <text xml:space="preserve">Peļņa saskaņā ar KS PZA </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hyperlink" Target="https://www.eis.gov.lv/EKEIS/Supplier/Procurement/161011" TargetMode="External"/><Relationship Id="rId3" Type="http://schemas.openxmlformats.org/officeDocument/2006/relationships/hyperlink" Target="https://www.eis.gov.lv/EKEIS/Supplier/Procurement/163394" TargetMode="External"/><Relationship Id="rId7" Type="http://schemas.openxmlformats.org/officeDocument/2006/relationships/hyperlink" Target="https://www.eis.gov.lv/EKEIS/Supplier/Procurement/156918" TargetMode="External"/><Relationship Id="rId2" Type="http://schemas.openxmlformats.org/officeDocument/2006/relationships/hyperlink" Target="https://www.eis.gov.lv/EKEIS/Supplier/Procurement/147480" TargetMode="External"/><Relationship Id="rId1" Type="http://schemas.openxmlformats.org/officeDocument/2006/relationships/hyperlink" Target="https://www.eis.gov.lv/EKEIS/Supplier/Procurement/158640" TargetMode="External"/><Relationship Id="rId6" Type="http://schemas.openxmlformats.org/officeDocument/2006/relationships/hyperlink" Target="https://www.eis.gov.lv/EKEIS/Supplier/Procurement/154801" TargetMode="External"/><Relationship Id="rId5" Type="http://schemas.openxmlformats.org/officeDocument/2006/relationships/hyperlink" Target="https://www.eis.gov.lv/EKEIS/Supplier/Procurement/170147" TargetMode="External"/><Relationship Id="rId4" Type="http://schemas.openxmlformats.org/officeDocument/2006/relationships/hyperlink" Target="https://www.eis.gov.lv/EKEIS/Supplier/Procurement/163873"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E1D1F-9052-472A-A99C-973405786805}">
  <sheetPr>
    <tabColor rgb="FFFF6600"/>
  </sheetPr>
  <dimension ref="A1:I19"/>
  <sheetViews>
    <sheetView zoomScale="145" zoomScaleNormal="145" workbookViewId="0">
      <selection activeCell="F3" sqref="F3"/>
    </sheetView>
  </sheetViews>
  <sheetFormatPr defaultRowHeight="14.4" x14ac:dyDescent="0.3"/>
  <cols>
    <col min="1" max="1" width="40.33203125" customWidth="1"/>
    <col min="2" max="2" width="10.5546875" customWidth="1"/>
    <col min="3" max="3" width="10.88671875" customWidth="1"/>
    <col min="4" max="4" width="11.88671875" customWidth="1"/>
    <col min="5" max="5" width="14.6640625" customWidth="1"/>
    <col min="6" max="6" width="13.77734375" customWidth="1"/>
    <col min="7" max="7" width="15" customWidth="1"/>
    <col min="8" max="8" width="10.5546875" hidden="1" customWidth="1"/>
    <col min="9" max="9" width="12.33203125" customWidth="1"/>
  </cols>
  <sheetData>
    <row r="1" spans="1:9" x14ac:dyDescent="0.3">
      <c r="A1" s="56" t="s">
        <v>53</v>
      </c>
      <c r="B1" s="56"/>
      <c r="C1" s="56"/>
      <c r="D1" s="56"/>
      <c r="E1" s="56"/>
      <c r="F1" s="56"/>
      <c r="G1" s="56"/>
    </row>
    <row r="2" spans="1:9" ht="41.4" customHeight="1" x14ac:dyDescent="0.3">
      <c r="A2" s="1" t="s">
        <v>18</v>
      </c>
      <c r="B2" s="2" t="s">
        <v>17</v>
      </c>
      <c r="C2" s="2" t="s">
        <v>32</v>
      </c>
      <c r="D2" s="2" t="s">
        <v>16</v>
      </c>
      <c r="E2" s="2" t="s">
        <v>31</v>
      </c>
      <c r="F2" s="2" t="s">
        <v>45</v>
      </c>
      <c r="G2" s="2" t="s">
        <v>33</v>
      </c>
      <c r="H2" s="2" t="s">
        <v>29</v>
      </c>
      <c r="I2" s="2" t="s">
        <v>58</v>
      </c>
    </row>
    <row r="3" spans="1:9" ht="15" x14ac:dyDescent="0.3">
      <c r="A3" s="1" t="s">
        <v>19</v>
      </c>
      <c r="B3" s="3">
        <v>1452</v>
      </c>
      <c r="C3" s="3">
        <v>0</v>
      </c>
      <c r="D3" s="3">
        <v>18606</v>
      </c>
      <c r="E3" s="3">
        <v>0</v>
      </c>
      <c r="F3" s="5">
        <v>542059</v>
      </c>
      <c r="G3" s="3">
        <f>(Tabula2[[#This Row],[2025.gada peļņa ]]-199686)*0.9</f>
        <v>308135.7</v>
      </c>
      <c r="H3" s="3">
        <f>Tabula2[[#This Row],[2025.gada peļņa ]]-Tabula2[[#This Row],[valsts dividendes par 2025.gadu 90% ]]</f>
        <v>233923.3</v>
      </c>
      <c r="I3" s="32">
        <v>1.1000000000000001</v>
      </c>
    </row>
    <row r="4" spans="1:9" ht="15" x14ac:dyDescent="0.3">
      <c r="A4" s="1" t="s">
        <v>20</v>
      </c>
      <c r="B4" s="3">
        <v>562891</v>
      </c>
      <c r="C4" s="3">
        <v>0</v>
      </c>
      <c r="D4" s="3">
        <v>323040</v>
      </c>
      <c r="E4" s="3">
        <f>Tabula2[[#This Row],[2024.gada peļņa vai zaudējumi]]*0.7</f>
        <v>226128</v>
      </c>
      <c r="F4" s="6">
        <v>242917</v>
      </c>
      <c r="G4" s="3">
        <f>Tabula2[[#This Row],[2025.gada peļņa ]]*0.9</f>
        <v>218625.30000000002</v>
      </c>
      <c r="H4" s="3">
        <f>Tabula2[[#This Row],[2025.gada peļņa ]]-Tabula2[[#This Row],[valsts dividendes par 2025.gadu 90% ]]</f>
        <v>24291.699999999983</v>
      </c>
      <c r="I4" s="32">
        <v>0.95</v>
      </c>
    </row>
    <row r="5" spans="1:9" ht="15" x14ac:dyDescent="0.3">
      <c r="A5" s="1" t="s">
        <v>21</v>
      </c>
      <c r="B5" s="3">
        <v>976659</v>
      </c>
      <c r="C5" s="3">
        <v>0</v>
      </c>
      <c r="D5" s="3">
        <v>30077</v>
      </c>
      <c r="E5" s="3">
        <f>Tabula2[[#This Row],[2024.gada peļņa vai zaudējumi]]*0.7</f>
        <v>21053.899999999998</v>
      </c>
      <c r="F5" s="6">
        <v>224206</v>
      </c>
      <c r="G5" s="3">
        <f>Tabula2[[#This Row],[2025.gada peļņa ]]*0.9</f>
        <v>201785.4</v>
      </c>
      <c r="H5" s="3">
        <f>Tabula2[[#This Row],[2025.gada peļņa ]]-Tabula2[[#This Row],[valsts dividendes par 2025.gadu 90% ]]</f>
        <v>22420.600000000006</v>
      </c>
      <c r="I5" s="32">
        <v>1.46</v>
      </c>
    </row>
    <row r="6" spans="1:9" ht="15" x14ac:dyDescent="0.3">
      <c r="A6" s="1" t="s">
        <v>22</v>
      </c>
      <c r="B6" s="3">
        <v>201660</v>
      </c>
      <c r="C6" s="3">
        <v>0</v>
      </c>
      <c r="D6" s="3">
        <v>33266</v>
      </c>
      <c r="E6" s="3">
        <f>Tabula2[[#This Row],[2024.gada peļņa vai zaudējumi]]*0.7</f>
        <v>23286.199999999997</v>
      </c>
      <c r="F6" s="5">
        <v>100028</v>
      </c>
      <c r="G6" s="3">
        <f>Tabula2[[#This Row],[2025.gada peļņa ]]*0.9</f>
        <v>90025.2</v>
      </c>
      <c r="H6" s="3">
        <f>Tabula2[[#This Row],[2025.gada peļņa ]]-Tabula2[[#This Row],[valsts dividendes par 2025.gadu 90% ]]</f>
        <v>10002.800000000003</v>
      </c>
      <c r="I6" s="32">
        <v>1.83</v>
      </c>
    </row>
    <row r="7" spans="1:9" ht="15" x14ac:dyDescent="0.3">
      <c r="A7" s="1" t="s">
        <v>23</v>
      </c>
      <c r="B7" s="3">
        <v>971032</v>
      </c>
      <c r="C7" s="3">
        <v>0</v>
      </c>
      <c r="D7" s="3">
        <v>1590243</v>
      </c>
      <c r="E7" s="3">
        <f>Tabula2[[#This Row],[2024.gada peļņa vai zaudējumi]]*0.7</f>
        <v>1113170.0999999999</v>
      </c>
      <c r="F7" s="6">
        <v>87172</v>
      </c>
      <c r="G7" s="3">
        <f>Tabula2[[#This Row],[2025.gada peļņa ]]*0.9</f>
        <v>78454.8</v>
      </c>
      <c r="H7" s="3">
        <f>Tabula2[[#This Row],[2025.gada peļņa ]]-Tabula2[[#This Row],[valsts dividendes par 2025.gadu 90% ]]</f>
        <v>8717.1999999999971</v>
      </c>
      <c r="I7" s="32">
        <v>1.56</v>
      </c>
    </row>
    <row r="8" spans="1:9" ht="15" x14ac:dyDescent="0.3">
      <c r="A8" s="1" t="s">
        <v>24</v>
      </c>
      <c r="B8" s="3">
        <v>63244</v>
      </c>
      <c r="C8" s="3">
        <v>0</v>
      </c>
      <c r="D8" s="3">
        <v>5628</v>
      </c>
      <c r="E8" s="3">
        <f>Tabula2[[#This Row],[2024.gada peļņa vai zaudējumi]]*0.7</f>
        <v>3939.6</v>
      </c>
      <c r="F8" s="6">
        <v>35110</v>
      </c>
      <c r="G8" s="3">
        <f>Tabula2[[#This Row],[2025.gada peļņa ]]*0.9</f>
        <v>31599</v>
      </c>
      <c r="H8" s="3">
        <f>Tabula2[[#This Row],[2025.gada peļņa ]]-Tabula2[[#This Row],[valsts dividendes par 2025.gadu 90% ]]</f>
        <v>3511</v>
      </c>
      <c r="I8" s="32">
        <v>1.44</v>
      </c>
    </row>
    <row r="9" spans="1:9" x14ac:dyDescent="0.3">
      <c r="A9" s="1" t="s">
        <v>15</v>
      </c>
      <c r="B9" s="3">
        <v>-128110</v>
      </c>
      <c r="C9" s="3">
        <v>0</v>
      </c>
      <c r="D9" s="3">
        <v>67557</v>
      </c>
      <c r="E9" s="3">
        <f>Tabula2[[#This Row],[2024.gada peļņa vai zaudējumi]]*0.7</f>
        <v>47289.899999999994</v>
      </c>
      <c r="F9" s="6">
        <v>5355</v>
      </c>
      <c r="G9" s="3">
        <f>Tabula2[[#This Row],[2025.gada peļņa ]]*0.9</f>
        <v>4819.5</v>
      </c>
      <c r="H9" s="3">
        <f>Tabula2[[#This Row],[2025.gada peļņa ]]-Tabula2[[#This Row],[valsts dividendes par 2025.gadu 90% ]]</f>
        <v>535.5</v>
      </c>
      <c r="I9" s="32">
        <v>1.67</v>
      </c>
    </row>
    <row r="10" spans="1:9" x14ac:dyDescent="0.3">
      <c r="A10" s="1" t="s">
        <v>30</v>
      </c>
      <c r="B10" s="3">
        <f>SUBTOTAL(109,Tabula2[2023.gada peļņa vai zaudējumi])</f>
        <v>2648828</v>
      </c>
      <c r="C10" s="3">
        <f>SUBTOTAL(109,Tabula2[valsts dividendes par 2023.gadu 64%])</f>
        <v>0</v>
      </c>
      <c r="D10" s="3">
        <f>SUBTOTAL(109,Tabula2[2024.gada peļņa vai zaudējumi])</f>
        <v>2068417</v>
      </c>
      <c r="E10" s="3">
        <f>SUBTOTAL(109,Tabula2[ valsts dividendes  par 2024.gadu 70%])</f>
        <v>1434867.6999999997</v>
      </c>
      <c r="F10" s="6">
        <f>SUBTOTAL(109,Tabula2[2025.gada peļņa ])</f>
        <v>1236847</v>
      </c>
      <c r="G10" s="3">
        <f>SUBTOTAL(109,Tabula2[valsts dividendes par 2025.gadu 90% ])</f>
        <v>933444.9</v>
      </c>
      <c r="H10" s="3">
        <f>SUBTOTAL(109,Tabula2[KS rīcībā atstājamā dividenžu daļa 10%])</f>
        <v>303402.09999999998</v>
      </c>
      <c r="I10" s="1"/>
    </row>
    <row r="11" spans="1:9" x14ac:dyDescent="0.3">
      <c r="A11" s="1"/>
      <c r="B11" s="1"/>
      <c r="C11" s="1"/>
      <c r="D11" s="1"/>
      <c r="E11" s="1"/>
      <c r="F11" s="1"/>
      <c r="G11" s="1"/>
      <c r="H11" s="1"/>
    </row>
    <row r="12" spans="1:9" ht="18" customHeight="1" x14ac:dyDescent="0.3">
      <c r="A12" s="57" t="s">
        <v>25</v>
      </c>
      <c r="B12" s="57"/>
      <c r="C12" s="57"/>
      <c r="D12" s="57"/>
      <c r="E12" s="57"/>
      <c r="F12" s="57"/>
      <c r="G12" s="57"/>
      <c r="H12" s="57"/>
    </row>
    <row r="13" spans="1:9" ht="45.6" customHeight="1" x14ac:dyDescent="0.3">
      <c r="A13" s="55" t="s">
        <v>26</v>
      </c>
      <c r="B13" s="55"/>
      <c r="C13" s="55"/>
      <c r="D13" s="55"/>
      <c r="E13" s="55"/>
      <c r="F13" s="55"/>
      <c r="G13" s="55"/>
      <c r="H13" s="55"/>
    </row>
    <row r="14" spans="1:9" ht="43.8" customHeight="1" x14ac:dyDescent="0.3">
      <c r="A14" s="55" t="s">
        <v>27</v>
      </c>
      <c r="B14" s="55"/>
      <c r="C14" s="55"/>
      <c r="D14" s="55"/>
      <c r="E14" s="55"/>
      <c r="F14" s="55"/>
      <c r="G14" s="55"/>
      <c r="H14" s="55"/>
    </row>
    <row r="15" spans="1:9" ht="42.6" customHeight="1" x14ac:dyDescent="0.3">
      <c r="A15" s="55" t="s">
        <v>28</v>
      </c>
      <c r="B15" s="55"/>
      <c r="C15" s="55"/>
      <c r="D15" s="55"/>
      <c r="E15" s="55"/>
      <c r="F15" s="55"/>
      <c r="G15" s="55"/>
      <c r="H15" s="55"/>
    </row>
    <row r="16" spans="1:9" ht="42.6" customHeight="1" x14ac:dyDescent="0.3">
      <c r="A16" s="55" t="s">
        <v>34</v>
      </c>
      <c r="B16" s="55"/>
      <c r="C16" s="55"/>
      <c r="D16" s="55"/>
      <c r="E16" s="55"/>
      <c r="F16" s="55"/>
      <c r="G16" s="55"/>
      <c r="H16" s="55"/>
    </row>
    <row r="17" spans="1:8" ht="30" customHeight="1" x14ac:dyDescent="0.3">
      <c r="A17" s="55" t="s">
        <v>35</v>
      </c>
      <c r="B17" s="55"/>
      <c r="C17" s="55"/>
      <c r="D17" s="55"/>
      <c r="E17" s="55"/>
      <c r="F17" s="55"/>
      <c r="G17" s="55"/>
      <c r="H17" s="55"/>
    </row>
    <row r="18" spans="1:8" ht="16.5" customHeight="1" x14ac:dyDescent="0.3">
      <c r="A18" s="54" t="s">
        <v>59</v>
      </c>
      <c r="B18" s="54"/>
      <c r="C18" s="54"/>
      <c r="D18" s="54"/>
      <c r="E18" s="54"/>
      <c r="F18" s="54"/>
      <c r="G18" s="54"/>
    </row>
    <row r="19" spans="1:8" ht="28.5" customHeight="1" x14ac:dyDescent="0.3">
      <c r="A19" s="54"/>
      <c r="B19" s="54"/>
      <c r="C19" s="54"/>
      <c r="D19" s="54"/>
      <c r="E19" s="54"/>
      <c r="F19" s="54"/>
      <c r="G19" s="54"/>
    </row>
  </sheetData>
  <mergeCells count="8">
    <mergeCell ref="A18:G19"/>
    <mergeCell ref="A17:H17"/>
    <mergeCell ref="A1:G1"/>
    <mergeCell ref="A12:H12"/>
    <mergeCell ref="A13:H13"/>
    <mergeCell ref="A14:H14"/>
    <mergeCell ref="A15:H15"/>
    <mergeCell ref="A16:H16"/>
  </mergeCells>
  <pageMargins left="0.7" right="0.7" top="0.75" bottom="0.75" header="0.3" footer="0.3"/>
  <pageSetup paperSize="9" orientation="landscape"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0C4A8-27AB-47A3-92A5-EBE16864074E}">
  <sheetPr>
    <tabColor theme="9" tint="-0.249977111117893"/>
    <pageSetUpPr fitToPage="1"/>
  </sheetPr>
  <dimension ref="A1:H15"/>
  <sheetViews>
    <sheetView topLeftCell="B2" zoomScale="85" zoomScaleNormal="85" workbookViewId="0">
      <selection activeCell="G5" sqref="G5"/>
    </sheetView>
  </sheetViews>
  <sheetFormatPr defaultRowHeight="14.4" x14ac:dyDescent="0.3"/>
  <cols>
    <col min="1" max="1" width="39.44140625" customWidth="1"/>
    <col min="2" max="2" width="11.77734375" customWidth="1"/>
    <col min="3" max="3" width="12.44140625" customWidth="1"/>
    <col min="4" max="4" width="17.109375" customWidth="1"/>
    <col min="5" max="6" width="13.21875" customWidth="1"/>
    <col min="7" max="7" width="50.33203125" customWidth="1"/>
    <col min="8" max="8" width="124.6640625" customWidth="1"/>
  </cols>
  <sheetData>
    <row r="1" spans="1:8" ht="38.4" customHeight="1" x14ac:dyDescent="0.3">
      <c r="A1" s="35" t="s">
        <v>9</v>
      </c>
      <c r="B1" s="35"/>
      <c r="C1" s="35"/>
      <c r="D1" s="35"/>
      <c r="E1" s="35"/>
      <c r="F1" s="35"/>
      <c r="G1" s="35"/>
      <c r="H1" s="35"/>
    </row>
    <row r="2" spans="1:8" ht="64.8" customHeight="1" x14ac:dyDescent="0.3">
      <c r="A2" s="7" t="s">
        <v>18</v>
      </c>
      <c r="B2" s="7" t="s">
        <v>1</v>
      </c>
      <c r="C2" s="7" t="s">
        <v>2</v>
      </c>
      <c r="D2" s="7" t="s">
        <v>3</v>
      </c>
      <c r="E2" s="7" t="s">
        <v>4</v>
      </c>
      <c r="F2" s="7" t="s">
        <v>50</v>
      </c>
      <c r="G2" s="7" t="s">
        <v>10</v>
      </c>
      <c r="H2" s="8" t="s">
        <v>47</v>
      </c>
    </row>
    <row r="3" spans="1:8" ht="30" customHeight="1" x14ac:dyDescent="0.3">
      <c r="A3" s="18" t="s">
        <v>0</v>
      </c>
      <c r="B3" s="19">
        <v>1400000</v>
      </c>
      <c r="C3" s="19">
        <v>1190000</v>
      </c>
      <c r="D3" s="20">
        <v>207545.21</v>
      </c>
      <c r="E3" s="21">
        <v>2454.79</v>
      </c>
      <c r="F3" s="19">
        <v>0</v>
      </c>
      <c r="G3" s="22" t="s">
        <v>43</v>
      </c>
      <c r="H3" s="22" t="s">
        <v>44</v>
      </c>
    </row>
    <row r="4" spans="1:8" ht="54.6" customHeight="1" x14ac:dyDescent="0.3">
      <c r="A4" s="43" t="s">
        <v>5</v>
      </c>
      <c r="B4" s="44">
        <v>757886</v>
      </c>
      <c r="C4" s="44">
        <v>644203</v>
      </c>
      <c r="D4" s="44">
        <v>113683</v>
      </c>
      <c r="E4" s="45"/>
      <c r="F4" s="46">
        <v>60650</v>
      </c>
      <c r="G4" s="11" t="s">
        <v>40</v>
      </c>
      <c r="H4" s="42" t="s">
        <v>61</v>
      </c>
    </row>
    <row r="5" spans="1:8" ht="87.45" customHeight="1" x14ac:dyDescent="0.3">
      <c r="A5" s="43"/>
      <c r="B5" s="44"/>
      <c r="C5" s="44"/>
      <c r="D5" s="44"/>
      <c r="E5" s="45"/>
      <c r="F5" s="47"/>
      <c r="G5" s="11" t="s">
        <v>41</v>
      </c>
      <c r="H5" s="42"/>
    </row>
    <row r="6" spans="1:8" ht="108" customHeight="1" x14ac:dyDescent="0.3">
      <c r="A6" s="9" t="s">
        <v>6</v>
      </c>
      <c r="B6" s="17">
        <v>1400000</v>
      </c>
      <c r="C6" s="17">
        <v>1190000</v>
      </c>
      <c r="D6" s="17">
        <v>210000</v>
      </c>
      <c r="E6" s="10"/>
      <c r="F6" s="17">
        <f>'KOPĀ 2023-2025'!F7</f>
        <v>87172</v>
      </c>
      <c r="G6" s="11" t="s">
        <v>42</v>
      </c>
      <c r="H6" s="12" t="s">
        <v>46</v>
      </c>
    </row>
    <row r="7" spans="1:8" ht="218.4" customHeight="1" x14ac:dyDescent="0.3">
      <c r="A7" s="9" t="s">
        <v>7</v>
      </c>
      <c r="B7" s="17">
        <v>3000000</v>
      </c>
      <c r="C7" s="17">
        <v>2550000</v>
      </c>
      <c r="D7" s="17">
        <v>450000</v>
      </c>
      <c r="E7" s="10"/>
      <c r="F7" s="17">
        <f>'KOPĀ 2023-2025'!F5</f>
        <v>224206</v>
      </c>
      <c r="G7" s="11" t="s">
        <v>11</v>
      </c>
      <c r="H7" s="12" t="s">
        <v>36</v>
      </c>
    </row>
    <row r="8" spans="1:8" ht="76.8" customHeight="1" x14ac:dyDescent="0.3">
      <c r="A8" s="39" t="s">
        <v>8</v>
      </c>
      <c r="B8" s="46">
        <v>1400000</v>
      </c>
      <c r="C8" s="46">
        <v>1190000</v>
      </c>
      <c r="D8" s="46">
        <v>210000</v>
      </c>
      <c r="E8" s="51"/>
      <c r="F8" s="46">
        <f>'KOPĀ 2023-2025'!F8</f>
        <v>35110</v>
      </c>
      <c r="G8" s="13" t="s">
        <v>12</v>
      </c>
      <c r="H8" s="36" t="s">
        <v>37</v>
      </c>
    </row>
    <row r="9" spans="1:8" ht="58.2" customHeight="1" x14ac:dyDescent="0.3">
      <c r="A9" s="40"/>
      <c r="B9" s="48"/>
      <c r="C9" s="48"/>
      <c r="D9" s="48"/>
      <c r="E9" s="52"/>
      <c r="F9" s="48"/>
      <c r="G9" s="13" t="s">
        <v>13</v>
      </c>
      <c r="H9" s="37"/>
    </row>
    <row r="10" spans="1:8" ht="63.6" customHeight="1" x14ac:dyDescent="0.3">
      <c r="A10" s="40"/>
      <c r="B10" s="48"/>
      <c r="C10" s="48"/>
      <c r="D10" s="48"/>
      <c r="E10" s="52"/>
      <c r="F10" s="48"/>
      <c r="G10" s="11" t="s">
        <v>39</v>
      </c>
      <c r="H10" s="37"/>
    </row>
    <row r="11" spans="1:8" ht="64.2" customHeight="1" x14ac:dyDescent="0.3">
      <c r="A11" s="41"/>
      <c r="B11" s="47"/>
      <c r="C11" s="47"/>
      <c r="D11" s="47"/>
      <c r="E11" s="53"/>
      <c r="F11" s="47"/>
      <c r="G11" s="11" t="s">
        <v>38</v>
      </c>
      <c r="H11" s="38"/>
    </row>
    <row r="12" spans="1:8" ht="13.5" customHeight="1" x14ac:dyDescent="0.3">
      <c r="A12" s="14" t="s">
        <v>1</v>
      </c>
      <c r="B12" s="15">
        <f>B3+B4+B6+B7+B8</f>
        <v>7957886</v>
      </c>
      <c r="C12" s="15">
        <f t="shared" ref="C12:E12" si="0">C3+C4+C6+C7+C8</f>
        <v>6764203</v>
      </c>
      <c r="D12" s="16">
        <f t="shared" si="0"/>
        <v>1191228.21</v>
      </c>
      <c r="E12" s="16">
        <f t="shared" si="0"/>
        <v>2454.79</v>
      </c>
      <c r="G12" s="4"/>
      <c r="H12" s="4"/>
    </row>
    <row r="13" spans="1:8" x14ac:dyDescent="0.3">
      <c r="A13" s="4"/>
      <c r="B13" s="4"/>
      <c r="C13" s="4"/>
      <c r="D13" s="4"/>
      <c r="E13" s="4"/>
      <c r="F13" s="4"/>
      <c r="G13" s="4"/>
      <c r="H13" s="4"/>
    </row>
    <row r="14" spans="1:8" x14ac:dyDescent="0.3">
      <c r="A14" s="49" t="s">
        <v>48</v>
      </c>
      <c r="B14" s="49"/>
      <c r="C14" s="49"/>
      <c r="D14" s="49"/>
      <c r="E14" s="49"/>
      <c r="F14" s="15">
        <f>F3+F6+F7+F8+F4</f>
        <v>407138</v>
      </c>
      <c r="G14" s="4"/>
      <c r="H14" s="4"/>
    </row>
    <row r="15" spans="1:8" x14ac:dyDescent="0.3">
      <c r="B15" s="50" t="s">
        <v>52</v>
      </c>
      <c r="C15" s="50"/>
      <c r="D15" s="50"/>
      <c r="E15" s="50"/>
      <c r="F15" s="27">
        <f>F14*0.9</f>
        <v>366424.2</v>
      </c>
    </row>
  </sheetData>
  <mergeCells count="17">
    <mergeCell ref="A14:E14"/>
    <mergeCell ref="B15:E15"/>
    <mergeCell ref="B8:B11"/>
    <mergeCell ref="C8:C11"/>
    <mergeCell ref="D8:D11"/>
    <mergeCell ref="E8:E11"/>
    <mergeCell ref="A1:H1"/>
    <mergeCell ref="H8:H11"/>
    <mergeCell ref="A8:A11"/>
    <mergeCell ref="H4:H5"/>
    <mergeCell ref="A4:A5"/>
    <mergeCell ref="B4:B5"/>
    <mergeCell ref="C4:C5"/>
    <mergeCell ref="D4:D5"/>
    <mergeCell ref="E4:E5"/>
    <mergeCell ref="F4:F5"/>
    <mergeCell ref="F8:F11"/>
  </mergeCells>
  <hyperlinks>
    <hyperlink ref="G7" r:id="rId1" xr:uid="{74322B25-F58C-4AF8-B87D-57508157AD34}"/>
    <hyperlink ref="G8" r:id="rId2" xr:uid="{B60634DA-5539-44E9-AAA2-8F786344890F}"/>
    <hyperlink ref="G9" r:id="rId3" xr:uid="{A96B9617-B032-4BB2-B31F-73140372D677}"/>
    <hyperlink ref="G10" r:id="rId4" xr:uid="{E335FB50-452F-47A7-B6E5-AA78C718222C}"/>
    <hyperlink ref="G11" r:id="rId5" xr:uid="{BE5234DC-820B-40EA-ABD0-661B29A5C557}"/>
    <hyperlink ref="G4" r:id="rId6" xr:uid="{AF6BD946-B0C5-4E5F-9FA7-F90A6BDD8E6E}"/>
    <hyperlink ref="G5" r:id="rId7" xr:uid="{04D1310D-B870-4821-954F-C7E3E2F15439}"/>
    <hyperlink ref="G6" r:id="rId8" xr:uid="{5ADACBE0-3EBC-4BC3-A75A-73B297A67D76}"/>
  </hyperlinks>
  <pageMargins left="0.25" right="0.25" top="0.75" bottom="0.75" header="0.3" footer="0.3"/>
  <pageSetup paperSize="9" scale="50" fitToHeight="0" orientation="landscape"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FE7E2-0D05-407D-9810-49F7C4C31C1B}">
  <sheetPr>
    <tabColor theme="3" tint="9.9978637043366805E-2"/>
    <pageSetUpPr fitToPage="1"/>
  </sheetPr>
  <dimension ref="A1:C13"/>
  <sheetViews>
    <sheetView tabSelected="1" topLeftCell="A4" zoomScale="130" zoomScaleNormal="130" workbookViewId="0">
      <selection activeCell="B10" sqref="B10"/>
    </sheetView>
  </sheetViews>
  <sheetFormatPr defaultRowHeight="14.4" x14ac:dyDescent="0.3"/>
  <cols>
    <col min="1" max="1" width="44.109375" customWidth="1"/>
    <col min="2" max="2" width="20.5546875" customWidth="1"/>
    <col min="3" max="3" width="94.109375" customWidth="1"/>
  </cols>
  <sheetData>
    <row r="1" spans="1:3" ht="21.6" customHeight="1" x14ac:dyDescent="0.3">
      <c r="A1" s="58" t="s">
        <v>49</v>
      </c>
      <c r="B1" s="58"/>
      <c r="C1" s="58"/>
    </row>
    <row r="2" spans="1:3" ht="51.6" customHeight="1" x14ac:dyDescent="0.3">
      <c r="A2" s="23" t="s">
        <v>18</v>
      </c>
      <c r="B2" s="23" t="s">
        <v>51</v>
      </c>
      <c r="C2" s="24" t="s">
        <v>47</v>
      </c>
    </row>
    <row r="3" spans="1:3" ht="174.45" customHeight="1" x14ac:dyDescent="0.3">
      <c r="A3" s="9" t="s">
        <v>0</v>
      </c>
      <c r="B3" s="17">
        <f>'KOPĀ 2023-2025'!F3-199686</f>
        <v>342373</v>
      </c>
      <c r="C3" s="12" t="s">
        <v>57</v>
      </c>
    </row>
    <row r="4" spans="1:3" ht="45.6" customHeight="1" x14ac:dyDescent="0.3">
      <c r="A4" s="43" t="s">
        <v>14</v>
      </c>
      <c r="B4" s="44">
        <f>'KOPĀ 2023-2025'!F4</f>
        <v>242917</v>
      </c>
      <c r="C4" s="59" t="s">
        <v>55</v>
      </c>
    </row>
    <row r="5" spans="1:3" ht="28.2" customHeight="1" x14ac:dyDescent="0.3">
      <c r="A5" s="43"/>
      <c r="B5" s="44"/>
      <c r="C5" s="59"/>
    </row>
    <row r="6" spans="1:3" ht="33" customHeight="1" x14ac:dyDescent="0.3">
      <c r="A6" s="9" t="s">
        <v>15</v>
      </c>
      <c r="B6" s="17">
        <f>'KOPĀ 2023-2025'!F9</f>
        <v>5355</v>
      </c>
      <c r="C6" s="12" t="s">
        <v>54</v>
      </c>
    </row>
    <row r="7" spans="1:3" ht="43.8" customHeight="1" x14ac:dyDescent="0.3">
      <c r="A7" s="9" t="s">
        <v>5</v>
      </c>
      <c r="B7" s="17">
        <v>39378</v>
      </c>
      <c r="C7" s="34" t="s">
        <v>60</v>
      </c>
    </row>
    <row r="8" spans="1:3" ht="29.55" customHeight="1" x14ac:dyDescent="0.3">
      <c r="A8" s="29" t="s">
        <v>56</v>
      </c>
      <c r="B8" s="30">
        <f>SUM(B3:B7)</f>
        <v>630023</v>
      </c>
      <c r="C8" s="4"/>
    </row>
    <row r="9" spans="1:3" x14ac:dyDescent="0.3">
      <c r="A9" s="31" t="s">
        <v>52</v>
      </c>
      <c r="B9" s="28">
        <f>B8*0.9</f>
        <v>567020.70000000007</v>
      </c>
      <c r="C9" s="4"/>
    </row>
    <row r="10" spans="1:3" x14ac:dyDescent="0.3">
      <c r="A10" s="26"/>
      <c r="B10" s="25"/>
      <c r="C10" s="4"/>
    </row>
    <row r="11" spans="1:3" x14ac:dyDescent="0.3">
      <c r="B11" s="33"/>
    </row>
    <row r="13" spans="1:3" x14ac:dyDescent="0.3">
      <c r="B13" s="33"/>
    </row>
  </sheetData>
  <mergeCells count="4">
    <mergeCell ref="A1:C1"/>
    <mergeCell ref="A4:A5"/>
    <mergeCell ref="B4:B5"/>
    <mergeCell ref="C4:C5"/>
  </mergeCells>
  <pageMargins left="0.25" right="0.25" top="0.75" bottom="0.75" header="0.3" footer="0.3"/>
  <pageSetup paperSize="9" scale="89" fitToHeight="0" orientation="landscape"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vt:i4>
      </vt:variant>
    </vt:vector>
  </HeadingPairs>
  <TitlesOfParts>
    <vt:vector size="3" baseType="lpstr">
      <vt:lpstr>KOPĀ 2023-2025</vt:lpstr>
      <vt:lpstr>ERAF projekts</vt:lpstr>
      <vt:lpstr>citi investīciju projekti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Sanita Freivalde</dc:creator>
  <cp:lastModifiedBy>Sanita Freivalde</cp:lastModifiedBy>
  <cp:lastPrinted>2026-08-27T17:10:01Z</cp:lastPrinted>
  <dcterms:created xsi:type="dcterms:W3CDTF">2026-07-01T16:18:09Z</dcterms:created>
  <dcterms:modified xsi:type="dcterms:W3CDTF">2026-09-16T10:09:25Z</dcterms:modified>
</cp:coreProperties>
</file>