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vnozare.pri\vm\Redirect_profiles\lzandberga\Desktop\budzeta izpilde\14092023\091023\"/>
    </mc:Choice>
  </mc:AlternateContent>
  <xr:revisionPtr revIDLastSave="0" documentId="13_ncr:1_{AD7493F4-B572-48F4-9B9F-240F002F2BFB}" xr6:coauthVersionLast="47" xr6:coauthVersionMax="47" xr10:uidLastSave="{00000000-0000-0000-0000-000000000000}"/>
  <bookViews>
    <workbookView xWindow="-120" yWindow="-120" windowWidth="29040" windowHeight="15840" activeTab="1" xr2:uid="{00000000-000D-0000-FFFF-FFFF00000000}"/>
  </bookViews>
  <sheets>
    <sheet name="Kopsavilkums" sheetId="15" r:id="rId1"/>
    <sheet name="medikamenti" sheetId="17" r:id="rId2"/>
    <sheet name="ES_EEZsaistības" sheetId="16" r:id="rId3"/>
    <sheet name="laboratorijas" sheetId="9" r:id="rId4"/>
    <sheet name="sava" sheetId="13" r:id="rId5"/>
    <sheet name="gazmaskas" sheetId="14"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1_2_d_NMP_lim" localSheetId="0">#REF!</definedName>
    <definedName name="_1_2_d_NMP_lim" localSheetId="1">#REF!</definedName>
    <definedName name="_1_2_d_NMP_lim">#REF!</definedName>
    <definedName name="_xlnm._FilterDatabase" localSheetId="2" hidden="1">ES_EEZsaistības!$A$4:$N$307</definedName>
    <definedName name="_Hlk121240980" localSheetId="0">Kopsavilkums!$B$7</definedName>
    <definedName name="aa" localSheetId="0">#REF!</definedName>
    <definedName name="aa" localSheetId="1">#REF!</definedName>
    <definedName name="aa">#REF!</definedName>
    <definedName name="_xlnm.Auto_Open" localSheetId="0">#REF!</definedName>
    <definedName name="_xlnm.Auto_Open" localSheetId="1">#REF!</definedName>
    <definedName name="_xlnm.Auto_Open">#REF!</definedName>
    <definedName name="b" localSheetId="0">#REF!</definedName>
    <definedName name="b">#REF!</definedName>
    <definedName name="BEx3ATHHUCGCIRND8KLAREDV3L40" localSheetId="0" hidden="1">[1]HEADER!#REF!</definedName>
    <definedName name="BEx3ATHHUCGCIRND8KLAREDV3L40" hidden="1">[2]HEADER!#REF!</definedName>
    <definedName name="BEx3QB2RILYEXIROLAFCWQMOJXMN" localSheetId="0" hidden="1">[1]HEADER!#REF!</definedName>
    <definedName name="BEx3QB2RILYEXIROLAFCWQMOJXMN" hidden="1">[2]HEADER!#REF!</definedName>
    <definedName name="BEx3RIJ9LXPXWNF4BFBFA4ILG6AY" localSheetId="0" hidden="1">[1]HEADER!#REF!</definedName>
    <definedName name="BEx3RIJ9LXPXWNF4BFBFA4ILG6AY" hidden="1">[2]HEADER!#REF!</definedName>
    <definedName name="BEx3T3XEKJ0I8634YNR6MPN3OBQL" localSheetId="0" hidden="1">[1]HEADER!#REF!</definedName>
    <definedName name="BEx3T3XEKJ0I8634YNR6MPN3OBQL" hidden="1">[2]HEADER!#REF!</definedName>
    <definedName name="BEx73MBHXPGN5MLC2IC6RCMRLO6D" localSheetId="0" hidden="1">[1]HEADER!#REF!</definedName>
    <definedName name="BEx73MBHXPGN5MLC2IC6RCMRLO6D" hidden="1">[2]HEADER!#REF!</definedName>
    <definedName name="BEx7KKYHXVDNTR0VZKUAIUQCSOP9" localSheetId="0" hidden="1">[1]HEADER!#REF!</definedName>
    <definedName name="BEx7KKYHXVDNTR0VZKUAIUQCSOP9" hidden="1">[2]HEADER!#REF!</definedName>
    <definedName name="BEx9EDPXWEPLE7S1KH5K8GGFZKC0" localSheetId="0" hidden="1">[1]HEADER!#REF!</definedName>
    <definedName name="BEx9EDPXWEPLE7S1KH5K8GGFZKC0" hidden="1">[2]HEADER!#REF!</definedName>
    <definedName name="BExBE9K6C6Q27ZVX3WOCP2J41BHY" localSheetId="0" hidden="1">[1]HEADER!#REF!</definedName>
    <definedName name="BExBE9K6C6Q27ZVX3WOCP2J41BHY" hidden="1">[2]HEADER!#REF!</definedName>
    <definedName name="BExCQGR4Z3D1E5XRGMT5VWBAFBXW" localSheetId="0" hidden="1">[1]ZQZBC_PLN__04_03_10!#REF!</definedName>
    <definedName name="BExCQGR4Z3D1E5XRGMT5VWBAFBXW" hidden="1">[2]ZQZBC_PLN__04_03_10!#REF!</definedName>
    <definedName name="BExMP7OQLL0R8VO1CGH6H677G4ZU" localSheetId="0" hidden="1">[1]HEADER!#REF!</definedName>
    <definedName name="BExMP7OQLL0R8VO1CGH6H677G4ZU" hidden="1">[2]HEADER!#REF!</definedName>
    <definedName name="BExO50CMJCMLOGHRH7OH9FMGVTSS" localSheetId="0" hidden="1">[1]HEADER!#REF!</definedName>
    <definedName name="BExO50CMJCMLOGHRH7OH9FMGVTSS" hidden="1">[2]HEADER!#REF!</definedName>
    <definedName name="BExOA3RQ9DFFMJC5QYZ23ZT9RUN8" localSheetId="0" hidden="1">[1]HEADER!#REF!</definedName>
    <definedName name="BExOA3RQ9DFFMJC5QYZ23ZT9RUN8" hidden="1">[2]HEADER!#REF!</definedName>
    <definedName name="BExS6S40JMF44ZTMXW3UE4WW9B54" localSheetId="0" hidden="1">[1]HEADER!#REF!</definedName>
    <definedName name="BExS6S40JMF44ZTMXW3UE4WW9B54" hidden="1">[2]HEADER!#REF!</definedName>
    <definedName name="BExU5I577AMALET6AIZ4P1LRV9CU" localSheetId="0" hidden="1">[1]ZQZBC_PLN__04_03_10!#REF!</definedName>
    <definedName name="BExU5I577AMALET6AIZ4P1LRV9CU" hidden="1">[2]ZQZBC_PLN__04_03_10!#REF!</definedName>
    <definedName name="BExU7EBQBMZVYUSS9YS0I4JESH9L" localSheetId="0" hidden="1">[1]HEADER!#REF!</definedName>
    <definedName name="BExU7EBQBMZVYUSS9YS0I4JESH9L" hidden="1">[2]HEADER!#REF!</definedName>
    <definedName name="BExUC9I2YXGSCVE8W0KZ56D3E9UX" localSheetId="0" hidden="1">[1]HEADER!#REF!</definedName>
    <definedName name="BExUC9I2YXGSCVE8W0KZ56D3E9UX" hidden="1">[2]HEADER!#REF!</definedName>
    <definedName name="BExZJQJI4H09EC94GXCLZDAB05VB" localSheetId="0" hidden="1">[1]HEADER!#REF!</definedName>
    <definedName name="BExZJQJI4H09EC94GXCLZDAB05VB" hidden="1">[2]HEADER!#REF!</definedName>
    <definedName name="bt" localSheetId="0">#REF!</definedName>
    <definedName name="bt" localSheetId="1">#REF!</definedName>
    <definedName name="bt">#REF!</definedName>
    <definedName name="BX" localSheetId="0">#REF!</definedName>
    <definedName name="BX" localSheetId="1">#REF!</definedName>
    <definedName name="BX">#REF!</definedName>
    <definedName name="CalendarYear" localSheetId="0">#REF!</definedName>
    <definedName name="CalendarYear" localSheetId="1">#REF!</definedName>
    <definedName name="CalendarYear">#REF!</definedName>
    <definedName name="ccc">#REF!</definedName>
    <definedName name="d">#REF!</definedName>
    <definedName name="D_Evija3">#REF!</definedName>
    <definedName name="DaysAndWeeks" localSheetId="0">{0,1,2,3,4,5,6} + {0;1;2;3;4;5}*7</definedName>
    <definedName name="DaysAndWeeks" localSheetId="1">{0,1,2,3,4,5,6} + {0;1;2;3;4;5}*7</definedName>
    <definedName name="DaysAndWeeks">{0,1,2,3,4,5,6} + {0;1;2;3;4;5}*7</definedName>
    <definedName name="de" localSheetId="0">#REF!</definedName>
    <definedName name="de" localSheetId="1">#REF!</definedName>
    <definedName name="de">#REF!</definedName>
    <definedName name="dff">#NAME?</definedName>
    <definedName name="DRGNAMES" localSheetId="0">#REF!</definedName>
    <definedName name="DRGNAMES" localSheetId="1">#REF!</definedName>
    <definedName name="DRGNAMES">#REF!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{0,1,2,3,4,5,6} + {0;1;2;3;4;5}*7</definedName>
    <definedName name="Gala_kopsavilkums" localSheetId="1">#REF!</definedName>
    <definedName name="Gala_kopsavilkums">#REF!</definedName>
    <definedName name="gggg" localSheetId="1">#REF!</definedName>
    <definedName name="gggg">#REF!</definedName>
    <definedName name="ghy" localSheetId="1">#REF!</definedName>
    <definedName name="ghy">#REF!</definedName>
    <definedName name="h">#REF!</definedName>
    <definedName name="hh">#REF!</definedName>
    <definedName name="hjh">#REF!</definedName>
    <definedName name="hyh">#REF!</definedName>
    <definedName name="i">#REF!</definedName>
    <definedName name="izm.kods">#REF!</definedName>
    <definedName name="izm.kods_1">[3]izm.posteni!$A$2:$A$216</definedName>
    <definedName name="izm.nos" localSheetId="0">#REF!</definedName>
    <definedName name="izm.nos" localSheetId="1">#REF!</definedName>
    <definedName name="izm.nos">#REF!</definedName>
    <definedName name="izm.nos_1">[3]izm.posteni!$B$2:$B$216</definedName>
    <definedName name="jhg" localSheetId="0">#REF!</definedName>
    <definedName name="jhg" localSheetId="1">#REF!</definedName>
    <definedName name="jhg">#REF!</definedName>
    <definedName name="kk" localSheetId="0">#REF!</definedName>
    <definedName name="kk" localSheetId="1">#REF!</definedName>
    <definedName name="kk">#REF!</definedName>
    <definedName name="l" localSheetId="0">#REF!</definedName>
    <definedName name="l" localSheetId="1">#REF!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ed" localSheetId="0">{0,1,2,3,4,5,6} + {0;1;2;3;4;5}*7</definedName>
    <definedName name="med" localSheetId="1">{0,1,2,3,4,5,6} + {0;1;2;3;4;5}*7</definedName>
    <definedName name="med">{0,1,2,3,4,5,6} + {0;1;2;3;4;5}*7</definedName>
    <definedName name="MEDIK_1" localSheetId="1">#REF!</definedName>
    <definedName name="MEDIK_1">#REF!</definedName>
    <definedName name="mmm" localSheetId="0" hidden="1">[1]ZQZBC_PLN__04_03_10!#REF!</definedName>
    <definedName name="mmm" localSheetId="1" hidden="1">[2]ZQZBC_PLN__04_03_10!#REF!</definedName>
    <definedName name="mmm" hidden="1">[2]ZQZBC_PLN__04_03_10!#REF!</definedName>
    <definedName name="n" localSheetId="0">#REF!</definedName>
    <definedName name="n" localSheetId="1">#REF!</definedName>
    <definedName name="n">#REF!</definedName>
    <definedName name="P_Dati_rikojums" localSheetId="0">#REF!</definedName>
    <definedName name="P_Dati_rikojums" localSheetId="1">#REF!</definedName>
    <definedName name="P_Dati_rikojums">#REF!</definedName>
    <definedName name="pp" localSheetId="0">#REF!</definedName>
    <definedName name="pp" localSheetId="1">#REF!</definedName>
    <definedName name="pp">#REF!</definedName>
    <definedName name="_xlnm.Print_Area" localSheetId="0">Kopsavilkums!$A$1:$D$11</definedName>
    <definedName name="_xlnm.Print_Area" localSheetId="1">medikamenti!$A$1:$R$49</definedName>
    <definedName name="Recover" localSheetId="0">[4]Macro1!$A$135</definedName>
    <definedName name="Recover">[5]Macro1!$A$135</definedName>
    <definedName name="Rikojums2222" localSheetId="0">[6]Macro1!$A$106</definedName>
    <definedName name="Rikojums2222">[7]Macro1!$A$106</definedName>
    <definedName name="rr" localSheetId="0">#REF!</definedName>
    <definedName name="rr" localSheetId="1">#REF!</definedName>
    <definedName name="rr">#REF!</definedName>
    <definedName name="rt" localSheetId="0">#REF!</definedName>
    <definedName name="rt" localSheetId="1">#REF!</definedName>
    <definedName name="rt">#REF!</definedName>
    <definedName name="rty" localSheetId="0">#REF!</definedName>
    <definedName name="rty" localSheetId="1">#REF!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[3]strukturkodi!$B$2:$B$232</definedName>
    <definedName name="Struktūrvien.kods" localSheetId="0">#REF!</definedName>
    <definedName name="Struktūrvien.kods" localSheetId="1">#REF!</definedName>
    <definedName name="Struktūrvien.kods">#REF!</definedName>
    <definedName name="Struktūrvien.kods_1">[3]strukturkodi!$A$2:$A$232</definedName>
    <definedName name="T13l6" localSheetId="0">[8]ATSKAITE_2v!#REF!</definedName>
    <definedName name="T13l6">[9]ATSKAITE_2v!#REF!</definedName>
    <definedName name="TableName">"Dummy"</definedName>
    <definedName name="Tarifs_28" localSheetId="1">#REF!</definedName>
    <definedName name="Tarifs_28">#REF!</definedName>
    <definedName name="TWO_LINKS" localSheetId="0">'[10]8.1.'!$C$5</definedName>
    <definedName name="TWO_LINKS">'[11]8.1.'!$C$5</definedName>
    <definedName name="ty" localSheetId="0">#REF!</definedName>
    <definedName name="ty" localSheetId="1">#REF!</definedName>
    <definedName name="ty">#REF!</definedName>
    <definedName name="tyuj" localSheetId="0">#REF!</definedName>
    <definedName name="tyuj" localSheetId="1">#REF!</definedName>
    <definedName name="tyuj">#REF!</definedName>
    <definedName name="u" localSheetId="0">#REF!</definedName>
    <definedName name="u" localSheetId="1">#REF!</definedName>
    <definedName name="u">#REF!</definedName>
    <definedName name="U_N_A">#REF!</definedName>
    <definedName name="wedr">#REF!</definedName>
    <definedName name="WeekStart">#REF!</definedName>
    <definedName name="x">#REF!</definedName>
    <definedName name="XBD" localSheetId="0">[12]Dati!$B$6</definedName>
    <definedName name="XBD">[13]Dati!$B$6</definedName>
    <definedName name="XDD" localSheetId="0">[12]Dati!$B$4</definedName>
    <definedName name="XDD">[13]Dati!$B$4</definedName>
    <definedName name="XDS" localSheetId="0">[12]Dati!$B$5</definedName>
    <definedName name="XDS">[13]Dati!$B$5</definedName>
    <definedName name="XSVD" localSheetId="0">[12]Dati!$B$7</definedName>
    <definedName name="XSVD">[13]Dati!$B$7</definedName>
    <definedName name="xxxx" localSheetId="0">#REF!</definedName>
    <definedName name="xxxx" localSheetId="1">#REF!</definedName>
    <definedName name="xxxx">#REF!</definedName>
    <definedName name="yuh" localSheetId="0">#REF!</definedName>
    <definedName name="yuh" localSheetId="1">#REF!</definedName>
    <definedName name="yuh">#REF!</definedName>
    <definedName name="yyyy" localSheetId="0">#REF!</definedName>
    <definedName name="yyyy" localSheetId="1">#REF!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15" l="1"/>
  <c r="K307" i="16"/>
  <c r="D7" i="15" s="1"/>
  <c r="R29" i="17"/>
  <c r="K9" i="9"/>
  <c r="D6" i="15"/>
  <c r="B47" i="17"/>
  <c r="R39" i="17"/>
  <c r="R35" i="17" s="1"/>
  <c r="B38" i="17"/>
  <c r="P34" i="17"/>
  <c r="N34" i="17"/>
  <c r="F34" i="17"/>
  <c r="D34" i="17"/>
  <c r="C34" i="17"/>
  <c r="B34" i="17"/>
  <c r="J32" i="17"/>
  <c r="L32" i="17" s="1"/>
  <c r="E32" i="17"/>
  <c r="L31" i="17"/>
  <c r="J31" i="17"/>
  <c r="E31" i="17"/>
  <c r="J30" i="17"/>
  <c r="L30" i="17" s="1"/>
  <c r="E30" i="17"/>
  <c r="J29" i="17"/>
  <c r="L29" i="17" s="1"/>
  <c r="E29" i="17"/>
  <c r="J28" i="17"/>
  <c r="L28" i="17" s="1"/>
  <c r="E28" i="17"/>
  <c r="J27" i="17"/>
  <c r="E27" i="17"/>
  <c r="J26" i="17"/>
  <c r="L26" i="17" s="1"/>
  <c r="E26" i="17"/>
  <c r="L25" i="17"/>
  <c r="J25" i="17"/>
  <c r="E25" i="17"/>
  <c r="L24" i="17"/>
  <c r="J24" i="17"/>
  <c r="E24" i="17"/>
  <c r="J23" i="17"/>
  <c r="L23" i="17" s="1"/>
  <c r="E23" i="17"/>
  <c r="L22" i="17"/>
  <c r="J22" i="17"/>
  <c r="E22" i="17"/>
  <c r="G21" i="17"/>
  <c r="J21" i="17" s="1"/>
  <c r="L21" i="17" s="1"/>
  <c r="E21" i="17"/>
  <c r="J20" i="17"/>
  <c r="L20" i="17" s="1"/>
  <c r="E20" i="17"/>
  <c r="L19" i="17"/>
  <c r="J19" i="17"/>
  <c r="E19" i="17"/>
  <c r="J18" i="17"/>
  <c r="L18" i="17" s="1"/>
  <c r="E18" i="17"/>
  <c r="J17" i="17"/>
  <c r="L17" i="17" s="1"/>
  <c r="E17" i="17"/>
  <c r="J16" i="17"/>
  <c r="L16" i="17" s="1"/>
  <c r="E16" i="17"/>
  <c r="J15" i="17"/>
  <c r="L15" i="17" s="1"/>
  <c r="E15" i="17"/>
  <c r="G14" i="17"/>
  <c r="J14" i="17" s="1"/>
  <c r="L14" i="17" s="1"/>
  <c r="E14" i="17"/>
  <c r="K13" i="17"/>
  <c r="L13" i="17" s="1"/>
  <c r="J13" i="17"/>
  <c r="E13" i="17"/>
  <c r="J12" i="17"/>
  <c r="L12" i="17" s="1"/>
  <c r="E12" i="17"/>
  <c r="J11" i="17"/>
  <c r="L11" i="17" s="1"/>
  <c r="E11" i="17"/>
  <c r="J10" i="17"/>
  <c r="L10" i="17" s="1"/>
  <c r="E10" i="17"/>
  <c r="J9" i="17"/>
  <c r="J34" i="17" s="1"/>
  <c r="E9" i="17"/>
  <c r="E34" i="17" s="1"/>
  <c r="M34" i="17" l="1"/>
  <c r="Q27" i="17"/>
  <c r="Q22" i="17"/>
  <c r="R22" i="17" s="1"/>
  <c r="Q19" i="17"/>
  <c r="R19" i="17" s="1"/>
  <c r="Q25" i="17"/>
  <c r="R25" i="17" s="1"/>
  <c r="Q14" i="17"/>
  <c r="R14" i="17" s="1"/>
  <c r="Q32" i="17"/>
  <c r="Q30" i="17"/>
  <c r="Q17" i="17"/>
  <c r="R17" i="17" s="1"/>
  <c r="Q11" i="17"/>
  <c r="R11" i="17" s="1"/>
  <c r="Q15" i="17"/>
  <c r="R15" i="17" s="1"/>
  <c r="Q9" i="17"/>
  <c r="Q21" i="17"/>
  <c r="R21" i="17" s="1"/>
  <c r="Q18" i="17"/>
  <c r="R18" i="17" s="1"/>
  <c r="Q12" i="17"/>
  <c r="R12" i="17" s="1"/>
  <c r="Q29" i="17"/>
  <c r="Q13" i="17"/>
  <c r="R13" i="17" s="1"/>
  <c r="Q10" i="17"/>
  <c r="R10" i="17" s="1"/>
  <c r="Q23" i="17"/>
  <c r="R23" i="17" s="1"/>
  <c r="Q20" i="17"/>
  <c r="R20" i="17" s="1"/>
  <c r="Q31" i="17"/>
  <c r="Q24" i="17"/>
  <c r="R24" i="17" s="1"/>
  <c r="Q16" i="17"/>
  <c r="R16" i="17" s="1"/>
  <c r="Q28" i="17"/>
  <c r="R28" i="17" s="1"/>
  <c r="Q26" i="17"/>
  <c r="R26" i="17" s="1"/>
  <c r="G34" i="17"/>
  <c r="L9" i="17"/>
  <c r="L34" i="17" s="1"/>
  <c r="K34" i="17"/>
  <c r="Q34" i="17" l="1"/>
  <c r="R9" i="17"/>
  <c r="R34" i="17" s="1"/>
  <c r="C6" i="15" s="1"/>
  <c r="H307" i="16" l="1"/>
  <c r="M284" i="16"/>
  <c r="M283" i="16"/>
  <c r="M282" i="16"/>
  <c r="M281" i="16"/>
  <c r="M280" i="16"/>
  <c r="M279" i="16"/>
  <c r="M278" i="16"/>
  <c r="M277" i="16"/>
  <c r="M276" i="16"/>
  <c r="M275" i="16"/>
  <c r="M274" i="16"/>
  <c r="M273" i="16"/>
  <c r="M272" i="16"/>
  <c r="M271" i="16"/>
  <c r="M270" i="16"/>
  <c r="M269" i="16"/>
  <c r="M268" i="16"/>
  <c r="M267" i="16"/>
  <c r="M266" i="16"/>
  <c r="M265" i="16"/>
  <c r="M264" i="16"/>
  <c r="M263" i="16"/>
  <c r="M262" i="16"/>
  <c r="M261" i="16"/>
  <c r="M260" i="16"/>
  <c r="M259" i="16"/>
  <c r="M258" i="16"/>
  <c r="M257" i="16"/>
  <c r="M256" i="16"/>
  <c r="M255" i="16"/>
  <c r="M254" i="16"/>
  <c r="M253" i="16"/>
  <c r="M252" i="16"/>
  <c r="M251" i="16"/>
  <c r="M250" i="16"/>
  <c r="M249" i="16"/>
  <c r="M248" i="16"/>
  <c r="M247" i="16"/>
  <c r="M246" i="16"/>
  <c r="M245" i="16"/>
  <c r="M244" i="16"/>
  <c r="M243" i="16"/>
  <c r="M242" i="16"/>
  <c r="M241" i="16"/>
  <c r="M240" i="16"/>
  <c r="M239" i="16"/>
  <c r="M238" i="16"/>
  <c r="M237" i="16"/>
  <c r="M236" i="16"/>
  <c r="M235" i="16"/>
  <c r="M234" i="16"/>
  <c r="M233" i="16"/>
  <c r="M232" i="16"/>
  <c r="M231" i="16"/>
  <c r="M230" i="16"/>
  <c r="M229" i="16"/>
  <c r="M228" i="16"/>
  <c r="M227" i="16"/>
  <c r="M226" i="16"/>
  <c r="M225" i="16"/>
  <c r="M224" i="16"/>
  <c r="M223" i="16"/>
  <c r="M222" i="16"/>
  <c r="M221" i="16"/>
  <c r="M220" i="16"/>
  <c r="M219" i="16"/>
  <c r="M218" i="16"/>
  <c r="M217" i="16"/>
  <c r="M216" i="16"/>
  <c r="M215" i="16"/>
  <c r="M214" i="16"/>
  <c r="M213" i="16"/>
  <c r="M212" i="16"/>
  <c r="M211" i="16"/>
  <c r="M210" i="16"/>
  <c r="M209" i="16"/>
  <c r="M208" i="16"/>
  <c r="M207" i="16"/>
  <c r="M206" i="16"/>
  <c r="M205" i="16"/>
  <c r="M204" i="16"/>
  <c r="M203" i="16"/>
  <c r="M202" i="16"/>
  <c r="M201" i="16"/>
  <c r="M200" i="16"/>
  <c r="M199" i="16"/>
  <c r="M198" i="16"/>
  <c r="M197" i="16"/>
  <c r="M196" i="16"/>
  <c r="M195" i="16"/>
  <c r="M194" i="16"/>
  <c r="M193" i="16"/>
  <c r="M192" i="16"/>
  <c r="M191" i="16"/>
  <c r="M190" i="16"/>
  <c r="M189" i="16"/>
  <c r="M188" i="16"/>
  <c r="M187" i="16"/>
  <c r="M186" i="16"/>
  <c r="M185" i="16"/>
  <c r="M184" i="16"/>
  <c r="M183" i="16"/>
  <c r="M182" i="16"/>
  <c r="M181" i="16"/>
  <c r="M180" i="16"/>
  <c r="M179" i="16"/>
  <c r="M178" i="16"/>
  <c r="M177" i="16"/>
  <c r="M176" i="16"/>
  <c r="M175" i="16"/>
  <c r="M174" i="16"/>
  <c r="M173" i="16"/>
  <c r="M172" i="16"/>
  <c r="M171" i="16"/>
  <c r="M170" i="16"/>
  <c r="M169" i="16"/>
  <c r="M168" i="16"/>
  <c r="M167" i="16"/>
  <c r="M166" i="16"/>
  <c r="M165" i="16"/>
  <c r="M164" i="16"/>
  <c r="M163" i="16"/>
  <c r="M162" i="16"/>
  <c r="M161" i="16"/>
  <c r="M160" i="16"/>
  <c r="M159" i="16"/>
  <c r="M158" i="16"/>
  <c r="M157" i="16"/>
  <c r="M156" i="16"/>
  <c r="M155" i="16"/>
  <c r="M154" i="16"/>
  <c r="M153" i="16"/>
  <c r="M152" i="16"/>
  <c r="M151" i="16"/>
  <c r="K151" i="16"/>
  <c r="M150" i="16"/>
  <c r="M149" i="16"/>
  <c r="M148" i="16"/>
  <c r="M147" i="16"/>
  <c r="M146" i="16"/>
  <c r="M145" i="16"/>
  <c r="M144" i="16"/>
  <c r="M143" i="16"/>
  <c r="M142" i="16"/>
  <c r="M141" i="16"/>
  <c r="M140" i="16"/>
  <c r="M139" i="16"/>
  <c r="M138" i="16"/>
  <c r="M137" i="16"/>
  <c r="M136" i="16"/>
  <c r="M135" i="16"/>
  <c r="M134" i="16"/>
  <c r="M133" i="16"/>
  <c r="M132" i="16"/>
  <c r="M131" i="16"/>
  <c r="M130" i="16"/>
  <c r="M129" i="16"/>
  <c r="M128" i="16"/>
  <c r="M127" i="16"/>
  <c r="M126" i="16"/>
  <c r="M125" i="16"/>
  <c r="M124" i="16"/>
  <c r="M123" i="16"/>
  <c r="M122" i="16"/>
  <c r="M121" i="16"/>
  <c r="M120" i="16"/>
  <c r="M119" i="16"/>
  <c r="M118" i="16"/>
  <c r="M117" i="16"/>
  <c r="M116" i="16"/>
  <c r="M115" i="16"/>
  <c r="M114" i="16"/>
  <c r="M113" i="16"/>
  <c r="M112" i="16"/>
  <c r="M111" i="16"/>
  <c r="L110" i="16"/>
  <c r="L109" i="16"/>
  <c r="L108" i="16"/>
  <c r="L107" i="16"/>
  <c r="L106" i="16"/>
  <c r="L105" i="16"/>
  <c r="L104" i="16"/>
  <c r="L103" i="16"/>
  <c r="L102" i="16"/>
  <c r="L101" i="16"/>
  <c r="L100" i="16"/>
  <c r="L99" i="16"/>
  <c r="L98" i="16"/>
  <c r="L97" i="16"/>
  <c r="L96" i="16"/>
  <c r="L95" i="16"/>
  <c r="L94" i="16"/>
  <c r="L93" i="16"/>
  <c r="L92" i="16"/>
  <c r="L91" i="16"/>
  <c r="L90" i="16"/>
  <c r="L89" i="16"/>
  <c r="L88" i="16"/>
  <c r="L87" i="16"/>
  <c r="L86" i="16"/>
  <c r="L85" i="16"/>
  <c r="L84" i="16"/>
  <c r="L83" i="16"/>
  <c r="L82" i="16"/>
  <c r="L81" i="16"/>
  <c r="L80" i="16"/>
  <c r="L79" i="16"/>
  <c r="L78" i="16"/>
  <c r="L77" i="16"/>
  <c r="L76" i="16"/>
  <c r="L75" i="16"/>
  <c r="L74" i="16"/>
  <c r="L73" i="16"/>
  <c r="L72" i="16"/>
  <c r="L71" i="16"/>
  <c r="L70" i="16"/>
  <c r="L69" i="16"/>
  <c r="L68" i="16"/>
  <c r="L67" i="16"/>
  <c r="L66" i="16"/>
  <c r="L65" i="16"/>
  <c r="L64" i="16"/>
  <c r="L63" i="16"/>
  <c r="L62" i="16"/>
  <c r="L61" i="16"/>
  <c r="L60" i="16"/>
  <c r="L59" i="16"/>
  <c r="L58" i="16"/>
  <c r="L57" i="16"/>
  <c r="L56" i="16"/>
  <c r="L55" i="16"/>
  <c r="L54" i="16"/>
  <c r="L53" i="16"/>
  <c r="L52" i="16"/>
  <c r="L51" i="16"/>
  <c r="L50" i="16"/>
  <c r="L49" i="16"/>
  <c r="L48" i="16"/>
  <c r="L47" i="16"/>
  <c r="L46" i="16"/>
  <c r="L45" i="16"/>
  <c r="L44" i="16"/>
  <c r="L43" i="16"/>
  <c r="L42" i="16"/>
  <c r="L41" i="16"/>
  <c r="L40" i="16"/>
  <c r="L39" i="16"/>
  <c r="L38" i="16"/>
  <c r="L37" i="16"/>
  <c r="L36" i="16"/>
  <c r="L35" i="16"/>
  <c r="L34" i="16"/>
  <c r="L33" i="16"/>
  <c r="L32" i="16"/>
  <c r="L31" i="16"/>
  <c r="L30" i="16"/>
  <c r="L29" i="16"/>
  <c r="L28" i="16"/>
  <c r="L27" i="16"/>
  <c r="L26" i="16"/>
  <c r="L25" i="16"/>
  <c r="L24" i="16"/>
  <c r="L23" i="16"/>
  <c r="L22" i="16"/>
  <c r="L21" i="16"/>
  <c r="L20" i="16"/>
  <c r="L19" i="16"/>
  <c r="L18" i="16"/>
  <c r="L17" i="16"/>
  <c r="L16" i="16"/>
  <c r="L15" i="16"/>
  <c r="L14" i="16"/>
  <c r="L13" i="16"/>
  <c r="L12" i="16"/>
  <c r="L11" i="16"/>
  <c r="L10" i="16"/>
  <c r="L9" i="16"/>
  <c r="L8" i="16"/>
  <c r="L7" i="16"/>
  <c r="L6" i="16"/>
  <c r="L5" i="16"/>
  <c r="L307" i="16" l="1"/>
  <c r="M307" i="16"/>
  <c r="C10" i="15" l="1"/>
  <c r="D10" i="15"/>
  <c r="F5" i="14" l="1"/>
  <c r="K14" i="9"/>
  <c r="K7" i="9"/>
  <c r="M5" i="9"/>
  <c r="L5" i="9"/>
  <c r="E6" i="13"/>
  <c r="J6" i="13" s="1"/>
  <c r="K6" i="13" l="1"/>
  <c r="E7" i="13"/>
  <c r="E8" i="13"/>
  <c r="E9" i="13"/>
  <c r="E10" i="13"/>
  <c r="E11" i="13"/>
  <c r="E12" i="13"/>
  <c r="E13" i="13"/>
  <c r="E14" i="13"/>
  <c r="E15" i="13"/>
  <c r="E16" i="13"/>
  <c r="E17" i="13"/>
  <c r="E18" i="13"/>
  <c r="E19" i="13"/>
  <c r="E20" i="13"/>
  <c r="E21" i="13"/>
  <c r="E22" i="13"/>
  <c r="E23" i="13"/>
  <c r="D5" i="13"/>
  <c r="C5" i="13"/>
  <c r="B5" i="13"/>
  <c r="J21" i="13" l="1"/>
  <c r="K21" i="13" s="1"/>
  <c r="J19" i="13"/>
  <c r="K19" i="13" s="1"/>
  <c r="J10" i="13"/>
  <c r="K10" i="13" s="1"/>
  <c r="J9" i="13"/>
  <c r="K9" i="13" s="1"/>
  <c r="J20" i="13"/>
  <c r="K20" i="13" s="1"/>
  <c r="J16" i="13"/>
  <c r="K16" i="13" s="1"/>
  <c r="J8" i="13"/>
  <c r="K8" i="13" s="1"/>
  <c r="J13" i="13"/>
  <c r="K13" i="13" s="1"/>
  <c r="J7" i="13"/>
  <c r="K7" i="13" s="1"/>
  <c r="J12" i="13"/>
  <c r="K12" i="13" s="1"/>
  <c r="J11" i="13"/>
  <c r="K11" i="13" s="1"/>
  <c r="J18" i="13"/>
  <c r="K18" i="13" s="1"/>
  <c r="J17" i="13"/>
  <c r="K17" i="13" s="1"/>
  <c r="J23" i="13"/>
  <c r="K23" i="13" s="1"/>
  <c r="J15" i="13"/>
  <c r="K15" i="13" s="1"/>
  <c r="J22" i="13"/>
  <c r="K22" i="13" s="1"/>
  <c r="J14" i="13"/>
  <c r="K14" i="13" s="1"/>
  <c r="E5" i="13"/>
  <c r="I5" i="13"/>
  <c r="C9" i="15" s="1"/>
  <c r="K5" i="13" l="1"/>
  <c r="D9" i="15" s="1"/>
  <c r="J5" i="13"/>
  <c r="C16" i="9"/>
  <c r="G14" i="9"/>
  <c r="F14" i="9"/>
  <c r="L11" i="9"/>
  <c r="M11" i="9" s="1"/>
  <c r="J11" i="9"/>
  <c r="G11" i="9"/>
  <c r="F11" i="9"/>
  <c r="H11" i="9" s="1"/>
  <c r="C11" i="9"/>
  <c r="D11" i="9" s="1"/>
  <c r="M10" i="9"/>
  <c r="N10" i="9" s="1"/>
  <c r="L10" i="9"/>
  <c r="J10" i="9"/>
  <c r="H10" i="9"/>
  <c r="I10" i="9" s="1"/>
  <c r="E10" i="9"/>
  <c r="D10" i="9"/>
  <c r="L9" i="9"/>
  <c r="J9" i="9"/>
  <c r="H9" i="9"/>
  <c r="I9" i="9" s="1"/>
  <c r="E9" i="9"/>
  <c r="D9" i="9"/>
  <c r="M9" i="9" s="1"/>
  <c r="N9" i="9" s="1"/>
  <c r="L8" i="9"/>
  <c r="M8" i="9" s="1"/>
  <c r="N8" i="9" s="1"/>
  <c r="J8" i="9"/>
  <c r="H8" i="9"/>
  <c r="I8" i="9" s="1"/>
  <c r="E8" i="9"/>
  <c r="D8" i="9"/>
  <c r="L7" i="9"/>
  <c r="M7" i="9" s="1"/>
  <c r="N7" i="9" s="1"/>
  <c r="J7" i="9"/>
  <c r="H7" i="9"/>
  <c r="I7" i="9" s="1"/>
  <c r="E7" i="9"/>
  <c r="D7" i="9"/>
  <c r="L6" i="9"/>
  <c r="J6" i="9"/>
  <c r="H6" i="9"/>
  <c r="E6" i="9"/>
  <c r="I6" i="9" s="1"/>
  <c r="D6" i="9"/>
  <c r="L14" i="9"/>
  <c r="J5" i="9"/>
  <c r="H5" i="9"/>
  <c r="I5" i="9" s="1"/>
  <c r="E5" i="9"/>
  <c r="D5" i="9"/>
  <c r="C5" i="9"/>
  <c r="C14" i="9" s="1"/>
  <c r="D14" i="9" l="1"/>
  <c r="E14" i="9"/>
  <c r="N11" i="9"/>
  <c r="N5" i="9"/>
  <c r="K6" i="9"/>
  <c r="M6" i="9" s="1"/>
  <c r="N6" i="9" s="1"/>
  <c r="E11" i="9"/>
  <c r="I11" i="9" s="1"/>
  <c r="I14" i="9" s="1"/>
  <c r="J14" i="9"/>
  <c r="H14" i="9"/>
  <c r="K5" i="9"/>
  <c r="N14" i="9" l="1"/>
  <c r="M14" i="9"/>
  <c r="C22" i="9" l="1"/>
  <c r="D11" i="15" l="1"/>
</calcChain>
</file>

<file path=xl/sharedStrings.xml><?xml version="1.0" encoding="utf-8"?>
<sst xmlns="http://schemas.openxmlformats.org/spreadsheetml/2006/main" count="1682" uniqueCount="535">
  <si>
    <t>Pasākums</t>
  </si>
  <si>
    <t>Kopā</t>
  </si>
  <si>
    <t>Apmaksas termiņš</t>
  </si>
  <si>
    <t>Valsts</t>
  </si>
  <si>
    <t>Rēķina summa, EUR*</t>
  </si>
  <si>
    <t>2494(31.05.2019)_</t>
  </si>
  <si>
    <t>Lielbritānija</t>
  </si>
  <si>
    <t>VBO/73/1072/TV_13.09.2021</t>
  </si>
  <si>
    <t>Nīderlande</t>
  </si>
  <si>
    <t>210550550222 (11.10.2021)</t>
  </si>
  <si>
    <t>Zviedrija</t>
  </si>
  <si>
    <t>367A0006211(03.11.21)</t>
  </si>
  <si>
    <t>Vācija</t>
  </si>
  <si>
    <t>367A0006211_03.11.2021</t>
  </si>
  <si>
    <t>VSO/2021-01212_25.11.2021</t>
  </si>
  <si>
    <t>Igaunija</t>
  </si>
  <si>
    <t>LV/E127/2018_(29.11.2019)</t>
  </si>
  <si>
    <t>LV/E127/2018(29.11.2019)</t>
  </si>
  <si>
    <t>2021-002(12.11.2021)</t>
  </si>
  <si>
    <t>Dānija</t>
  </si>
  <si>
    <t>11071211MM2101E_17.12.21</t>
  </si>
  <si>
    <t>Francija</t>
  </si>
  <si>
    <t>HU-LV/2021/3(20.12.2021)</t>
  </si>
  <si>
    <t>Ungārija</t>
  </si>
  <si>
    <t>5620/A135/20.2/20IN1/JA_2</t>
  </si>
  <si>
    <t>Beļģijas Karaliste</t>
  </si>
  <si>
    <t>5620/A135/20.2/20/IN1_21</t>
  </si>
  <si>
    <t>Int-Mal-211271_17.12.2021</t>
  </si>
  <si>
    <t>Luksemburga</t>
  </si>
  <si>
    <t>LV1S08000000121_23.12.21</t>
  </si>
  <si>
    <t>LV1S08000000221</t>
  </si>
  <si>
    <t>62 LV2021 04_15.12.2021</t>
  </si>
  <si>
    <t>Somija</t>
  </si>
  <si>
    <t>LV0015_108.12.2021</t>
  </si>
  <si>
    <t>62 LV2021 04 (15.12.2021)</t>
  </si>
  <si>
    <t>2332101_10.12.2021</t>
  </si>
  <si>
    <t>Slovākija</t>
  </si>
  <si>
    <t>LV21121 (29.12.2021)</t>
  </si>
  <si>
    <t>Šveice</t>
  </si>
  <si>
    <t>LV22020PT0AD_S080</t>
  </si>
  <si>
    <t>Portugāle</t>
  </si>
  <si>
    <t>batch/2021/s2/52-29.12.21</t>
  </si>
  <si>
    <t>Malta</t>
  </si>
  <si>
    <t>ZZ-2021-4_04.01.2022</t>
  </si>
  <si>
    <t>LV22020PT1AD_S080_30.12.</t>
  </si>
  <si>
    <t>2022/2_15.12.2021</t>
  </si>
  <si>
    <t>Itālija</t>
  </si>
  <si>
    <t>2021/2 (15.12.2021)</t>
  </si>
  <si>
    <t>LV/21-3/SHS (30.12.2021)</t>
  </si>
  <si>
    <t>AT-LV/22-201(20.01.2022)</t>
  </si>
  <si>
    <t>Austrija</t>
  </si>
  <si>
    <t>AT-LV/22-201_20.01.2022</t>
  </si>
  <si>
    <t>LV1S08000000222(27.01.22)</t>
  </si>
  <si>
    <t>2494(31.05.2019)/20.09.21</t>
  </si>
  <si>
    <t>LV1S0000000222_27.01.2022</t>
  </si>
  <si>
    <t>LV1S08000000122_27.01.22</t>
  </si>
  <si>
    <t>LV/E127/2018_29.11.2019</t>
  </si>
  <si>
    <t>62 LV2022 01_03.02.2022</t>
  </si>
  <si>
    <t>3103_01.08.2021</t>
  </si>
  <si>
    <t>2022-82_08.02.2022</t>
  </si>
  <si>
    <t>Norvēģija</t>
  </si>
  <si>
    <t>3253_01.02.2022</t>
  </si>
  <si>
    <t>LV1S08000000322_24.02.22</t>
  </si>
  <si>
    <t>LV1S08000000522_24.02.22</t>
  </si>
  <si>
    <t>LV1S08000000422_24.02.22</t>
  </si>
  <si>
    <t>Int-Mal-201208_27.10.2020</t>
  </si>
  <si>
    <t>202300056554_21.08.2023</t>
  </si>
  <si>
    <t>2022-001 (02.03.2022)</t>
  </si>
  <si>
    <t>l75/0174/18/2021_10.03.22</t>
  </si>
  <si>
    <t>Polijas Republika</t>
  </si>
  <si>
    <t>0205/18/2021_11.03.22</t>
  </si>
  <si>
    <t>0205/18/2021_11.03.2022</t>
  </si>
  <si>
    <t>RTM/0173/18/2021_10.03.22</t>
  </si>
  <si>
    <t>3103/17.03.2022</t>
  </si>
  <si>
    <t>3253/21.03.2022</t>
  </si>
  <si>
    <t>3103_17.03.2022</t>
  </si>
  <si>
    <t>3253_21.03.2022</t>
  </si>
  <si>
    <t>2342101 (11.03.2022.)</t>
  </si>
  <si>
    <t>6.6.1 MCO/PA5-F/2020_21</t>
  </si>
  <si>
    <t>Spānija</t>
  </si>
  <si>
    <t>6.6.1 MCO/PA5-P/2020_21_</t>
  </si>
  <si>
    <t>HU-LV/2022/1_21.03.2022</t>
  </si>
  <si>
    <t>MOH 4.2.13.10.9.2 (37)</t>
  </si>
  <si>
    <t>Kipra</t>
  </si>
  <si>
    <t>LV1S08000000622_29.03.22</t>
  </si>
  <si>
    <t>6.6.1 MCO/PA6-2/2021_mart</t>
  </si>
  <si>
    <t>LV22031_31.03.2022</t>
  </si>
  <si>
    <t>LV22031 (31.03.2022)</t>
  </si>
  <si>
    <t>VBO/73/1074/WLZ_24.03.22</t>
  </si>
  <si>
    <t>VBO/73/1073/WU_24.03.22</t>
  </si>
  <si>
    <t>LV/03/2022/00001_04.04.22</t>
  </si>
  <si>
    <t>AT-LV/22-202 (20.04.2022)</t>
  </si>
  <si>
    <t>2/2021_22.04.2022</t>
  </si>
  <si>
    <t>Slovēnija</t>
  </si>
  <si>
    <t>LV1S08000000822_27.04.22</t>
  </si>
  <si>
    <t>1E-2022-10042_27.04.2022</t>
  </si>
  <si>
    <t>Lietuva</t>
  </si>
  <si>
    <t>LV1S08000001022_27.04.22</t>
  </si>
  <si>
    <t>LV1S08000000922_27.04.22</t>
  </si>
  <si>
    <t>402-06/22-02/76_13.04.22.</t>
  </si>
  <si>
    <t>Horvātija</t>
  </si>
  <si>
    <t>VBO/73/1075/TV_03.05.2022</t>
  </si>
  <si>
    <t>220580353705_16.05.2022</t>
  </si>
  <si>
    <t>220580353705(16.05.2022)</t>
  </si>
  <si>
    <t>202200003502</t>
  </si>
  <si>
    <t>62_2_LV202111(27.05.2022)</t>
  </si>
  <si>
    <t>Bulgārija</t>
  </si>
  <si>
    <t>LV1S08000001222_27.05.22</t>
  </si>
  <si>
    <t>LV1S08000001322(27.05.22)</t>
  </si>
  <si>
    <t>LV1S08000001122_27.05.22</t>
  </si>
  <si>
    <t>LV1S08000001222/27.05.22</t>
  </si>
  <si>
    <t>LV1S08000001322_27.05.22</t>
  </si>
  <si>
    <t>LV1S08000001322/27.05.22</t>
  </si>
  <si>
    <t>3099_13.08.2021</t>
  </si>
  <si>
    <t>DK:22166_7YL3u1aF_08.06.2</t>
  </si>
  <si>
    <t>1E-2022-10082_01.06.2022</t>
  </si>
  <si>
    <t>1E-2022-10082 _01.06.2022</t>
  </si>
  <si>
    <t>08-10-2021 LV_15.06.22</t>
  </si>
  <si>
    <t>2312201(06.06.2022)</t>
  </si>
  <si>
    <t>03-12-2021 LV_15.06.22</t>
  </si>
  <si>
    <t>VSO/2022-01247_20.06.22.</t>
  </si>
  <si>
    <t>202100019890_10.06.22</t>
  </si>
  <si>
    <t>1001951758-1103/22-Ho_06.</t>
  </si>
  <si>
    <t>Čehija</t>
  </si>
  <si>
    <t>LV0016_13.06.2022</t>
  </si>
  <si>
    <t>28-04-2022 LV_22.06.22</t>
  </si>
  <si>
    <t>LV12021PT1AD_S080/17.06.</t>
  </si>
  <si>
    <t>HU-LV/2022/2_20.06.2022</t>
  </si>
  <si>
    <t>LV12021PT0AD_S080</t>
  </si>
  <si>
    <t>2022/1_16.06.2022</t>
  </si>
  <si>
    <t>LV1S08000001622_28.06.22</t>
  </si>
  <si>
    <t>LV1S08000001422_28.06.22</t>
  </si>
  <si>
    <t>LV1S08000001522_28.06.22</t>
  </si>
  <si>
    <t>LV1S08000001722_30.06.22</t>
  </si>
  <si>
    <t>LV/03/2022/00002_27.06.22</t>
  </si>
  <si>
    <t>LV22061_30.06.2022</t>
  </si>
  <si>
    <t>Int-Mal-212308_17.06.22</t>
  </si>
  <si>
    <t>5620/A135/21.2/020/CLA_22</t>
  </si>
  <si>
    <t>11071211MM2201E_07.07.22</t>
  </si>
  <si>
    <t>batch/2022/s1/00000072_07</t>
  </si>
  <si>
    <t>batch/2022/s2/00000072/07</t>
  </si>
  <si>
    <t>15-07-2022 LV_19.07.22</t>
  </si>
  <si>
    <t>AT-LV/22-203 (20.07.2022)</t>
  </si>
  <si>
    <t>AT-LV/22-203_20.07.2022</t>
  </si>
  <si>
    <t>2312201_080_21.07.2022</t>
  </si>
  <si>
    <t>LV1S08000001922_22.07.22</t>
  </si>
  <si>
    <t>LV1S08000002022_22.07.22</t>
  </si>
  <si>
    <t>LV1S08000001822_22.07.22</t>
  </si>
  <si>
    <t>6.6.1 MCO/PA7-P/2020_2022</t>
  </si>
  <si>
    <t>3409_22.08.2022</t>
  </si>
  <si>
    <t>23722201_080/24.08.2022.</t>
  </si>
  <si>
    <t>23322201_080/26.08.2022.</t>
  </si>
  <si>
    <t>LV1S08000002222_29.08.22</t>
  </si>
  <si>
    <t>LV1S08000002222-29.08.22</t>
  </si>
  <si>
    <t>LV1S08000002122_29.08.22</t>
  </si>
  <si>
    <t>202100065334_23.08.22.</t>
  </si>
  <si>
    <t>batch/2022/s2/00000078_09</t>
  </si>
  <si>
    <t>1001989349/05.09.2022</t>
  </si>
  <si>
    <t>200500355528(12.10.2020)_</t>
  </si>
  <si>
    <t>L75/0115/18/2022_14.09.22</t>
  </si>
  <si>
    <t>0113/18/2022_14.09.2022</t>
  </si>
  <si>
    <t>200500346629(12.10.2020)_</t>
  </si>
  <si>
    <t>HU-LV/2022/3_21.09.2022</t>
  </si>
  <si>
    <t>LV1S08000002322_26.09.22</t>
  </si>
  <si>
    <t>LV1S08000002522_26.09.22</t>
  </si>
  <si>
    <t>LV1S08000002422_26.09.22</t>
  </si>
  <si>
    <t>LV/03/2022/00003_26.09.22</t>
  </si>
  <si>
    <t>LV22091 (30.09.2022)</t>
  </si>
  <si>
    <t>LV22021PT0AD_S080_30.09.2</t>
  </si>
  <si>
    <t>LV22021PT1AD_S080_30.09.2</t>
  </si>
  <si>
    <t>LV22021PT2AD_S080_30.09.2</t>
  </si>
  <si>
    <t>4cf77258-dad2(13.10.2022)</t>
  </si>
  <si>
    <t>8763269d-67..(13.10.2022)</t>
  </si>
  <si>
    <t>6d858b89-69..(13.10.2022)</t>
  </si>
  <si>
    <t>1E-2022-10263_14.10.2022</t>
  </si>
  <si>
    <t xml:space="preserve">Kopā: </t>
  </si>
  <si>
    <t>* Rēķinu summa var mainīties atkarībā no ECB noteiktā valūtas kursa maksājuma veikšanas dienā</t>
  </si>
  <si>
    <t>Papildus nepieciešamais finansējums kompensējamiem medikamentiem</t>
  </si>
  <si>
    <t>Diagnožu grupas un citi apmaksas nosacījumi**</t>
  </si>
  <si>
    <t xml:space="preserve">Finanšu ministrijas 2023.gada 11.augusta rīkojums Nr.258 “Par apropriācijas izmaiņām" </t>
  </si>
  <si>
    <t>Ministru kabineta 2023.gada 26.septembra rīkojums Nr. 631 "Par finanšu līdzekļu piešķiršanu no valsts budžeta programmas "Līdzekļi neparedzētiem gadījumiem""</t>
  </si>
  <si>
    <t>Finansējums 2023.gadam atbilstoši budžetam un FM, MK rīkojumiem uz 03.10.2023.</t>
  </si>
  <si>
    <t xml:space="preserve">2023.gada faktiskā izpilde 8 mēnešos, euro
</t>
  </si>
  <si>
    <t>tai skaitā:</t>
  </si>
  <si>
    <t>Pacientu skaits 8 mēnešos</t>
  </si>
  <si>
    <t>Vidējās viena pacienta Izmaksas, euro</t>
  </si>
  <si>
    <t>Prognozētā izpilde 2023.gada 11 mēnešiem, euro</t>
  </si>
  <si>
    <t xml:space="preserve">t.sk. </t>
  </si>
  <si>
    <t>Finanšu līdzekļu iztrūkums (+) /pārpalikums (-) 2023.gadam</t>
  </si>
  <si>
    <t>Prognozētā 2023.gada decembra izpilde, euro</t>
  </si>
  <si>
    <t>Papildu nepieciešamais finansējuma apjoms 2023.gada daļējiem norēķiniem par 2023.gada decembra mēnesi, euro</t>
  </si>
  <si>
    <t xml:space="preserve">2023.gada faktiskā izpilde 8 mēnešos papildu piešķirtais finansējums atbilstoši Finanšu ministrijas 2023.gada 11.augusta rīkojums Nr.258 “Par apropriācijas izmaiņām", euro
</t>
  </si>
  <si>
    <t>Norēķini par 2022.gadu, euro</t>
  </si>
  <si>
    <t>Prognozētā izpilde 2023.gada 11 mēnešiem bez 2022.gada norēķiniem, euro</t>
  </si>
  <si>
    <t>Acu un to palīgorgānu slimības</t>
  </si>
  <si>
    <t>Ausu un aizauss paugura slimības</t>
  </si>
  <si>
    <t>Asins un asinsrades orgānu slimības un imūnsistēmas traucējumi</t>
  </si>
  <si>
    <t>Asinsrites sistēmas slimības</t>
  </si>
  <si>
    <t>Audzēji</t>
  </si>
  <si>
    <t>Ādas un zemādas audu slimības</t>
  </si>
  <si>
    <t>Elpošanas sistēmas slimības</t>
  </si>
  <si>
    <t>Endokrīnās, uztures un vielmaiņas slimības</t>
  </si>
  <si>
    <t>Gremošanas sistēmas slimības</t>
  </si>
  <si>
    <t>Infekcijas un parazitāras slimības</t>
  </si>
  <si>
    <t>Skeleta, muskuļu un saistaudu slimības</t>
  </si>
  <si>
    <t>Iedzimtas kroplības, deformācijas un hromosomu anomālijas</t>
  </si>
  <si>
    <t>Nervu sistēmas slimības</t>
  </si>
  <si>
    <t>Psihiski un uzvedības traucējumi</t>
  </si>
  <si>
    <t>Faktori, kas ietekmē veselību un saskari ar veselības aprūpes darbiniekiem</t>
  </si>
  <si>
    <t>Uroģenitālās sistēmas slimības</t>
  </si>
  <si>
    <t>Ievainojumi, saindēšanās un citas ārējas iedarbes sekas</t>
  </si>
  <si>
    <t>Grūtniecība, dzemdības un pēcdzemdību periods</t>
  </si>
  <si>
    <t>Noteikti perinatālā perioda stāvokļi</t>
  </si>
  <si>
    <t> </t>
  </si>
  <si>
    <t>Bērni līdz 2 gadu vecumam MB</t>
  </si>
  <si>
    <t>Grūtnieces un sievietes pēcdzemdību periodā MG</t>
  </si>
  <si>
    <t>Individuālie pacienti</t>
  </si>
  <si>
    <t>Atbalsta maksājums individuālām aptiekām</t>
  </si>
  <si>
    <t>Reto slimību ārstēšana</t>
  </si>
  <si>
    <t xml:space="preserve">Kopā  </t>
  </si>
  <si>
    <t xml:space="preserve"> RESURSI</t>
  </si>
  <si>
    <t>Apakšprogramma 33.03.00 "Kompensējamo medikamentu un materiālu apmaksāšana" (Likums "Par valsts budžetu 2023.gadam")</t>
  </si>
  <si>
    <t>avanss</t>
  </si>
  <si>
    <t xml:space="preserve">Finanšu ministrijas 2023.gada 5.jūnija rīkojums Nr.156 “Par apropriācijas izmaiņām" </t>
  </si>
  <si>
    <t xml:space="preserve">Finanšu ministrijas 2023.gada 3.jūlija rīkojums Nr.201 “Par apropriācijas izmaiņām" </t>
  </si>
  <si>
    <t>Apakšprogramma 33.19.00 “"Krievijas Federācijas militāro pensionāru veselības aprūpe”</t>
  </si>
  <si>
    <t>Finanšu ministrijas 2023.gada 11.augusta rīkojums Nr.258“Par apropriācijas izmaiņām" kompensējamo medikamentu pieejamības nodrošināšanai</t>
  </si>
  <si>
    <t xml:space="preserve">Papildus piešķirtie līdzekļi </t>
  </si>
  <si>
    <t>Prognozēto pašu ieņēmumu pārpilde (Veselības ministrija sniegs Finanšu ministrijai priekšlikumu par finanšu iestrādi 2023. gada valsts budžetā)</t>
  </si>
  <si>
    <t>papildus finansējums</t>
  </si>
  <si>
    <t xml:space="preserve">* Galīgie norēķini par 2022.gada decembra mēnesī faktiski ambulatorajai ārstēšanai paredzēto kompensējamo zāļu iegādi veikts 2023.gada janvāra mēnesī 2023.gada atvērtā finansējuma ietvaros.												</t>
  </si>
  <si>
    <r>
      <t xml:space="preserve"> Līgumu izpilde 8 mēnešos un izpildes prognoze 33.15.00 apakšprogrammai "Laboratorisko izmeklējumu nodrošināšanai ambulatorajā aprūpē" 2023.gadā, </t>
    </r>
    <r>
      <rPr>
        <b/>
        <i/>
        <sz val="14"/>
        <rFont val="Times New Roman"/>
        <family val="1"/>
      </rPr>
      <t>euro</t>
    </r>
  </si>
  <si>
    <t>Pakalpojuma programmas kods</t>
  </si>
  <si>
    <t>Pakalpojuma programmas nosaukums</t>
  </si>
  <si>
    <t>Līguma summa 2023.gadam atbilstoši budžetam (gada sākumā)</t>
  </si>
  <si>
    <t>Līguma summa 8 mēnešos</t>
  </si>
  <si>
    <t>Veiktais darbs janvāris - marts</t>
  </si>
  <si>
    <t>Veiktais darbs aprīlis - augusts</t>
  </si>
  <si>
    <t>Veiktais darbs 8 mēnešos</t>
  </si>
  <si>
    <t>Pārstrāde 8 mēnešos</t>
  </si>
  <si>
    <t xml:space="preserve">Prognozētā izpilde 12 mēnešos, EUR </t>
  </si>
  <si>
    <t>AP53</t>
  </si>
  <si>
    <t>AP53 - Laboratorijas pakalpojumi</t>
  </si>
  <si>
    <t>AP52</t>
  </si>
  <si>
    <t>AP52 - Histoloģiskie izmeklējumi</t>
  </si>
  <si>
    <t>AP68</t>
  </si>
  <si>
    <t>AP134 - Laboratoriskie izmeklējumi pacientiem ar ļaundabīgo audzēju</t>
  </si>
  <si>
    <t>AP68 - Mutāciju noteikšana audzēju šūnās</t>
  </si>
  <si>
    <t>AP129 - HLA noteikšana transplantācijas pakalpojumiem</t>
  </si>
  <si>
    <t>AP133 - Reto slimību laboratorā diagnostika</t>
  </si>
  <si>
    <t>AP71 - References laboratorijas pakalpojumi</t>
  </si>
  <si>
    <t>Norēķini par 2022.gada decembri</t>
  </si>
  <si>
    <t>Samazinājums pēc naudas plūsmas uz decembra norēķiniem</t>
  </si>
  <si>
    <t>KOPÄ</t>
  </si>
  <si>
    <t>Apakšprogramma 33.15.00 "Laboratorisko izmeklējumu nodrošināšana ambulatorajā aprūpē"</t>
  </si>
  <si>
    <t>Programma 02.00.00 "Līdzekļi neparedzētiem gadījumiem" - par 2023.gada 1.pusgadā faktiski sniegtajiem  pakalpojumiem (FM 21.09.2023. rīkojums Nr.318)</t>
  </si>
  <si>
    <t>Programma 02.00.00 "Līdzekļi neparedzētiem gadījumiem" -  par 2023. gada jūliju- decembri</t>
  </si>
  <si>
    <t>Numurs</t>
  </si>
  <si>
    <t>Dok. datums</t>
  </si>
  <si>
    <t>Izpildes datums</t>
  </si>
  <si>
    <t>P.Kods</t>
  </si>
  <si>
    <t>K.Kods</t>
  </si>
  <si>
    <t>Rēķina summa valūtā</t>
  </si>
  <si>
    <t>Valūta</t>
  </si>
  <si>
    <t>Rēķinu summa, kuriem apamksas termiņš iestājas 31.12.2023., EUR*</t>
  </si>
  <si>
    <t>Rēķinu summa, kuriem apamksas termiņš līdz 31.12.2024., EUR*</t>
  </si>
  <si>
    <t>ES_E127</t>
  </si>
  <si>
    <t>5133</t>
  </si>
  <si>
    <t>GBP</t>
  </si>
  <si>
    <t>ES_E125</t>
  </si>
  <si>
    <t>1324</t>
  </si>
  <si>
    <t>EUR</t>
  </si>
  <si>
    <t>1336</t>
  </si>
  <si>
    <t>SEK</t>
  </si>
  <si>
    <t>1326</t>
  </si>
  <si>
    <t>1358</t>
  </si>
  <si>
    <t>K-5719</t>
  </si>
  <si>
    <t>ĪRIJA</t>
  </si>
  <si>
    <t>K-0279</t>
  </si>
  <si>
    <t>DKK</t>
  </si>
  <si>
    <t>1334</t>
  </si>
  <si>
    <t>K-0268</t>
  </si>
  <si>
    <t>K-0328</t>
  </si>
  <si>
    <t>5215</t>
  </si>
  <si>
    <t>1297</t>
  </si>
  <si>
    <t>1296</t>
  </si>
  <si>
    <t>1304</t>
  </si>
  <si>
    <t>CHF</t>
  </si>
  <si>
    <t>K-0017</t>
  </si>
  <si>
    <t>5180</t>
  </si>
  <si>
    <t>K-6003</t>
  </si>
  <si>
    <t>K-0218</t>
  </si>
  <si>
    <t>1353</t>
  </si>
  <si>
    <t>ISLANDE</t>
  </si>
  <si>
    <t>1339</t>
  </si>
  <si>
    <t>K-6093</t>
  </si>
  <si>
    <t>5296</t>
  </si>
  <si>
    <t>NOK</t>
  </si>
  <si>
    <t>5131</t>
  </si>
  <si>
    <t>K-0236</t>
  </si>
  <si>
    <t>PLN</t>
  </si>
  <si>
    <t>1300</t>
  </si>
  <si>
    <t>K-0220</t>
  </si>
  <si>
    <t>1295</t>
  </si>
  <si>
    <t>1337</t>
  </si>
  <si>
    <t>K-5622</t>
  </si>
  <si>
    <t>K-0239</t>
  </si>
  <si>
    <t>1338</t>
  </si>
  <si>
    <t>CZK</t>
  </si>
  <si>
    <t>LV/E127/2019(22.06.2020)</t>
  </si>
  <si>
    <t>5620/A135/20.1/20/IN2/JA_</t>
  </si>
  <si>
    <t>5620/A135/21.2/20/CLA_22-</t>
  </si>
  <si>
    <t>AT-LV/22-204_20.10.2022</t>
  </si>
  <si>
    <t>LV1S08000002922/25.11.22</t>
  </si>
  <si>
    <t>LV1S08000002622_27.10.22</t>
  </si>
  <si>
    <t>LV1S08000002822_27.10.22</t>
  </si>
  <si>
    <t>LV1S08000002722_27.10.22</t>
  </si>
  <si>
    <t>LV/22_1/SHS_31.10.2022</t>
  </si>
  <si>
    <t>LV/22_1/SHS__31.10.2022</t>
  </si>
  <si>
    <t>VSO/2022-1289_08.11.22.</t>
  </si>
  <si>
    <t>VSO2022-1289_08.11.2022</t>
  </si>
  <si>
    <t>23132201_080_09.11.2022</t>
  </si>
  <si>
    <t>1E-2022-10305_07.11.2022</t>
  </si>
  <si>
    <t>1/2022_08.11.2022</t>
  </si>
  <si>
    <t>22-U-18_17.11.22</t>
  </si>
  <si>
    <t>62_2_LV202121_18.11.22.</t>
  </si>
  <si>
    <t>220602005609 (18.11.2022)</t>
  </si>
  <si>
    <t>220602783238 (21.11.2022)</t>
  </si>
  <si>
    <t>402-06/22-02/202_07.11.22</t>
  </si>
  <si>
    <t>SKE/2022/2022000257/19416</t>
  </si>
  <si>
    <t>K-5599</t>
  </si>
  <si>
    <t>Grieķija</t>
  </si>
  <si>
    <t>220602783238_21.11.2022</t>
  </si>
  <si>
    <t>DK:22166_zkhlPqY_22.11.22</t>
  </si>
  <si>
    <t>22166_zkhlPqYE(22.11.22)</t>
  </si>
  <si>
    <t>6.6.1.MCO/PA5-1*/2022_nov</t>
  </si>
  <si>
    <t>25-11-2022 LV_25.11.22.</t>
  </si>
  <si>
    <t>LV1S08000002922_25.11.22</t>
  </si>
  <si>
    <t>LV1S08000003022_25.11.22</t>
  </si>
  <si>
    <t>23332201_080_02.12.2022</t>
  </si>
  <si>
    <t>201200000241_25.11.22</t>
  </si>
  <si>
    <t>SKE/2022/2022000330/19935</t>
  </si>
  <si>
    <t>VBO/73/1076/TV_01.12.2022</t>
  </si>
  <si>
    <t>HU-LV/2022/4_07.12.2022</t>
  </si>
  <si>
    <t>1002056163_09.12.2022.</t>
  </si>
  <si>
    <t>1002056163_09.12.2022</t>
  </si>
  <si>
    <t>3409.(21.12.2022.)</t>
  </si>
  <si>
    <t>3409._21.12.2022</t>
  </si>
  <si>
    <t>LV1S08000003122_23.12.22</t>
  </si>
  <si>
    <t>LV1S08000003222(27.12.22)</t>
  </si>
  <si>
    <t>LV1S08000003222_27.12.22</t>
  </si>
  <si>
    <t>LV1S08000003222/27.12.22</t>
  </si>
  <si>
    <t>11071221MM2201E_28.12.22</t>
  </si>
  <si>
    <t>LV/03/2023/00004_28.12.22</t>
  </si>
  <si>
    <t>batch/2022/s2/00000097_12</t>
  </si>
  <si>
    <t>LV22121(31.12.2022.)</t>
  </si>
  <si>
    <t>LV1S08000003422_29.12.22</t>
  </si>
  <si>
    <t>LV0017_16.12.2022</t>
  </si>
  <si>
    <t>LV1S08000003322_27.12.22</t>
  </si>
  <si>
    <t>LV/22-2/SHS_30.12.2022</t>
  </si>
  <si>
    <t>Int-Mal-221346_16.12.22</t>
  </si>
  <si>
    <t>26691e9e-2359...04.01.23.</t>
  </si>
  <si>
    <t>ef9ffc1e-0ba0-04.01.2023</t>
  </si>
  <si>
    <t>c9fbbf43-1592-04.01.2023</t>
  </si>
  <si>
    <t>2022/2_19.12.2022</t>
  </si>
  <si>
    <t>AT-LV/23-201_20.01.2023</t>
  </si>
  <si>
    <t>2022/2_19.12.2022.</t>
  </si>
  <si>
    <t>LV1S08000000123_27.01.23</t>
  </si>
  <si>
    <t>LV1S08000000123/27.01.23</t>
  </si>
  <si>
    <t>LV1S08000000223_27.01.23</t>
  </si>
  <si>
    <t>LV1S08000000323/27.01.23</t>
  </si>
  <si>
    <t>LV1S08000000323-27.01.23</t>
  </si>
  <si>
    <t>LV1S08000000323(27.01.23)</t>
  </si>
  <si>
    <t>LV1S08000000323_01.03.23</t>
  </si>
  <si>
    <t>202200117667_23.01.2023</t>
  </si>
  <si>
    <t>210552900828(09.11.2021)_</t>
  </si>
  <si>
    <t>210552901052(11.11.2021)_</t>
  </si>
  <si>
    <t>VSO2023-1315_13.02.23</t>
  </si>
  <si>
    <t>2729(05.05.2020)_14.02.23</t>
  </si>
  <si>
    <t>5620/A135/22.1/20/CLA_23</t>
  </si>
  <si>
    <t>3560_16.02.2023.</t>
  </si>
  <si>
    <t>23-U-7_16.02.2023.</t>
  </si>
  <si>
    <t>23142201_080_17.02.2023</t>
  </si>
  <si>
    <t>VSO2023-1315_13.02.2023.</t>
  </si>
  <si>
    <t>LV1S08000000623_24.02.23</t>
  </si>
  <si>
    <t>LV1S08000000623/24.02.23</t>
  </si>
  <si>
    <t>LV1S08000000423_24.02.23</t>
  </si>
  <si>
    <t>LV1S08000000523_24.02.23</t>
  </si>
  <si>
    <t>202200184571_28.02.2023</t>
  </si>
  <si>
    <t>6.6.1MCO/PA7 - P/2021_22</t>
  </si>
  <si>
    <t>230617264246_13.03.23</t>
  </si>
  <si>
    <t>L75/0178/18/2022_13.03.23</t>
  </si>
  <si>
    <t>6.6.1 MCO/PA7-F/2021_2022</t>
  </si>
  <si>
    <t>0179/18/2022_13.03.23</t>
  </si>
  <si>
    <t>1002088275-322/23-Ho_2023</t>
  </si>
  <si>
    <t>MOH 4.2.13.10.9.2(36)_21</t>
  </si>
  <si>
    <t>FM/0177/18/2022_13.03.23</t>
  </si>
  <si>
    <t>3560 TCA (01.02.2023).</t>
  </si>
  <si>
    <t>3560 TCA_01.02.2023.</t>
  </si>
  <si>
    <t>HU-LV/2023/1_23.03.2023</t>
  </si>
  <si>
    <t>LV1S08000000723_27.03.23.</t>
  </si>
  <si>
    <t>LV1S08000000823-27.03.23</t>
  </si>
  <si>
    <t>LV1S08000000923_27.03.23.</t>
  </si>
  <si>
    <t>LV1S08000000823_27.03.23.</t>
  </si>
  <si>
    <t>LV1S08000000723(27.03.23)</t>
  </si>
  <si>
    <t>7f9afd76-6c7d..._31.03.23</t>
  </si>
  <si>
    <t>1a2a7b5f-96db-31.03.2023.</t>
  </si>
  <si>
    <t>1E-2023-10128_03.04.2023.</t>
  </si>
  <si>
    <t>LV23031(31.03.2023.)</t>
  </si>
  <si>
    <t>LV/03/2023/00001_30.03.23</t>
  </si>
  <si>
    <t>118298e9-...(13.10.2022)</t>
  </si>
  <si>
    <t>5620/A135/19.2/20/IN2/JA_</t>
  </si>
  <si>
    <t>AT-LV/23-202_20.04.2023</t>
  </si>
  <si>
    <t>LV1S08000001123_26.04.23</t>
  </si>
  <si>
    <t>LV1S08000001023/26.04.23.</t>
  </si>
  <si>
    <t>LV1S08000001023(26.04.23)</t>
  </si>
  <si>
    <t>LV1S08000001023-26.04.23.</t>
  </si>
  <si>
    <t>LV1S08000001023_26.04.23.</t>
  </si>
  <si>
    <t>2/2022_25.04.2023.</t>
  </si>
  <si>
    <t>28-04-2023 LV_28.04.2023.</t>
  </si>
  <si>
    <t>6.6.1.MCO/MM-2*/2022_apr</t>
  </si>
  <si>
    <t>23112301_080_10.05.2023</t>
  </si>
  <si>
    <t>1E-2023-10196/08.05.2023.</t>
  </si>
  <si>
    <t>1E-2023-10196_08.05.2023.</t>
  </si>
  <si>
    <t>22166_12Lbrjpo_16.05.23.</t>
  </si>
  <si>
    <t>402-06/23-02/74_03.05.23.</t>
  </si>
  <si>
    <t>23312301_080_10.05.2023</t>
  </si>
  <si>
    <t>62_2_LV202211_25.05.23.</t>
  </si>
  <si>
    <t>LV1S08000001323_26.05.23.</t>
  </si>
  <si>
    <t>LV1S08000001523_26.05.23.</t>
  </si>
  <si>
    <t>LV1S08000001423_26.05.23.</t>
  </si>
  <si>
    <t>LV12022PT0AD_S080_12.06.</t>
  </si>
  <si>
    <t>1002155931-659/23_7.06.23</t>
  </si>
  <si>
    <t>LV12022PT1AD_S080_16.06.</t>
  </si>
  <si>
    <t>02232dac-d8b4..._22.06.23</t>
  </si>
  <si>
    <t>76d6eedb-a6b2..._22.06.23</t>
  </si>
  <si>
    <t>f986d7b8-b557...22.06.23.</t>
  </si>
  <si>
    <t>LV1S08000001623_23.06.23.</t>
  </si>
  <si>
    <t>LV1S08000001723_26.06.23</t>
  </si>
  <si>
    <t>HU-LV/2023/2_26.06.2023</t>
  </si>
  <si>
    <t>LV/03/2023/00002_30.06.23</t>
  </si>
  <si>
    <t>LV/03/2023/00002/30.06.23</t>
  </si>
  <si>
    <t>2023/1_15.06.2023</t>
  </si>
  <si>
    <t>ZZ-2023-2_03.07.2023</t>
  </si>
  <si>
    <t>11071222MM2301E_05.07.23.</t>
  </si>
  <si>
    <t>LV0018_29.06.2023</t>
  </si>
  <si>
    <t>batch/2023/s1/00000107</t>
  </si>
  <si>
    <t>LV23061_30.06.2023</t>
  </si>
  <si>
    <t>2023000177_03.07.2023</t>
  </si>
  <si>
    <t>AT-LV/23-203_20.07.2023</t>
  </si>
  <si>
    <t>6.6.1 MCO/PA5-P/2021_23</t>
  </si>
  <si>
    <t>LV1S08000001923(28.07.23)</t>
  </si>
  <si>
    <t>LV1S08000002023-28.07.23.</t>
  </si>
  <si>
    <t>LV1S08000001823(28.07.23)</t>
  </si>
  <si>
    <t>Int-Mal-222381_21.07.2023</t>
  </si>
  <si>
    <t>23122301_80_02.08.2023.</t>
  </si>
  <si>
    <t>3718_02.08.2023.</t>
  </si>
  <si>
    <t>Int-Dep-222183_28.07.2023</t>
  </si>
  <si>
    <t>1E-2023-10359_10.08.2023.</t>
  </si>
  <si>
    <t>23-U-27_14.08.2023.</t>
  </si>
  <si>
    <t>1E-2023-10368_18.08.2023.</t>
  </si>
  <si>
    <t>LV1S08000002123-27.08.23.</t>
  </si>
  <si>
    <t>LV1S08000002223-27.08.23.</t>
  </si>
  <si>
    <t>23322301_80_06.09.2023.</t>
  </si>
  <si>
    <t>Naudas plūsma pret 2023.gadā ar papildu finansējumu bez uzkrātajām saistībām par 2022.gadu</t>
  </si>
  <si>
    <t>Papildu prognozējamais piešķirtais finansējums 2023.gadā</t>
  </si>
  <si>
    <t>Precizētā līguma summa 2023.gadam atbilstoši budžetam un FM rīkojumiem uz 05.10.2023.</t>
  </si>
  <si>
    <t>Papildu nepieciešamais finansējums 2023.gadam decembra mēnesim (indikatīvs novērtējums)</t>
  </si>
  <si>
    <t>Naudas plūsmas prognoze 2023.gadam, EUR 11 mēnešiem un veiktie norēķini par 2022.gada decembri</t>
  </si>
  <si>
    <t>Indikatīvi prognozētās pārejošās saistības uz 2024.gadu  norēķiniem par 2023.gada decembri</t>
  </si>
  <si>
    <t>1.1. pielikums</t>
  </si>
  <si>
    <t>Papildus nepieciešamais finansējums pakalpojuma pieejamības uzlabošanai 2023.gadam</t>
  </si>
  <si>
    <t>Pakalpojumu programmas nosaukums</t>
  </si>
  <si>
    <t>Līguma summa 2023.gadam</t>
  </si>
  <si>
    <t>Līgums uz periodu 2023.gada janvāris-augusts</t>
  </si>
  <si>
    <t>Veiktais darbs uz periodu 2023.gada janvāris-augusts</t>
  </si>
  <si>
    <t>Papildus finansējuma apjoms, EUR</t>
  </si>
  <si>
    <t>Vidējais rindu gaidīšanas garums</t>
  </si>
  <si>
    <t>Viena izmeklējuma vidējā izmaksa 2023.gadam VALSTĪ, EUR</t>
  </si>
  <si>
    <t>Pacienta līdzmaksājuma kompensācija 2023.gadam, EUR,  VALSTĪ</t>
  </si>
  <si>
    <t>Papildus plānotā pacientu līdzmaksājuma kompensācija</t>
  </si>
  <si>
    <t>KOPĀ</t>
  </si>
  <si>
    <t>Ķirurģiskie pakalpojumi oftalmoloģijas dienas stacionārā</t>
  </si>
  <si>
    <t>Tiesu psihiatriskā un psiholoģiskā ekspertīze</t>
  </si>
  <si>
    <t>Rehabilitācija dienas stacionārā pieaugušajiem</t>
  </si>
  <si>
    <t>Rehabilitācija dienas stacionārā bērniem</t>
  </si>
  <si>
    <t>Dienas stacionārs hronisko sāpju pacientu ārstēšanai</t>
  </si>
  <si>
    <t>Neiroelektrofizioloģiskie funkcionālie izmeklējumi</t>
  </si>
  <si>
    <t>Kodolmagnētiskās rezonanse</t>
  </si>
  <si>
    <t>Doplerogrāfija</t>
  </si>
  <si>
    <t>Endokrinoloģija</t>
  </si>
  <si>
    <t>Gastrointestinālās endoskopijas dienas stacionārā</t>
  </si>
  <si>
    <t>Reimatoloģija</t>
  </si>
  <si>
    <t>Rehabilitācijas pakalpojumi pieaugušajiem</t>
  </si>
  <si>
    <t>Rehabilitācijas pakalpojumi bērniem</t>
  </si>
  <si>
    <t>Invazīvā kardioloģija dienas stacionārā</t>
  </si>
  <si>
    <t>Ultrasonogrāfija</t>
  </si>
  <si>
    <t>Pārējie speciālisti</t>
  </si>
  <si>
    <t>Algoloģija</t>
  </si>
  <si>
    <t>Kardioloģija</t>
  </si>
  <si>
    <t>Kolonoskopija ar narkozi 46 dienas</t>
  </si>
  <si>
    <t>Papildus plānotais izmeklējumu/ manipulāciju skaits skaits</t>
  </si>
  <si>
    <t>Pavisam kopā papildus nepieciešamais finansējums 2023. gadā</t>
  </si>
  <si>
    <t xml:space="preserve"> </t>
  </si>
  <si>
    <t>1.3. pielikums</t>
  </si>
  <si>
    <t>1.4. pielikums</t>
  </si>
  <si>
    <t>1.5. pielikums</t>
  </si>
  <si>
    <r>
      <t>Nosaukums</t>
    </r>
    <r>
      <rPr>
        <sz val="12"/>
        <color rgb="FF000000"/>
        <rFont val="Times New Roman"/>
        <family val="1"/>
      </rPr>
      <t> </t>
    </r>
  </si>
  <si>
    <r>
      <t>Mērvienība</t>
    </r>
    <r>
      <rPr>
        <sz val="12"/>
        <color rgb="FF000000"/>
        <rFont val="Times New Roman"/>
        <family val="1"/>
      </rPr>
      <t> </t>
    </r>
  </si>
  <si>
    <r>
      <t>Plānotās piegādes</t>
    </r>
    <r>
      <rPr>
        <sz val="12"/>
        <color rgb="FF000000"/>
        <rFont val="Times New Roman"/>
        <family val="1"/>
      </rPr>
      <t> </t>
    </r>
  </si>
  <si>
    <r>
      <t>Plānotā cena ar PVN par 1 vienību, euro</t>
    </r>
    <r>
      <rPr>
        <sz val="12"/>
        <color rgb="FF000000"/>
        <rFont val="Times New Roman"/>
        <family val="1"/>
      </rPr>
      <t> </t>
    </r>
  </si>
  <si>
    <r>
      <t>Plānotā summa ar PVN, euro</t>
    </r>
    <r>
      <rPr>
        <sz val="12"/>
        <color rgb="FF000000"/>
        <rFont val="Times New Roman"/>
        <family val="1"/>
      </rPr>
      <t> </t>
    </r>
  </si>
  <si>
    <t>Pilna sejas aizsargmaska (atkārtojami lietojama, dažādu veidu) </t>
  </si>
  <si>
    <t>gabals </t>
  </si>
  <si>
    <t>Papildus nepieciešamais finansējums, lai nodrošinātu gāzmasku iegādi aizsardzībai pret ķīmisko, bioloģisko, radioloģisko un kodolenerģijas apdraudējumu.</t>
  </si>
  <si>
    <t>1.pielikums</t>
  </si>
  <si>
    <t>N.P.K.</t>
  </si>
  <si>
    <t>Papildus nepieciešams finnasējums, euro</t>
  </si>
  <si>
    <t xml:space="preserve">Saistību izpilde par ES sociālā nodrošinājuma sistēmu ietvaros saņemtajiem veselības aprūpes pakalpojumiem citās ES un EEZ dalībvalstīs </t>
  </si>
  <si>
    <t>Ambulatorajai ārstēšanai paredzēto kompensējamo zāļu izdevumi pa diagnožu grupām 2023.gada</t>
  </si>
  <si>
    <t>Laboratorisko izmeklējumu pieejamība</t>
  </si>
  <si>
    <t>Papildus nepieciešamais finansējums, lai nodrošinātu neatliekamu un prioritāru pasākumu finansēšanu veselības nozarē 2023. gadā</t>
  </si>
  <si>
    <t>Pakalpojumu/izmeklējumu/pacientu skaits</t>
  </si>
  <si>
    <t>Sekundārās ambulatorās veselības aprūpes pakalpojumu pieejamība</t>
  </si>
  <si>
    <t>Papildus nepieciešamais finnašejums, lai nodrošinātu daļēju apmaksu par Latvijas iedzīvotājiem sniegtajiem veselības aprūpes pakalpojumiem ES sociālā nodrošinājuma sistēmas ietvaros atbilstoši no ES un EEZ dalībvalstīm saņemtajiem rēķiniem</t>
  </si>
  <si>
    <t>1.8.pielikums</t>
  </si>
  <si>
    <t>Finansējums 2023.gadam atbilstoši budžetam un FM rīkojumiem uz 07.07.2023. un prognozēto virsplāna pašu ieņēmumu apjomu</t>
  </si>
  <si>
    <t>Prognozēts pacientu skaits atbilstoši 2022.gada 1 pacienta faktiskām vidējām izmaksām</t>
  </si>
  <si>
    <t>Viena pacienta faktiskās vidējās izmaksas 2022.gadā, EUR</t>
  </si>
  <si>
    <t>Prognozējamais pacientu skaits</t>
  </si>
  <si>
    <t>Izdevumos 230 553 429 euro ir iekļauti izdevumi, kurus tiek plānots segt no prognozētās pašu ieņēmumu pārpildes 8 816 069 euro apmērā (Veselības ministrija sniegs Finanšu ministrijai priekšlikumu par finanšu iestrādi 2023. gada valsts budžetā)</t>
  </si>
  <si>
    <t>** Kolonnā “Diagnožu grupas un citi apmaksas nosacījum” norādītajās šādās ailēs - “Faktori, kas ietekmē veselību un saskari ar veselības aprūpes darbiniekiem”, “Individuālie pacienti”, “Atbalsta maksājums individuālām aptiekām” plānoto izdevumu sadalījums noteikts atbilstoši 2006.gada 31.oktobra  Ministru kabineta noteikumos Nr.899 “Ambulatorajai ārstēšanai paredzēto zāļu un medicīnisko ierīču iegādes izdevumu kompensācijas kārtība” noteiktajam sadalījumam.</t>
  </si>
  <si>
    <t>m</t>
  </si>
  <si>
    <t>Gāzmaskas</t>
  </si>
  <si>
    <t>1.2.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</si>
</sst>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000"/>
  </numFmts>
  <fonts count="50"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color theme="1"/>
      <name val="Times New Roman"/>
      <family val="1"/>
      <charset val="186"/>
    </font>
    <font>
      <sz val="11"/>
      <color theme="1"/>
      <name val="Calibri"/>
      <family val="2"/>
      <charset val="204"/>
      <scheme val="minor"/>
    </font>
    <font>
      <b/>
      <sz val="12"/>
      <color theme="1"/>
      <name val="Times New Roman"/>
      <family val="1"/>
    </font>
    <font>
      <b/>
      <sz val="9"/>
      <name val="Times New Roman"/>
      <family val="1"/>
      <charset val="186"/>
    </font>
    <font>
      <sz val="9"/>
      <name val="Times New Roman"/>
      <family val="1"/>
      <charset val="186"/>
    </font>
    <font>
      <sz val="10"/>
      <name val="Times New Roman"/>
      <family val="1"/>
      <charset val="186"/>
    </font>
    <font>
      <i/>
      <sz val="9"/>
      <name val="Times New Roman"/>
      <family val="1"/>
      <charset val="186"/>
    </font>
    <font>
      <i/>
      <sz val="10"/>
      <color theme="1"/>
      <name val="Times New Roman"/>
      <family val="1"/>
      <charset val="186"/>
    </font>
    <font>
      <sz val="10"/>
      <color rgb="FFFF0000"/>
      <name val="Times New Roman"/>
      <family val="1"/>
      <charset val="186"/>
    </font>
    <font>
      <b/>
      <sz val="12"/>
      <color theme="1"/>
      <name val="Times New Roman"/>
      <family val="1"/>
      <charset val="186"/>
    </font>
    <font>
      <b/>
      <sz val="10"/>
      <color rgb="FF000000"/>
      <name val="Times New Roman"/>
      <family val="1"/>
      <charset val="186"/>
    </font>
    <font>
      <b/>
      <sz val="10"/>
      <color rgb="FFFF0000"/>
      <name val="Times New Roman"/>
      <family val="1"/>
      <charset val="186"/>
    </font>
    <font>
      <b/>
      <sz val="10"/>
      <name val="Times New Roman"/>
      <family val="1"/>
      <charset val="186"/>
    </font>
    <font>
      <b/>
      <i/>
      <sz val="10"/>
      <name val="Times New Roman"/>
      <family val="1"/>
      <charset val="186"/>
    </font>
    <font>
      <sz val="11"/>
      <color theme="1"/>
      <name val="Calibri"/>
      <family val="2"/>
      <scheme val="minor"/>
    </font>
    <font>
      <sz val="11"/>
      <color theme="1"/>
      <name val="Times New Roman"/>
      <family val="2"/>
      <charset val="186"/>
    </font>
    <font>
      <sz val="10"/>
      <color rgb="FF000000"/>
      <name val="Times New Roman"/>
      <family val="1"/>
      <charset val="186"/>
    </font>
    <font>
      <sz val="10"/>
      <color indexed="8"/>
      <name val="Times New Roman"/>
      <family val="1"/>
      <charset val="186"/>
    </font>
    <font>
      <sz val="10"/>
      <color theme="4" tint="-0.249977111117893"/>
      <name val="Times New Roman"/>
      <family val="1"/>
      <charset val="186"/>
    </font>
    <font>
      <b/>
      <sz val="10"/>
      <color theme="0"/>
      <name val="Times New Roman"/>
      <family val="1"/>
      <charset val="186"/>
    </font>
    <font>
      <sz val="10"/>
      <color theme="0"/>
      <name val="Times New Roman"/>
      <family val="1"/>
      <charset val="186"/>
    </font>
    <font>
      <i/>
      <sz val="10"/>
      <color rgb="FF000000"/>
      <name val="Times New Roman"/>
      <family val="1"/>
      <charset val="186"/>
    </font>
    <font>
      <sz val="10"/>
      <name val="Arial"/>
      <family val="2"/>
      <charset val="186"/>
    </font>
    <font>
      <sz val="10"/>
      <name val="Times New Roman"/>
      <family val="1"/>
    </font>
    <font>
      <b/>
      <sz val="14"/>
      <name val="Times New Roman"/>
      <family val="1"/>
    </font>
    <font>
      <b/>
      <i/>
      <sz val="14"/>
      <name val="Times New Roman"/>
      <family val="1"/>
    </font>
    <font>
      <b/>
      <sz val="10"/>
      <name val="Times New Roman"/>
      <family val="1"/>
    </font>
    <font>
      <sz val="10"/>
      <name val="Arial"/>
    </font>
    <font>
      <b/>
      <sz val="11"/>
      <color theme="1"/>
      <name val="Calibri"/>
      <family val="2"/>
      <charset val="186"/>
      <scheme val="minor"/>
    </font>
    <font>
      <sz val="12"/>
      <name val="Arial"/>
      <charset val="186"/>
    </font>
    <font>
      <b/>
      <sz val="14"/>
      <color theme="1"/>
      <name val="Times New Roman"/>
      <family val="1"/>
      <charset val="186"/>
    </font>
    <font>
      <sz val="12"/>
      <color theme="1"/>
      <name val="Times New Roman"/>
      <family val="1"/>
      <charset val="186"/>
    </font>
    <font>
      <b/>
      <sz val="12"/>
      <color rgb="FF000000"/>
      <name val="Times New Roman"/>
      <family val="1"/>
    </font>
    <font>
      <sz val="12"/>
      <color rgb="FF000000"/>
      <name val="Times New Roman"/>
      <family val="1"/>
    </font>
    <font>
      <sz val="10"/>
      <name val="Arial"/>
      <family val="2"/>
    </font>
    <font>
      <sz val="8"/>
      <color theme="1"/>
      <name val="Times New Roman"/>
      <family val="1"/>
    </font>
    <font>
      <b/>
      <sz val="11"/>
      <color theme="1"/>
      <name val="Calibri"/>
      <family val="2"/>
      <scheme val="minor"/>
    </font>
    <font>
      <sz val="11"/>
      <color theme="1"/>
      <name val="Times New Roman"/>
      <family val="1"/>
    </font>
    <font>
      <b/>
      <sz val="11"/>
      <color theme="1"/>
      <name val="Times New Roman"/>
      <family val="1"/>
    </font>
    <font>
      <b/>
      <sz val="9"/>
      <name val="Times New Roman"/>
      <family val="1"/>
    </font>
    <font>
      <sz val="8"/>
      <color theme="1"/>
      <name val="Times New Roman"/>
      <family val="1"/>
      <charset val="186"/>
    </font>
    <font>
      <i/>
      <sz val="8"/>
      <color theme="1"/>
      <name val="Times New Roman"/>
      <family val="1"/>
      <charset val="186"/>
    </font>
    <font>
      <sz val="8"/>
      <color rgb="FFFF0000"/>
      <name val="Times New Roman"/>
      <family val="1"/>
      <charset val="186"/>
    </font>
    <font>
      <sz val="8"/>
      <color theme="0"/>
      <name val="Times New Roman"/>
      <family val="1"/>
      <charset val="186"/>
    </font>
    <font>
      <sz val="12"/>
      <name val="Arial"/>
      <family val="2"/>
    </font>
  </fonts>
  <fills count="1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rgb="FF000000"/>
      </patternFill>
    </fill>
    <fill>
      <patternFill patternType="solid">
        <fgColor rgb="FFFFFFFF"/>
        <bgColor rgb="FF000000"/>
      </patternFill>
    </fill>
    <fill>
      <patternFill patternType="solid">
        <fgColor rgb="FF92D050"/>
        <bgColor rgb="FF000000"/>
      </patternFill>
    </fill>
    <fill>
      <patternFill patternType="solid">
        <fgColor rgb="FF92D05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bgColor indexed="64"/>
      </patternFill>
    </fill>
    <fill>
      <patternFill patternType="solid">
        <fgColor theme="6" tint="0.59999389629810485"/>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2">
    <xf numFmtId="0" fontId="0" fillId="0" borderId="0"/>
    <xf numFmtId="0" fontId="6" fillId="0" borderId="0"/>
    <xf numFmtId="0" fontId="4" fillId="0" borderId="0"/>
    <xf numFmtId="0" fontId="19" fillId="0" borderId="0"/>
    <xf numFmtId="0" fontId="20" fillId="0" borderId="0"/>
    <xf numFmtId="0" fontId="27" fillId="0" borderId="0"/>
    <xf numFmtId="0" fontId="32" fillId="0" borderId="0"/>
    <xf numFmtId="0" fontId="4" fillId="0" borderId="0"/>
    <xf numFmtId="0" fontId="4" fillId="0" borderId="0"/>
    <xf numFmtId="0" fontId="3" fillId="0" borderId="0"/>
    <xf numFmtId="0" fontId="34" fillId="0" borderId="0"/>
    <xf numFmtId="0" fontId="2" fillId="0" borderId="0"/>
    <xf numFmtId="0" fontId="39" fillId="0" borderId="0"/>
    <xf numFmtId="0" fontId="2" fillId="0" borderId="0"/>
    <xf numFmtId="0" fontId="1" fillId="0" borderId="0"/>
    <xf numFmtId="0" fontId="39" fillId="0" borderId="0"/>
    <xf numFmtId="0" fontId="1" fillId="0" borderId="0"/>
    <xf numFmtId="0" fontId="1" fillId="0" borderId="0"/>
    <xf numFmtId="0" fontId="1" fillId="0" borderId="0"/>
    <xf numFmtId="0" fontId="49" fillId="0" borderId="0"/>
    <xf numFmtId="0" fontId="1" fillId="0" borderId="0"/>
    <xf numFmtId="0" fontId="1" fillId="0" borderId="0"/>
  </cellStyleXfs>
  <cellXfs count="208">
    <xf numFmtId="0" fontId="0" fillId="0" borderId="0" xfId="0"/>
    <xf numFmtId="3" fontId="10" fillId="0" borderId="3" xfId="3" applyNumberFormat="1" applyFont="1" applyBorder="1" applyAlignment="1">
      <alignment horizontal="right" vertical="center"/>
    </xf>
    <xf numFmtId="3" fontId="10" fillId="0" borderId="3" xfId="4" applyNumberFormat="1" applyFont="1" applyBorder="1" applyAlignment="1">
      <alignment vertical="center"/>
    </xf>
    <xf numFmtId="3" fontId="10" fillId="6" borderId="3" xfId="3" applyNumberFormat="1" applyFont="1" applyFill="1" applyBorder="1" applyAlignment="1">
      <alignment horizontal="right" vertical="center"/>
    </xf>
    <xf numFmtId="3" fontId="22" fillId="0" borderId="3" xfId="3" applyNumberFormat="1" applyFont="1" applyBorder="1" applyAlignment="1">
      <alignment horizontal="right" vertical="center"/>
    </xf>
    <xf numFmtId="3" fontId="10" fillId="0" borderId="3" xfId="4" applyNumberFormat="1" applyFont="1" applyBorder="1" applyAlignment="1">
      <alignment horizontal="right" vertical="center"/>
    </xf>
    <xf numFmtId="3" fontId="5" fillId="0" borderId="3" xfId="4" applyNumberFormat="1" applyFont="1" applyBorder="1" applyAlignment="1">
      <alignment horizontal="center"/>
    </xf>
    <xf numFmtId="4" fontId="10" fillId="0" borderId="3" xfId="4" applyNumberFormat="1" applyFont="1" applyBorder="1"/>
    <xf numFmtId="3" fontId="10" fillId="6" borderId="3" xfId="4" applyNumberFormat="1" applyFont="1" applyFill="1" applyBorder="1" applyAlignment="1">
      <alignment horizontal="right" vertical="center"/>
    </xf>
    <xf numFmtId="0" fontId="10" fillId="8" borderId="3" xfId="4" applyFont="1" applyFill="1" applyBorder="1" applyAlignment="1">
      <alignment wrapText="1"/>
    </xf>
    <xf numFmtId="4" fontId="10" fillId="0" borderId="3" xfId="4" applyNumberFormat="1" applyFont="1" applyBorder="1" applyAlignment="1">
      <alignment vertical="center"/>
    </xf>
    <xf numFmtId="2" fontId="10" fillId="0" borderId="3" xfId="5" applyNumberFormat="1" applyFont="1" applyBorder="1" applyAlignment="1">
      <alignment wrapText="1"/>
    </xf>
    <xf numFmtId="2" fontId="10" fillId="6" borderId="3" xfId="5" applyNumberFormat="1" applyFont="1" applyFill="1" applyBorder="1" applyAlignment="1">
      <alignment wrapText="1"/>
    </xf>
    <xf numFmtId="2" fontId="17" fillId="6" borderId="0" xfId="5" applyNumberFormat="1" applyFont="1" applyFill="1" applyAlignment="1">
      <alignment wrapText="1"/>
    </xf>
    <xf numFmtId="0" fontId="28" fillId="0" borderId="0" xfId="7" applyFont="1"/>
    <xf numFmtId="0" fontId="10" fillId="0" borderId="0" xfId="7" applyFont="1"/>
    <xf numFmtId="0" fontId="28" fillId="0" borderId="3" xfId="7" applyFont="1" applyBorder="1" applyAlignment="1">
      <alignment horizontal="center" vertical="center"/>
    </xf>
    <xf numFmtId="0" fontId="28" fillId="0" borderId="3" xfId="7" applyFont="1" applyBorder="1"/>
    <xf numFmtId="2" fontId="28" fillId="6" borderId="3" xfId="7" applyNumberFormat="1" applyFont="1" applyFill="1" applyBorder="1" applyAlignment="1">
      <alignment horizontal="left" vertical="center" wrapText="1"/>
    </xf>
    <xf numFmtId="3" fontId="28" fillId="6" borderId="3" xfId="7" applyNumberFormat="1" applyFont="1" applyFill="1" applyBorder="1" applyAlignment="1">
      <alignment horizontal="right"/>
    </xf>
    <xf numFmtId="3" fontId="28" fillId="6" borderId="3" xfId="7" applyNumberFormat="1" applyFont="1" applyFill="1" applyBorder="1" applyAlignment="1">
      <alignment horizontal="right" vertical="center"/>
    </xf>
    <xf numFmtId="3" fontId="28" fillId="0" borderId="3" xfId="7" applyNumberFormat="1" applyFont="1" applyBorder="1" applyAlignment="1">
      <alignment horizontal="right"/>
    </xf>
    <xf numFmtId="3" fontId="10" fillId="0" borderId="3" xfId="7" applyNumberFormat="1" applyFont="1" applyBorder="1" applyAlignment="1">
      <alignment vertical="center"/>
    </xf>
    <xf numFmtId="3" fontId="28" fillId="0" borderId="0" xfId="7" applyNumberFormat="1" applyFont="1"/>
    <xf numFmtId="3" fontId="28" fillId="0" borderId="3" xfId="7" applyNumberFormat="1" applyFont="1" applyBorder="1" applyAlignment="1">
      <alignment horizontal="right" vertical="center"/>
    </xf>
    <xf numFmtId="3" fontId="28" fillId="6" borderId="3" xfId="7" applyNumberFormat="1" applyFont="1" applyFill="1" applyBorder="1" applyAlignment="1">
      <alignment wrapText="1"/>
    </xf>
    <xf numFmtId="0" fontId="10" fillId="0" borderId="3" xfId="7" applyFont="1" applyBorder="1"/>
    <xf numFmtId="2" fontId="28" fillId="13" borderId="3" xfId="7" applyNumberFormat="1" applyFont="1" applyFill="1" applyBorder="1" applyAlignment="1">
      <alignment wrapText="1"/>
    </xf>
    <xf numFmtId="3" fontId="28" fillId="13" borderId="3" xfId="7" applyNumberFormat="1" applyFont="1" applyFill="1" applyBorder="1" applyAlignment="1">
      <alignment wrapText="1"/>
    </xf>
    <xf numFmtId="3" fontId="28" fillId="13" borderId="3" xfId="7" applyNumberFormat="1" applyFont="1" applyFill="1" applyBorder="1" applyAlignment="1">
      <alignment horizontal="right"/>
    </xf>
    <xf numFmtId="2" fontId="31" fillId="2" borderId="3" xfId="7" applyNumberFormat="1" applyFont="1" applyFill="1" applyBorder="1" applyAlignment="1">
      <alignment vertical="center" wrapText="1"/>
    </xf>
    <xf numFmtId="3" fontId="31" fillId="2" borderId="3" xfId="7" applyNumberFormat="1" applyFont="1" applyFill="1" applyBorder="1" applyAlignment="1">
      <alignment vertical="center" wrapText="1"/>
    </xf>
    <xf numFmtId="3" fontId="31" fillId="14" borderId="3" xfId="7" applyNumberFormat="1" applyFont="1" applyFill="1" applyBorder="1" applyAlignment="1">
      <alignment vertical="center" wrapText="1"/>
    </xf>
    <xf numFmtId="3" fontId="17" fillId="2" borderId="3" xfId="7" applyNumberFormat="1" applyFont="1" applyFill="1" applyBorder="1" applyAlignment="1">
      <alignment vertical="center" wrapText="1"/>
    </xf>
    <xf numFmtId="3" fontId="31" fillId="12" borderId="3" xfId="7" applyNumberFormat="1" applyFont="1" applyFill="1" applyBorder="1" applyAlignment="1">
      <alignment vertical="center" wrapText="1"/>
    </xf>
    <xf numFmtId="4" fontId="28" fillId="0" borderId="0" xfId="7" applyNumberFormat="1" applyFont="1"/>
    <xf numFmtId="1" fontId="28" fillId="0" borderId="0" xfId="7" applyNumberFormat="1" applyFont="1"/>
    <xf numFmtId="3" fontId="10" fillId="0" borderId="0" xfId="7" applyNumberFormat="1" applyFont="1"/>
    <xf numFmtId="3" fontId="31" fillId="0" borderId="0" xfId="7" applyNumberFormat="1" applyFont="1" applyAlignment="1">
      <alignment vertical="center" wrapText="1"/>
    </xf>
    <xf numFmtId="3" fontId="28" fillId="0" borderId="0" xfId="7" applyNumberFormat="1" applyFont="1" applyAlignment="1">
      <alignment horizontal="right"/>
    </xf>
    <xf numFmtId="2" fontId="28" fillId="0" borderId="3" xfId="7" applyNumberFormat="1" applyFont="1" applyBorder="1" applyAlignment="1">
      <alignment horizontal="left" wrapText="1"/>
    </xf>
    <xf numFmtId="3" fontId="28" fillId="0" borderId="0" xfId="7" applyNumberFormat="1" applyFont="1" applyAlignment="1">
      <alignment horizontal="right" vertical="center"/>
    </xf>
    <xf numFmtId="1" fontId="28" fillId="0" borderId="0" xfId="7" applyNumberFormat="1" applyFont="1" applyAlignment="1">
      <alignment horizontal="right"/>
    </xf>
    <xf numFmtId="2" fontId="28" fillId="0" borderId="0" xfId="7" applyNumberFormat="1" applyFont="1" applyAlignment="1">
      <alignment horizontal="left" wrapText="1"/>
    </xf>
    <xf numFmtId="0" fontId="28" fillId="0" borderId="3" xfId="7" applyFont="1" applyBorder="1" applyAlignment="1">
      <alignment horizontal="justify" vertical="center" wrapText="1"/>
    </xf>
    <xf numFmtId="3" fontId="28" fillId="0" borderId="3" xfId="7" applyNumberFormat="1" applyFont="1" applyBorder="1" applyAlignment="1">
      <alignment vertical="center"/>
    </xf>
    <xf numFmtId="0" fontId="5" fillId="6" borderId="0" xfId="9" applyFont="1" applyFill="1"/>
    <xf numFmtId="0" fontId="34" fillId="0" borderId="0" xfId="10"/>
    <xf numFmtId="0" fontId="14" fillId="0" borderId="1" xfId="10" applyFont="1" applyBorder="1" applyAlignment="1">
      <alignment horizontal="center" vertical="center" wrapText="1"/>
    </xf>
    <xf numFmtId="0" fontId="33" fillId="0" borderId="0" xfId="10" applyFont="1" applyAlignment="1">
      <alignment horizontal="center" vertical="center" wrapText="1"/>
    </xf>
    <xf numFmtId="0" fontId="14" fillId="0" borderId="1" xfId="10" applyFont="1" applyBorder="1" applyAlignment="1">
      <alignment horizontal="center" vertical="center"/>
    </xf>
    <xf numFmtId="3" fontId="14" fillId="0" borderId="1" xfId="10" applyNumberFormat="1" applyFont="1" applyBorder="1" applyAlignment="1">
      <alignment horizontal="center" vertical="center"/>
    </xf>
    <xf numFmtId="3" fontId="14" fillId="10" borderId="1" xfId="10" applyNumberFormat="1" applyFont="1" applyFill="1" applyBorder="1" applyAlignment="1">
      <alignment horizontal="center" vertical="center"/>
    </xf>
    <xf numFmtId="0" fontId="33" fillId="0" borderId="0" xfId="10" applyFont="1" applyAlignment="1">
      <alignment horizontal="center" vertical="center"/>
    </xf>
    <xf numFmtId="0" fontId="36" fillId="0" borderId="1" xfId="10" applyFont="1" applyBorder="1"/>
    <xf numFmtId="3" fontId="36" fillId="0" borderId="1" xfId="10" applyNumberFormat="1" applyFont="1" applyBorder="1" applyAlignment="1">
      <alignment horizontal="center"/>
    </xf>
    <xf numFmtId="4" fontId="36" fillId="0" borderId="1" xfId="10" applyNumberFormat="1" applyFont="1" applyBorder="1" applyAlignment="1">
      <alignment horizontal="center"/>
    </xf>
    <xf numFmtId="165" fontId="36" fillId="0" borderId="1" xfId="10" applyNumberFormat="1" applyFont="1" applyBorder="1" applyAlignment="1">
      <alignment horizontal="center"/>
    </xf>
    <xf numFmtId="0" fontId="36" fillId="0" borderId="0" xfId="10" applyFont="1"/>
    <xf numFmtId="3" fontId="14" fillId="15" borderId="1" xfId="10" applyNumberFormat="1" applyFont="1" applyFill="1" applyBorder="1" applyAlignment="1">
      <alignment horizontal="center" vertical="center"/>
    </xf>
    <xf numFmtId="3" fontId="33" fillId="0" borderId="0" xfId="10" applyNumberFormat="1" applyFont="1" applyAlignment="1">
      <alignment horizontal="center" vertical="center"/>
    </xf>
    <xf numFmtId="3" fontId="33" fillId="0" borderId="0" xfId="0" applyNumberFormat="1" applyFont="1" applyAlignment="1">
      <alignment horizontal="center" vertical="center"/>
    </xf>
    <xf numFmtId="0" fontId="37" fillId="0" borderId="13" xfId="0" applyFont="1" applyBorder="1" applyAlignment="1">
      <alignment horizontal="center" vertical="center" wrapText="1"/>
    </xf>
    <xf numFmtId="0" fontId="37" fillId="16" borderId="13" xfId="0" applyFont="1" applyFill="1" applyBorder="1" applyAlignment="1">
      <alignment horizontal="center" vertical="center" wrapText="1"/>
    </xf>
    <xf numFmtId="0" fontId="38" fillId="16" borderId="13" xfId="0" applyFont="1" applyFill="1" applyBorder="1" applyAlignment="1">
      <alignment horizontal="justify" vertical="center" wrapText="1"/>
    </xf>
    <xf numFmtId="4" fontId="38" fillId="16" borderId="13" xfId="0" applyNumberFormat="1" applyFont="1" applyFill="1" applyBorder="1" applyAlignment="1">
      <alignment horizontal="justify" vertical="center" wrapText="1"/>
    </xf>
    <xf numFmtId="0" fontId="2" fillId="0" borderId="0" xfId="11"/>
    <xf numFmtId="0" fontId="10" fillId="6" borderId="0" xfId="12" applyFont="1" applyFill="1"/>
    <xf numFmtId="0" fontId="41" fillId="0" borderId="0" xfId="11" applyFont="1" applyAlignment="1">
      <alignment wrapText="1"/>
    </xf>
    <xf numFmtId="0" fontId="41" fillId="0" borderId="0" xfId="0" applyFont="1" applyAlignment="1">
      <alignment wrapText="1"/>
    </xf>
    <xf numFmtId="0" fontId="42" fillId="0" borderId="0" xfId="11" applyFont="1"/>
    <xf numFmtId="0" fontId="43" fillId="0" borderId="0" xfId="0" applyFont="1" applyAlignment="1">
      <alignment wrapText="1"/>
    </xf>
    <xf numFmtId="0" fontId="43" fillId="0" borderId="1" xfId="11" applyFont="1" applyBorder="1" applyAlignment="1">
      <alignment horizontal="center" vertical="center"/>
    </xf>
    <xf numFmtId="0" fontId="43" fillId="0" borderId="1" xfId="0" applyFont="1" applyBorder="1" applyAlignment="1">
      <alignment horizontal="center" vertical="center" wrapText="1"/>
    </xf>
    <xf numFmtId="0" fontId="43" fillId="0" borderId="1" xfId="11" applyFont="1" applyBorder="1" applyAlignment="1">
      <alignment horizontal="center" wrapText="1"/>
    </xf>
    <xf numFmtId="0" fontId="42" fillId="0" borderId="1" xfId="11" applyFont="1" applyBorder="1" applyAlignment="1">
      <alignment horizontal="center" vertical="center"/>
    </xf>
    <xf numFmtId="0" fontId="42" fillId="0" borderId="1" xfId="11" applyFont="1" applyBorder="1" applyAlignment="1">
      <alignment horizontal="left" wrapText="1"/>
    </xf>
    <xf numFmtId="0" fontId="42" fillId="0" borderId="1" xfId="11" applyFont="1" applyBorder="1" applyAlignment="1">
      <alignment horizontal="center"/>
    </xf>
    <xf numFmtId="0" fontId="42" fillId="0" borderId="1" xfId="11" applyFont="1" applyBorder="1" applyAlignment="1">
      <alignment horizontal="left" vertical="center" wrapText="1"/>
    </xf>
    <xf numFmtId="0" fontId="42" fillId="0" borderId="11" xfId="11" applyFont="1" applyBorder="1" applyAlignment="1">
      <alignment horizontal="center"/>
    </xf>
    <xf numFmtId="0" fontId="42" fillId="0" borderId="12" xfId="11" applyFont="1" applyBorder="1" applyAlignment="1">
      <alignment horizontal="left" vertical="center" wrapText="1"/>
    </xf>
    <xf numFmtId="0" fontId="42" fillId="0" borderId="12" xfId="11" applyFont="1" applyBorder="1" applyAlignment="1">
      <alignment horizontal="right"/>
    </xf>
    <xf numFmtId="3" fontId="43" fillId="0" borderId="1" xfId="11" applyNumberFormat="1" applyFont="1" applyBorder="1"/>
    <xf numFmtId="3" fontId="42" fillId="0" borderId="1" xfId="11" applyNumberFormat="1" applyFont="1" applyBorder="1" applyAlignment="1">
      <alignment horizontal="center" vertical="center" wrapText="1"/>
    </xf>
    <xf numFmtId="0" fontId="8" fillId="3" borderId="1" xfId="12" applyFont="1" applyFill="1" applyBorder="1" applyAlignment="1">
      <alignment horizontal="center" vertical="center" wrapText="1"/>
    </xf>
    <xf numFmtId="3" fontId="8" fillId="3" borderId="1" xfId="12" applyNumberFormat="1" applyFont="1" applyFill="1" applyBorder="1" applyAlignment="1">
      <alignment horizontal="center" vertical="center" wrapText="1"/>
    </xf>
    <xf numFmtId="0" fontId="9" fillId="0" borderId="0" xfId="12" applyFont="1" applyAlignment="1">
      <alignment wrapText="1"/>
    </xf>
    <xf numFmtId="49" fontId="9" fillId="0" borderId="1" xfId="12" applyNumberFormat="1" applyFont="1" applyBorder="1" applyAlignment="1">
      <alignment horizontal="left"/>
    </xf>
    <xf numFmtId="164" fontId="9" fillId="0" borderId="1" xfId="12" applyNumberFormat="1" applyFont="1" applyBorder="1" applyAlignment="1">
      <alignment horizontal="left"/>
    </xf>
    <xf numFmtId="164" fontId="9" fillId="4" borderId="1" xfId="12" applyNumberFormat="1" applyFont="1" applyFill="1" applyBorder="1" applyAlignment="1">
      <alignment horizontal="left"/>
    </xf>
    <xf numFmtId="4" fontId="9" fillId="4" borderId="1" xfId="12" applyNumberFormat="1" applyFont="1" applyFill="1" applyBorder="1" applyAlignment="1">
      <alignment horizontal="right"/>
    </xf>
    <xf numFmtId="4" fontId="9" fillId="6" borderId="1" xfId="12" applyNumberFormat="1" applyFont="1" applyFill="1" applyBorder="1" applyAlignment="1">
      <alignment horizontal="right"/>
    </xf>
    <xf numFmtId="49" fontId="9" fillId="4" borderId="1" xfId="12" applyNumberFormat="1" applyFont="1" applyFill="1" applyBorder="1" applyAlignment="1">
      <alignment horizontal="left"/>
    </xf>
    <xf numFmtId="4" fontId="9" fillId="0" borderId="1" xfId="12" applyNumberFormat="1" applyFont="1" applyBorder="1"/>
    <xf numFmtId="0" fontId="9" fillId="0" borderId="1" xfId="12" applyFont="1" applyBorder="1"/>
    <xf numFmtId="0" fontId="9" fillId="0" borderId="0" xfId="12" applyFont="1"/>
    <xf numFmtId="4" fontId="10" fillId="0" borderId="1" xfId="12" applyNumberFormat="1" applyFont="1" applyBorder="1"/>
    <xf numFmtId="4" fontId="9" fillId="0" borderId="1" xfId="12" applyNumberFormat="1" applyFont="1" applyBorder="1" applyAlignment="1">
      <alignment horizontal="right"/>
    </xf>
    <xf numFmtId="4" fontId="9" fillId="0" borderId="0" xfId="12" applyNumberFormat="1" applyFont="1"/>
    <xf numFmtId="0" fontId="8" fillId="5" borderId="1" xfId="12" applyFont="1" applyFill="1" applyBorder="1"/>
    <xf numFmtId="4" fontId="8" fillId="5" borderId="1" xfId="12" applyNumberFormat="1" applyFont="1" applyFill="1" applyBorder="1"/>
    <xf numFmtId="3" fontId="9" fillId="0" borderId="0" xfId="12" applyNumberFormat="1" applyFont="1"/>
    <xf numFmtId="0" fontId="11" fillId="0" borderId="0" xfId="12" applyFont="1"/>
    <xf numFmtId="3" fontId="11" fillId="0" borderId="0" xfId="12" applyNumberFormat="1" applyFont="1"/>
    <xf numFmtId="4" fontId="11" fillId="0" borderId="0" xfId="12" applyNumberFormat="1" applyFont="1"/>
    <xf numFmtId="0" fontId="5" fillId="6" borderId="0" xfId="13" applyFont="1" applyFill="1"/>
    <xf numFmtId="0" fontId="12" fillId="6" borderId="0" xfId="13" applyFont="1" applyFill="1"/>
    <xf numFmtId="0" fontId="13" fillId="6" borderId="0" xfId="13" applyFont="1" applyFill="1"/>
    <xf numFmtId="0" fontId="18" fillId="7" borderId="3" xfId="13" applyFont="1" applyFill="1" applyBorder="1" applyAlignment="1">
      <alignment horizontal="center" vertical="center" wrapText="1"/>
    </xf>
    <xf numFmtId="0" fontId="10" fillId="0" borderId="3" xfId="13" applyFont="1" applyBorder="1" applyAlignment="1">
      <alignment wrapText="1"/>
    </xf>
    <xf numFmtId="3" fontId="10" fillId="0" borderId="3" xfId="13" applyNumberFormat="1" applyFont="1" applyBorder="1" applyAlignment="1">
      <alignment vertical="center" wrapText="1"/>
    </xf>
    <xf numFmtId="3" fontId="10" fillId="0" borderId="3" xfId="13" applyNumberFormat="1" applyFont="1" applyBorder="1" applyAlignment="1">
      <alignment horizontal="center" vertical="center"/>
    </xf>
    <xf numFmtId="4" fontId="10" fillId="0" borderId="3" xfId="13" applyNumberFormat="1" applyFont="1" applyBorder="1" applyAlignment="1">
      <alignment horizontal="right" vertical="center"/>
    </xf>
    <xf numFmtId="0" fontId="10" fillId="0" borderId="3" xfId="13" applyFont="1" applyBorder="1"/>
    <xf numFmtId="3" fontId="10" fillId="0" borderId="0" xfId="13" applyNumberFormat="1" applyFont="1"/>
    <xf numFmtId="0" fontId="10" fillId="0" borderId="0" xfId="13" applyFont="1"/>
    <xf numFmtId="3" fontId="21" fillId="0" borderId="3" xfId="13" applyNumberFormat="1" applyFont="1" applyBorder="1"/>
    <xf numFmtId="4" fontId="10" fillId="0" borderId="3" xfId="13" applyNumberFormat="1" applyFont="1" applyBorder="1"/>
    <xf numFmtId="3" fontId="10" fillId="0" borderId="3" xfId="13" applyNumberFormat="1" applyFont="1" applyBorder="1" applyAlignment="1">
      <alignment horizontal="right" vertical="center" wrapText="1"/>
    </xf>
    <xf numFmtId="3" fontId="10" fillId="0" borderId="3" xfId="13" applyNumberFormat="1" applyFont="1" applyBorder="1" applyAlignment="1">
      <alignment horizontal="center" vertical="center" wrapText="1"/>
    </xf>
    <xf numFmtId="3" fontId="10" fillId="0" borderId="3" xfId="13" applyNumberFormat="1" applyFont="1" applyBorder="1" applyAlignment="1">
      <alignment vertical="center"/>
    </xf>
    <xf numFmtId="3" fontId="23" fillId="0" borderId="3" xfId="13" applyNumberFormat="1" applyFont="1" applyBorder="1" applyAlignment="1">
      <alignment vertical="center" wrapText="1"/>
    </xf>
    <xf numFmtId="0" fontId="10" fillId="6" borderId="3" xfId="13" applyFont="1" applyFill="1" applyBorder="1" applyAlignment="1">
      <alignment wrapText="1"/>
    </xf>
    <xf numFmtId="3" fontId="10" fillId="6" borderId="3" xfId="13" applyNumberFormat="1" applyFont="1" applyFill="1" applyBorder="1" applyAlignment="1">
      <alignment vertical="center" wrapText="1"/>
    </xf>
    <xf numFmtId="3" fontId="10" fillId="6" borderId="3" xfId="13" applyNumberFormat="1" applyFont="1" applyFill="1" applyBorder="1" applyAlignment="1">
      <alignment horizontal="center" vertical="center" wrapText="1"/>
    </xf>
    <xf numFmtId="3" fontId="10" fillId="6" borderId="3" xfId="13" applyNumberFormat="1" applyFont="1" applyFill="1" applyBorder="1" applyAlignment="1">
      <alignment horizontal="center" vertical="center"/>
    </xf>
    <xf numFmtId="0" fontId="10" fillId="6" borderId="3" xfId="13" applyFont="1" applyFill="1" applyBorder="1"/>
    <xf numFmtId="3" fontId="10" fillId="6" borderId="3" xfId="13" applyNumberFormat="1" applyFont="1" applyFill="1" applyBorder="1" applyAlignment="1">
      <alignment vertical="center"/>
    </xf>
    <xf numFmtId="0" fontId="10" fillId="6" borderId="0" xfId="13" applyFont="1" applyFill="1"/>
    <xf numFmtId="0" fontId="17" fillId="9" borderId="3" xfId="13" applyFont="1" applyFill="1" applyBorder="1" applyAlignment="1">
      <alignment wrapText="1"/>
    </xf>
    <xf numFmtId="3" fontId="17" fillId="10" borderId="3" xfId="13" applyNumberFormat="1" applyFont="1" applyFill="1" applyBorder="1" applyAlignment="1">
      <alignment vertical="center" wrapText="1"/>
    </xf>
    <xf numFmtId="3" fontId="17" fillId="10" borderId="3" xfId="13" applyNumberFormat="1" applyFont="1" applyFill="1" applyBorder="1" applyAlignment="1">
      <alignment horizontal="center" vertical="center" wrapText="1"/>
    </xf>
    <xf numFmtId="0" fontId="17" fillId="6" borderId="3" xfId="13" applyFont="1" applyFill="1" applyBorder="1"/>
    <xf numFmtId="0" fontId="17" fillId="6" borderId="0" xfId="13" applyFont="1" applyFill="1"/>
    <xf numFmtId="0" fontId="17" fillId="6" borderId="0" xfId="13" applyFont="1" applyFill="1" applyAlignment="1">
      <alignment wrapText="1"/>
    </xf>
    <xf numFmtId="3" fontId="17" fillId="6" borderId="0" xfId="13" applyNumberFormat="1" applyFont="1" applyFill="1" applyAlignment="1">
      <alignment vertical="center" wrapText="1"/>
    </xf>
    <xf numFmtId="3" fontId="10" fillId="6" borderId="0" xfId="13" applyNumberFormat="1" applyFont="1" applyFill="1" applyAlignment="1">
      <alignment vertical="center" wrapText="1"/>
    </xf>
    <xf numFmtId="3" fontId="16" fillId="6" borderId="0" xfId="13" applyNumberFormat="1" applyFont="1" applyFill="1" applyAlignment="1">
      <alignment vertical="center" wrapText="1"/>
    </xf>
    <xf numFmtId="3" fontId="24" fillId="6" borderId="0" xfId="13" applyNumberFormat="1" applyFont="1" applyFill="1" applyAlignment="1">
      <alignment vertical="center" wrapText="1"/>
    </xf>
    <xf numFmtId="3" fontId="24" fillId="6" borderId="0" xfId="13" applyNumberFormat="1" applyFont="1" applyFill="1" applyAlignment="1">
      <alignment horizontal="center" vertical="center" wrapText="1"/>
    </xf>
    <xf numFmtId="0" fontId="24" fillId="6" borderId="0" xfId="13" applyFont="1" applyFill="1"/>
    <xf numFmtId="4" fontId="24" fillId="6" borderId="0" xfId="13" applyNumberFormat="1" applyFont="1" applyFill="1"/>
    <xf numFmtId="0" fontId="45" fillId="6" borderId="0" xfId="13" applyFont="1" applyFill="1"/>
    <xf numFmtId="0" fontId="46" fillId="6" borderId="0" xfId="13" applyFont="1" applyFill="1"/>
    <xf numFmtId="3" fontId="47" fillId="6" borderId="0" xfId="13" applyNumberFormat="1" applyFont="1" applyFill="1"/>
    <xf numFmtId="3" fontId="48" fillId="6" borderId="0" xfId="13" applyNumberFormat="1" applyFont="1" applyFill="1"/>
    <xf numFmtId="0" fontId="48" fillId="6" borderId="0" xfId="13" applyFont="1" applyFill="1"/>
    <xf numFmtId="4" fontId="48" fillId="6" borderId="0" xfId="13" applyNumberFormat="1" applyFont="1" applyFill="1"/>
    <xf numFmtId="3" fontId="45" fillId="6" borderId="0" xfId="13" applyNumberFormat="1" applyFont="1" applyFill="1"/>
    <xf numFmtId="3" fontId="13" fillId="6" borderId="0" xfId="13" applyNumberFormat="1" applyFont="1" applyFill="1"/>
    <xf numFmtId="3" fontId="10" fillId="6" borderId="0" xfId="13" applyNumberFormat="1" applyFont="1" applyFill="1"/>
    <xf numFmtId="3" fontId="25" fillId="6" borderId="0" xfId="13" applyNumberFormat="1" applyFont="1" applyFill="1"/>
    <xf numFmtId="0" fontId="25" fillId="6" borderId="0" xfId="13" applyFont="1" applyFill="1"/>
    <xf numFmtId="4" fontId="25" fillId="6" borderId="0" xfId="13" applyNumberFormat="1" applyFont="1" applyFill="1"/>
    <xf numFmtId="3" fontId="5" fillId="6" borderId="0" xfId="13" applyNumberFormat="1" applyFont="1" applyFill="1"/>
    <xf numFmtId="2" fontId="17" fillId="2" borderId="3" xfId="13" applyNumberFormat="1" applyFont="1" applyFill="1" applyBorder="1" applyAlignment="1">
      <alignment vertical="center" wrapText="1"/>
    </xf>
    <xf numFmtId="3" fontId="17" fillId="2" borderId="3" xfId="13" applyNumberFormat="1" applyFont="1" applyFill="1" applyBorder="1" applyAlignment="1">
      <alignment vertical="center" wrapText="1"/>
    </xf>
    <xf numFmtId="3" fontId="26" fillId="0" borderId="0" xfId="13" applyNumberFormat="1" applyFont="1"/>
    <xf numFmtId="2" fontId="10" fillId="0" borderId="3" xfId="13" applyNumberFormat="1" applyFont="1" applyBorder="1" applyAlignment="1">
      <alignment horizontal="left" wrapText="1"/>
    </xf>
    <xf numFmtId="3" fontId="10" fillId="0" borderId="3" xfId="13" applyNumberFormat="1" applyFont="1" applyBorder="1" applyAlignment="1">
      <alignment horizontal="right" vertical="center"/>
    </xf>
    <xf numFmtId="3" fontId="10" fillId="0" borderId="0" xfId="13" applyNumberFormat="1" applyFont="1" applyAlignment="1">
      <alignment horizontal="right" vertical="center"/>
    </xf>
    <xf numFmtId="3" fontId="12" fillId="6" borderId="0" xfId="13" applyNumberFormat="1" applyFont="1" applyFill="1"/>
    <xf numFmtId="4" fontId="13" fillId="6" borderId="0" xfId="13" applyNumberFormat="1" applyFont="1" applyFill="1"/>
    <xf numFmtId="4" fontId="10" fillId="6" borderId="0" xfId="13" applyNumberFormat="1" applyFont="1" applyFill="1"/>
    <xf numFmtId="3" fontId="10" fillId="6" borderId="3" xfId="13" applyNumberFormat="1" applyFont="1" applyFill="1" applyBorder="1" applyAlignment="1">
      <alignment horizontal="right" vertical="center"/>
    </xf>
    <xf numFmtId="3" fontId="10" fillId="6" borderId="0" xfId="13" applyNumberFormat="1" applyFont="1" applyFill="1" applyAlignment="1">
      <alignment horizontal="right" vertical="center"/>
    </xf>
    <xf numFmtId="3" fontId="17" fillId="6" borderId="0" xfId="13" applyNumberFormat="1" applyFont="1" applyFill="1" applyAlignment="1">
      <alignment horizontal="right" vertical="center"/>
    </xf>
    <xf numFmtId="3" fontId="42" fillId="0" borderId="1" xfId="11" applyNumberFormat="1" applyFont="1" applyBorder="1" applyAlignment="1">
      <alignment horizontal="right" vertical="center" wrapText="1"/>
    </xf>
    <xf numFmtId="0" fontId="40" fillId="0" borderId="0" xfId="11" applyFont="1" applyAlignment="1">
      <alignment horizontal="left" vertical="center" wrapText="1"/>
    </xf>
    <xf numFmtId="0" fontId="42" fillId="0" borderId="11" xfId="11" applyFont="1" applyBorder="1" applyAlignment="1">
      <alignment horizontal="right"/>
    </xf>
    <xf numFmtId="0" fontId="42" fillId="0" borderId="12" xfId="11" applyFont="1" applyBorder="1" applyAlignment="1">
      <alignment horizontal="right"/>
    </xf>
    <xf numFmtId="0" fontId="43" fillId="0" borderId="0" xfId="0" applyFont="1" applyAlignment="1">
      <alignment horizontal="center" wrapText="1"/>
    </xf>
    <xf numFmtId="0" fontId="17" fillId="2" borderId="3" xfId="13" quotePrefix="1" applyFont="1" applyFill="1" applyBorder="1" applyAlignment="1">
      <alignment horizontal="center" vertical="center" wrapText="1"/>
    </xf>
    <xf numFmtId="0" fontId="17" fillId="7" borderId="3" xfId="13" applyFont="1" applyFill="1" applyBorder="1" applyAlignment="1">
      <alignment horizontal="center" vertical="center" wrapText="1"/>
    </xf>
    <xf numFmtId="0" fontId="17" fillId="2" borderId="4" xfId="13" quotePrefix="1" applyFont="1" applyFill="1" applyBorder="1" applyAlignment="1">
      <alignment horizontal="center" vertical="center" wrapText="1"/>
    </xf>
    <xf numFmtId="0" fontId="17" fillId="2" borderId="7" xfId="13" quotePrefix="1" applyFont="1" applyFill="1" applyBorder="1" applyAlignment="1">
      <alignment horizontal="center" vertical="center" wrapText="1"/>
    </xf>
    <xf numFmtId="0" fontId="17" fillId="2" borderId="8" xfId="13" quotePrefix="1" applyFont="1" applyFill="1" applyBorder="1" applyAlignment="1">
      <alignment horizontal="center" vertical="center" wrapText="1"/>
    </xf>
    <xf numFmtId="0" fontId="5" fillId="6" borderId="0" xfId="13" applyFont="1" applyFill="1" applyAlignment="1">
      <alignment horizontal="left" vertical="top" wrapText="1"/>
    </xf>
    <xf numFmtId="0" fontId="13" fillId="6" borderId="0" xfId="13" applyFont="1" applyFill="1" applyAlignment="1">
      <alignment horizontal="left" vertical="top" wrapText="1"/>
    </xf>
    <xf numFmtId="0" fontId="18" fillId="2" borderId="5" xfId="13" quotePrefix="1" applyFont="1" applyFill="1" applyBorder="1" applyAlignment="1">
      <alignment horizontal="center" vertical="center" wrapText="1"/>
    </xf>
    <xf numFmtId="0" fontId="18" fillId="2" borderId="6" xfId="13" quotePrefix="1" applyFont="1" applyFill="1" applyBorder="1" applyAlignment="1">
      <alignment horizontal="center" vertical="center" wrapText="1"/>
    </xf>
    <xf numFmtId="0" fontId="17" fillId="2" borderId="3" xfId="13" applyFont="1" applyFill="1" applyBorder="1" applyAlignment="1">
      <alignment horizontal="center" vertical="center" wrapText="1"/>
    </xf>
    <xf numFmtId="0" fontId="14" fillId="0" borderId="0" xfId="13" applyFont="1" applyAlignment="1">
      <alignment horizontal="center"/>
    </xf>
    <xf numFmtId="0" fontId="15" fillId="6" borderId="2" xfId="13" applyFont="1" applyFill="1" applyBorder="1" applyAlignment="1">
      <alignment horizontal="center"/>
    </xf>
    <xf numFmtId="0" fontId="16" fillId="6" borderId="2" xfId="13" applyFont="1" applyFill="1" applyBorder="1" applyAlignment="1">
      <alignment horizontal="center"/>
    </xf>
    <xf numFmtId="0" fontId="17" fillId="7" borderId="4" xfId="13" applyFont="1" applyFill="1" applyBorder="1" applyAlignment="1">
      <alignment horizontal="center" vertical="center" wrapText="1"/>
    </xf>
    <xf numFmtId="0" fontId="17" fillId="7" borderId="7" xfId="13" applyFont="1" applyFill="1" applyBorder="1" applyAlignment="1">
      <alignment horizontal="center" vertical="center" wrapText="1"/>
    </xf>
    <xf numFmtId="0" fontId="17" fillId="7" borderId="8" xfId="13" applyFont="1" applyFill="1" applyBorder="1" applyAlignment="1">
      <alignment horizontal="center" vertical="center" wrapText="1"/>
    </xf>
    <xf numFmtId="0" fontId="44" fillId="0" borderId="0" xfId="12" applyFont="1" applyAlignment="1">
      <alignment horizontal="center" wrapText="1"/>
    </xf>
    <xf numFmtId="2" fontId="31" fillId="11" borderId="3" xfId="7" applyNumberFormat="1" applyFont="1" applyFill="1" applyBorder="1" applyAlignment="1">
      <alignment horizontal="center" vertical="center" wrapText="1"/>
    </xf>
    <xf numFmtId="2" fontId="17" fillId="11" borderId="4" xfId="7" applyNumberFormat="1" applyFont="1" applyFill="1" applyBorder="1" applyAlignment="1">
      <alignment horizontal="center" vertical="center" wrapText="1"/>
    </xf>
    <xf numFmtId="2" fontId="17" fillId="11" borderId="8" xfId="7" applyNumberFormat="1" applyFont="1" applyFill="1" applyBorder="1" applyAlignment="1">
      <alignment horizontal="center" vertical="center" wrapText="1"/>
    </xf>
    <xf numFmtId="2" fontId="18" fillId="12" borderId="4" xfId="7" applyNumberFormat="1" applyFont="1" applyFill="1" applyBorder="1" applyAlignment="1">
      <alignment horizontal="center" vertical="center" wrapText="1"/>
    </xf>
    <xf numFmtId="2" fontId="18" fillId="12" borderId="8" xfId="7" applyNumberFormat="1" applyFont="1" applyFill="1" applyBorder="1" applyAlignment="1">
      <alignment horizontal="center" vertical="center" wrapText="1"/>
    </xf>
    <xf numFmtId="4" fontId="29" fillId="0" borderId="2" xfId="5" applyNumberFormat="1" applyFont="1" applyBorder="1" applyAlignment="1">
      <alignment horizontal="center" vertical="center" wrapText="1"/>
    </xf>
    <xf numFmtId="2" fontId="31" fillId="11" borderId="9" xfId="7" applyNumberFormat="1" applyFont="1" applyFill="1" applyBorder="1" applyAlignment="1">
      <alignment horizontal="center" vertical="center" wrapText="1"/>
    </xf>
    <xf numFmtId="2" fontId="31" fillId="11" borderId="10" xfId="7" applyNumberFormat="1" applyFont="1" applyFill="1" applyBorder="1" applyAlignment="1">
      <alignment horizontal="center" vertical="center" wrapText="1"/>
    </xf>
    <xf numFmtId="2" fontId="31" fillId="11" borderId="4" xfId="7" applyNumberFormat="1" applyFont="1" applyFill="1" applyBorder="1" applyAlignment="1">
      <alignment horizontal="center" vertical="center" wrapText="1"/>
    </xf>
    <xf numFmtId="2" fontId="31" fillId="11" borderId="8" xfId="7" applyNumberFormat="1" applyFont="1" applyFill="1" applyBorder="1" applyAlignment="1">
      <alignment horizontal="center" vertical="center" wrapText="1"/>
    </xf>
    <xf numFmtId="0" fontId="35" fillId="0" borderId="0" xfId="10" applyFont="1" applyAlignment="1">
      <alignment horizontal="center"/>
    </xf>
    <xf numFmtId="0" fontId="7" fillId="0" borderId="0" xfId="0" applyFont="1" applyAlignment="1">
      <alignment horizontal="center" wrapText="1"/>
    </xf>
    <xf numFmtId="0" fontId="41" fillId="0" borderId="0" xfId="0" applyFont="1" applyBorder="1" applyAlignment="1">
      <alignment wrapText="1"/>
    </xf>
    <xf numFmtId="0" fontId="2" fillId="0" borderId="0" xfId="11" applyBorder="1"/>
    <xf numFmtId="3" fontId="2" fillId="0" borderId="0" xfId="11" applyNumberFormat="1" applyBorder="1"/>
    <xf numFmtId="0" fontId="41" fillId="0" borderId="0" xfId="11" applyFont="1" applyBorder="1" applyAlignment="1">
      <alignment wrapText="1"/>
    </xf>
    <xf numFmtId="3" fontId="42" fillId="0" borderId="0" xfId="11" applyNumberFormat="1" applyFont="1" applyBorder="1" applyAlignment="1">
      <alignment horizontal="right" vertical="center" wrapText="1"/>
    </xf>
    <xf numFmtId="3" fontId="10" fillId="0" borderId="3" xfId="21" applyNumberFormat="1" applyFont="1" applyBorder="1" applyAlignment="1">
      <alignment horizontal="center" vertical="center" wrapText="1"/>
    </xf>
    <xf numFmtId="4" fontId="10" fillId="0" borderId="3" xfId="4" applyNumberFormat="1" applyFont="1" applyBorder="1"/>
  </cellXfs>
  <cellStyles count="22">
    <cellStyle name="Normal" xfId="0" builtinId="0"/>
    <cellStyle name="Normal 10 2 2" xfId="5" xr:uid="{A0BD2DE0-E8B6-4278-B2E3-E7F56589A25D}"/>
    <cellStyle name="Normal 11" xfId="7" xr:uid="{B8B38DC1-3480-491B-BE5D-E6559660A59D}"/>
    <cellStyle name="Normal 11 2" xfId="16" xr:uid="{B651D221-7849-453B-B269-B78871AC229F}"/>
    <cellStyle name="Normal 17" xfId="8" xr:uid="{265AB8BF-15C2-488C-8C23-0CB3A08BDEBD}"/>
    <cellStyle name="Normal 17 2" xfId="17" xr:uid="{FAE58453-86E6-4A42-A121-E2B15579048E}"/>
    <cellStyle name="Normal 2" xfId="1" xr:uid="{00000000-0005-0000-0000-000001000000}"/>
    <cellStyle name="Normal 2 2" xfId="2" xr:uid="{08FA9488-DCE9-4A2F-8225-CC37B9295BB3}"/>
    <cellStyle name="Normal 2 2 2" xfId="9" xr:uid="{3AC9DA5E-10D8-4039-AE5B-D2C5A77FA6C6}"/>
    <cellStyle name="Normal 2 2 2 2" xfId="18" xr:uid="{A015A511-2362-45AD-8D78-36541217FBAE}"/>
    <cellStyle name="Normal 2 2 3" xfId="13" xr:uid="{02B380FB-58FD-4224-9426-EA0A271AA9CE}"/>
    <cellStyle name="Normal 2 2 3 2" xfId="21" xr:uid="{D19F3210-2B6C-44B4-B4C7-E97923619524}"/>
    <cellStyle name="Normal 2 2 4" xfId="14" xr:uid="{6570FE58-1692-452F-A1B0-BDBB34770E71}"/>
    <cellStyle name="Normal 2 3 2" xfId="12" xr:uid="{05B81161-019E-4CFB-BC32-3217D6922196}"/>
    <cellStyle name="Normal 3" xfId="3" xr:uid="{BB67C53E-3889-4EDF-B83A-564210753539}"/>
    <cellStyle name="Normal 4" xfId="4" xr:uid="{C46710F1-3F25-44E9-8372-6885B3AF19FE}"/>
    <cellStyle name="Normal 5" xfId="6" xr:uid="{7B84F3D9-0A71-4879-8674-4BAC25383BE4}"/>
    <cellStyle name="Normal 5 2" xfId="15" xr:uid="{94AF7E74-4C5D-4CB1-8813-8CCFB225BEB4}"/>
    <cellStyle name="Normal 6" xfId="10" xr:uid="{5AFEBCB4-DD15-4AFC-A985-47C1A88D7814}"/>
    <cellStyle name="Normal 6 2" xfId="19" xr:uid="{78F0E6DE-7BFC-40E6-AA19-96095A693B25}"/>
    <cellStyle name="Normal 7" xfId="11" xr:uid="{CA166F64-53C1-4D90-BBA9-2F264792B631}"/>
    <cellStyle name="Normal 7 2" xfId="20" xr:uid="{DB9F4044-E00D-4290-B7DF-255909EA18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3/SAVA/P&#256;RPLANO&#352;ANA/parplanosana_9menesi/R0020%20-SAVA_izpilde_veiktais_darbs_09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iems.visiem\faili\Finansu_planosanas_nodala\BUD&#381;ETS\2019\33_finansejums_2018_2021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ndris.skrastins/Desktop/Ivita/8_centralizeto_medikamentu_aprekini.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E8792-3EC9-40B5-AADE-5510187B4D2E}">
  <dimension ref="A1:M14"/>
  <sheetViews>
    <sheetView view="pageBreakPreview" zoomScale="60" zoomScaleNormal="100" workbookViewId="0">
      <selection activeCell="G6" sqref="G6"/>
    </sheetView>
  </sheetViews>
  <sheetFormatPr defaultRowHeight="15" x14ac:dyDescent="0.25"/>
  <cols>
    <col min="1" max="1" width="9" style="66"/>
    <col min="2" max="3" width="30.25" style="66" customWidth="1"/>
    <col min="4" max="4" width="13" style="66" customWidth="1"/>
    <col min="5" max="6" width="9" style="66"/>
    <col min="7" max="7" width="24" style="66" customWidth="1"/>
    <col min="8" max="8" width="9.875" style="66" bestFit="1" customWidth="1"/>
    <col min="9" max="16384" width="9" style="66"/>
  </cols>
  <sheetData>
    <row r="1" spans="1:13" x14ac:dyDescent="0.25">
      <c r="D1" s="67" t="s">
        <v>515</v>
      </c>
    </row>
    <row r="2" spans="1:13" x14ac:dyDescent="0.25">
      <c r="G2" s="168"/>
      <c r="H2" s="168"/>
    </row>
    <row r="3" spans="1:13" x14ac:dyDescent="0.25">
      <c r="A3" s="70"/>
      <c r="B3" s="171" t="s">
        <v>521</v>
      </c>
      <c r="C3" s="171"/>
      <c r="D3" s="71"/>
      <c r="E3" s="69"/>
      <c r="F3" s="201"/>
      <c r="G3" s="201"/>
      <c r="H3" s="201"/>
      <c r="I3" s="204"/>
      <c r="J3" s="68"/>
      <c r="K3" s="68"/>
      <c r="L3" s="68"/>
      <c r="M3" s="68"/>
    </row>
    <row r="4" spans="1:13" x14ac:dyDescent="0.25">
      <c r="A4" s="70"/>
      <c r="B4" s="70"/>
      <c r="C4" s="70"/>
      <c r="D4" s="70"/>
      <c r="F4" s="202"/>
      <c r="G4" s="203"/>
      <c r="H4" s="203"/>
      <c r="I4" s="202"/>
    </row>
    <row r="5" spans="1:13" ht="57.75" x14ac:dyDescent="0.25">
      <c r="A5" s="72" t="s">
        <v>516</v>
      </c>
      <c r="B5" s="72" t="s">
        <v>0</v>
      </c>
      <c r="C5" s="73" t="s">
        <v>522</v>
      </c>
      <c r="D5" s="74" t="s">
        <v>517</v>
      </c>
      <c r="F5" s="202"/>
      <c r="G5" s="205"/>
      <c r="H5" s="205"/>
      <c r="I5" s="202"/>
    </row>
    <row r="6" spans="1:13" ht="45" x14ac:dyDescent="0.25">
      <c r="A6" s="75">
        <v>1</v>
      </c>
      <c r="B6" s="76" t="s">
        <v>519</v>
      </c>
      <c r="C6" s="83">
        <f>medikamenti!R34</f>
        <v>43906.445429402607</v>
      </c>
      <c r="D6" s="167">
        <f>medikamenti!Q34</f>
        <v>7324270.0000000028</v>
      </c>
      <c r="F6" s="202"/>
      <c r="G6" s="205"/>
      <c r="H6" s="205"/>
      <c r="I6" s="202"/>
    </row>
    <row r="7" spans="1:13" ht="75" x14ac:dyDescent="0.25">
      <c r="A7" s="77">
        <v>2</v>
      </c>
      <c r="B7" s="76" t="s">
        <v>518</v>
      </c>
      <c r="C7" s="83"/>
      <c r="D7" s="167">
        <f>ES_EEZsaistības!K307</f>
        <v>16015852</v>
      </c>
      <c r="F7" s="202"/>
      <c r="G7" s="205"/>
      <c r="H7" s="205"/>
      <c r="I7" s="202"/>
    </row>
    <row r="8" spans="1:13" x14ac:dyDescent="0.25">
      <c r="A8" s="77">
        <v>3</v>
      </c>
      <c r="B8" s="78" t="s">
        <v>520</v>
      </c>
      <c r="C8" s="83">
        <v>60108</v>
      </c>
      <c r="D8" s="167">
        <f>laboratorijas!K14</f>
        <v>2953100</v>
      </c>
      <c r="F8" s="202"/>
      <c r="G8" s="205"/>
      <c r="H8" s="205"/>
      <c r="I8" s="202"/>
    </row>
    <row r="9" spans="1:13" ht="30" x14ac:dyDescent="0.25">
      <c r="A9" s="77">
        <v>4</v>
      </c>
      <c r="B9" s="78" t="s">
        <v>523</v>
      </c>
      <c r="C9" s="83">
        <f>sava!I5</f>
        <v>137220</v>
      </c>
      <c r="D9" s="167">
        <f>sava!K5</f>
        <v>4552395</v>
      </c>
      <c r="F9" s="202"/>
      <c r="G9" s="202"/>
      <c r="H9" s="202"/>
      <c r="I9" s="202"/>
    </row>
    <row r="10" spans="1:13" x14ac:dyDescent="0.25">
      <c r="A10" s="79">
        <v>5</v>
      </c>
      <c r="B10" s="80" t="s">
        <v>533</v>
      </c>
      <c r="C10" s="83">
        <f>gazmaskas!D5</f>
        <v>400</v>
      </c>
      <c r="D10" s="167">
        <f>gazmaskas!F5</f>
        <v>30600</v>
      </c>
      <c r="F10" s="202"/>
      <c r="G10" s="205"/>
      <c r="H10" s="205"/>
      <c r="I10" s="202"/>
    </row>
    <row r="11" spans="1:13" x14ac:dyDescent="0.25">
      <c r="A11" s="169" t="s">
        <v>1</v>
      </c>
      <c r="B11" s="170"/>
      <c r="C11" s="81"/>
      <c r="D11" s="82">
        <f>SUM(D6:D10)</f>
        <v>30876217.000000004</v>
      </c>
      <c r="F11" s="202"/>
      <c r="G11" s="202"/>
      <c r="H11" s="202"/>
      <c r="I11" s="202"/>
    </row>
    <row r="12" spans="1:13" x14ac:dyDescent="0.25">
      <c r="F12" s="202"/>
      <c r="G12" s="202"/>
      <c r="H12" s="202"/>
      <c r="I12" s="202"/>
    </row>
    <row r="13" spans="1:13" x14ac:dyDescent="0.25">
      <c r="F13" s="202"/>
      <c r="G13" s="202"/>
      <c r="H13" s="202"/>
      <c r="I13" s="202"/>
    </row>
    <row r="14" spans="1:13" x14ac:dyDescent="0.25">
      <c r="F14" s="202"/>
      <c r="G14" s="202"/>
      <c r="H14" s="202"/>
      <c r="I14" s="202"/>
    </row>
  </sheetData>
  <mergeCells count="3">
    <mergeCell ref="G2:H2"/>
    <mergeCell ref="A11:B11"/>
    <mergeCell ref="B3:C3"/>
  </mergeCells>
  <pageMargins left="0.7" right="0.7" top="0.75" bottom="0.75" header="0.3" footer="0.3"/>
  <pageSetup paperSize="9" scale="83"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EDD03-FC52-4A76-AC07-753663E6413B}">
  <dimension ref="A1:T66"/>
  <sheetViews>
    <sheetView tabSelected="1" view="pageBreakPreview" topLeftCell="A11" zoomScaleNormal="100" zoomScaleSheetLayoutView="100" workbookViewId="0">
      <selection activeCell="I32" sqref="I32"/>
    </sheetView>
  </sheetViews>
  <sheetFormatPr defaultColWidth="7.625" defaultRowHeight="12.75" x14ac:dyDescent="0.2"/>
  <cols>
    <col min="1" max="1" width="25.5" style="105" customWidth="1"/>
    <col min="2" max="2" width="14.875" style="105" customWidth="1"/>
    <col min="3" max="4" width="12.875" style="105" customWidth="1"/>
    <col min="5" max="5" width="11.125" style="105" customWidth="1"/>
    <col min="6" max="6" width="11.875" style="105" customWidth="1"/>
    <col min="7" max="7" width="13.125" style="106" hidden="1" customWidth="1"/>
    <col min="8" max="9" width="13.125" style="106" customWidth="1"/>
    <col min="10" max="10" width="11.875" style="107" customWidth="1"/>
    <col min="11" max="12" width="11.875" style="107" hidden="1" customWidth="1"/>
    <col min="13" max="13" width="13.25" style="105" customWidth="1"/>
    <col min="14" max="14" width="11.125" style="105" hidden="1" customWidth="1"/>
    <col min="15" max="15" width="11.5" style="105" hidden="1" customWidth="1"/>
    <col min="16" max="16" width="11.5" style="105" customWidth="1"/>
    <col min="17" max="17" width="12.125" style="105" customWidth="1"/>
    <col min="18" max="18" width="13.5" style="105" customWidth="1"/>
    <col min="19" max="19" width="10" style="105" customWidth="1"/>
    <col min="20" max="20" width="9.5" style="105" customWidth="1"/>
    <col min="21" max="16384" width="7.625" style="105"/>
  </cols>
  <sheetData>
    <row r="1" spans="1:20" x14ac:dyDescent="0.2">
      <c r="N1" s="105" t="s">
        <v>503</v>
      </c>
      <c r="O1" s="107" t="s">
        <v>525</v>
      </c>
      <c r="R1" s="46" t="s">
        <v>470</v>
      </c>
    </row>
    <row r="2" spans="1:20" ht="15" customHeight="1" x14ac:dyDescent="0.25">
      <c r="A2" s="182" t="s">
        <v>177</v>
      </c>
      <c r="B2" s="182"/>
      <c r="C2" s="182"/>
      <c r="D2" s="182"/>
      <c r="E2" s="182"/>
      <c r="F2" s="182"/>
      <c r="G2" s="182"/>
      <c r="H2" s="182"/>
      <c r="I2" s="182"/>
      <c r="J2" s="182"/>
      <c r="K2" s="182"/>
      <c r="L2" s="182"/>
      <c r="M2" s="182"/>
      <c r="N2" s="182"/>
      <c r="O2" s="182"/>
      <c r="P2" s="182"/>
      <c r="Q2" s="182"/>
      <c r="R2" s="182"/>
    </row>
    <row r="3" spans="1:20" x14ac:dyDescent="0.2">
      <c r="F3" s="106"/>
      <c r="I3" s="107"/>
      <c r="L3" s="105"/>
    </row>
    <row r="4" spans="1:20" x14ac:dyDescent="0.2">
      <c r="A4" s="183"/>
      <c r="B4" s="183"/>
      <c r="C4" s="183"/>
      <c r="D4" s="183"/>
      <c r="E4" s="183"/>
      <c r="F4" s="183"/>
      <c r="G4" s="183"/>
      <c r="H4" s="183"/>
      <c r="I4" s="183"/>
      <c r="J4" s="184"/>
      <c r="K4" s="184"/>
      <c r="L4" s="184"/>
      <c r="M4" s="183"/>
    </row>
    <row r="5" spans="1:20" ht="23.25" customHeight="1" x14ac:dyDescent="0.2">
      <c r="A5" s="181" t="s">
        <v>178</v>
      </c>
      <c r="B5" s="173" t="s">
        <v>526</v>
      </c>
      <c r="C5" s="173" t="s">
        <v>179</v>
      </c>
      <c r="D5" s="185" t="s">
        <v>180</v>
      </c>
      <c r="E5" s="173" t="s">
        <v>181</v>
      </c>
      <c r="F5" s="173" t="s">
        <v>182</v>
      </c>
      <c r="G5" s="108" t="s">
        <v>183</v>
      </c>
      <c r="H5" s="173" t="s">
        <v>184</v>
      </c>
      <c r="I5" s="173" t="s">
        <v>185</v>
      </c>
      <c r="J5" s="173" t="s">
        <v>186</v>
      </c>
      <c r="K5" s="179" t="s">
        <v>187</v>
      </c>
      <c r="L5" s="180"/>
      <c r="M5" s="172" t="s">
        <v>188</v>
      </c>
      <c r="N5" s="172" t="s">
        <v>527</v>
      </c>
      <c r="O5" s="172" t="s">
        <v>528</v>
      </c>
      <c r="P5" s="172" t="s">
        <v>189</v>
      </c>
      <c r="Q5" s="172" t="s">
        <v>190</v>
      </c>
      <c r="R5" s="172" t="s">
        <v>529</v>
      </c>
    </row>
    <row r="6" spans="1:20" ht="63.95" customHeight="1" x14ac:dyDescent="0.2">
      <c r="A6" s="181"/>
      <c r="B6" s="173"/>
      <c r="C6" s="173"/>
      <c r="D6" s="186"/>
      <c r="E6" s="173"/>
      <c r="F6" s="173"/>
      <c r="G6" s="173" t="s">
        <v>191</v>
      </c>
      <c r="H6" s="173"/>
      <c r="I6" s="173"/>
      <c r="J6" s="173"/>
      <c r="K6" s="174" t="s">
        <v>192</v>
      </c>
      <c r="L6" s="174" t="s">
        <v>193</v>
      </c>
      <c r="M6" s="181"/>
      <c r="N6" s="181"/>
      <c r="O6" s="181"/>
      <c r="P6" s="172"/>
      <c r="Q6" s="172"/>
      <c r="R6" s="172"/>
    </row>
    <row r="7" spans="1:20" ht="63.95" customHeight="1" x14ac:dyDescent="0.2">
      <c r="A7" s="181"/>
      <c r="B7" s="173"/>
      <c r="C7" s="173"/>
      <c r="D7" s="186"/>
      <c r="E7" s="173"/>
      <c r="F7" s="173"/>
      <c r="G7" s="173"/>
      <c r="H7" s="173"/>
      <c r="I7" s="173"/>
      <c r="J7" s="173"/>
      <c r="K7" s="175"/>
      <c r="L7" s="175"/>
      <c r="M7" s="181"/>
      <c r="N7" s="181"/>
      <c r="O7" s="181"/>
      <c r="P7" s="172"/>
      <c r="Q7" s="172"/>
      <c r="R7" s="172"/>
    </row>
    <row r="8" spans="1:20" ht="73.5" customHeight="1" x14ac:dyDescent="0.2">
      <c r="A8" s="181"/>
      <c r="B8" s="173"/>
      <c r="C8" s="173"/>
      <c r="D8" s="187"/>
      <c r="E8" s="173"/>
      <c r="F8" s="173"/>
      <c r="G8" s="173"/>
      <c r="H8" s="173"/>
      <c r="I8" s="173"/>
      <c r="J8" s="173"/>
      <c r="K8" s="176"/>
      <c r="L8" s="176"/>
      <c r="M8" s="181"/>
      <c r="N8" s="181"/>
      <c r="O8" s="181"/>
      <c r="P8" s="172"/>
      <c r="Q8" s="172"/>
      <c r="R8" s="172"/>
    </row>
    <row r="9" spans="1:20" s="115" customFormat="1" x14ac:dyDescent="0.2">
      <c r="A9" s="109" t="s">
        <v>194</v>
      </c>
      <c r="B9" s="110">
        <v>2640283</v>
      </c>
      <c r="C9" s="110">
        <v>663185</v>
      </c>
      <c r="D9" s="110">
        <v>1219194.7414285718</v>
      </c>
      <c r="E9" s="110">
        <f>SUM(B9:D9)</f>
        <v>4522662.7414285718</v>
      </c>
      <c r="F9" s="1">
        <v>2807038.9</v>
      </c>
      <c r="G9" s="110">
        <v>166756</v>
      </c>
      <c r="H9" s="111">
        <v>58705</v>
      </c>
      <c r="I9" s="112">
        <v>47.82</v>
      </c>
      <c r="J9" s="110">
        <f>SUM(F9)/8*11+C9+D9-G9</f>
        <v>5575302.2289285716</v>
      </c>
      <c r="K9" s="110">
        <v>357889</v>
      </c>
      <c r="L9" s="110">
        <f>J9-K9</f>
        <v>5217413.2289285716</v>
      </c>
      <c r="M9" s="110"/>
      <c r="N9" s="111"/>
      <c r="O9" s="113"/>
      <c r="P9" s="2">
        <v>351007.60999999987</v>
      </c>
      <c r="Q9" s="2">
        <f>P9*$R$35/100</f>
        <v>114577.81658742117</v>
      </c>
      <c r="R9" s="111">
        <f t="shared" ref="R9:R26" si="0">Q9/I9</f>
        <v>2396.0229315646416</v>
      </c>
      <c r="S9" s="114"/>
      <c r="T9" s="114"/>
    </row>
    <row r="10" spans="1:20" s="115" customFormat="1" x14ac:dyDescent="0.2">
      <c r="A10" s="109" t="s">
        <v>195</v>
      </c>
      <c r="B10" s="110">
        <v>32165</v>
      </c>
      <c r="C10" s="110"/>
      <c r="D10" s="110">
        <v>0.38285714285666472</v>
      </c>
      <c r="E10" s="110">
        <f t="shared" ref="E10:E32" si="1">SUM(B10:D10)</f>
        <v>32165.382857142857</v>
      </c>
      <c r="F10" s="1">
        <v>21315.94</v>
      </c>
      <c r="G10" s="116"/>
      <c r="H10" s="111">
        <v>2580</v>
      </c>
      <c r="I10" s="112">
        <v>8.26</v>
      </c>
      <c r="J10" s="110">
        <f t="shared" ref="J10:J32" si="2">SUM(F10)/8*11+C10+D10-G10</f>
        <v>29309.800357142856</v>
      </c>
      <c r="K10" s="110">
        <v>5829</v>
      </c>
      <c r="L10" s="110">
        <f>J10-K10</f>
        <v>23480.800357142856</v>
      </c>
      <c r="M10" s="110"/>
      <c r="N10" s="111"/>
      <c r="O10" s="113"/>
      <c r="P10" s="2">
        <v>847.06</v>
      </c>
      <c r="Q10" s="2">
        <f t="shared" ref="Q10:Q32" si="3">P10*$R$35/100</f>
        <v>276.50194056630568</v>
      </c>
      <c r="R10" s="111">
        <f t="shared" si="0"/>
        <v>33.474811206574536</v>
      </c>
      <c r="S10" s="114"/>
      <c r="T10" s="114"/>
    </row>
    <row r="11" spans="1:20" s="115" customFormat="1" ht="25.5" x14ac:dyDescent="0.2">
      <c r="A11" s="109" t="s">
        <v>196</v>
      </c>
      <c r="B11" s="110">
        <v>5010730</v>
      </c>
      <c r="C11" s="110"/>
      <c r="D11" s="110">
        <v>8.4285713732242584E-2</v>
      </c>
      <c r="E11" s="110">
        <f t="shared" si="1"/>
        <v>5010730.0842857137</v>
      </c>
      <c r="F11" s="1">
        <v>3823140.41</v>
      </c>
      <c r="G11" s="110"/>
      <c r="H11" s="111">
        <v>383</v>
      </c>
      <c r="I11" s="112">
        <v>9982.09</v>
      </c>
      <c r="J11" s="110">
        <f t="shared" si="2"/>
        <v>5256818.1480357144</v>
      </c>
      <c r="K11" s="110">
        <v>521402</v>
      </c>
      <c r="L11" s="110">
        <f>J11-K11</f>
        <v>4735416.1480357144</v>
      </c>
      <c r="M11" s="110"/>
      <c r="N11" s="111"/>
      <c r="O11" s="117"/>
      <c r="P11" s="2">
        <v>653245.7200000002</v>
      </c>
      <c r="Q11" s="2">
        <f t="shared" si="3"/>
        <v>213236.02725501574</v>
      </c>
      <c r="R11" s="111">
        <f t="shared" si="0"/>
        <v>21.361861820021232</v>
      </c>
      <c r="S11" s="114"/>
      <c r="T11" s="114"/>
    </row>
    <row r="12" spans="1:20" s="115" customFormat="1" x14ac:dyDescent="0.2">
      <c r="A12" s="109" t="s">
        <v>197</v>
      </c>
      <c r="B12" s="110">
        <v>27677486</v>
      </c>
      <c r="C12" s="110">
        <v>3743285</v>
      </c>
      <c r="D12" s="110">
        <v>7741234.8242857084</v>
      </c>
      <c r="E12" s="110">
        <f t="shared" si="1"/>
        <v>39162005.824285708</v>
      </c>
      <c r="F12" s="3">
        <v>25515786.960000001</v>
      </c>
      <c r="G12" s="110"/>
      <c r="H12" s="111">
        <v>467555</v>
      </c>
      <c r="I12" s="112">
        <v>54.57</v>
      </c>
      <c r="J12" s="110">
        <f t="shared" si="2"/>
        <v>46568726.894285709</v>
      </c>
      <c r="K12" s="110">
        <v>3240360</v>
      </c>
      <c r="L12" s="110">
        <f t="shared" ref="L12:L26" si="4">J12-K12</f>
        <v>43328366.894285709</v>
      </c>
      <c r="M12" s="110"/>
      <c r="N12" s="111"/>
      <c r="O12" s="113"/>
      <c r="P12" s="2">
        <v>3270000.8900000043</v>
      </c>
      <c r="Q12" s="2">
        <f t="shared" si="3"/>
        <v>1067411.5077309138</v>
      </c>
      <c r="R12" s="111">
        <f t="shared" si="0"/>
        <v>19560.408791110753</v>
      </c>
      <c r="S12" s="114"/>
      <c r="T12" s="114"/>
    </row>
    <row r="13" spans="1:20" s="115" customFormat="1" x14ac:dyDescent="0.2">
      <c r="A13" s="109" t="s">
        <v>198</v>
      </c>
      <c r="B13" s="110">
        <v>73416405</v>
      </c>
      <c r="C13" s="110"/>
      <c r="D13" s="110">
        <v>-2769311</v>
      </c>
      <c r="E13" s="110">
        <f t="shared" si="1"/>
        <v>70647094</v>
      </c>
      <c r="F13" s="3">
        <v>44217791.990000002</v>
      </c>
      <c r="G13" s="110"/>
      <c r="H13" s="111">
        <v>19367</v>
      </c>
      <c r="I13" s="112">
        <v>1947.73</v>
      </c>
      <c r="J13" s="110">
        <f t="shared" si="2"/>
        <v>58030152.986250006</v>
      </c>
      <c r="K13" s="110">
        <f>5300371+19736</f>
        <v>5320107</v>
      </c>
      <c r="L13" s="110">
        <f t="shared" si="4"/>
        <v>52710045.986250006</v>
      </c>
      <c r="M13" s="110"/>
      <c r="N13" s="111"/>
      <c r="O13" s="117"/>
      <c r="P13" s="2">
        <v>6227120</v>
      </c>
      <c r="Q13" s="2">
        <f t="shared" si="3"/>
        <v>2032690.4400387853</v>
      </c>
      <c r="R13" s="111">
        <f t="shared" si="0"/>
        <v>1043.6202348573906</v>
      </c>
      <c r="S13" s="114"/>
      <c r="T13" s="114"/>
    </row>
    <row r="14" spans="1:20" s="115" customFormat="1" x14ac:dyDescent="0.2">
      <c r="A14" s="109" t="s">
        <v>199</v>
      </c>
      <c r="B14" s="110">
        <v>1941837</v>
      </c>
      <c r="C14" s="110">
        <v>895329</v>
      </c>
      <c r="D14" s="110">
        <v>1313372.4085714286</v>
      </c>
      <c r="E14" s="110">
        <f t="shared" si="1"/>
        <v>4150538.4085714286</v>
      </c>
      <c r="F14" s="3">
        <v>2718359.76</v>
      </c>
      <c r="G14" s="110">
        <f>438886+419959</f>
        <v>858845</v>
      </c>
      <c r="H14" s="111">
        <v>15439</v>
      </c>
      <c r="I14" s="112">
        <v>176.07</v>
      </c>
      <c r="J14" s="110">
        <f t="shared" si="2"/>
        <v>5087601.0785714285</v>
      </c>
      <c r="K14" s="110">
        <v>277948</v>
      </c>
      <c r="L14" s="110">
        <f t="shared" si="4"/>
        <v>4809653.0785714285</v>
      </c>
      <c r="M14" s="110"/>
      <c r="N14" s="111"/>
      <c r="O14" s="113"/>
      <c r="P14" s="2">
        <v>419958.49999999953</v>
      </c>
      <c r="Q14" s="2">
        <f t="shared" si="3"/>
        <v>137085.14179316079</v>
      </c>
      <c r="R14" s="111">
        <f t="shared" si="0"/>
        <v>778.5831873298165</v>
      </c>
      <c r="S14" s="114"/>
      <c r="T14" s="114"/>
    </row>
    <row r="15" spans="1:20" s="115" customFormat="1" x14ac:dyDescent="0.2">
      <c r="A15" s="109" t="s">
        <v>200</v>
      </c>
      <c r="B15" s="110">
        <v>6495704</v>
      </c>
      <c r="C15" s="110"/>
      <c r="D15" s="110">
        <v>355900.12285714317</v>
      </c>
      <c r="E15" s="110">
        <f t="shared" si="1"/>
        <v>6851604.1228571432</v>
      </c>
      <c r="F15" s="3">
        <v>4932562.6999999993</v>
      </c>
      <c r="G15" s="110"/>
      <c r="H15" s="111">
        <v>83569</v>
      </c>
      <c r="I15" s="112">
        <v>59.02</v>
      </c>
      <c r="J15" s="110">
        <f t="shared" si="2"/>
        <v>7138173.8353571417</v>
      </c>
      <c r="K15" s="110">
        <v>760199</v>
      </c>
      <c r="L15" s="110">
        <f t="shared" si="4"/>
        <v>6377974.8353571417</v>
      </c>
      <c r="M15" s="110"/>
      <c r="N15" s="111"/>
      <c r="O15" s="113"/>
      <c r="P15" s="2">
        <v>618935.43999999994</v>
      </c>
      <c r="Q15" s="2">
        <f t="shared" si="3"/>
        <v>202036.27871137846</v>
      </c>
      <c r="R15" s="111">
        <f t="shared" si="0"/>
        <v>3423.1833058518882</v>
      </c>
      <c r="S15" s="114"/>
      <c r="T15" s="114"/>
    </row>
    <row r="16" spans="1:20" s="115" customFormat="1" ht="25.5" x14ac:dyDescent="0.2">
      <c r="A16" s="109" t="s">
        <v>201</v>
      </c>
      <c r="B16" s="110">
        <v>33483215</v>
      </c>
      <c r="C16" s="110">
        <v>6310252</v>
      </c>
      <c r="D16" s="110">
        <v>2018096.4657142833</v>
      </c>
      <c r="E16" s="110">
        <f t="shared" si="1"/>
        <v>41811563.465714283</v>
      </c>
      <c r="F16" s="3">
        <v>25955607.690000001</v>
      </c>
      <c r="G16" s="110"/>
      <c r="H16" s="111">
        <v>196045</v>
      </c>
      <c r="I16" s="112">
        <v>132.4</v>
      </c>
      <c r="J16" s="110">
        <f t="shared" si="2"/>
        <v>44017309.039464287</v>
      </c>
      <c r="K16" s="110">
        <v>3321380</v>
      </c>
      <c r="L16" s="110">
        <f t="shared" si="4"/>
        <v>40695929.039464287</v>
      </c>
      <c r="M16" s="110"/>
      <c r="N16" s="111"/>
      <c r="O16" s="113"/>
      <c r="P16" s="2">
        <v>3363864.0300000012</v>
      </c>
      <c r="Q16" s="2">
        <f t="shared" si="3"/>
        <v>1098050.8253207493</v>
      </c>
      <c r="R16" s="111">
        <f t="shared" si="0"/>
        <v>8293.4352365615505</v>
      </c>
      <c r="S16" s="114"/>
      <c r="T16" s="114"/>
    </row>
    <row r="17" spans="1:20" s="115" customFormat="1" x14ac:dyDescent="0.2">
      <c r="A17" s="109" t="s">
        <v>202</v>
      </c>
      <c r="B17" s="110">
        <v>2675986</v>
      </c>
      <c r="C17" s="110"/>
      <c r="D17" s="110">
        <v>-0.10428571421653032</v>
      </c>
      <c r="E17" s="110">
        <f t="shared" si="1"/>
        <v>2675985.8957142858</v>
      </c>
      <c r="F17" s="3">
        <v>1929656.8800000001</v>
      </c>
      <c r="G17" s="110"/>
      <c r="H17" s="111">
        <v>9151</v>
      </c>
      <c r="I17" s="112">
        <v>210.87</v>
      </c>
      <c r="J17" s="110">
        <f t="shared" si="2"/>
        <v>2653278.1057142857</v>
      </c>
      <c r="K17" s="110">
        <v>242374</v>
      </c>
      <c r="L17" s="110">
        <f t="shared" si="4"/>
        <v>2410904.1057142857</v>
      </c>
      <c r="M17" s="110"/>
      <c r="N17" s="111"/>
      <c r="O17" s="113"/>
      <c r="P17" s="2">
        <v>241403.31000000006</v>
      </c>
      <c r="Q17" s="2">
        <f t="shared" si="3"/>
        <v>78800.183781703177</v>
      </c>
      <c r="R17" s="111">
        <f t="shared" si="0"/>
        <v>373.69082269504042</v>
      </c>
      <c r="S17" s="114"/>
      <c r="T17" s="114"/>
    </row>
    <row r="18" spans="1:20" s="115" customFormat="1" x14ac:dyDescent="0.2">
      <c r="A18" s="109" t="s">
        <v>203</v>
      </c>
      <c r="B18" s="110">
        <v>20850519</v>
      </c>
      <c r="C18" s="110"/>
      <c r="D18" s="110">
        <v>-0.42999999970197678</v>
      </c>
      <c r="E18" s="110">
        <f t="shared" si="1"/>
        <v>20850518.57</v>
      </c>
      <c r="F18" s="3">
        <v>14752778.08</v>
      </c>
      <c r="G18" s="110"/>
      <c r="H18" s="111">
        <v>4694</v>
      </c>
      <c r="I18" s="112">
        <v>3142.9</v>
      </c>
      <c r="J18" s="110">
        <f t="shared" si="2"/>
        <v>20285069.43</v>
      </c>
      <c r="K18" s="110">
        <v>1841082</v>
      </c>
      <c r="L18" s="110">
        <f t="shared" si="4"/>
        <v>18443987.43</v>
      </c>
      <c r="M18" s="110"/>
      <c r="N18" s="111"/>
      <c r="O18" s="117"/>
      <c r="P18" s="2">
        <v>1699857.9900000002</v>
      </c>
      <c r="Q18" s="2">
        <f t="shared" si="3"/>
        <v>554876.90709293308</v>
      </c>
      <c r="R18" s="111">
        <f t="shared" si="0"/>
        <v>176.54933567499222</v>
      </c>
      <c r="S18" s="114"/>
      <c r="T18" s="114"/>
    </row>
    <row r="19" spans="1:20" s="115" customFormat="1" ht="25.5" x14ac:dyDescent="0.2">
      <c r="A19" s="109" t="s">
        <v>204</v>
      </c>
      <c r="B19" s="110">
        <v>10357699</v>
      </c>
      <c r="C19" s="110"/>
      <c r="D19" s="110">
        <v>0.48571428656578064</v>
      </c>
      <c r="E19" s="110">
        <f t="shared" si="1"/>
        <v>10357699.485714287</v>
      </c>
      <c r="F19" s="3">
        <v>7513100.7799999993</v>
      </c>
      <c r="G19" s="110"/>
      <c r="H19" s="111">
        <v>36932</v>
      </c>
      <c r="I19" s="112">
        <v>203.43</v>
      </c>
      <c r="J19" s="110">
        <f t="shared" si="2"/>
        <v>10330514.058214286</v>
      </c>
      <c r="K19" s="110">
        <v>935898</v>
      </c>
      <c r="L19" s="110">
        <f t="shared" si="4"/>
        <v>9394616.0582142863</v>
      </c>
      <c r="M19" s="110"/>
      <c r="N19" s="111"/>
      <c r="O19" s="113"/>
      <c r="P19" s="2">
        <v>999322.38</v>
      </c>
      <c r="Q19" s="2">
        <f t="shared" si="3"/>
        <v>326204.25627622497</v>
      </c>
      <c r="R19" s="111">
        <f t="shared" si="0"/>
        <v>1603.5208979807549</v>
      </c>
      <c r="S19" s="114"/>
      <c r="T19" s="114"/>
    </row>
    <row r="20" spans="1:20" s="115" customFormat="1" ht="25.5" x14ac:dyDescent="0.2">
      <c r="A20" s="109" t="s">
        <v>205</v>
      </c>
      <c r="B20" s="110">
        <v>145887</v>
      </c>
      <c r="C20" s="110"/>
      <c r="D20" s="110">
        <v>-0.19142857141559944</v>
      </c>
      <c r="E20" s="110">
        <f t="shared" si="1"/>
        <v>145886.80857142858</v>
      </c>
      <c r="F20" s="3">
        <v>106707.29</v>
      </c>
      <c r="G20" s="110"/>
      <c r="H20" s="111">
        <v>53</v>
      </c>
      <c r="I20" s="112">
        <v>2013.35</v>
      </c>
      <c r="J20" s="110">
        <f t="shared" si="2"/>
        <v>146722.33232142858</v>
      </c>
      <c r="K20" s="110">
        <v>21473</v>
      </c>
      <c r="L20" s="110">
        <f t="shared" si="4"/>
        <v>125249.33232142858</v>
      </c>
      <c r="M20" s="110"/>
      <c r="N20" s="111"/>
      <c r="O20" s="117"/>
      <c r="P20" s="2">
        <v>13870.229999999996</v>
      </c>
      <c r="Q20" s="2">
        <f t="shared" si="3"/>
        <v>4527.5960511663743</v>
      </c>
      <c r="R20" s="111">
        <f t="shared" si="0"/>
        <v>2.2487873698891772</v>
      </c>
      <c r="S20" s="114"/>
      <c r="T20" s="114"/>
    </row>
    <row r="21" spans="1:20" s="115" customFormat="1" x14ac:dyDescent="0.2">
      <c r="A21" s="109" t="s">
        <v>206</v>
      </c>
      <c r="B21" s="110">
        <v>9671486</v>
      </c>
      <c r="C21" s="110">
        <v>3138910</v>
      </c>
      <c r="D21" s="110">
        <v>5524831.3399999999</v>
      </c>
      <c r="E21" s="110">
        <f t="shared" si="1"/>
        <v>18335227.34</v>
      </c>
      <c r="F21" s="3">
        <v>11244362.640000001</v>
      </c>
      <c r="G21" s="110">
        <f>226352+1575908</f>
        <v>1802260</v>
      </c>
      <c r="H21" s="111">
        <v>28036</v>
      </c>
      <c r="I21" s="112">
        <v>401.07</v>
      </c>
      <c r="J21" s="110">
        <f t="shared" si="2"/>
        <v>22322479.970000003</v>
      </c>
      <c r="K21" s="110">
        <v>1289179</v>
      </c>
      <c r="L21" s="110">
        <f t="shared" si="4"/>
        <v>21033300.970000003</v>
      </c>
      <c r="M21" s="110"/>
      <c r="N21" s="111"/>
      <c r="O21" s="113"/>
      <c r="P21" s="2">
        <v>1575907.0600000005</v>
      </c>
      <c r="Q21" s="2">
        <f t="shared" si="3"/>
        <v>514416.16915229341</v>
      </c>
      <c r="R21" s="111">
        <f t="shared" si="0"/>
        <v>1282.6094426217205</v>
      </c>
      <c r="S21" s="114"/>
      <c r="T21" s="114"/>
    </row>
    <row r="22" spans="1:20" s="115" customFormat="1" x14ac:dyDescent="0.2">
      <c r="A22" s="109" t="s">
        <v>207</v>
      </c>
      <c r="B22" s="110">
        <v>4693624</v>
      </c>
      <c r="C22" s="110"/>
      <c r="D22" s="110">
        <v>0.19428571499884129</v>
      </c>
      <c r="E22" s="110">
        <f t="shared" si="1"/>
        <v>4693624.194285715</v>
      </c>
      <c r="F22" s="3">
        <v>3416038</v>
      </c>
      <c r="G22" s="118"/>
      <c r="H22" s="111">
        <v>35844</v>
      </c>
      <c r="I22" s="112">
        <v>95.3</v>
      </c>
      <c r="J22" s="110">
        <f t="shared" si="2"/>
        <v>4697052.444285715</v>
      </c>
      <c r="K22" s="110">
        <v>412348</v>
      </c>
      <c r="L22" s="110">
        <f t="shared" si="4"/>
        <v>4284704.444285715</v>
      </c>
      <c r="M22" s="110"/>
      <c r="N22" s="111"/>
      <c r="O22" s="113"/>
      <c r="P22" s="2">
        <v>429186.23999999976</v>
      </c>
      <c r="Q22" s="2">
        <f t="shared" si="3"/>
        <v>140097.31096304412</v>
      </c>
      <c r="R22" s="111">
        <f t="shared" si="0"/>
        <v>1470.0662220676193</v>
      </c>
      <c r="S22" s="114"/>
      <c r="T22" s="114"/>
    </row>
    <row r="23" spans="1:20" s="115" customFormat="1" ht="38.25" x14ac:dyDescent="0.2">
      <c r="A23" s="109" t="s">
        <v>208</v>
      </c>
      <c r="B23" s="110">
        <v>6832451</v>
      </c>
      <c r="C23" s="110">
        <v>703440</v>
      </c>
      <c r="D23" s="110">
        <v>1361267.9885714287</v>
      </c>
      <c r="E23" s="110">
        <f t="shared" si="1"/>
        <v>8897158.9885714278</v>
      </c>
      <c r="F23" s="3">
        <v>5987712.4899999993</v>
      </c>
      <c r="G23" s="110"/>
      <c r="H23" s="111">
        <v>32779</v>
      </c>
      <c r="I23" s="112">
        <v>182.67</v>
      </c>
      <c r="J23" s="110">
        <f t="shared" si="2"/>
        <v>10297812.662321426</v>
      </c>
      <c r="K23" s="110">
        <v>775470</v>
      </c>
      <c r="L23" s="110">
        <f t="shared" si="4"/>
        <v>9522342.662321426</v>
      </c>
      <c r="M23" s="110"/>
      <c r="N23" s="111"/>
      <c r="O23" s="113"/>
      <c r="P23" s="2">
        <v>750243.76999999955</v>
      </c>
      <c r="Q23" s="2">
        <f t="shared" si="3"/>
        <v>244898.65924820083</v>
      </c>
      <c r="R23" s="111">
        <f t="shared" si="0"/>
        <v>1340.6616261466079</v>
      </c>
      <c r="S23" s="114"/>
      <c r="T23" s="114"/>
    </row>
    <row r="24" spans="1:20" s="115" customFormat="1" x14ac:dyDescent="0.2">
      <c r="A24" s="109" t="s">
        <v>209</v>
      </c>
      <c r="B24" s="110">
        <v>5257027</v>
      </c>
      <c r="C24" s="110"/>
      <c r="D24" s="110">
        <v>0.4942857138812542</v>
      </c>
      <c r="E24" s="110">
        <f t="shared" si="1"/>
        <v>5257027.4942857139</v>
      </c>
      <c r="F24" s="3">
        <v>3830684.92</v>
      </c>
      <c r="G24" s="118"/>
      <c r="H24" s="111">
        <v>35764</v>
      </c>
      <c r="I24" s="112">
        <v>107.11</v>
      </c>
      <c r="J24" s="110">
        <f t="shared" si="2"/>
        <v>5267192.2592857135</v>
      </c>
      <c r="K24" s="110">
        <v>496068</v>
      </c>
      <c r="L24" s="110">
        <f t="shared" si="4"/>
        <v>4771124.2592857135</v>
      </c>
      <c r="M24" s="110"/>
      <c r="N24" s="111"/>
      <c r="O24" s="113"/>
      <c r="P24" s="2">
        <v>514208.06000000006</v>
      </c>
      <c r="Q24" s="2">
        <f t="shared" si="3"/>
        <v>167850.59670487966</v>
      </c>
      <c r="R24" s="111">
        <f t="shared" si="0"/>
        <v>1567.086142329191</v>
      </c>
      <c r="S24" s="114"/>
      <c r="T24" s="114"/>
    </row>
    <row r="25" spans="1:20" s="115" customFormat="1" ht="25.5" x14ac:dyDescent="0.2">
      <c r="A25" s="109" t="s">
        <v>210</v>
      </c>
      <c r="B25" s="110">
        <v>85170</v>
      </c>
      <c r="C25" s="110"/>
      <c r="D25" s="110">
        <v>-9.5714285707799718E-2</v>
      </c>
      <c r="E25" s="110">
        <f t="shared" si="1"/>
        <v>85169.904285714292</v>
      </c>
      <c r="F25" s="3">
        <v>61838.71</v>
      </c>
      <c r="G25" s="110"/>
      <c r="H25" s="111">
        <v>684</v>
      </c>
      <c r="I25" s="112">
        <v>90.41</v>
      </c>
      <c r="J25" s="110">
        <f t="shared" si="2"/>
        <v>85028.130535714285</v>
      </c>
      <c r="K25" s="110">
        <v>7504</v>
      </c>
      <c r="L25" s="110">
        <f t="shared" si="4"/>
        <v>77524.130535714285</v>
      </c>
      <c r="M25" s="110"/>
      <c r="N25" s="111"/>
      <c r="O25" s="113"/>
      <c r="P25" s="2">
        <v>7639.68</v>
      </c>
      <c r="Q25" s="2">
        <f t="shared" si="3"/>
        <v>2493.785971838588</v>
      </c>
      <c r="R25" s="111">
        <f t="shared" si="0"/>
        <v>27.583076781756311</v>
      </c>
      <c r="S25" s="114"/>
      <c r="T25" s="114"/>
    </row>
    <row r="26" spans="1:20" s="115" customFormat="1" ht="25.5" x14ac:dyDescent="0.2">
      <c r="A26" s="109" t="s">
        <v>211</v>
      </c>
      <c r="B26" s="110">
        <v>175221</v>
      </c>
      <c r="C26" s="110"/>
      <c r="D26" s="110">
        <v>0.34142857140977867</v>
      </c>
      <c r="E26" s="110">
        <f t="shared" si="1"/>
        <v>175221.34142857141</v>
      </c>
      <c r="F26" s="3">
        <v>130443.20999999999</v>
      </c>
      <c r="G26" s="110"/>
      <c r="H26" s="111">
        <v>1354</v>
      </c>
      <c r="I26" s="112">
        <v>96.34</v>
      </c>
      <c r="J26" s="110">
        <f t="shared" si="2"/>
        <v>179359.75517857139</v>
      </c>
      <c r="K26" s="110">
        <v>12542</v>
      </c>
      <c r="L26" s="110">
        <f t="shared" si="4"/>
        <v>166817.75517857139</v>
      </c>
      <c r="M26" s="110"/>
      <c r="N26" s="111"/>
      <c r="O26" s="113"/>
      <c r="P26" s="2">
        <v>18938.72</v>
      </c>
      <c r="Q26" s="2">
        <f t="shared" si="3"/>
        <v>6182.0801735908972</v>
      </c>
      <c r="R26" s="111">
        <f t="shared" si="0"/>
        <v>64.169401843376548</v>
      </c>
      <c r="S26" s="114"/>
      <c r="T26" s="114"/>
    </row>
    <row r="27" spans="1:20" s="115" customFormat="1" x14ac:dyDescent="0.2">
      <c r="A27" s="109" t="s">
        <v>212</v>
      </c>
      <c r="B27" s="110"/>
      <c r="C27" s="110"/>
      <c r="D27" s="110">
        <v>0</v>
      </c>
      <c r="E27" s="110">
        <f t="shared" si="1"/>
        <v>0</v>
      </c>
      <c r="F27" s="1"/>
      <c r="G27" s="110"/>
      <c r="H27" s="119"/>
      <c r="I27" s="110"/>
      <c r="J27" s="110">
        <f t="shared" si="2"/>
        <v>0</v>
      </c>
      <c r="K27" s="110" t="s">
        <v>213</v>
      </c>
      <c r="L27" s="110"/>
      <c r="M27" s="110"/>
      <c r="N27" s="111"/>
      <c r="O27" s="117"/>
      <c r="P27" s="4"/>
      <c r="Q27" s="2">
        <f t="shared" si="3"/>
        <v>0</v>
      </c>
      <c r="R27" s="111"/>
      <c r="S27" s="114"/>
      <c r="T27" s="114"/>
    </row>
    <row r="28" spans="1:20" s="115" customFormat="1" x14ac:dyDescent="0.2">
      <c r="A28" s="109" t="s">
        <v>214</v>
      </c>
      <c r="B28" s="110">
        <v>351069</v>
      </c>
      <c r="C28" s="110"/>
      <c r="D28" s="110">
        <v>0.32142857142025605</v>
      </c>
      <c r="E28" s="110">
        <f t="shared" si="1"/>
        <v>351069.32142857142</v>
      </c>
      <c r="F28" s="5">
        <v>240899.72</v>
      </c>
      <c r="G28" s="110"/>
      <c r="H28" s="6">
        <v>15839</v>
      </c>
      <c r="I28" s="7">
        <v>15.21</v>
      </c>
      <c r="J28" s="110">
        <f t="shared" si="2"/>
        <v>331237.43642857141</v>
      </c>
      <c r="K28" s="110">
        <v>21319</v>
      </c>
      <c r="L28" s="110">
        <f>J28-K28</f>
        <v>309918.43642857141</v>
      </c>
      <c r="M28" s="110"/>
      <c r="N28" s="111"/>
      <c r="O28" s="113"/>
      <c r="P28" s="4">
        <v>17491.97</v>
      </c>
      <c r="Q28" s="2">
        <f t="shared" si="3"/>
        <v>5709.8241557004258</v>
      </c>
      <c r="R28" s="111">
        <f>Q28/I28</f>
        <v>375.39935277451843</v>
      </c>
      <c r="S28" s="114"/>
      <c r="T28" s="114"/>
    </row>
    <row r="29" spans="1:20" s="115" customFormat="1" ht="25.5" x14ac:dyDescent="0.2">
      <c r="A29" s="109" t="s">
        <v>215</v>
      </c>
      <c r="B29" s="110">
        <v>22061</v>
      </c>
      <c r="C29" s="110"/>
      <c r="D29" s="110">
        <v>-0.12285714285826543</v>
      </c>
      <c r="E29" s="110">
        <f t="shared" si="1"/>
        <v>22060.877142857142</v>
      </c>
      <c r="F29" s="5">
        <v>16422.13</v>
      </c>
      <c r="G29" s="110"/>
      <c r="H29" s="6">
        <v>1431</v>
      </c>
      <c r="I29" s="7">
        <v>11.48</v>
      </c>
      <c r="J29" s="110">
        <f t="shared" si="2"/>
        <v>22580.305892857144</v>
      </c>
      <c r="K29" s="110">
        <v>2227</v>
      </c>
      <c r="L29" s="110">
        <f>J29-K29</f>
        <v>20353.305892857144</v>
      </c>
      <c r="M29" s="110"/>
      <c r="N29" s="111"/>
      <c r="O29" s="113"/>
      <c r="P29" s="120">
        <v>2383.3900000000012</v>
      </c>
      <c r="Q29" s="2">
        <f t="shared" si="3"/>
        <v>777.99915015031718</v>
      </c>
      <c r="R29" s="111">
        <f>Q29/I29</f>
        <v>67.769960814487561</v>
      </c>
      <c r="S29" s="114"/>
      <c r="T29" s="114"/>
    </row>
    <row r="30" spans="1:20" s="115" customFormat="1" x14ac:dyDescent="0.2">
      <c r="A30" s="109" t="s">
        <v>216</v>
      </c>
      <c r="B30" s="110">
        <v>3692227</v>
      </c>
      <c r="C30" s="110"/>
      <c r="D30" s="110">
        <v>-1501177.2442857143</v>
      </c>
      <c r="E30" s="110">
        <f t="shared" si="1"/>
        <v>2191049.7557142857</v>
      </c>
      <c r="F30" s="8">
        <v>1593490.73</v>
      </c>
      <c r="G30" s="110"/>
      <c r="H30" s="206">
        <v>715</v>
      </c>
      <c r="I30" s="207">
        <v>2228.65</v>
      </c>
      <c r="J30" s="110">
        <f t="shared" si="2"/>
        <v>689872.5094642858</v>
      </c>
      <c r="K30" s="110">
        <v>323361</v>
      </c>
      <c r="L30" s="110">
        <f>J30-K30</f>
        <v>366511.5094642858</v>
      </c>
      <c r="M30" s="110"/>
      <c r="N30" s="111"/>
      <c r="O30" s="113"/>
      <c r="P30" s="120"/>
      <c r="Q30" s="2">
        <f t="shared" si="3"/>
        <v>0</v>
      </c>
      <c r="R30" s="111"/>
      <c r="S30" s="114"/>
      <c r="T30" s="114"/>
    </row>
    <row r="31" spans="1:20" s="115" customFormat="1" ht="25.5" x14ac:dyDescent="0.2">
      <c r="A31" s="109" t="s">
        <v>217</v>
      </c>
      <c r="B31" s="110">
        <v>20000</v>
      </c>
      <c r="C31" s="121"/>
      <c r="D31" s="110">
        <v>-17928.04</v>
      </c>
      <c r="E31" s="110">
        <f t="shared" si="1"/>
        <v>2071.9599999999991</v>
      </c>
      <c r="F31" s="8">
        <v>1286.52</v>
      </c>
      <c r="G31" s="110"/>
      <c r="H31" s="206"/>
      <c r="I31" s="207"/>
      <c r="J31" s="110">
        <f t="shared" si="2"/>
        <v>-16159.075000000001</v>
      </c>
      <c r="K31" s="110"/>
      <c r="L31" s="110">
        <f>J31-K31</f>
        <v>-16159.075000000001</v>
      </c>
      <c r="M31" s="110"/>
      <c r="N31" s="111"/>
      <c r="O31" s="113"/>
      <c r="P31" s="120"/>
      <c r="Q31" s="2">
        <f t="shared" si="3"/>
        <v>0</v>
      </c>
      <c r="R31" s="111"/>
      <c r="S31" s="114"/>
      <c r="T31" s="114"/>
    </row>
    <row r="32" spans="1:20" s="115" customFormat="1" x14ac:dyDescent="0.2">
      <c r="A32" s="109" t="s">
        <v>218</v>
      </c>
      <c r="B32" s="110">
        <v>15025177</v>
      </c>
      <c r="C32" s="110"/>
      <c r="D32" s="110">
        <v>-477996.50285714306</v>
      </c>
      <c r="E32" s="110">
        <f t="shared" si="1"/>
        <v>14547180.497142857</v>
      </c>
      <c r="F32" s="3">
        <v>8419667.9000000004</v>
      </c>
      <c r="G32" s="110"/>
      <c r="H32" s="206">
        <v>97</v>
      </c>
      <c r="I32" s="207">
        <v>86800.7</v>
      </c>
      <c r="J32" s="110">
        <f t="shared" si="2"/>
        <v>11099046.859642858</v>
      </c>
      <c r="K32" s="110">
        <v>1569356</v>
      </c>
      <c r="L32" s="110">
        <f>J32-K32</f>
        <v>9529690.8596428577</v>
      </c>
      <c r="M32" s="110"/>
      <c r="N32" s="111"/>
      <c r="O32" s="113"/>
      <c r="P32" s="120">
        <v>1262371.22</v>
      </c>
      <c r="Q32" s="2">
        <f t="shared" si="3"/>
        <v>412070.09190028429</v>
      </c>
      <c r="R32" s="111">
        <v>5</v>
      </c>
      <c r="S32" s="114"/>
      <c r="T32" s="114"/>
    </row>
    <row r="33" spans="1:20" s="128" customFormat="1" x14ac:dyDescent="0.2">
      <c r="A33" s="122"/>
      <c r="B33" s="123"/>
      <c r="C33" s="123"/>
      <c r="D33" s="123"/>
      <c r="E33" s="123"/>
      <c r="F33" s="123"/>
      <c r="G33" s="123"/>
      <c r="H33" s="124"/>
      <c r="I33" s="123"/>
      <c r="J33" s="123"/>
      <c r="K33" s="9" t="s">
        <v>213</v>
      </c>
      <c r="L33" s="123"/>
      <c r="M33" s="123"/>
      <c r="N33" s="125"/>
      <c r="O33" s="126"/>
      <c r="P33" s="127"/>
      <c r="Q33" s="10"/>
      <c r="R33" s="126"/>
      <c r="S33" s="114"/>
      <c r="T33" s="114"/>
    </row>
    <row r="34" spans="1:20" s="133" customFormat="1" x14ac:dyDescent="0.2">
      <c r="A34" s="129" t="s">
        <v>219</v>
      </c>
      <c r="B34" s="130">
        <f>SUM(B9:B32)</f>
        <v>230553429</v>
      </c>
      <c r="C34" s="130">
        <f t="shared" ref="C34:G34" si="5">SUM(C9:C32)</f>
        <v>15454401</v>
      </c>
      <c r="D34" s="130">
        <f t="shared" si="5"/>
        <v>14767486.464285709</v>
      </c>
      <c r="E34" s="130">
        <f t="shared" si="5"/>
        <v>260775316.4642857</v>
      </c>
      <c r="F34" s="130">
        <f t="shared" si="5"/>
        <v>169236694.34999999</v>
      </c>
      <c r="G34" s="130">
        <f t="shared" si="5"/>
        <v>2827861</v>
      </c>
      <c r="H34" s="130"/>
      <c r="I34" s="130"/>
      <c r="J34" s="130">
        <f>SUM(J9:J32)</f>
        <v>260094481.19553575</v>
      </c>
      <c r="K34" s="130">
        <f>SUM(K9:K33)</f>
        <v>21755315</v>
      </c>
      <c r="L34" s="130">
        <f>SUM(L9:L32)</f>
        <v>238339166.19553575</v>
      </c>
      <c r="M34" s="130">
        <f>ROUNDUP(SUM(J34)-B38,0)</f>
        <v>-680835</v>
      </c>
      <c r="N34" s="131">
        <f>SUM(N9:N33)</f>
        <v>0</v>
      </c>
      <c r="O34" s="132"/>
      <c r="P34" s="130">
        <f>SUM(P9:P33)</f>
        <v>22437803.27</v>
      </c>
      <c r="Q34" s="130">
        <f>SUM(Q9:Q33)</f>
        <v>7324270.0000000028</v>
      </c>
      <c r="R34" s="131">
        <f>SUM(R9:R33)</f>
        <v>43906.445429402607</v>
      </c>
      <c r="S34" s="114"/>
      <c r="T34" s="114"/>
    </row>
    <row r="35" spans="1:20" s="133" customFormat="1" x14ac:dyDescent="0.2">
      <c r="A35" s="134"/>
      <c r="B35" s="135"/>
      <c r="C35" s="135"/>
      <c r="D35" s="135"/>
      <c r="E35" s="135"/>
      <c r="F35" s="135"/>
      <c r="G35" s="136"/>
      <c r="H35" s="136"/>
      <c r="I35" s="136"/>
      <c r="J35" s="137"/>
      <c r="K35" s="137"/>
      <c r="L35" s="137"/>
      <c r="M35" s="138"/>
      <c r="N35" s="139"/>
      <c r="O35" s="140"/>
      <c r="P35" s="141"/>
      <c r="Q35" s="140"/>
      <c r="R35" s="140">
        <f>$R$39/P34*100</f>
        <v>32.642544868876548</v>
      </c>
      <c r="S35" s="140"/>
    </row>
    <row r="36" spans="1:20" s="142" customFormat="1" ht="11.25" x14ac:dyDescent="0.2">
      <c r="A36" s="142" t="s">
        <v>530</v>
      </c>
      <c r="G36" s="143"/>
      <c r="H36" s="143"/>
      <c r="I36" s="143"/>
      <c r="J36" s="144"/>
      <c r="K36" s="144"/>
      <c r="L36" s="144"/>
      <c r="M36" s="145"/>
      <c r="N36" s="146"/>
      <c r="O36" s="146"/>
      <c r="P36" s="147"/>
      <c r="Q36" s="146"/>
      <c r="R36" s="146"/>
      <c r="S36" s="146"/>
      <c r="T36" s="148"/>
    </row>
    <row r="37" spans="1:20" x14ac:dyDescent="0.2">
      <c r="J37" s="149"/>
      <c r="K37" s="149"/>
      <c r="L37" s="150"/>
      <c r="M37" s="151"/>
      <c r="N37" s="152"/>
      <c r="O37" s="152"/>
      <c r="P37" s="153"/>
      <c r="Q37" s="152"/>
      <c r="R37" s="152"/>
      <c r="S37" s="152"/>
      <c r="T37" s="154"/>
    </row>
    <row r="38" spans="1:20" x14ac:dyDescent="0.2">
      <c r="A38" s="155" t="s">
        <v>220</v>
      </c>
      <c r="B38" s="156">
        <f>SUM(B39:B46)</f>
        <v>260775316</v>
      </c>
      <c r="C38" s="135"/>
      <c r="D38" s="135"/>
      <c r="E38" s="135"/>
      <c r="F38" s="154"/>
      <c r="G38" s="157"/>
      <c r="H38" s="157"/>
      <c r="I38" s="157"/>
      <c r="J38" s="149"/>
      <c r="K38" s="149"/>
      <c r="L38" s="150"/>
      <c r="M38" s="153"/>
      <c r="N38" s="151"/>
      <c r="O38" s="152"/>
      <c r="P38" s="153"/>
      <c r="Q38" s="153"/>
      <c r="R38" s="152"/>
      <c r="S38" s="152"/>
    </row>
    <row r="39" spans="1:20" ht="51" x14ac:dyDescent="0.2">
      <c r="A39" s="158" t="s">
        <v>221</v>
      </c>
      <c r="B39" s="159">
        <v>219339382</v>
      </c>
      <c r="C39" s="160"/>
      <c r="D39" s="160"/>
      <c r="E39" s="160"/>
      <c r="F39" s="154"/>
      <c r="G39" s="154"/>
      <c r="H39" s="154"/>
      <c r="I39" s="154"/>
      <c r="J39" s="154"/>
      <c r="K39" s="154"/>
      <c r="L39" s="150"/>
      <c r="M39" s="151"/>
      <c r="N39" s="152"/>
      <c r="O39" s="152"/>
      <c r="P39" s="152" t="s">
        <v>222</v>
      </c>
      <c r="Q39" s="151"/>
      <c r="R39" s="152">
        <f>6000000+1324270</f>
        <v>7324270</v>
      </c>
      <c r="S39" s="152"/>
    </row>
    <row r="40" spans="1:20" ht="38.25" x14ac:dyDescent="0.2">
      <c r="A40" s="158" t="s">
        <v>223</v>
      </c>
      <c r="B40" s="159">
        <v>454435</v>
      </c>
      <c r="C40" s="160"/>
      <c r="D40" s="160"/>
      <c r="E40" s="160"/>
      <c r="F40" s="154"/>
      <c r="G40" s="161"/>
      <c r="H40" s="161"/>
      <c r="I40" s="161"/>
      <c r="J40" s="162"/>
      <c r="K40" s="162"/>
      <c r="L40" s="163"/>
      <c r="M40" s="151"/>
      <c r="N40" s="152"/>
      <c r="O40" s="152"/>
      <c r="P40" s="152"/>
      <c r="Q40" s="152"/>
      <c r="R40" s="152"/>
      <c r="S40" s="152"/>
    </row>
    <row r="41" spans="1:20" ht="38.25" x14ac:dyDescent="0.2">
      <c r="A41" s="158" t="s">
        <v>224</v>
      </c>
      <c r="B41" s="159">
        <v>1612936</v>
      </c>
      <c r="C41" s="160"/>
      <c r="D41" s="160"/>
      <c r="E41" s="160"/>
      <c r="F41" s="154"/>
      <c r="G41" s="161"/>
      <c r="H41" s="161"/>
      <c r="I41" s="161"/>
      <c r="J41" s="162"/>
      <c r="K41" s="162"/>
      <c r="L41" s="162"/>
      <c r="M41" s="128"/>
      <c r="N41" s="128"/>
      <c r="O41" s="128"/>
      <c r="P41" s="128"/>
      <c r="Q41" s="128"/>
      <c r="R41" s="128"/>
    </row>
    <row r="42" spans="1:20" ht="38.25" x14ac:dyDescent="0.2">
      <c r="A42" s="11" t="s">
        <v>225</v>
      </c>
      <c r="B42" s="164">
        <v>330607</v>
      </c>
      <c r="C42" s="165"/>
      <c r="D42" s="165"/>
      <c r="E42" s="165"/>
      <c r="F42" s="154"/>
      <c r="G42" s="161"/>
      <c r="H42" s="161"/>
      <c r="I42" s="161"/>
      <c r="M42" s="128"/>
      <c r="N42" s="128"/>
      <c r="O42" s="128"/>
      <c r="P42" s="128"/>
      <c r="Q42" s="128"/>
      <c r="R42" s="128"/>
    </row>
    <row r="43" spans="1:20" ht="63.75" x14ac:dyDescent="0.2">
      <c r="A43" s="12" t="s">
        <v>226</v>
      </c>
      <c r="B43" s="164">
        <v>15454401</v>
      </c>
      <c r="C43" s="165"/>
      <c r="D43" s="165"/>
      <c r="E43" s="165"/>
      <c r="F43" s="154"/>
      <c r="G43" s="161"/>
      <c r="H43" s="161"/>
      <c r="I43" s="161"/>
      <c r="M43" s="128"/>
      <c r="N43" s="128"/>
      <c r="O43" s="128"/>
      <c r="P43" s="128"/>
      <c r="Q43" s="128"/>
      <c r="R43" s="128"/>
    </row>
    <row r="44" spans="1:20" x14ac:dyDescent="0.2">
      <c r="A44" s="12" t="s">
        <v>227</v>
      </c>
      <c r="B44" s="164">
        <v>14767486</v>
      </c>
      <c r="C44" s="165"/>
      <c r="D44" s="165"/>
      <c r="E44" s="165"/>
      <c r="F44" s="154"/>
      <c r="G44" s="161"/>
      <c r="H44" s="161"/>
      <c r="I44" s="161"/>
    </row>
    <row r="45" spans="1:20" ht="51" x14ac:dyDescent="0.2">
      <c r="A45" s="12" t="s">
        <v>228</v>
      </c>
      <c r="B45" s="164">
        <v>5703474</v>
      </c>
      <c r="D45" s="154"/>
      <c r="F45" s="154"/>
      <c r="G45" s="161"/>
      <c r="H45" s="161"/>
      <c r="I45" s="161"/>
    </row>
    <row r="46" spans="1:20" ht="51" x14ac:dyDescent="0.2">
      <c r="A46" s="12" t="s">
        <v>228</v>
      </c>
      <c r="B46" s="164">
        <v>3112595</v>
      </c>
      <c r="C46" s="149"/>
      <c r="D46" s="149"/>
      <c r="F46" s="154"/>
      <c r="G46" s="161"/>
      <c r="H46" s="161"/>
      <c r="I46" s="161"/>
    </row>
    <row r="47" spans="1:20" x14ac:dyDescent="0.2">
      <c r="A47" s="13" t="s">
        <v>229</v>
      </c>
      <c r="B47" s="166">
        <f>B43+B44+B45+B46</f>
        <v>39037956</v>
      </c>
      <c r="C47" s="149"/>
      <c r="D47" s="149"/>
      <c r="F47" s="154"/>
      <c r="G47" s="161"/>
      <c r="H47" s="161"/>
      <c r="I47" s="161"/>
    </row>
    <row r="48" spans="1:20" x14ac:dyDescent="0.2">
      <c r="A48" s="105" t="s">
        <v>230</v>
      </c>
      <c r="F48" s="154"/>
      <c r="G48" s="161"/>
      <c r="H48" s="161"/>
      <c r="I48" s="161"/>
    </row>
    <row r="49" spans="1:15" ht="23.25" customHeight="1" x14ac:dyDescent="0.2">
      <c r="A49" s="177" t="s">
        <v>531</v>
      </c>
      <c r="B49" s="177"/>
      <c r="C49" s="177"/>
      <c r="D49" s="177"/>
      <c r="E49" s="177"/>
      <c r="F49" s="177"/>
      <c r="G49" s="177"/>
      <c r="H49" s="177"/>
      <c r="I49" s="177"/>
      <c r="J49" s="178"/>
      <c r="K49" s="178"/>
      <c r="L49" s="178"/>
      <c r="M49" s="177"/>
      <c r="N49" s="177"/>
      <c r="O49" s="177"/>
    </row>
    <row r="50" spans="1:15" x14ac:dyDescent="0.2">
      <c r="F50" s="154"/>
      <c r="G50" s="161"/>
      <c r="H50" s="161"/>
      <c r="I50" s="161"/>
    </row>
    <row r="51" spans="1:15" x14ac:dyDescent="0.2">
      <c r="F51" s="154"/>
      <c r="G51" s="161"/>
      <c r="H51" s="161"/>
      <c r="I51" s="161"/>
    </row>
    <row r="52" spans="1:15" x14ac:dyDescent="0.2">
      <c r="F52" s="154"/>
      <c r="G52" s="161"/>
      <c r="H52" s="161"/>
      <c r="I52" s="161"/>
    </row>
    <row r="53" spans="1:15" x14ac:dyDescent="0.2">
      <c r="C53" s="154"/>
      <c r="D53" s="154"/>
      <c r="F53" s="154"/>
      <c r="G53" s="161"/>
      <c r="H53" s="161"/>
      <c r="I53" s="161"/>
    </row>
    <row r="54" spans="1:15" x14ac:dyDescent="0.2">
      <c r="F54" s="154"/>
      <c r="G54" s="161"/>
      <c r="H54" s="161"/>
      <c r="I54" s="161"/>
    </row>
    <row r="55" spans="1:15" x14ac:dyDescent="0.2">
      <c r="F55" s="154"/>
      <c r="G55" s="161"/>
      <c r="H55" s="161"/>
      <c r="I55" s="161"/>
    </row>
    <row r="56" spans="1:15" x14ac:dyDescent="0.2">
      <c r="F56" s="154"/>
      <c r="G56" s="161"/>
      <c r="H56" s="161"/>
      <c r="I56" s="161"/>
    </row>
    <row r="57" spans="1:15" x14ac:dyDescent="0.2">
      <c r="F57" s="154"/>
      <c r="G57" s="161"/>
      <c r="H57" s="161"/>
      <c r="I57" s="161"/>
    </row>
    <row r="58" spans="1:15" x14ac:dyDescent="0.2">
      <c r="F58" s="154"/>
      <c r="G58" s="161"/>
      <c r="H58" s="161"/>
      <c r="I58" s="161"/>
    </row>
    <row r="59" spans="1:15" x14ac:dyDescent="0.2">
      <c r="E59" s="105" t="s">
        <v>532</v>
      </c>
      <c r="F59" s="154"/>
      <c r="G59" s="161"/>
      <c r="H59" s="161"/>
      <c r="I59" s="161"/>
    </row>
    <row r="60" spans="1:15" x14ac:dyDescent="0.2">
      <c r="F60" s="154"/>
      <c r="G60" s="161"/>
      <c r="H60" s="161"/>
      <c r="I60" s="161"/>
    </row>
    <row r="61" spans="1:15" x14ac:dyDescent="0.2">
      <c r="F61" s="154"/>
      <c r="G61" s="161"/>
      <c r="H61" s="161"/>
      <c r="I61" s="161"/>
    </row>
    <row r="62" spans="1:15" x14ac:dyDescent="0.2">
      <c r="F62" s="154"/>
      <c r="G62" s="161"/>
      <c r="H62" s="161"/>
      <c r="I62" s="161"/>
    </row>
    <row r="63" spans="1:15" x14ac:dyDescent="0.2">
      <c r="F63" s="154"/>
      <c r="G63" s="161"/>
      <c r="H63" s="161"/>
      <c r="I63" s="161"/>
    </row>
    <row r="64" spans="1:15" x14ac:dyDescent="0.2">
      <c r="F64" s="154"/>
      <c r="G64" s="161"/>
      <c r="H64" s="161"/>
      <c r="I64" s="161"/>
    </row>
    <row r="65" spans="6:9" x14ac:dyDescent="0.2">
      <c r="F65" s="154"/>
      <c r="G65" s="161"/>
      <c r="H65" s="161"/>
      <c r="I65" s="161"/>
    </row>
    <row r="66" spans="6:9" x14ac:dyDescent="0.2">
      <c r="F66" s="154"/>
    </row>
  </sheetData>
  <mergeCells count="22">
    <mergeCell ref="A2:R2"/>
    <mergeCell ref="A4:M4"/>
    <mergeCell ref="A5:A8"/>
    <mergeCell ref="B5:B8"/>
    <mergeCell ref="C5:C8"/>
    <mergeCell ref="D5:D8"/>
    <mergeCell ref="E5:E8"/>
    <mergeCell ref="F5:F8"/>
    <mergeCell ref="H5:H8"/>
    <mergeCell ref="I5:I8"/>
    <mergeCell ref="A49:O49"/>
    <mergeCell ref="J5:J8"/>
    <mergeCell ref="K5:L5"/>
    <mergeCell ref="M5:M8"/>
    <mergeCell ref="N5:N8"/>
    <mergeCell ref="O5:O8"/>
    <mergeCell ref="Q5:Q8"/>
    <mergeCell ref="R5:R8"/>
    <mergeCell ref="G6:G8"/>
    <mergeCell ref="K6:K8"/>
    <mergeCell ref="L6:L8"/>
    <mergeCell ref="P5:P8"/>
  </mergeCells>
  <pageMargins left="0.7" right="0.7" top="0.75" bottom="0.75" header="0.3" footer="0.3"/>
  <pageSetup paperSize="9" scale="46" orientation="portrait" verticalDpi="0" r:id="rId1"/>
  <colBreaks count="1" manualBreakCount="1">
    <brk id="1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9194A-A08D-4DE8-9C3D-402CC00FF3AB}">
  <sheetPr filterMode="1"/>
  <dimension ref="A1:N314"/>
  <sheetViews>
    <sheetView workbookViewId="0">
      <selection activeCell="K151" sqref="K151"/>
    </sheetView>
  </sheetViews>
  <sheetFormatPr defaultRowHeight="12" x14ac:dyDescent="0.2"/>
  <cols>
    <col min="1" max="1" width="20" style="95" customWidth="1"/>
    <col min="2" max="2" width="8.5" style="95" customWidth="1"/>
    <col min="3" max="3" width="9" style="95" customWidth="1"/>
    <col min="4" max="4" width="8.75" style="95" customWidth="1"/>
    <col min="5" max="5" width="7.75" style="95" customWidth="1"/>
    <col min="6" max="6" width="6.375" style="95" customWidth="1"/>
    <col min="7" max="7" width="13.5" style="95" customWidth="1"/>
    <col min="8" max="8" width="10.625" style="95" customWidth="1"/>
    <col min="9" max="9" width="9.25" style="95" customWidth="1"/>
    <col min="10" max="10" width="5.875" style="95" customWidth="1"/>
    <col min="11" max="11" width="12.75" style="95" customWidth="1"/>
    <col min="12" max="12" width="12.625" style="95" customWidth="1"/>
    <col min="13" max="13" width="12.5" style="95" customWidth="1"/>
    <col min="14" max="14" width="9.5" style="95" bestFit="1" customWidth="1"/>
    <col min="15" max="256" width="9" style="95"/>
    <col min="257" max="257" width="20" style="95" customWidth="1"/>
    <col min="258" max="258" width="8.5" style="95" customWidth="1"/>
    <col min="259" max="259" width="9" style="95"/>
    <col min="260" max="260" width="8.75" style="95" customWidth="1"/>
    <col min="261" max="261" width="7.75" style="95" customWidth="1"/>
    <col min="262" max="262" width="6.375" style="95" customWidth="1"/>
    <col min="263" max="263" width="13.5" style="95" customWidth="1"/>
    <col min="264" max="264" width="10.625" style="95" customWidth="1"/>
    <col min="265" max="265" width="9.25" style="95" customWidth="1"/>
    <col min="266" max="266" width="5.875" style="95" customWidth="1"/>
    <col min="267" max="267" width="12.75" style="95" customWidth="1"/>
    <col min="268" max="268" width="12.625" style="95" customWidth="1"/>
    <col min="269" max="269" width="12.5" style="95" customWidth="1"/>
    <col min="270" max="270" width="9.5" style="95" bestFit="1" customWidth="1"/>
    <col min="271" max="512" width="9" style="95"/>
    <col min="513" max="513" width="20" style="95" customWidth="1"/>
    <col min="514" max="514" width="8.5" style="95" customWidth="1"/>
    <col min="515" max="515" width="9" style="95"/>
    <col min="516" max="516" width="8.75" style="95" customWidth="1"/>
    <col min="517" max="517" width="7.75" style="95" customWidth="1"/>
    <col min="518" max="518" width="6.375" style="95" customWidth="1"/>
    <col min="519" max="519" width="13.5" style="95" customWidth="1"/>
    <col min="520" max="520" width="10.625" style="95" customWidth="1"/>
    <col min="521" max="521" width="9.25" style="95" customWidth="1"/>
    <col min="522" max="522" width="5.875" style="95" customWidth="1"/>
    <col min="523" max="523" width="12.75" style="95" customWidth="1"/>
    <col min="524" max="524" width="12.625" style="95" customWidth="1"/>
    <col min="525" max="525" width="12.5" style="95" customWidth="1"/>
    <col min="526" max="526" width="9.5" style="95" bestFit="1" customWidth="1"/>
    <col min="527" max="768" width="9" style="95"/>
    <col min="769" max="769" width="20" style="95" customWidth="1"/>
    <col min="770" max="770" width="8.5" style="95" customWidth="1"/>
    <col min="771" max="771" width="9" style="95"/>
    <col min="772" max="772" width="8.75" style="95" customWidth="1"/>
    <col min="773" max="773" width="7.75" style="95" customWidth="1"/>
    <col min="774" max="774" width="6.375" style="95" customWidth="1"/>
    <col min="775" max="775" width="13.5" style="95" customWidth="1"/>
    <col min="776" max="776" width="10.625" style="95" customWidth="1"/>
    <col min="777" max="777" width="9.25" style="95" customWidth="1"/>
    <col min="778" max="778" width="5.875" style="95" customWidth="1"/>
    <col min="779" max="779" width="12.75" style="95" customWidth="1"/>
    <col min="780" max="780" width="12.625" style="95" customWidth="1"/>
    <col min="781" max="781" width="12.5" style="95" customWidth="1"/>
    <col min="782" max="782" width="9.5" style="95" bestFit="1" customWidth="1"/>
    <col min="783" max="1024" width="9" style="95"/>
    <col min="1025" max="1025" width="20" style="95" customWidth="1"/>
    <col min="1026" max="1026" width="8.5" style="95" customWidth="1"/>
    <col min="1027" max="1027" width="9" style="95"/>
    <col min="1028" max="1028" width="8.75" style="95" customWidth="1"/>
    <col min="1029" max="1029" width="7.75" style="95" customWidth="1"/>
    <col min="1030" max="1030" width="6.375" style="95" customWidth="1"/>
    <col min="1031" max="1031" width="13.5" style="95" customWidth="1"/>
    <col min="1032" max="1032" width="10.625" style="95" customWidth="1"/>
    <col min="1033" max="1033" width="9.25" style="95" customWidth="1"/>
    <col min="1034" max="1034" width="5.875" style="95" customWidth="1"/>
    <col min="1035" max="1035" width="12.75" style="95" customWidth="1"/>
    <col min="1036" max="1036" width="12.625" style="95" customWidth="1"/>
    <col min="1037" max="1037" width="12.5" style="95" customWidth="1"/>
    <col min="1038" max="1038" width="9.5" style="95" bestFit="1" customWidth="1"/>
    <col min="1039" max="1280" width="9" style="95"/>
    <col min="1281" max="1281" width="20" style="95" customWidth="1"/>
    <col min="1282" max="1282" width="8.5" style="95" customWidth="1"/>
    <col min="1283" max="1283" width="9" style="95"/>
    <col min="1284" max="1284" width="8.75" style="95" customWidth="1"/>
    <col min="1285" max="1285" width="7.75" style="95" customWidth="1"/>
    <col min="1286" max="1286" width="6.375" style="95" customWidth="1"/>
    <col min="1287" max="1287" width="13.5" style="95" customWidth="1"/>
    <col min="1288" max="1288" width="10.625" style="95" customWidth="1"/>
    <col min="1289" max="1289" width="9.25" style="95" customWidth="1"/>
    <col min="1290" max="1290" width="5.875" style="95" customWidth="1"/>
    <col min="1291" max="1291" width="12.75" style="95" customWidth="1"/>
    <col min="1292" max="1292" width="12.625" style="95" customWidth="1"/>
    <col min="1293" max="1293" width="12.5" style="95" customWidth="1"/>
    <col min="1294" max="1294" width="9.5" style="95" bestFit="1" customWidth="1"/>
    <col min="1295" max="1536" width="9" style="95"/>
    <col min="1537" max="1537" width="20" style="95" customWidth="1"/>
    <col min="1538" max="1538" width="8.5" style="95" customWidth="1"/>
    <col min="1539" max="1539" width="9" style="95"/>
    <col min="1540" max="1540" width="8.75" style="95" customWidth="1"/>
    <col min="1541" max="1541" width="7.75" style="95" customWidth="1"/>
    <col min="1542" max="1542" width="6.375" style="95" customWidth="1"/>
    <col min="1543" max="1543" width="13.5" style="95" customWidth="1"/>
    <col min="1544" max="1544" width="10.625" style="95" customWidth="1"/>
    <col min="1545" max="1545" width="9.25" style="95" customWidth="1"/>
    <col min="1546" max="1546" width="5.875" style="95" customWidth="1"/>
    <col min="1547" max="1547" width="12.75" style="95" customWidth="1"/>
    <col min="1548" max="1548" width="12.625" style="95" customWidth="1"/>
    <col min="1549" max="1549" width="12.5" style="95" customWidth="1"/>
    <col min="1550" max="1550" width="9.5" style="95" bestFit="1" customWidth="1"/>
    <col min="1551" max="1792" width="9" style="95"/>
    <col min="1793" max="1793" width="20" style="95" customWidth="1"/>
    <col min="1794" max="1794" width="8.5" style="95" customWidth="1"/>
    <col min="1795" max="1795" width="9" style="95"/>
    <col min="1796" max="1796" width="8.75" style="95" customWidth="1"/>
    <col min="1797" max="1797" width="7.75" style="95" customWidth="1"/>
    <col min="1798" max="1798" width="6.375" style="95" customWidth="1"/>
    <col min="1799" max="1799" width="13.5" style="95" customWidth="1"/>
    <col min="1800" max="1800" width="10.625" style="95" customWidth="1"/>
    <col min="1801" max="1801" width="9.25" style="95" customWidth="1"/>
    <col min="1802" max="1802" width="5.875" style="95" customWidth="1"/>
    <col min="1803" max="1803" width="12.75" style="95" customWidth="1"/>
    <col min="1804" max="1804" width="12.625" style="95" customWidth="1"/>
    <col min="1805" max="1805" width="12.5" style="95" customWidth="1"/>
    <col min="1806" max="1806" width="9.5" style="95" bestFit="1" customWidth="1"/>
    <col min="1807" max="2048" width="9" style="95"/>
    <col min="2049" max="2049" width="20" style="95" customWidth="1"/>
    <col min="2050" max="2050" width="8.5" style="95" customWidth="1"/>
    <col min="2051" max="2051" width="9" style="95"/>
    <col min="2052" max="2052" width="8.75" style="95" customWidth="1"/>
    <col min="2053" max="2053" width="7.75" style="95" customWidth="1"/>
    <col min="2054" max="2054" width="6.375" style="95" customWidth="1"/>
    <col min="2055" max="2055" width="13.5" style="95" customWidth="1"/>
    <col min="2056" max="2056" width="10.625" style="95" customWidth="1"/>
    <col min="2057" max="2057" width="9.25" style="95" customWidth="1"/>
    <col min="2058" max="2058" width="5.875" style="95" customWidth="1"/>
    <col min="2059" max="2059" width="12.75" style="95" customWidth="1"/>
    <col min="2060" max="2060" width="12.625" style="95" customWidth="1"/>
    <col min="2061" max="2061" width="12.5" style="95" customWidth="1"/>
    <col min="2062" max="2062" width="9.5" style="95" bestFit="1" customWidth="1"/>
    <col min="2063" max="2304" width="9" style="95"/>
    <col min="2305" max="2305" width="20" style="95" customWidth="1"/>
    <col min="2306" max="2306" width="8.5" style="95" customWidth="1"/>
    <col min="2307" max="2307" width="9" style="95"/>
    <col min="2308" max="2308" width="8.75" style="95" customWidth="1"/>
    <col min="2309" max="2309" width="7.75" style="95" customWidth="1"/>
    <col min="2310" max="2310" width="6.375" style="95" customWidth="1"/>
    <col min="2311" max="2311" width="13.5" style="95" customWidth="1"/>
    <col min="2312" max="2312" width="10.625" style="95" customWidth="1"/>
    <col min="2313" max="2313" width="9.25" style="95" customWidth="1"/>
    <col min="2314" max="2314" width="5.875" style="95" customWidth="1"/>
    <col min="2315" max="2315" width="12.75" style="95" customWidth="1"/>
    <col min="2316" max="2316" width="12.625" style="95" customWidth="1"/>
    <col min="2317" max="2317" width="12.5" style="95" customWidth="1"/>
    <col min="2318" max="2318" width="9.5" style="95" bestFit="1" customWidth="1"/>
    <col min="2319" max="2560" width="9" style="95"/>
    <col min="2561" max="2561" width="20" style="95" customWidth="1"/>
    <col min="2562" max="2562" width="8.5" style="95" customWidth="1"/>
    <col min="2563" max="2563" width="9" style="95"/>
    <col min="2564" max="2564" width="8.75" style="95" customWidth="1"/>
    <col min="2565" max="2565" width="7.75" style="95" customWidth="1"/>
    <col min="2566" max="2566" width="6.375" style="95" customWidth="1"/>
    <col min="2567" max="2567" width="13.5" style="95" customWidth="1"/>
    <col min="2568" max="2568" width="10.625" style="95" customWidth="1"/>
    <col min="2569" max="2569" width="9.25" style="95" customWidth="1"/>
    <col min="2570" max="2570" width="5.875" style="95" customWidth="1"/>
    <col min="2571" max="2571" width="12.75" style="95" customWidth="1"/>
    <col min="2572" max="2572" width="12.625" style="95" customWidth="1"/>
    <col min="2573" max="2573" width="12.5" style="95" customWidth="1"/>
    <col min="2574" max="2574" width="9.5" style="95" bestFit="1" customWidth="1"/>
    <col min="2575" max="2816" width="9" style="95"/>
    <col min="2817" max="2817" width="20" style="95" customWidth="1"/>
    <col min="2818" max="2818" width="8.5" style="95" customWidth="1"/>
    <col min="2819" max="2819" width="9" style="95"/>
    <col min="2820" max="2820" width="8.75" style="95" customWidth="1"/>
    <col min="2821" max="2821" width="7.75" style="95" customWidth="1"/>
    <col min="2822" max="2822" width="6.375" style="95" customWidth="1"/>
    <col min="2823" max="2823" width="13.5" style="95" customWidth="1"/>
    <col min="2824" max="2824" width="10.625" style="95" customWidth="1"/>
    <col min="2825" max="2825" width="9.25" style="95" customWidth="1"/>
    <col min="2826" max="2826" width="5.875" style="95" customWidth="1"/>
    <col min="2827" max="2827" width="12.75" style="95" customWidth="1"/>
    <col min="2828" max="2828" width="12.625" style="95" customWidth="1"/>
    <col min="2829" max="2829" width="12.5" style="95" customWidth="1"/>
    <col min="2830" max="2830" width="9.5" style="95" bestFit="1" customWidth="1"/>
    <col min="2831" max="3072" width="9" style="95"/>
    <col min="3073" max="3073" width="20" style="95" customWidth="1"/>
    <col min="3074" max="3074" width="8.5" style="95" customWidth="1"/>
    <col min="3075" max="3075" width="9" style="95"/>
    <col min="3076" max="3076" width="8.75" style="95" customWidth="1"/>
    <col min="3077" max="3077" width="7.75" style="95" customWidth="1"/>
    <col min="3078" max="3078" width="6.375" style="95" customWidth="1"/>
    <col min="3079" max="3079" width="13.5" style="95" customWidth="1"/>
    <col min="3080" max="3080" width="10.625" style="95" customWidth="1"/>
    <col min="3081" max="3081" width="9.25" style="95" customWidth="1"/>
    <col min="3082" max="3082" width="5.875" style="95" customWidth="1"/>
    <col min="3083" max="3083" width="12.75" style="95" customWidth="1"/>
    <col min="3084" max="3084" width="12.625" style="95" customWidth="1"/>
    <col min="3085" max="3085" width="12.5" style="95" customWidth="1"/>
    <col min="3086" max="3086" width="9.5" style="95" bestFit="1" customWidth="1"/>
    <col min="3087" max="3328" width="9" style="95"/>
    <col min="3329" max="3329" width="20" style="95" customWidth="1"/>
    <col min="3330" max="3330" width="8.5" style="95" customWidth="1"/>
    <col min="3331" max="3331" width="9" style="95"/>
    <col min="3332" max="3332" width="8.75" style="95" customWidth="1"/>
    <col min="3333" max="3333" width="7.75" style="95" customWidth="1"/>
    <col min="3334" max="3334" width="6.375" style="95" customWidth="1"/>
    <col min="3335" max="3335" width="13.5" style="95" customWidth="1"/>
    <col min="3336" max="3336" width="10.625" style="95" customWidth="1"/>
    <col min="3337" max="3337" width="9.25" style="95" customWidth="1"/>
    <col min="3338" max="3338" width="5.875" style="95" customWidth="1"/>
    <col min="3339" max="3339" width="12.75" style="95" customWidth="1"/>
    <col min="3340" max="3340" width="12.625" style="95" customWidth="1"/>
    <col min="3341" max="3341" width="12.5" style="95" customWidth="1"/>
    <col min="3342" max="3342" width="9.5" style="95" bestFit="1" customWidth="1"/>
    <col min="3343" max="3584" width="9" style="95"/>
    <col min="3585" max="3585" width="20" style="95" customWidth="1"/>
    <col min="3586" max="3586" width="8.5" style="95" customWidth="1"/>
    <col min="3587" max="3587" width="9" style="95"/>
    <col min="3588" max="3588" width="8.75" style="95" customWidth="1"/>
    <col min="3589" max="3589" width="7.75" style="95" customWidth="1"/>
    <col min="3590" max="3590" width="6.375" style="95" customWidth="1"/>
    <col min="3591" max="3591" width="13.5" style="95" customWidth="1"/>
    <col min="3592" max="3592" width="10.625" style="95" customWidth="1"/>
    <col min="3593" max="3593" width="9.25" style="95" customWidth="1"/>
    <col min="3594" max="3594" width="5.875" style="95" customWidth="1"/>
    <col min="3595" max="3595" width="12.75" style="95" customWidth="1"/>
    <col min="3596" max="3596" width="12.625" style="95" customWidth="1"/>
    <col min="3597" max="3597" width="12.5" style="95" customWidth="1"/>
    <col min="3598" max="3598" width="9.5" style="95" bestFit="1" customWidth="1"/>
    <col min="3599" max="3840" width="9" style="95"/>
    <col min="3841" max="3841" width="20" style="95" customWidth="1"/>
    <col min="3842" max="3842" width="8.5" style="95" customWidth="1"/>
    <col min="3843" max="3843" width="9" style="95"/>
    <col min="3844" max="3844" width="8.75" style="95" customWidth="1"/>
    <col min="3845" max="3845" width="7.75" style="95" customWidth="1"/>
    <col min="3846" max="3846" width="6.375" style="95" customWidth="1"/>
    <col min="3847" max="3847" width="13.5" style="95" customWidth="1"/>
    <col min="3848" max="3848" width="10.625" style="95" customWidth="1"/>
    <col min="3849" max="3849" width="9.25" style="95" customWidth="1"/>
    <col min="3850" max="3850" width="5.875" style="95" customWidth="1"/>
    <col min="3851" max="3851" width="12.75" style="95" customWidth="1"/>
    <col min="3852" max="3852" width="12.625" style="95" customWidth="1"/>
    <col min="3853" max="3853" width="12.5" style="95" customWidth="1"/>
    <col min="3854" max="3854" width="9.5" style="95" bestFit="1" customWidth="1"/>
    <col min="3855" max="4096" width="9" style="95"/>
    <col min="4097" max="4097" width="20" style="95" customWidth="1"/>
    <col min="4098" max="4098" width="8.5" style="95" customWidth="1"/>
    <col min="4099" max="4099" width="9" style="95"/>
    <col min="4100" max="4100" width="8.75" style="95" customWidth="1"/>
    <col min="4101" max="4101" width="7.75" style="95" customWidth="1"/>
    <col min="4102" max="4102" width="6.375" style="95" customWidth="1"/>
    <col min="4103" max="4103" width="13.5" style="95" customWidth="1"/>
    <col min="4104" max="4104" width="10.625" style="95" customWidth="1"/>
    <col min="4105" max="4105" width="9.25" style="95" customWidth="1"/>
    <col min="4106" max="4106" width="5.875" style="95" customWidth="1"/>
    <col min="4107" max="4107" width="12.75" style="95" customWidth="1"/>
    <col min="4108" max="4108" width="12.625" style="95" customWidth="1"/>
    <col min="4109" max="4109" width="12.5" style="95" customWidth="1"/>
    <col min="4110" max="4110" width="9.5" style="95" bestFit="1" customWidth="1"/>
    <col min="4111" max="4352" width="9" style="95"/>
    <col min="4353" max="4353" width="20" style="95" customWidth="1"/>
    <col min="4354" max="4354" width="8.5" style="95" customWidth="1"/>
    <col min="4355" max="4355" width="9" style="95"/>
    <col min="4356" max="4356" width="8.75" style="95" customWidth="1"/>
    <col min="4357" max="4357" width="7.75" style="95" customWidth="1"/>
    <col min="4358" max="4358" width="6.375" style="95" customWidth="1"/>
    <col min="4359" max="4359" width="13.5" style="95" customWidth="1"/>
    <col min="4360" max="4360" width="10.625" style="95" customWidth="1"/>
    <col min="4361" max="4361" width="9.25" style="95" customWidth="1"/>
    <col min="4362" max="4362" width="5.875" style="95" customWidth="1"/>
    <col min="4363" max="4363" width="12.75" style="95" customWidth="1"/>
    <col min="4364" max="4364" width="12.625" style="95" customWidth="1"/>
    <col min="4365" max="4365" width="12.5" style="95" customWidth="1"/>
    <col min="4366" max="4366" width="9.5" style="95" bestFit="1" customWidth="1"/>
    <col min="4367" max="4608" width="9" style="95"/>
    <col min="4609" max="4609" width="20" style="95" customWidth="1"/>
    <col min="4610" max="4610" width="8.5" style="95" customWidth="1"/>
    <col min="4611" max="4611" width="9" style="95"/>
    <col min="4612" max="4612" width="8.75" style="95" customWidth="1"/>
    <col min="4613" max="4613" width="7.75" style="95" customWidth="1"/>
    <col min="4614" max="4614" width="6.375" style="95" customWidth="1"/>
    <col min="4615" max="4615" width="13.5" style="95" customWidth="1"/>
    <col min="4616" max="4616" width="10.625" style="95" customWidth="1"/>
    <col min="4617" max="4617" width="9.25" style="95" customWidth="1"/>
    <col min="4618" max="4618" width="5.875" style="95" customWidth="1"/>
    <col min="4619" max="4619" width="12.75" style="95" customWidth="1"/>
    <col min="4620" max="4620" width="12.625" style="95" customWidth="1"/>
    <col min="4621" max="4621" width="12.5" style="95" customWidth="1"/>
    <col min="4622" max="4622" width="9.5" style="95" bestFit="1" customWidth="1"/>
    <col min="4623" max="4864" width="9" style="95"/>
    <col min="4865" max="4865" width="20" style="95" customWidth="1"/>
    <col min="4866" max="4866" width="8.5" style="95" customWidth="1"/>
    <col min="4867" max="4867" width="9" style="95"/>
    <col min="4868" max="4868" width="8.75" style="95" customWidth="1"/>
    <col min="4869" max="4869" width="7.75" style="95" customWidth="1"/>
    <col min="4870" max="4870" width="6.375" style="95" customWidth="1"/>
    <col min="4871" max="4871" width="13.5" style="95" customWidth="1"/>
    <col min="4872" max="4872" width="10.625" style="95" customWidth="1"/>
    <col min="4873" max="4873" width="9.25" style="95" customWidth="1"/>
    <col min="4874" max="4874" width="5.875" style="95" customWidth="1"/>
    <col min="4875" max="4875" width="12.75" style="95" customWidth="1"/>
    <col min="4876" max="4876" width="12.625" style="95" customWidth="1"/>
    <col min="4877" max="4877" width="12.5" style="95" customWidth="1"/>
    <col min="4878" max="4878" width="9.5" style="95" bestFit="1" customWidth="1"/>
    <col min="4879" max="5120" width="9" style="95"/>
    <col min="5121" max="5121" width="20" style="95" customWidth="1"/>
    <col min="5122" max="5122" width="8.5" style="95" customWidth="1"/>
    <col min="5123" max="5123" width="9" style="95"/>
    <col min="5124" max="5124" width="8.75" style="95" customWidth="1"/>
    <col min="5125" max="5125" width="7.75" style="95" customWidth="1"/>
    <col min="5126" max="5126" width="6.375" style="95" customWidth="1"/>
    <col min="5127" max="5127" width="13.5" style="95" customWidth="1"/>
    <col min="5128" max="5128" width="10.625" style="95" customWidth="1"/>
    <col min="5129" max="5129" width="9.25" style="95" customWidth="1"/>
    <col min="5130" max="5130" width="5.875" style="95" customWidth="1"/>
    <col min="5131" max="5131" width="12.75" style="95" customWidth="1"/>
    <col min="5132" max="5132" width="12.625" style="95" customWidth="1"/>
    <col min="5133" max="5133" width="12.5" style="95" customWidth="1"/>
    <col min="5134" max="5134" width="9.5" style="95" bestFit="1" customWidth="1"/>
    <col min="5135" max="5376" width="9" style="95"/>
    <col min="5377" max="5377" width="20" style="95" customWidth="1"/>
    <col min="5378" max="5378" width="8.5" style="95" customWidth="1"/>
    <col min="5379" max="5379" width="9" style="95"/>
    <col min="5380" max="5380" width="8.75" style="95" customWidth="1"/>
    <col min="5381" max="5381" width="7.75" style="95" customWidth="1"/>
    <col min="5382" max="5382" width="6.375" style="95" customWidth="1"/>
    <col min="5383" max="5383" width="13.5" style="95" customWidth="1"/>
    <col min="5384" max="5384" width="10.625" style="95" customWidth="1"/>
    <col min="5385" max="5385" width="9.25" style="95" customWidth="1"/>
    <col min="5386" max="5386" width="5.875" style="95" customWidth="1"/>
    <col min="5387" max="5387" width="12.75" style="95" customWidth="1"/>
    <col min="5388" max="5388" width="12.625" style="95" customWidth="1"/>
    <col min="5389" max="5389" width="12.5" style="95" customWidth="1"/>
    <col min="5390" max="5390" width="9.5" style="95" bestFit="1" customWidth="1"/>
    <col min="5391" max="5632" width="9" style="95"/>
    <col min="5633" max="5633" width="20" style="95" customWidth="1"/>
    <col min="5634" max="5634" width="8.5" style="95" customWidth="1"/>
    <col min="5635" max="5635" width="9" style="95"/>
    <col min="5636" max="5636" width="8.75" style="95" customWidth="1"/>
    <col min="5637" max="5637" width="7.75" style="95" customWidth="1"/>
    <col min="5638" max="5638" width="6.375" style="95" customWidth="1"/>
    <col min="5639" max="5639" width="13.5" style="95" customWidth="1"/>
    <col min="5640" max="5640" width="10.625" style="95" customWidth="1"/>
    <col min="5641" max="5641" width="9.25" style="95" customWidth="1"/>
    <col min="5642" max="5642" width="5.875" style="95" customWidth="1"/>
    <col min="5643" max="5643" width="12.75" style="95" customWidth="1"/>
    <col min="5644" max="5644" width="12.625" style="95" customWidth="1"/>
    <col min="5645" max="5645" width="12.5" style="95" customWidth="1"/>
    <col min="5646" max="5646" width="9.5" style="95" bestFit="1" customWidth="1"/>
    <col min="5647" max="5888" width="9" style="95"/>
    <col min="5889" max="5889" width="20" style="95" customWidth="1"/>
    <col min="5890" max="5890" width="8.5" style="95" customWidth="1"/>
    <col min="5891" max="5891" width="9" style="95"/>
    <col min="5892" max="5892" width="8.75" style="95" customWidth="1"/>
    <col min="5893" max="5893" width="7.75" style="95" customWidth="1"/>
    <col min="5894" max="5894" width="6.375" style="95" customWidth="1"/>
    <col min="5895" max="5895" width="13.5" style="95" customWidth="1"/>
    <col min="5896" max="5896" width="10.625" style="95" customWidth="1"/>
    <col min="5897" max="5897" width="9.25" style="95" customWidth="1"/>
    <col min="5898" max="5898" width="5.875" style="95" customWidth="1"/>
    <col min="5899" max="5899" width="12.75" style="95" customWidth="1"/>
    <col min="5900" max="5900" width="12.625" style="95" customWidth="1"/>
    <col min="5901" max="5901" width="12.5" style="95" customWidth="1"/>
    <col min="5902" max="5902" width="9.5" style="95" bestFit="1" customWidth="1"/>
    <col min="5903" max="6144" width="9" style="95"/>
    <col min="6145" max="6145" width="20" style="95" customWidth="1"/>
    <col min="6146" max="6146" width="8.5" style="95" customWidth="1"/>
    <col min="6147" max="6147" width="9" style="95"/>
    <col min="6148" max="6148" width="8.75" style="95" customWidth="1"/>
    <col min="6149" max="6149" width="7.75" style="95" customWidth="1"/>
    <col min="6150" max="6150" width="6.375" style="95" customWidth="1"/>
    <col min="6151" max="6151" width="13.5" style="95" customWidth="1"/>
    <col min="6152" max="6152" width="10.625" style="95" customWidth="1"/>
    <col min="6153" max="6153" width="9.25" style="95" customWidth="1"/>
    <col min="6154" max="6154" width="5.875" style="95" customWidth="1"/>
    <col min="6155" max="6155" width="12.75" style="95" customWidth="1"/>
    <col min="6156" max="6156" width="12.625" style="95" customWidth="1"/>
    <col min="6157" max="6157" width="12.5" style="95" customWidth="1"/>
    <col min="6158" max="6158" width="9.5" style="95" bestFit="1" customWidth="1"/>
    <col min="6159" max="6400" width="9" style="95"/>
    <col min="6401" max="6401" width="20" style="95" customWidth="1"/>
    <col min="6402" max="6402" width="8.5" style="95" customWidth="1"/>
    <col min="6403" max="6403" width="9" style="95"/>
    <col min="6404" max="6404" width="8.75" style="95" customWidth="1"/>
    <col min="6405" max="6405" width="7.75" style="95" customWidth="1"/>
    <col min="6406" max="6406" width="6.375" style="95" customWidth="1"/>
    <col min="6407" max="6407" width="13.5" style="95" customWidth="1"/>
    <col min="6408" max="6408" width="10.625" style="95" customWidth="1"/>
    <col min="6409" max="6409" width="9.25" style="95" customWidth="1"/>
    <col min="6410" max="6410" width="5.875" style="95" customWidth="1"/>
    <col min="6411" max="6411" width="12.75" style="95" customWidth="1"/>
    <col min="6412" max="6412" width="12.625" style="95" customWidth="1"/>
    <col min="6413" max="6413" width="12.5" style="95" customWidth="1"/>
    <col min="6414" max="6414" width="9.5" style="95" bestFit="1" customWidth="1"/>
    <col min="6415" max="6656" width="9" style="95"/>
    <col min="6657" max="6657" width="20" style="95" customWidth="1"/>
    <col min="6658" max="6658" width="8.5" style="95" customWidth="1"/>
    <col min="6659" max="6659" width="9" style="95"/>
    <col min="6660" max="6660" width="8.75" style="95" customWidth="1"/>
    <col min="6661" max="6661" width="7.75" style="95" customWidth="1"/>
    <col min="6662" max="6662" width="6.375" style="95" customWidth="1"/>
    <col min="6663" max="6663" width="13.5" style="95" customWidth="1"/>
    <col min="6664" max="6664" width="10.625" style="95" customWidth="1"/>
    <col min="6665" max="6665" width="9.25" style="95" customWidth="1"/>
    <col min="6666" max="6666" width="5.875" style="95" customWidth="1"/>
    <col min="6667" max="6667" width="12.75" style="95" customWidth="1"/>
    <col min="6668" max="6668" width="12.625" style="95" customWidth="1"/>
    <col min="6669" max="6669" width="12.5" style="95" customWidth="1"/>
    <col min="6670" max="6670" width="9.5" style="95" bestFit="1" customWidth="1"/>
    <col min="6671" max="6912" width="9" style="95"/>
    <col min="6913" max="6913" width="20" style="95" customWidth="1"/>
    <col min="6914" max="6914" width="8.5" style="95" customWidth="1"/>
    <col min="6915" max="6915" width="9" style="95"/>
    <col min="6916" max="6916" width="8.75" style="95" customWidth="1"/>
    <col min="6917" max="6917" width="7.75" style="95" customWidth="1"/>
    <col min="6918" max="6918" width="6.375" style="95" customWidth="1"/>
    <col min="6919" max="6919" width="13.5" style="95" customWidth="1"/>
    <col min="6920" max="6920" width="10.625" style="95" customWidth="1"/>
    <col min="6921" max="6921" width="9.25" style="95" customWidth="1"/>
    <col min="6922" max="6922" width="5.875" style="95" customWidth="1"/>
    <col min="6923" max="6923" width="12.75" style="95" customWidth="1"/>
    <col min="6924" max="6924" width="12.625" style="95" customWidth="1"/>
    <col min="6925" max="6925" width="12.5" style="95" customWidth="1"/>
    <col min="6926" max="6926" width="9.5" style="95" bestFit="1" customWidth="1"/>
    <col min="6927" max="7168" width="9" style="95"/>
    <col min="7169" max="7169" width="20" style="95" customWidth="1"/>
    <col min="7170" max="7170" width="8.5" style="95" customWidth="1"/>
    <col min="7171" max="7171" width="9" style="95"/>
    <col min="7172" max="7172" width="8.75" style="95" customWidth="1"/>
    <col min="7173" max="7173" width="7.75" style="95" customWidth="1"/>
    <col min="7174" max="7174" width="6.375" style="95" customWidth="1"/>
    <col min="7175" max="7175" width="13.5" style="95" customWidth="1"/>
    <col min="7176" max="7176" width="10.625" style="95" customWidth="1"/>
    <col min="7177" max="7177" width="9.25" style="95" customWidth="1"/>
    <col min="7178" max="7178" width="5.875" style="95" customWidth="1"/>
    <col min="7179" max="7179" width="12.75" style="95" customWidth="1"/>
    <col min="7180" max="7180" width="12.625" style="95" customWidth="1"/>
    <col min="7181" max="7181" width="12.5" style="95" customWidth="1"/>
    <col min="7182" max="7182" width="9.5" style="95" bestFit="1" customWidth="1"/>
    <col min="7183" max="7424" width="9" style="95"/>
    <col min="7425" max="7425" width="20" style="95" customWidth="1"/>
    <col min="7426" max="7426" width="8.5" style="95" customWidth="1"/>
    <col min="7427" max="7427" width="9" style="95"/>
    <col min="7428" max="7428" width="8.75" style="95" customWidth="1"/>
    <col min="7429" max="7429" width="7.75" style="95" customWidth="1"/>
    <col min="7430" max="7430" width="6.375" style="95" customWidth="1"/>
    <col min="7431" max="7431" width="13.5" style="95" customWidth="1"/>
    <col min="7432" max="7432" width="10.625" style="95" customWidth="1"/>
    <col min="7433" max="7433" width="9.25" style="95" customWidth="1"/>
    <col min="7434" max="7434" width="5.875" style="95" customWidth="1"/>
    <col min="7435" max="7435" width="12.75" style="95" customWidth="1"/>
    <col min="7436" max="7436" width="12.625" style="95" customWidth="1"/>
    <col min="7437" max="7437" width="12.5" style="95" customWidth="1"/>
    <col min="7438" max="7438" width="9.5" style="95" bestFit="1" customWidth="1"/>
    <col min="7439" max="7680" width="9" style="95"/>
    <col min="7681" max="7681" width="20" style="95" customWidth="1"/>
    <col min="7682" max="7682" width="8.5" style="95" customWidth="1"/>
    <col min="7683" max="7683" width="9" style="95"/>
    <col min="7684" max="7684" width="8.75" style="95" customWidth="1"/>
    <col min="7685" max="7685" width="7.75" style="95" customWidth="1"/>
    <col min="7686" max="7686" width="6.375" style="95" customWidth="1"/>
    <col min="7687" max="7687" width="13.5" style="95" customWidth="1"/>
    <col min="7688" max="7688" width="10.625" style="95" customWidth="1"/>
    <col min="7689" max="7689" width="9.25" style="95" customWidth="1"/>
    <col min="7690" max="7690" width="5.875" style="95" customWidth="1"/>
    <col min="7691" max="7691" width="12.75" style="95" customWidth="1"/>
    <col min="7692" max="7692" width="12.625" style="95" customWidth="1"/>
    <col min="7693" max="7693" width="12.5" style="95" customWidth="1"/>
    <col min="7694" max="7694" width="9.5" style="95" bestFit="1" customWidth="1"/>
    <col min="7695" max="7936" width="9" style="95"/>
    <col min="7937" max="7937" width="20" style="95" customWidth="1"/>
    <col min="7938" max="7938" width="8.5" style="95" customWidth="1"/>
    <col min="7939" max="7939" width="9" style="95"/>
    <col min="7940" max="7940" width="8.75" style="95" customWidth="1"/>
    <col min="7941" max="7941" width="7.75" style="95" customWidth="1"/>
    <col min="7942" max="7942" width="6.375" style="95" customWidth="1"/>
    <col min="7943" max="7943" width="13.5" style="95" customWidth="1"/>
    <col min="7944" max="7944" width="10.625" style="95" customWidth="1"/>
    <col min="7945" max="7945" width="9.25" style="95" customWidth="1"/>
    <col min="7946" max="7946" width="5.875" style="95" customWidth="1"/>
    <col min="7947" max="7947" width="12.75" style="95" customWidth="1"/>
    <col min="7948" max="7948" width="12.625" style="95" customWidth="1"/>
    <col min="7949" max="7949" width="12.5" style="95" customWidth="1"/>
    <col min="7950" max="7950" width="9.5" style="95" bestFit="1" customWidth="1"/>
    <col min="7951" max="8192" width="9" style="95"/>
    <col min="8193" max="8193" width="20" style="95" customWidth="1"/>
    <col min="8194" max="8194" width="8.5" style="95" customWidth="1"/>
    <col min="8195" max="8195" width="9" style="95"/>
    <col min="8196" max="8196" width="8.75" style="95" customWidth="1"/>
    <col min="8197" max="8197" width="7.75" style="95" customWidth="1"/>
    <col min="8198" max="8198" width="6.375" style="95" customWidth="1"/>
    <col min="8199" max="8199" width="13.5" style="95" customWidth="1"/>
    <col min="8200" max="8200" width="10.625" style="95" customWidth="1"/>
    <col min="8201" max="8201" width="9.25" style="95" customWidth="1"/>
    <col min="8202" max="8202" width="5.875" style="95" customWidth="1"/>
    <col min="8203" max="8203" width="12.75" style="95" customWidth="1"/>
    <col min="8204" max="8204" width="12.625" style="95" customWidth="1"/>
    <col min="8205" max="8205" width="12.5" style="95" customWidth="1"/>
    <col min="8206" max="8206" width="9.5" style="95" bestFit="1" customWidth="1"/>
    <col min="8207" max="8448" width="9" style="95"/>
    <col min="8449" max="8449" width="20" style="95" customWidth="1"/>
    <col min="8450" max="8450" width="8.5" style="95" customWidth="1"/>
    <col min="8451" max="8451" width="9" style="95"/>
    <col min="8452" max="8452" width="8.75" style="95" customWidth="1"/>
    <col min="8453" max="8453" width="7.75" style="95" customWidth="1"/>
    <col min="8454" max="8454" width="6.375" style="95" customWidth="1"/>
    <col min="8455" max="8455" width="13.5" style="95" customWidth="1"/>
    <col min="8456" max="8456" width="10.625" style="95" customWidth="1"/>
    <col min="8457" max="8457" width="9.25" style="95" customWidth="1"/>
    <col min="8458" max="8458" width="5.875" style="95" customWidth="1"/>
    <col min="8459" max="8459" width="12.75" style="95" customWidth="1"/>
    <col min="8460" max="8460" width="12.625" style="95" customWidth="1"/>
    <col min="8461" max="8461" width="12.5" style="95" customWidth="1"/>
    <col min="8462" max="8462" width="9.5" style="95" bestFit="1" customWidth="1"/>
    <col min="8463" max="8704" width="9" style="95"/>
    <col min="8705" max="8705" width="20" style="95" customWidth="1"/>
    <col min="8706" max="8706" width="8.5" style="95" customWidth="1"/>
    <col min="8707" max="8707" width="9" style="95"/>
    <col min="8708" max="8708" width="8.75" style="95" customWidth="1"/>
    <col min="8709" max="8709" width="7.75" style="95" customWidth="1"/>
    <col min="8710" max="8710" width="6.375" style="95" customWidth="1"/>
    <col min="8711" max="8711" width="13.5" style="95" customWidth="1"/>
    <col min="8712" max="8712" width="10.625" style="95" customWidth="1"/>
    <col min="8713" max="8713" width="9.25" style="95" customWidth="1"/>
    <col min="8714" max="8714" width="5.875" style="95" customWidth="1"/>
    <col min="8715" max="8715" width="12.75" style="95" customWidth="1"/>
    <col min="8716" max="8716" width="12.625" style="95" customWidth="1"/>
    <col min="8717" max="8717" width="12.5" style="95" customWidth="1"/>
    <col min="8718" max="8718" width="9.5" style="95" bestFit="1" customWidth="1"/>
    <col min="8719" max="8960" width="9" style="95"/>
    <col min="8961" max="8961" width="20" style="95" customWidth="1"/>
    <col min="8962" max="8962" width="8.5" style="95" customWidth="1"/>
    <col min="8963" max="8963" width="9" style="95"/>
    <col min="8964" max="8964" width="8.75" style="95" customWidth="1"/>
    <col min="8965" max="8965" width="7.75" style="95" customWidth="1"/>
    <col min="8966" max="8966" width="6.375" style="95" customWidth="1"/>
    <col min="8967" max="8967" width="13.5" style="95" customWidth="1"/>
    <col min="8968" max="8968" width="10.625" style="95" customWidth="1"/>
    <col min="8969" max="8969" width="9.25" style="95" customWidth="1"/>
    <col min="8970" max="8970" width="5.875" style="95" customWidth="1"/>
    <col min="8971" max="8971" width="12.75" style="95" customWidth="1"/>
    <col min="8972" max="8972" width="12.625" style="95" customWidth="1"/>
    <col min="8973" max="8973" width="12.5" style="95" customWidth="1"/>
    <col min="8974" max="8974" width="9.5" style="95" bestFit="1" customWidth="1"/>
    <col min="8975" max="9216" width="9" style="95"/>
    <col min="9217" max="9217" width="20" style="95" customWidth="1"/>
    <col min="9218" max="9218" width="8.5" style="95" customWidth="1"/>
    <col min="9219" max="9219" width="9" style="95"/>
    <col min="9220" max="9220" width="8.75" style="95" customWidth="1"/>
    <col min="9221" max="9221" width="7.75" style="95" customWidth="1"/>
    <col min="9222" max="9222" width="6.375" style="95" customWidth="1"/>
    <col min="9223" max="9223" width="13.5" style="95" customWidth="1"/>
    <col min="9224" max="9224" width="10.625" style="95" customWidth="1"/>
    <col min="9225" max="9225" width="9.25" style="95" customWidth="1"/>
    <col min="9226" max="9226" width="5.875" style="95" customWidth="1"/>
    <col min="9227" max="9227" width="12.75" style="95" customWidth="1"/>
    <col min="9228" max="9228" width="12.625" style="95" customWidth="1"/>
    <col min="9229" max="9229" width="12.5" style="95" customWidth="1"/>
    <col min="9230" max="9230" width="9.5" style="95" bestFit="1" customWidth="1"/>
    <col min="9231" max="9472" width="9" style="95"/>
    <col min="9473" max="9473" width="20" style="95" customWidth="1"/>
    <col min="9474" max="9474" width="8.5" style="95" customWidth="1"/>
    <col min="9475" max="9475" width="9" style="95"/>
    <col min="9476" max="9476" width="8.75" style="95" customWidth="1"/>
    <col min="9477" max="9477" width="7.75" style="95" customWidth="1"/>
    <col min="9478" max="9478" width="6.375" style="95" customWidth="1"/>
    <col min="9479" max="9479" width="13.5" style="95" customWidth="1"/>
    <col min="9480" max="9480" width="10.625" style="95" customWidth="1"/>
    <col min="9481" max="9481" width="9.25" style="95" customWidth="1"/>
    <col min="9482" max="9482" width="5.875" style="95" customWidth="1"/>
    <col min="9483" max="9483" width="12.75" style="95" customWidth="1"/>
    <col min="9484" max="9484" width="12.625" style="95" customWidth="1"/>
    <col min="9485" max="9485" width="12.5" style="95" customWidth="1"/>
    <col min="9486" max="9486" width="9.5" style="95" bestFit="1" customWidth="1"/>
    <col min="9487" max="9728" width="9" style="95"/>
    <col min="9729" max="9729" width="20" style="95" customWidth="1"/>
    <col min="9730" max="9730" width="8.5" style="95" customWidth="1"/>
    <col min="9731" max="9731" width="9" style="95"/>
    <col min="9732" max="9732" width="8.75" style="95" customWidth="1"/>
    <col min="9733" max="9733" width="7.75" style="95" customWidth="1"/>
    <col min="9734" max="9734" width="6.375" style="95" customWidth="1"/>
    <col min="9735" max="9735" width="13.5" style="95" customWidth="1"/>
    <col min="9736" max="9736" width="10.625" style="95" customWidth="1"/>
    <col min="9737" max="9737" width="9.25" style="95" customWidth="1"/>
    <col min="9738" max="9738" width="5.875" style="95" customWidth="1"/>
    <col min="9739" max="9739" width="12.75" style="95" customWidth="1"/>
    <col min="9740" max="9740" width="12.625" style="95" customWidth="1"/>
    <col min="9741" max="9741" width="12.5" style="95" customWidth="1"/>
    <col min="9742" max="9742" width="9.5" style="95" bestFit="1" customWidth="1"/>
    <col min="9743" max="9984" width="9" style="95"/>
    <col min="9985" max="9985" width="20" style="95" customWidth="1"/>
    <col min="9986" max="9986" width="8.5" style="95" customWidth="1"/>
    <col min="9987" max="9987" width="9" style="95"/>
    <col min="9988" max="9988" width="8.75" style="95" customWidth="1"/>
    <col min="9989" max="9989" width="7.75" style="95" customWidth="1"/>
    <col min="9990" max="9990" width="6.375" style="95" customWidth="1"/>
    <col min="9991" max="9991" width="13.5" style="95" customWidth="1"/>
    <col min="9992" max="9992" width="10.625" style="95" customWidth="1"/>
    <col min="9993" max="9993" width="9.25" style="95" customWidth="1"/>
    <col min="9994" max="9994" width="5.875" style="95" customWidth="1"/>
    <col min="9995" max="9995" width="12.75" style="95" customWidth="1"/>
    <col min="9996" max="9996" width="12.625" style="95" customWidth="1"/>
    <col min="9997" max="9997" width="12.5" style="95" customWidth="1"/>
    <col min="9998" max="9998" width="9.5" style="95" bestFit="1" customWidth="1"/>
    <col min="9999" max="10240" width="9" style="95"/>
    <col min="10241" max="10241" width="20" style="95" customWidth="1"/>
    <col min="10242" max="10242" width="8.5" style="95" customWidth="1"/>
    <col min="10243" max="10243" width="9" style="95"/>
    <col min="10244" max="10244" width="8.75" style="95" customWidth="1"/>
    <col min="10245" max="10245" width="7.75" style="95" customWidth="1"/>
    <col min="10246" max="10246" width="6.375" style="95" customWidth="1"/>
    <col min="10247" max="10247" width="13.5" style="95" customWidth="1"/>
    <col min="10248" max="10248" width="10.625" style="95" customWidth="1"/>
    <col min="10249" max="10249" width="9.25" style="95" customWidth="1"/>
    <col min="10250" max="10250" width="5.875" style="95" customWidth="1"/>
    <col min="10251" max="10251" width="12.75" style="95" customWidth="1"/>
    <col min="10252" max="10252" width="12.625" style="95" customWidth="1"/>
    <col min="10253" max="10253" width="12.5" style="95" customWidth="1"/>
    <col min="10254" max="10254" width="9.5" style="95" bestFit="1" customWidth="1"/>
    <col min="10255" max="10496" width="9" style="95"/>
    <col min="10497" max="10497" width="20" style="95" customWidth="1"/>
    <col min="10498" max="10498" width="8.5" style="95" customWidth="1"/>
    <col min="10499" max="10499" width="9" style="95"/>
    <col min="10500" max="10500" width="8.75" style="95" customWidth="1"/>
    <col min="10501" max="10501" width="7.75" style="95" customWidth="1"/>
    <col min="10502" max="10502" width="6.375" style="95" customWidth="1"/>
    <col min="10503" max="10503" width="13.5" style="95" customWidth="1"/>
    <col min="10504" max="10504" width="10.625" style="95" customWidth="1"/>
    <col min="10505" max="10505" width="9.25" style="95" customWidth="1"/>
    <col min="10506" max="10506" width="5.875" style="95" customWidth="1"/>
    <col min="10507" max="10507" width="12.75" style="95" customWidth="1"/>
    <col min="10508" max="10508" width="12.625" style="95" customWidth="1"/>
    <col min="10509" max="10509" width="12.5" style="95" customWidth="1"/>
    <col min="10510" max="10510" width="9.5" style="95" bestFit="1" customWidth="1"/>
    <col min="10511" max="10752" width="9" style="95"/>
    <col min="10753" max="10753" width="20" style="95" customWidth="1"/>
    <col min="10754" max="10754" width="8.5" style="95" customWidth="1"/>
    <col min="10755" max="10755" width="9" style="95"/>
    <col min="10756" max="10756" width="8.75" style="95" customWidth="1"/>
    <col min="10757" max="10757" width="7.75" style="95" customWidth="1"/>
    <col min="10758" max="10758" width="6.375" style="95" customWidth="1"/>
    <col min="10759" max="10759" width="13.5" style="95" customWidth="1"/>
    <col min="10760" max="10760" width="10.625" style="95" customWidth="1"/>
    <col min="10761" max="10761" width="9.25" style="95" customWidth="1"/>
    <col min="10762" max="10762" width="5.875" style="95" customWidth="1"/>
    <col min="10763" max="10763" width="12.75" style="95" customWidth="1"/>
    <col min="10764" max="10764" width="12.625" style="95" customWidth="1"/>
    <col min="10765" max="10765" width="12.5" style="95" customWidth="1"/>
    <col min="10766" max="10766" width="9.5" style="95" bestFit="1" customWidth="1"/>
    <col min="10767" max="11008" width="9" style="95"/>
    <col min="11009" max="11009" width="20" style="95" customWidth="1"/>
    <col min="11010" max="11010" width="8.5" style="95" customWidth="1"/>
    <col min="11011" max="11011" width="9" style="95"/>
    <col min="11012" max="11012" width="8.75" style="95" customWidth="1"/>
    <col min="11013" max="11013" width="7.75" style="95" customWidth="1"/>
    <col min="11014" max="11014" width="6.375" style="95" customWidth="1"/>
    <col min="11015" max="11015" width="13.5" style="95" customWidth="1"/>
    <col min="11016" max="11016" width="10.625" style="95" customWidth="1"/>
    <col min="11017" max="11017" width="9.25" style="95" customWidth="1"/>
    <col min="11018" max="11018" width="5.875" style="95" customWidth="1"/>
    <col min="11019" max="11019" width="12.75" style="95" customWidth="1"/>
    <col min="11020" max="11020" width="12.625" style="95" customWidth="1"/>
    <col min="11021" max="11021" width="12.5" style="95" customWidth="1"/>
    <col min="11022" max="11022" width="9.5" style="95" bestFit="1" customWidth="1"/>
    <col min="11023" max="11264" width="9" style="95"/>
    <col min="11265" max="11265" width="20" style="95" customWidth="1"/>
    <col min="11266" max="11266" width="8.5" style="95" customWidth="1"/>
    <col min="11267" max="11267" width="9" style="95"/>
    <col min="11268" max="11268" width="8.75" style="95" customWidth="1"/>
    <col min="11269" max="11269" width="7.75" style="95" customWidth="1"/>
    <col min="11270" max="11270" width="6.375" style="95" customWidth="1"/>
    <col min="11271" max="11271" width="13.5" style="95" customWidth="1"/>
    <col min="11272" max="11272" width="10.625" style="95" customWidth="1"/>
    <col min="11273" max="11273" width="9.25" style="95" customWidth="1"/>
    <col min="11274" max="11274" width="5.875" style="95" customWidth="1"/>
    <col min="11275" max="11275" width="12.75" style="95" customWidth="1"/>
    <col min="11276" max="11276" width="12.625" style="95" customWidth="1"/>
    <col min="11277" max="11277" width="12.5" style="95" customWidth="1"/>
    <col min="11278" max="11278" width="9.5" style="95" bestFit="1" customWidth="1"/>
    <col min="11279" max="11520" width="9" style="95"/>
    <col min="11521" max="11521" width="20" style="95" customWidth="1"/>
    <col min="11522" max="11522" width="8.5" style="95" customWidth="1"/>
    <col min="11523" max="11523" width="9" style="95"/>
    <col min="11524" max="11524" width="8.75" style="95" customWidth="1"/>
    <col min="11525" max="11525" width="7.75" style="95" customWidth="1"/>
    <col min="11526" max="11526" width="6.375" style="95" customWidth="1"/>
    <col min="11527" max="11527" width="13.5" style="95" customWidth="1"/>
    <col min="11528" max="11528" width="10.625" style="95" customWidth="1"/>
    <col min="11529" max="11529" width="9.25" style="95" customWidth="1"/>
    <col min="11530" max="11530" width="5.875" style="95" customWidth="1"/>
    <col min="11531" max="11531" width="12.75" style="95" customWidth="1"/>
    <col min="11532" max="11532" width="12.625" style="95" customWidth="1"/>
    <col min="11533" max="11533" width="12.5" style="95" customWidth="1"/>
    <col min="11534" max="11534" width="9.5" style="95" bestFit="1" customWidth="1"/>
    <col min="11535" max="11776" width="9" style="95"/>
    <col min="11777" max="11777" width="20" style="95" customWidth="1"/>
    <col min="11778" max="11778" width="8.5" style="95" customWidth="1"/>
    <col min="11779" max="11779" width="9" style="95"/>
    <col min="11780" max="11780" width="8.75" style="95" customWidth="1"/>
    <col min="11781" max="11781" width="7.75" style="95" customWidth="1"/>
    <col min="11782" max="11782" width="6.375" style="95" customWidth="1"/>
    <col min="11783" max="11783" width="13.5" style="95" customWidth="1"/>
    <col min="11784" max="11784" width="10.625" style="95" customWidth="1"/>
    <col min="11785" max="11785" width="9.25" style="95" customWidth="1"/>
    <col min="11786" max="11786" width="5.875" style="95" customWidth="1"/>
    <col min="11787" max="11787" width="12.75" style="95" customWidth="1"/>
    <col min="11788" max="11788" width="12.625" style="95" customWidth="1"/>
    <col min="11789" max="11789" width="12.5" style="95" customWidth="1"/>
    <col min="11790" max="11790" width="9.5" style="95" bestFit="1" customWidth="1"/>
    <col min="11791" max="12032" width="9" style="95"/>
    <col min="12033" max="12033" width="20" style="95" customWidth="1"/>
    <col min="12034" max="12034" width="8.5" style="95" customWidth="1"/>
    <col min="12035" max="12035" width="9" style="95"/>
    <col min="12036" max="12036" width="8.75" style="95" customWidth="1"/>
    <col min="12037" max="12037" width="7.75" style="95" customWidth="1"/>
    <col min="12038" max="12038" width="6.375" style="95" customWidth="1"/>
    <col min="12039" max="12039" width="13.5" style="95" customWidth="1"/>
    <col min="12040" max="12040" width="10.625" style="95" customWidth="1"/>
    <col min="12041" max="12041" width="9.25" style="95" customWidth="1"/>
    <col min="12042" max="12042" width="5.875" style="95" customWidth="1"/>
    <col min="12043" max="12043" width="12.75" style="95" customWidth="1"/>
    <col min="12044" max="12044" width="12.625" style="95" customWidth="1"/>
    <col min="12045" max="12045" width="12.5" style="95" customWidth="1"/>
    <col min="12046" max="12046" width="9.5" style="95" bestFit="1" customWidth="1"/>
    <col min="12047" max="12288" width="9" style="95"/>
    <col min="12289" max="12289" width="20" style="95" customWidth="1"/>
    <col min="12290" max="12290" width="8.5" style="95" customWidth="1"/>
    <col min="12291" max="12291" width="9" style="95"/>
    <col min="12292" max="12292" width="8.75" style="95" customWidth="1"/>
    <col min="12293" max="12293" width="7.75" style="95" customWidth="1"/>
    <col min="12294" max="12294" width="6.375" style="95" customWidth="1"/>
    <col min="12295" max="12295" width="13.5" style="95" customWidth="1"/>
    <col min="12296" max="12296" width="10.625" style="95" customWidth="1"/>
    <col min="12297" max="12297" width="9.25" style="95" customWidth="1"/>
    <col min="12298" max="12298" width="5.875" style="95" customWidth="1"/>
    <col min="12299" max="12299" width="12.75" style="95" customWidth="1"/>
    <col min="12300" max="12300" width="12.625" style="95" customWidth="1"/>
    <col min="12301" max="12301" width="12.5" style="95" customWidth="1"/>
    <col min="12302" max="12302" width="9.5" style="95" bestFit="1" customWidth="1"/>
    <col min="12303" max="12544" width="9" style="95"/>
    <col min="12545" max="12545" width="20" style="95" customWidth="1"/>
    <col min="12546" max="12546" width="8.5" style="95" customWidth="1"/>
    <col min="12547" max="12547" width="9" style="95"/>
    <col min="12548" max="12548" width="8.75" style="95" customWidth="1"/>
    <col min="12549" max="12549" width="7.75" style="95" customWidth="1"/>
    <col min="12550" max="12550" width="6.375" style="95" customWidth="1"/>
    <col min="12551" max="12551" width="13.5" style="95" customWidth="1"/>
    <col min="12552" max="12552" width="10.625" style="95" customWidth="1"/>
    <col min="12553" max="12553" width="9.25" style="95" customWidth="1"/>
    <col min="12554" max="12554" width="5.875" style="95" customWidth="1"/>
    <col min="12555" max="12555" width="12.75" style="95" customWidth="1"/>
    <col min="12556" max="12556" width="12.625" style="95" customWidth="1"/>
    <col min="12557" max="12557" width="12.5" style="95" customWidth="1"/>
    <col min="12558" max="12558" width="9.5" style="95" bestFit="1" customWidth="1"/>
    <col min="12559" max="12800" width="9" style="95"/>
    <col min="12801" max="12801" width="20" style="95" customWidth="1"/>
    <col min="12802" max="12802" width="8.5" style="95" customWidth="1"/>
    <col min="12803" max="12803" width="9" style="95"/>
    <col min="12804" max="12804" width="8.75" style="95" customWidth="1"/>
    <col min="12805" max="12805" width="7.75" style="95" customWidth="1"/>
    <col min="12806" max="12806" width="6.375" style="95" customWidth="1"/>
    <col min="12807" max="12807" width="13.5" style="95" customWidth="1"/>
    <col min="12808" max="12808" width="10.625" style="95" customWidth="1"/>
    <col min="12809" max="12809" width="9.25" style="95" customWidth="1"/>
    <col min="12810" max="12810" width="5.875" style="95" customWidth="1"/>
    <col min="12811" max="12811" width="12.75" style="95" customWidth="1"/>
    <col min="12812" max="12812" width="12.625" style="95" customWidth="1"/>
    <col min="12813" max="12813" width="12.5" style="95" customWidth="1"/>
    <col min="12814" max="12814" width="9.5" style="95" bestFit="1" customWidth="1"/>
    <col min="12815" max="13056" width="9" style="95"/>
    <col min="13057" max="13057" width="20" style="95" customWidth="1"/>
    <col min="13058" max="13058" width="8.5" style="95" customWidth="1"/>
    <col min="13059" max="13059" width="9" style="95"/>
    <col min="13060" max="13060" width="8.75" style="95" customWidth="1"/>
    <col min="13061" max="13061" width="7.75" style="95" customWidth="1"/>
    <col min="13062" max="13062" width="6.375" style="95" customWidth="1"/>
    <col min="13063" max="13063" width="13.5" style="95" customWidth="1"/>
    <col min="13064" max="13064" width="10.625" style="95" customWidth="1"/>
    <col min="13065" max="13065" width="9.25" style="95" customWidth="1"/>
    <col min="13066" max="13066" width="5.875" style="95" customWidth="1"/>
    <col min="13067" max="13067" width="12.75" style="95" customWidth="1"/>
    <col min="13068" max="13068" width="12.625" style="95" customWidth="1"/>
    <col min="13069" max="13069" width="12.5" style="95" customWidth="1"/>
    <col min="13070" max="13070" width="9.5" style="95" bestFit="1" customWidth="1"/>
    <col min="13071" max="13312" width="9" style="95"/>
    <col min="13313" max="13313" width="20" style="95" customWidth="1"/>
    <col min="13314" max="13314" width="8.5" style="95" customWidth="1"/>
    <col min="13315" max="13315" width="9" style="95"/>
    <col min="13316" max="13316" width="8.75" style="95" customWidth="1"/>
    <col min="13317" max="13317" width="7.75" style="95" customWidth="1"/>
    <col min="13318" max="13318" width="6.375" style="95" customWidth="1"/>
    <col min="13319" max="13319" width="13.5" style="95" customWidth="1"/>
    <col min="13320" max="13320" width="10.625" style="95" customWidth="1"/>
    <col min="13321" max="13321" width="9.25" style="95" customWidth="1"/>
    <col min="13322" max="13322" width="5.875" style="95" customWidth="1"/>
    <col min="13323" max="13323" width="12.75" style="95" customWidth="1"/>
    <col min="13324" max="13324" width="12.625" style="95" customWidth="1"/>
    <col min="13325" max="13325" width="12.5" style="95" customWidth="1"/>
    <col min="13326" max="13326" width="9.5" style="95" bestFit="1" customWidth="1"/>
    <col min="13327" max="13568" width="9" style="95"/>
    <col min="13569" max="13569" width="20" style="95" customWidth="1"/>
    <col min="13570" max="13570" width="8.5" style="95" customWidth="1"/>
    <col min="13571" max="13571" width="9" style="95"/>
    <col min="13572" max="13572" width="8.75" style="95" customWidth="1"/>
    <col min="13573" max="13573" width="7.75" style="95" customWidth="1"/>
    <col min="13574" max="13574" width="6.375" style="95" customWidth="1"/>
    <col min="13575" max="13575" width="13.5" style="95" customWidth="1"/>
    <col min="13576" max="13576" width="10.625" style="95" customWidth="1"/>
    <col min="13577" max="13577" width="9.25" style="95" customWidth="1"/>
    <col min="13578" max="13578" width="5.875" style="95" customWidth="1"/>
    <col min="13579" max="13579" width="12.75" style="95" customWidth="1"/>
    <col min="13580" max="13580" width="12.625" style="95" customWidth="1"/>
    <col min="13581" max="13581" width="12.5" style="95" customWidth="1"/>
    <col min="13582" max="13582" width="9.5" style="95" bestFit="1" customWidth="1"/>
    <col min="13583" max="13824" width="9" style="95"/>
    <col min="13825" max="13825" width="20" style="95" customWidth="1"/>
    <col min="13826" max="13826" width="8.5" style="95" customWidth="1"/>
    <col min="13827" max="13827" width="9" style="95"/>
    <col min="13828" max="13828" width="8.75" style="95" customWidth="1"/>
    <col min="13829" max="13829" width="7.75" style="95" customWidth="1"/>
    <col min="13830" max="13830" width="6.375" style="95" customWidth="1"/>
    <col min="13831" max="13831" width="13.5" style="95" customWidth="1"/>
    <col min="13832" max="13832" width="10.625" style="95" customWidth="1"/>
    <col min="13833" max="13833" width="9.25" style="95" customWidth="1"/>
    <col min="13834" max="13834" width="5.875" style="95" customWidth="1"/>
    <col min="13835" max="13835" width="12.75" style="95" customWidth="1"/>
    <col min="13836" max="13836" width="12.625" style="95" customWidth="1"/>
    <col min="13837" max="13837" width="12.5" style="95" customWidth="1"/>
    <col min="13838" max="13838" width="9.5" style="95" bestFit="1" customWidth="1"/>
    <col min="13839" max="14080" width="9" style="95"/>
    <col min="14081" max="14081" width="20" style="95" customWidth="1"/>
    <col min="14082" max="14082" width="8.5" style="95" customWidth="1"/>
    <col min="14083" max="14083" width="9" style="95"/>
    <col min="14084" max="14084" width="8.75" style="95" customWidth="1"/>
    <col min="14085" max="14085" width="7.75" style="95" customWidth="1"/>
    <col min="14086" max="14086" width="6.375" style="95" customWidth="1"/>
    <col min="14087" max="14087" width="13.5" style="95" customWidth="1"/>
    <col min="14088" max="14088" width="10.625" style="95" customWidth="1"/>
    <col min="14089" max="14089" width="9.25" style="95" customWidth="1"/>
    <col min="14090" max="14090" width="5.875" style="95" customWidth="1"/>
    <col min="14091" max="14091" width="12.75" style="95" customWidth="1"/>
    <col min="14092" max="14092" width="12.625" style="95" customWidth="1"/>
    <col min="14093" max="14093" width="12.5" style="95" customWidth="1"/>
    <col min="14094" max="14094" width="9.5" style="95" bestFit="1" customWidth="1"/>
    <col min="14095" max="14336" width="9" style="95"/>
    <col min="14337" max="14337" width="20" style="95" customWidth="1"/>
    <col min="14338" max="14338" width="8.5" style="95" customWidth="1"/>
    <col min="14339" max="14339" width="9" style="95"/>
    <col min="14340" max="14340" width="8.75" style="95" customWidth="1"/>
    <col min="14341" max="14341" width="7.75" style="95" customWidth="1"/>
    <col min="14342" max="14342" width="6.375" style="95" customWidth="1"/>
    <col min="14343" max="14343" width="13.5" style="95" customWidth="1"/>
    <col min="14344" max="14344" width="10.625" style="95" customWidth="1"/>
    <col min="14345" max="14345" width="9.25" style="95" customWidth="1"/>
    <col min="14346" max="14346" width="5.875" style="95" customWidth="1"/>
    <col min="14347" max="14347" width="12.75" style="95" customWidth="1"/>
    <col min="14348" max="14348" width="12.625" style="95" customWidth="1"/>
    <col min="14349" max="14349" width="12.5" style="95" customWidth="1"/>
    <col min="14350" max="14350" width="9.5" style="95" bestFit="1" customWidth="1"/>
    <col min="14351" max="14592" width="9" style="95"/>
    <col min="14593" max="14593" width="20" style="95" customWidth="1"/>
    <col min="14594" max="14594" width="8.5" style="95" customWidth="1"/>
    <col min="14595" max="14595" width="9" style="95"/>
    <col min="14596" max="14596" width="8.75" style="95" customWidth="1"/>
    <col min="14597" max="14597" width="7.75" style="95" customWidth="1"/>
    <col min="14598" max="14598" width="6.375" style="95" customWidth="1"/>
    <col min="14599" max="14599" width="13.5" style="95" customWidth="1"/>
    <col min="14600" max="14600" width="10.625" style="95" customWidth="1"/>
    <col min="14601" max="14601" width="9.25" style="95" customWidth="1"/>
    <col min="14602" max="14602" width="5.875" style="95" customWidth="1"/>
    <col min="14603" max="14603" width="12.75" style="95" customWidth="1"/>
    <col min="14604" max="14604" width="12.625" style="95" customWidth="1"/>
    <col min="14605" max="14605" width="12.5" style="95" customWidth="1"/>
    <col min="14606" max="14606" width="9.5" style="95" bestFit="1" customWidth="1"/>
    <col min="14607" max="14848" width="9" style="95"/>
    <col min="14849" max="14849" width="20" style="95" customWidth="1"/>
    <col min="14850" max="14850" width="8.5" style="95" customWidth="1"/>
    <col min="14851" max="14851" width="9" style="95"/>
    <col min="14852" max="14852" width="8.75" style="95" customWidth="1"/>
    <col min="14853" max="14853" width="7.75" style="95" customWidth="1"/>
    <col min="14854" max="14854" width="6.375" style="95" customWidth="1"/>
    <col min="14855" max="14855" width="13.5" style="95" customWidth="1"/>
    <col min="14856" max="14856" width="10.625" style="95" customWidth="1"/>
    <col min="14857" max="14857" width="9.25" style="95" customWidth="1"/>
    <col min="14858" max="14858" width="5.875" style="95" customWidth="1"/>
    <col min="14859" max="14859" width="12.75" style="95" customWidth="1"/>
    <col min="14860" max="14860" width="12.625" style="95" customWidth="1"/>
    <col min="14861" max="14861" width="12.5" style="95" customWidth="1"/>
    <col min="14862" max="14862" width="9.5" style="95" bestFit="1" customWidth="1"/>
    <col min="14863" max="15104" width="9" style="95"/>
    <col min="15105" max="15105" width="20" style="95" customWidth="1"/>
    <col min="15106" max="15106" width="8.5" style="95" customWidth="1"/>
    <col min="15107" max="15107" width="9" style="95"/>
    <col min="15108" max="15108" width="8.75" style="95" customWidth="1"/>
    <col min="15109" max="15109" width="7.75" style="95" customWidth="1"/>
    <col min="15110" max="15110" width="6.375" style="95" customWidth="1"/>
    <col min="15111" max="15111" width="13.5" style="95" customWidth="1"/>
    <col min="15112" max="15112" width="10.625" style="95" customWidth="1"/>
    <col min="15113" max="15113" width="9.25" style="95" customWidth="1"/>
    <col min="15114" max="15114" width="5.875" style="95" customWidth="1"/>
    <col min="15115" max="15115" width="12.75" style="95" customWidth="1"/>
    <col min="15116" max="15116" width="12.625" style="95" customWidth="1"/>
    <col min="15117" max="15117" width="12.5" style="95" customWidth="1"/>
    <col min="15118" max="15118" width="9.5" style="95" bestFit="1" customWidth="1"/>
    <col min="15119" max="15360" width="9" style="95"/>
    <col min="15361" max="15361" width="20" style="95" customWidth="1"/>
    <col min="15362" max="15362" width="8.5" style="95" customWidth="1"/>
    <col min="15363" max="15363" width="9" style="95"/>
    <col min="15364" max="15364" width="8.75" style="95" customWidth="1"/>
    <col min="15365" max="15365" width="7.75" style="95" customWidth="1"/>
    <col min="15366" max="15366" width="6.375" style="95" customWidth="1"/>
    <col min="15367" max="15367" width="13.5" style="95" customWidth="1"/>
    <col min="15368" max="15368" width="10.625" style="95" customWidth="1"/>
    <col min="15369" max="15369" width="9.25" style="95" customWidth="1"/>
    <col min="15370" max="15370" width="5.875" style="95" customWidth="1"/>
    <col min="15371" max="15371" width="12.75" style="95" customWidth="1"/>
    <col min="15372" max="15372" width="12.625" style="95" customWidth="1"/>
    <col min="15373" max="15373" width="12.5" style="95" customWidth="1"/>
    <col min="15374" max="15374" width="9.5" style="95" bestFit="1" customWidth="1"/>
    <col min="15375" max="15616" width="9" style="95"/>
    <col min="15617" max="15617" width="20" style="95" customWidth="1"/>
    <col min="15618" max="15618" width="8.5" style="95" customWidth="1"/>
    <col min="15619" max="15619" width="9" style="95"/>
    <col min="15620" max="15620" width="8.75" style="95" customWidth="1"/>
    <col min="15621" max="15621" width="7.75" style="95" customWidth="1"/>
    <col min="15622" max="15622" width="6.375" style="95" customWidth="1"/>
    <col min="15623" max="15623" width="13.5" style="95" customWidth="1"/>
    <col min="15624" max="15624" width="10.625" style="95" customWidth="1"/>
    <col min="15625" max="15625" width="9.25" style="95" customWidth="1"/>
    <col min="15626" max="15626" width="5.875" style="95" customWidth="1"/>
    <col min="15627" max="15627" width="12.75" style="95" customWidth="1"/>
    <col min="15628" max="15628" width="12.625" style="95" customWidth="1"/>
    <col min="15629" max="15629" width="12.5" style="95" customWidth="1"/>
    <col min="15630" max="15630" width="9.5" style="95" bestFit="1" customWidth="1"/>
    <col min="15631" max="15872" width="9" style="95"/>
    <col min="15873" max="15873" width="20" style="95" customWidth="1"/>
    <col min="15874" max="15874" width="8.5" style="95" customWidth="1"/>
    <col min="15875" max="15875" width="9" style="95"/>
    <col min="15876" max="15876" width="8.75" style="95" customWidth="1"/>
    <col min="15877" max="15877" width="7.75" style="95" customWidth="1"/>
    <col min="15878" max="15878" width="6.375" style="95" customWidth="1"/>
    <col min="15879" max="15879" width="13.5" style="95" customWidth="1"/>
    <col min="15880" max="15880" width="10.625" style="95" customWidth="1"/>
    <col min="15881" max="15881" width="9.25" style="95" customWidth="1"/>
    <col min="15882" max="15882" width="5.875" style="95" customWidth="1"/>
    <col min="15883" max="15883" width="12.75" style="95" customWidth="1"/>
    <col min="15884" max="15884" width="12.625" style="95" customWidth="1"/>
    <col min="15885" max="15885" width="12.5" style="95" customWidth="1"/>
    <col min="15886" max="15886" width="9.5" style="95" bestFit="1" customWidth="1"/>
    <col min="15887" max="16128" width="9" style="95"/>
    <col min="16129" max="16129" width="20" style="95" customWidth="1"/>
    <col min="16130" max="16130" width="8.5" style="95" customWidth="1"/>
    <col min="16131" max="16131" width="9" style="95"/>
    <col min="16132" max="16132" width="8.75" style="95" customWidth="1"/>
    <col min="16133" max="16133" width="7.75" style="95" customWidth="1"/>
    <col min="16134" max="16134" width="6.375" style="95" customWidth="1"/>
    <col min="16135" max="16135" width="13.5" style="95" customWidth="1"/>
    <col min="16136" max="16136" width="10.625" style="95" customWidth="1"/>
    <col min="16137" max="16137" width="9.25" style="95" customWidth="1"/>
    <col min="16138" max="16138" width="5.875" style="95" customWidth="1"/>
    <col min="16139" max="16139" width="12.75" style="95" customWidth="1"/>
    <col min="16140" max="16140" width="12.625" style="95" customWidth="1"/>
    <col min="16141" max="16141" width="12.5" style="95" customWidth="1"/>
    <col min="16142" max="16142" width="9.5" style="95" bestFit="1" customWidth="1"/>
    <col min="16143" max="16384" width="9" style="95"/>
  </cols>
  <sheetData>
    <row r="1" spans="1:13" ht="12.75" x14ac:dyDescent="0.2">
      <c r="M1" s="46" t="s">
        <v>534</v>
      </c>
    </row>
    <row r="2" spans="1:13" ht="31.5" customHeight="1" x14ac:dyDescent="0.2">
      <c r="B2" s="188" t="s">
        <v>524</v>
      </c>
      <c r="C2" s="188"/>
      <c r="D2" s="188"/>
      <c r="E2" s="188"/>
      <c r="F2" s="188"/>
      <c r="G2" s="188"/>
      <c r="H2" s="188"/>
      <c r="I2" s="188"/>
      <c r="J2" s="188"/>
      <c r="K2" s="188"/>
      <c r="L2" s="188"/>
    </row>
    <row r="4" spans="1:13" s="86" customFormat="1" ht="48" x14ac:dyDescent="0.2">
      <c r="A4" s="84" t="s">
        <v>257</v>
      </c>
      <c r="B4" s="84" t="s">
        <v>258</v>
      </c>
      <c r="C4" s="84" t="s">
        <v>259</v>
      </c>
      <c r="D4" s="84" t="s">
        <v>2</v>
      </c>
      <c r="E4" s="84" t="s">
        <v>260</v>
      </c>
      <c r="F4" s="84" t="s">
        <v>261</v>
      </c>
      <c r="G4" s="84" t="s">
        <v>3</v>
      </c>
      <c r="H4" s="85" t="s">
        <v>4</v>
      </c>
      <c r="I4" s="84" t="s">
        <v>262</v>
      </c>
      <c r="J4" s="84" t="s">
        <v>263</v>
      </c>
      <c r="K4" s="85" t="s">
        <v>4</v>
      </c>
      <c r="L4" s="85" t="s">
        <v>264</v>
      </c>
      <c r="M4" s="85" t="s">
        <v>265</v>
      </c>
    </row>
    <row r="5" spans="1:13" x14ac:dyDescent="0.2">
      <c r="A5" s="87" t="s">
        <v>5</v>
      </c>
      <c r="B5" s="88">
        <v>44459</v>
      </c>
      <c r="C5" s="88">
        <v>44459</v>
      </c>
      <c r="D5" s="89">
        <v>45005</v>
      </c>
      <c r="E5" s="87" t="s">
        <v>266</v>
      </c>
      <c r="F5" s="87" t="s">
        <v>267</v>
      </c>
      <c r="G5" s="87" t="s">
        <v>6</v>
      </c>
      <c r="H5" s="90">
        <v>1153211.82</v>
      </c>
      <c r="I5" s="91">
        <v>1022818.16</v>
      </c>
      <c r="J5" s="92" t="s">
        <v>268</v>
      </c>
      <c r="K5" s="93">
        <v>1153211.82</v>
      </c>
      <c r="L5" s="93">
        <f>SUM(H5)</f>
        <v>1153211.82</v>
      </c>
      <c r="M5" s="94"/>
    </row>
    <row r="6" spans="1:13" x14ac:dyDescent="0.2">
      <c r="A6" s="87" t="s">
        <v>7</v>
      </c>
      <c r="B6" s="88">
        <v>44463</v>
      </c>
      <c r="C6" s="88">
        <v>44463</v>
      </c>
      <c r="D6" s="89">
        <v>45007</v>
      </c>
      <c r="E6" s="87" t="s">
        <v>269</v>
      </c>
      <c r="F6" s="87" t="s">
        <v>270</v>
      </c>
      <c r="G6" s="87" t="s">
        <v>8</v>
      </c>
      <c r="H6" s="90">
        <v>209322.48</v>
      </c>
      <c r="I6" s="91">
        <v>209322.48</v>
      </c>
      <c r="J6" s="92" t="s">
        <v>271</v>
      </c>
      <c r="K6" s="93">
        <v>209322.48</v>
      </c>
      <c r="L6" s="93">
        <f t="shared" ref="L6:L69" si="0">SUM(H6)</f>
        <v>209322.48</v>
      </c>
      <c r="M6" s="94"/>
    </row>
    <row r="7" spans="1:13" x14ac:dyDescent="0.2">
      <c r="A7" s="87" t="s">
        <v>9</v>
      </c>
      <c r="B7" s="88">
        <v>44484</v>
      </c>
      <c r="C7" s="88">
        <v>44484</v>
      </c>
      <c r="D7" s="89">
        <v>45027</v>
      </c>
      <c r="E7" s="87" t="s">
        <v>269</v>
      </c>
      <c r="F7" s="87" t="s">
        <v>272</v>
      </c>
      <c r="G7" s="87" t="s">
        <v>10</v>
      </c>
      <c r="H7" s="90">
        <v>504156.94</v>
      </c>
      <c r="I7" s="91">
        <v>5607132.6100000003</v>
      </c>
      <c r="J7" s="92" t="s">
        <v>273</v>
      </c>
      <c r="K7" s="93">
        <v>504156.94</v>
      </c>
      <c r="L7" s="93">
        <f t="shared" si="0"/>
        <v>504156.94</v>
      </c>
      <c r="M7" s="94"/>
    </row>
    <row r="8" spans="1:13" x14ac:dyDescent="0.2">
      <c r="A8" s="87" t="s">
        <v>11</v>
      </c>
      <c r="B8" s="88">
        <v>44733</v>
      </c>
      <c r="C8" s="88">
        <v>44733</v>
      </c>
      <c r="D8" s="89">
        <v>45054</v>
      </c>
      <c r="E8" s="87" t="s">
        <v>269</v>
      </c>
      <c r="F8" s="87" t="s">
        <v>274</v>
      </c>
      <c r="G8" s="87" t="s">
        <v>12</v>
      </c>
      <c r="H8" s="90">
        <v>27745.69</v>
      </c>
      <c r="I8" s="91">
        <v>27745.69</v>
      </c>
      <c r="J8" s="92" t="s">
        <v>271</v>
      </c>
      <c r="K8" s="93">
        <v>27745.69</v>
      </c>
      <c r="L8" s="93">
        <f t="shared" si="0"/>
        <v>27745.69</v>
      </c>
      <c r="M8" s="94"/>
    </row>
    <row r="9" spans="1:13" x14ac:dyDescent="0.2">
      <c r="A9" s="87" t="s">
        <v>13</v>
      </c>
      <c r="B9" s="88">
        <v>44529</v>
      </c>
      <c r="C9" s="88">
        <v>44529</v>
      </c>
      <c r="D9" s="89">
        <v>45054</v>
      </c>
      <c r="E9" s="87" t="s">
        <v>269</v>
      </c>
      <c r="F9" s="87" t="s">
        <v>274</v>
      </c>
      <c r="G9" s="87" t="s">
        <v>12</v>
      </c>
      <c r="H9" s="90">
        <v>832532.74</v>
      </c>
      <c r="I9" s="91">
        <v>832532.74</v>
      </c>
      <c r="J9" s="92" t="s">
        <v>271</v>
      </c>
      <c r="K9" s="93">
        <v>832532.74</v>
      </c>
      <c r="L9" s="93">
        <f t="shared" si="0"/>
        <v>832532.74</v>
      </c>
      <c r="M9" s="94"/>
    </row>
    <row r="10" spans="1:13" x14ac:dyDescent="0.2">
      <c r="A10" s="87" t="s">
        <v>14</v>
      </c>
      <c r="B10" s="88">
        <v>44546</v>
      </c>
      <c r="C10" s="88">
        <v>44546</v>
      </c>
      <c r="D10" s="89">
        <v>45083</v>
      </c>
      <c r="E10" s="87" t="s">
        <v>269</v>
      </c>
      <c r="F10" s="87" t="s">
        <v>275</v>
      </c>
      <c r="G10" s="87" t="s">
        <v>15</v>
      </c>
      <c r="H10" s="90">
        <v>71625.83</v>
      </c>
      <c r="I10" s="91">
        <v>71625.83</v>
      </c>
      <c r="J10" s="92" t="s">
        <v>271</v>
      </c>
      <c r="K10" s="93">
        <v>71625.83</v>
      </c>
      <c r="L10" s="93">
        <f t="shared" si="0"/>
        <v>71625.83</v>
      </c>
      <c r="M10" s="94"/>
    </row>
    <row r="11" spans="1:13" x14ac:dyDescent="0.2">
      <c r="A11" s="87" t="s">
        <v>16</v>
      </c>
      <c r="B11" s="88">
        <v>44544</v>
      </c>
      <c r="C11" s="88">
        <v>44544</v>
      </c>
      <c r="D11" s="89">
        <v>45091</v>
      </c>
      <c r="E11" s="87" t="s">
        <v>266</v>
      </c>
      <c r="F11" s="87" t="s">
        <v>276</v>
      </c>
      <c r="G11" s="87" t="s">
        <v>277</v>
      </c>
      <c r="H11" s="90">
        <v>339483.57</v>
      </c>
      <c r="I11" s="91">
        <v>339483.57</v>
      </c>
      <c r="J11" s="92" t="s">
        <v>271</v>
      </c>
      <c r="K11" s="93">
        <v>339483.57</v>
      </c>
      <c r="L11" s="93">
        <f t="shared" si="0"/>
        <v>339483.57</v>
      </c>
      <c r="M11" s="94"/>
    </row>
    <row r="12" spans="1:13" x14ac:dyDescent="0.2">
      <c r="A12" s="87" t="s">
        <v>17</v>
      </c>
      <c r="B12" s="88">
        <v>45028</v>
      </c>
      <c r="C12" s="88">
        <v>45028</v>
      </c>
      <c r="D12" s="89">
        <v>45091</v>
      </c>
      <c r="E12" s="87" t="s">
        <v>266</v>
      </c>
      <c r="F12" s="87" t="s">
        <v>276</v>
      </c>
      <c r="G12" s="87" t="s">
        <v>277</v>
      </c>
      <c r="H12" s="90">
        <v>16152.99</v>
      </c>
      <c r="I12" s="91">
        <v>16152.99</v>
      </c>
      <c r="J12" s="92" t="s">
        <v>271</v>
      </c>
      <c r="K12" s="93">
        <v>16152.99</v>
      </c>
      <c r="L12" s="93">
        <f t="shared" si="0"/>
        <v>16152.99</v>
      </c>
      <c r="M12" s="94"/>
    </row>
    <row r="13" spans="1:13" x14ac:dyDescent="0.2">
      <c r="A13" s="87" t="s">
        <v>18</v>
      </c>
      <c r="B13" s="88">
        <v>44557</v>
      </c>
      <c r="C13" s="88">
        <v>44557</v>
      </c>
      <c r="D13" s="89">
        <v>45091</v>
      </c>
      <c r="E13" s="87" t="s">
        <v>269</v>
      </c>
      <c r="F13" s="87" t="s">
        <v>278</v>
      </c>
      <c r="G13" s="87" t="s">
        <v>19</v>
      </c>
      <c r="H13" s="90">
        <v>287051.12</v>
      </c>
      <c r="I13" s="91">
        <v>2134655.6800000002</v>
      </c>
      <c r="J13" s="92" t="s">
        <v>279</v>
      </c>
      <c r="K13" s="93">
        <v>287051.12</v>
      </c>
      <c r="L13" s="93">
        <f t="shared" si="0"/>
        <v>287051.12</v>
      </c>
      <c r="M13" s="94"/>
    </row>
    <row r="14" spans="1:13" x14ac:dyDescent="0.2">
      <c r="A14" s="87" t="s">
        <v>20</v>
      </c>
      <c r="B14" s="88">
        <v>44561</v>
      </c>
      <c r="C14" s="88">
        <v>44561</v>
      </c>
      <c r="D14" s="89">
        <v>45097</v>
      </c>
      <c r="E14" s="87" t="s">
        <v>269</v>
      </c>
      <c r="F14" s="87" t="s">
        <v>280</v>
      </c>
      <c r="G14" s="87" t="s">
        <v>21</v>
      </c>
      <c r="H14" s="90">
        <v>186085.5</v>
      </c>
      <c r="I14" s="91">
        <v>186085.5</v>
      </c>
      <c r="J14" s="92" t="s">
        <v>271</v>
      </c>
      <c r="K14" s="93">
        <v>186085.5</v>
      </c>
      <c r="L14" s="93">
        <f t="shared" si="0"/>
        <v>186085.5</v>
      </c>
      <c r="M14" s="94"/>
    </row>
    <row r="15" spans="1:13" x14ac:dyDescent="0.2">
      <c r="A15" s="87" t="s">
        <v>22</v>
      </c>
      <c r="B15" s="88">
        <v>44561</v>
      </c>
      <c r="C15" s="88">
        <v>44561</v>
      </c>
      <c r="D15" s="89">
        <v>45098</v>
      </c>
      <c r="E15" s="87" t="s">
        <v>269</v>
      </c>
      <c r="F15" s="87" t="s">
        <v>281</v>
      </c>
      <c r="G15" s="87" t="s">
        <v>23</v>
      </c>
      <c r="H15" s="90">
        <v>217.36</v>
      </c>
      <c r="I15" s="91">
        <v>217.36</v>
      </c>
      <c r="J15" s="92" t="s">
        <v>271</v>
      </c>
      <c r="K15" s="93">
        <v>217.36</v>
      </c>
      <c r="L15" s="93">
        <f t="shared" si="0"/>
        <v>217.36</v>
      </c>
      <c r="M15" s="94"/>
    </row>
    <row r="16" spans="1:13" x14ac:dyDescent="0.2">
      <c r="A16" s="87" t="s">
        <v>24</v>
      </c>
      <c r="B16" s="88">
        <v>44561</v>
      </c>
      <c r="C16" s="88">
        <v>44561</v>
      </c>
      <c r="D16" s="89">
        <v>45098</v>
      </c>
      <c r="E16" s="87" t="s">
        <v>269</v>
      </c>
      <c r="F16" s="87" t="s">
        <v>282</v>
      </c>
      <c r="G16" s="87" t="s">
        <v>25</v>
      </c>
      <c r="H16" s="90">
        <v>396058.29</v>
      </c>
      <c r="I16" s="91">
        <v>396058.29</v>
      </c>
      <c r="J16" s="92" t="s">
        <v>271</v>
      </c>
      <c r="K16" s="93">
        <v>396058.29</v>
      </c>
      <c r="L16" s="93">
        <f t="shared" si="0"/>
        <v>396058.29</v>
      </c>
      <c r="M16" s="94"/>
    </row>
    <row r="17" spans="1:13" x14ac:dyDescent="0.2">
      <c r="A17" s="87" t="s">
        <v>26</v>
      </c>
      <c r="B17" s="88">
        <v>44980</v>
      </c>
      <c r="C17" s="88">
        <v>44980</v>
      </c>
      <c r="D17" s="89">
        <v>45098</v>
      </c>
      <c r="E17" s="87" t="s">
        <v>269</v>
      </c>
      <c r="F17" s="87" t="s">
        <v>282</v>
      </c>
      <c r="G17" s="87" t="s">
        <v>25</v>
      </c>
      <c r="H17" s="90">
        <v>6132.65</v>
      </c>
      <c r="I17" s="91">
        <v>6132.65</v>
      </c>
      <c r="J17" s="92" t="s">
        <v>271</v>
      </c>
      <c r="K17" s="93">
        <v>6132.65</v>
      </c>
      <c r="L17" s="93">
        <f t="shared" si="0"/>
        <v>6132.65</v>
      </c>
      <c r="M17" s="94"/>
    </row>
    <row r="18" spans="1:13" x14ac:dyDescent="0.2">
      <c r="A18" s="87" t="s">
        <v>27</v>
      </c>
      <c r="B18" s="88">
        <v>44558</v>
      </c>
      <c r="C18" s="88">
        <v>44558</v>
      </c>
      <c r="D18" s="89">
        <v>45099</v>
      </c>
      <c r="E18" s="87" t="s">
        <v>269</v>
      </c>
      <c r="F18" s="87" t="s">
        <v>283</v>
      </c>
      <c r="G18" s="87" t="s">
        <v>28</v>
      </c>
      <c r="H18" s="90">
        <v>4182.99</v>
      </c>
      <c r="I18" s="91">
        <v>4182.99</v>
      </c>
      <c r="J18" s="92" t="s">
        <v>271</v>
      </c>
      <c r="K18" s="93">
        <v>4182.99</v>
      </c>
      <c r="L18" s="93">
        <f t="shared" si="0"/>
        <v>4182.99</v>
      </c>
      <c r="M18" s="94"/>
    </row>
    <row r="19" spans="1:13" x14ac:dyDescent="0.2">
      <c r="A19" s="87" t="s">
        <v>29</v>
      </c>
      <c r="B19" s="88">
        <v>44561</v>
      </c>
      <c r="C19" s="88">
        <v>44561</v>
      </c>
      <c r="D19" s="89">
        <v>45100</v>
      </c>
      <c r="E19" s="87" t="s">
        <v>269</v>
      </c>
      <c r="F19" s="87" t="s">
        <v>274</v>
      </c>
      <c r="G19" s="87" t="s">
        <v>12</v>
      </c>
      <c r="H19" s="90">
        <v>418090.4</v>
      </c>
      <c r="I19" s="91">
        <v>418090.4</v>
      </c>
      <c r="J19" s="92" t="s">
        <v>271</v>
      </c>
      <c r="K19" s="93">
        <v>418090.4</v>
      </c>
      <c r="L19" s="93">
        <f t="shared" si="0"/>
        <v>418090.4</v>
      </c>
      <c r="M19" s="94"/>
    </row>
    <row r="20" spans="1:13" x14ac:dyDescent="0.2">
      <c r="A20" s="87" t="s">
        <v>30</v>
      </c>
      <c r="B20" s="88">
        <v>44558</v>
      </c>
      <c r="C20" s="88">
        <v>44558</v>
      </c>
      <c r="D20" s="89">
        <v>45100</v>
      </c>
      <c r="E20" s="87" t="s">
        <v>269</v>
      </c>
      <c r="F20" s="87" t="s">
        <v>274</v>
      </c>
      <c r="G20" s="87" t="s">
        <v>12</v>
      </c>
      <c r="H20" s="90">
        <v>8671.36</v>
      </c>
      <c r="I20" s="91">
        <v>8671.36</v>
      </c>
      <c r="J20" s="92" t="s">
        <v>271</v>
      </c>
      <c r="K20" s="93">
        <v>8671.36</v>
      </c>
      <c r="L20" s="93">
        <f t="shared" si="0"/>
        <v>8671.36</v>
      </c>
      <c r="M20" s="94"/>
    </row>
    <row r="21" spans="1:13" x14ac:dyDescent="0.2">
      <c r="A21" s="87" t="s">
        <v>31</v>
      </c>
      <c r="B21" s="88">
        <v>44561</v>
      </c>
      <c r="C21" s="88">
        <v>44561</v>
      </c>
      <c r="D21" s="89">
        <v>45104</v>
      </c>
      <c r="E21" s="87" t="s">
        <v>269</v>
      </c>
      <c r="F21" s="87" t="s">
        <v>284</v>
      </c>
      <c r="G21" s="87" t="s">
        <v>32</v>
      </c>
      <c r="H21" s="90">
        <v>78389.320000000007</v>
      </c>
      <c r="I21" s="91">
        <v>78389.320000000007</v>
      </c>
      <c r="J21" s="92" t="s">
        <v>271</v>
      </c>
      <c r="K21" s="93">
        <v>78389.320000000007</v>
      </c>
      <c r="L21" s="93">
        <f t="shared" si="0"/>
        <v>78389.320000000007</v>
      </c>
      <c r="M21" s="94"/>
    </row>
    <row r="22" spans="1:13" x14ac:dyDescent="0.2">
      <c r="A22" s="87" t="s">
        <v>33</v>
      </c>
      <c r="B22" s="88">
        <v>44558</v>
      </c>
      <c r="C22" s="88">
        <v>44558</v>
      </c>
      <c r="D22" s="89">
        <v>45104</v>
      </c>
      <c r="E22" s="87" t="s">
        <v>269</v>
      </c>
      <c r="F22" s="87" t="s">
        <v>276</v>
      </c>
      <c r="G22" s="87" t="s">
        <v>277</v>
      </c>
      <c r="H22" s="90">
        <v>741.88</v>
      </c>
      <c r="I22" s="91">
        <v>741.88</v>
      </c>
      <c r="J22" s="92" t="s">
        <v>271</v>
      </c>
      <c r="K22" s="93">
        <v>741.88</v>
      </c>
      <c r="L22" s="93">
        <f t="shared" si="0"/>
        <v>741.88</v>
      </c>
      <c r="M22" s="94"/>
    </row>
    <row r="23" spans="1:13" x14ac:dyDescent="0.2">
      <c r="A23" s="87" t="s">
        <v>34</v>
      </c>
      <c r="B23" s="88">
        <v>44617</v>
      </c>
      <c r="C23" s="88">
        <v>44617</v>
      </c>
      <c r="D23" s="89">
        <v>45104</v>
      </c>
      <c r="E23" s="87" t="s">
        <v>269</v>
      </c>
      <c r="F23" s="87" t="s">
        <v>284</v>
      </c>
      <c r="G23" s="87" t="s">
        <v>32</v>
      </c>
      <c r="H23" s="90">
        <v>613.54999999999995</v>
      </c>
      <c r="I23" s="91">
        <v>613.54999999999995</v>
      </c>
      <c r="J23" s="92" t="s">
        <v>271</v>
      </c>
      <c r="K23" s="93">
        <v>613.54999999999995</v>
      </c>
      <c r="L23" s="93">
        <f t="shared" si="0"/>
        <v>613.54999999999995</v>
      </c>
      <c r="M23" s="94"/>
    </row>
    <row r="24" spans="1:13" x14ac:dyDescent="0.2">
      <c r="A24" s="87" t="s">
        <v>35</v>
      </c>
      <c r="B24" s="88">
        <v>44561</v>
      </c>
      <c r="C24" s="88">
        <v>44561</v>
      </c>
      <c r="D24" s="89">
        <v>45105</v>
      </c>
      <c r="E24" s="87" t="s">
        <v>269</v>
      </c>
      <c r="F24" s="87" t="s">
        <v>285</v>
      </c>
      <c r="G24" s="87" t="s">
        <v>36</v>
      </c>
      <c r="H24" s="90">
        <v>5265.59</v>
      </c>
      <c r="I24" s="91">
        <v>5265.59</v>
      </c>
      <c r="J24" s="92" t="s">
        <v>271</v>
      </c>
      <c r="K24" s="93">
        <v>5265.59</v>
      </c>
      <c r="L24" s="93">
        <f t="shared" si="0"/>
        <v>5265.59</v>
      </c>
      <c r="M24" s="94"/>
    </row>
    <row r="25" spans="1:13" x14ac:dyDescent="0.2">
      <c r="A25" s="87" t="s">
        <v>37</v>
      </c>
      <c r="B25" s="88">
        <v>44561</v>
      </c>
      <c r="C25" s="88">
        <v>44561</v>
      </c>
      <c r="D25" s="89">
        <v>45106</v>
      </c>
      <c r="E25" s="87" t="s">
        <v>269</v>
      </c>
      <c r="F25" s="87" t="s">
        <v>286</v>
      </c>
      <c r="G25" s="87" t="s">
        <v>38</v>
      </c>
      <c r="H25" s="90">
        <v>27875.5</v>
      </c>
      <c r="I25" s="91">
        <v>27449</v>
      </c>
      <c r="J25" s="92" t="s">
        <v>287</v>
      </c>
      <c r="K25" s="93">
        <v>27875.5</v>
      </c>
      <c r="L25" s="93">
        <f t="shared" si="0"/>
        <v>27875.5</v>
      </c>
      <c r="M25" s="94"/>
    </row>
    <row r="26" spans="1:13" x14ac:dyDescent="0.2">
      <c r="A26" s="87" t="s">
        <v>39</v>
      </c>
      <c r="B26" s="88">
        <v>44561</v>
      </c>
      <c r="C26" s="88">
        <v>44561</v>
      </c>
      <c r="D26" s="89">
        <v>45110</v>
      </c>
      <c r="E26" s="87" t="s">
        <v>269</v>
      </c>
      <c r="F26" s="87" t="s">
        <v>288</v>
      </c>
      <c r="G26" s="87" t="s">
        <v>40</v>
      </c>
      <c r="H26" s="90">
        <v>1918.14</v>
      </c>
      <c r="I26" s="91">
        <v>1918.14</v>
      </c>
      <c r="J26" s="92" t="s">
        <v>271</v>
      </c>
      <c r="K26" s="93">
        <v>1918.14</v>
      </c>
      <c r="L26" s="93">
        <f t="shared" si="0"/>
        <v>1918.14</v>
      </c>
      <c r="M26" s="94"/>
    </row>
    <row r="27" spans="1:13" x14ac:dyDescent="0.2">
      <c r="A27" s="87" t="s">
        <v>41</v>
      </c>
      <c r="B27" s="88">
        <v>44561</v>
      </c>
      <c r="C27" s="88">
        <v>44561</v>
      </c>
      <c r="D27" s="89">
        <v>45111</v>
      </c>
      <c r="E27" s="87" t="s">
        <v>269</v>
      </c>
      <c r="F27" s="87" t="s">
        <v>289</v>
      </c>
      <c r="G27" s="87" t="s">
        <v>42</v>
      </c>
      <c r="H27" s="90">
        <v>8250.49</v>
      </c>
      <c r="I27" s="91">
        <v>8250.49</v>
      </c>
      <c r="J27" s="92" t="s">
        <v>271</v>
      </c>
      <c r="K27" s="93">
        <v>8250.49</v>
      </c>
      <c r="L27" s="93">
        <f t="shared" si="0"/>
        <v>8250.49</v>
      </c>
      <c r="M27" s="94"/>
    </row>
    <row r="28" spans="1:13" x14ac:dyDescent="0.2">
      <c r="A28" s="87" t="s">
        <v>43</v>
      </c>
      <c r="B28" s="88">
        <v>44561</v>
      </c>
      <c r="C28" s="88">
        <v>44561</v>
      </c>
      <c r="D28" s="89">
        <v>45111</v>
      </c>
      <c r="E28" s="87" t="s">
        <v>269</v>
      </c>
      <c r="F28" s="87" t="s">
        <v>290</v>
      </c>
      <c r="G28" s="87" t="s">
        <v>32</v>
      </c>
      <c r="H28" s="90">
        <v>16977.34</v>
      </c>
      <c r="I28" s="91">
        <v>16977.34</v>
      </c>
      <c r="J28" s="92" t="s">
        <v>271</v>
      </c>
      <c r="K28" s="93">
        <v>16977.34</v>
      </c>
      <c r="L28" s="93">
        <f t="shared" si="0"/>
        <v>16977.34</v>
      </c>
      <c r="M28" s="94"/>
    </row>
    <row r="29" spans="1:13" x14ac:dyDescent="0.2">
      <c r="A29" s="87" t="s">
        <v>44</v>
      </c>
      <c r="B29" s="88">
        <v>44561</v>
      </c>
      <c r="C29" s="88">
        <v>44561</v>
      </c>
      <c r="D29" s="89">
        <v>45113</v>
      </c>
      <c r="E29" s="87" t="s">
        <v>269</v>
      </c>
      <c r="F29" s="87" t="s">
        <v>288</v>
      </c>
      <c r="G29" s="87" t="s">
        <v>40</v>
      </c>
      <c r="H29" s="90">
        <v>194.58</v>
      </c>
      <c r="I29" s="91">
        <v>194.58</v>
      </c>
      <c r="J29" s="92" t="s">
        <v>271</v>
      </c>
      <c r="K29" s="93">
        <v>194.58</v>
      </c>
      <c r="L29" s="93">
        <f t="shared" si="0"/>
        <v>194.58</v>
      </c>
      <c r="M29" s="94"/>
    </row>
    <row r="30" spans="1:13" x14ac:dyDescent="0.2">
      <c r="A30" s="87" t="s">
        <v>45</v>
      </c>
      <c r="B30" s="88">
        <v>44855</v>
      </c>
      <c r="C30" s="88">
        <v>44855</v>
      </c>
      <c r="D30" s="89">
        <v>45124</v>
      </c>
      <c r="E30" s="87" t="s">
        <v>269</v>
      </c>
      <c r="F30" s="87" t="s">
        <v>291</v>
      </c>
      <c r="G30" s="87" t="s">
        <v>46</v>
      </c>
      <c r="H30" s="90">
        <v>79.36</v>
      </c>
      <c r="I30" s="91">
        <v>79.36</v>
      </c>
      <c r="J30" s="92" t="s">
        <v>271</v>
      </c>
      <c r="K30" s="93">
        <v>79.36</v>
      </c>
      <c r="L30" s="93">
        <f t="shared" si="0"/>
        <v>79.36</v>
      </c>
      <c r="M30" s="94"/>
    </row>
    <row r="31" spans="1:13" x14ac:dyDescent="0.2">
      <c r="A31" s="87" t="s">
        <v>47</v>
      </c>
      <c r="B31" s="88">
        <v>44561</v>
      </c>
      <c r="C31" s="88">
        <v>44561</v>
      </c>
      <c r="D31" s="89">
        <v>45124</v>
      </c>
      <c r="E31" s="87" t="s">
        <v>269</v>
      </c>
      <c r="F31" s="87" t="s">
        <v>291</v>
      </c>
      <c r="G31" s="87" t="s">
        <v>46</v>
      </c>
      <c r="H31" s="90">
        <v>31841.81</v>
      </c>
      <c r="I31" s="91">
        <v>31841.81</v>
      </c>
      <c r="J31" s="92" t="s">
        <v>271</v>
      </c>
      <c r="K31" s="93">
        <v>31841.81</v>
      </c>
      <c r="L31" s="93">
        <f t="shared" si="0"/>
        <v>31841.81</v>
      </c>
      <c r="M31" s="94"/>
    </row>
    <row r="32" spans="1:13" x14ac:dyDescent="0.2">
      <c r="A32" s="87" t="s">
        <v>48</v>
      </c>
      <c r="B32" s="88">
        <v>44561</v>
      </c>
      <c r="C32" s="88">
        <v>44561</v>
      </c>
      <c r="D32" s="89">
        <v>45125</v>
      </c>
      <c r="E32" s="87" t="s">
        <v>269</v>
      </c>
      <c r="F32" s="87" t="s">
        <v>292</v>
      </c>
      <c r="G32" s="87" t="s">
        <v>293</v>
      </c>
      <c r="H32" s="90">
        <v>63342.17</v>
      </c>
      <c r="I32" s="91">
        <v>63342.17</v>
      </c>
      <c r="J32" s="92" t="s">
        <v>271</v>
      </c>
      <c r="K32" s="93">
        <v>63342.17</v>
      </c>
      <c r="L32" s="93">
        <f t="shared" si="0"/>
        <v>63342.17</v>
      </c>
      <c r="M32" s="94"/>
    </row>
    <row r="33" spans="1:13" x14ac:dyDescent="0.2">
      <c r="A33" s="87" t="s">
        <v>49</v>
      </c>
      <c r="B33" s="88">
        <v>44601</v>
      </c>
      <c r="C33" s="88">
        <v>44601</v>
      </c>
      <c r="D33" s="89">
        <v>45132</v>
      </c>
      <c r="E33" s="87" t="s">
        <v>269</v>
      </c>
      <c r="F33" s="87" t="s">
        <v>294</v>
      </c>
      <c r="G33" s="87" t="s">
        <v>50</v>
      </c>
      <c r="H33" s="90">
        <v>36.57</v>
      </c>
      <c r="I33" s="91">
        <v>36.57</v>
      </c>
      <c r="J33" s="92" t="s">
        <v>271</v>
      </c>
      <c r="K33" s="93">
        <v>36.57</v>
      </c>
      <c r="L33" s="93">
        <f t="shared" si="0"/>
        <v>36.57</v>
      </c>
      <c r="M33" s="94"/>
    </row>
    <row r="34" spans="1:13" x14ac:dyDescent="0.2">
      <c r="A34" s="87" t="s">
        <v>51</v>
      </c>
      <c r="B34" s="88">
        <v>44593</v>
      </c>
      <c r="C34" s="88">
        <v>44593</v>
      </c>
      <c r="D34" s="89">
        <v>45132</v>
      </c>
      <c r="E34" s="87" t="s">
        <v>269</v>
      </c>
      <c r="F34" s="87" t="s">
        <v>294</v>
      </c>
      <c r="G34" s="87" t="s">
        <v>50</v>
      </c>
      <c r="H34" s="90">
        <v>19414.89</v>
      </c>
      <c r="I34" s="91">
        <v>19414.89</v>
      </c>
      <c r="J34" s="92" t="s">
        <v>271</v>
      </c>
      <c r="K34" s="93">
        <v>19414.89</v>
      </c>
      <c r="L34" s="93">
        <f t="shared" si="0"/>
        <v>19414.89</v>
      </c>
      <c r="M34" s="94"/>
    </row>
    <row r="35" spans="1:13" x14ac:dyDescent="0.2">
      <c r="A35" s="87" t="s">
        <v>52</v>
      </c>
      <c r="B35" s="88">
        <v>44860</v>
      </c>
      <c r="C35" s="88">
        <v>44860</v>
      </c>
      <c r="D35" s="89">
        <v>45134</v>
      </c>
      <c r="E35" s="87" t="s">
        <v>269</v>
      </c>
      <c r="F35" s="87" t="s">
        <v>274</v>
      </c>
      <c r="G35" s="87" t="s">
        <v>12</v>
      </c>
      <c r="H35" s="90">
        <v>318.61</v>
      </c>
      <c r="I35" s="91">
        <v>318.61</v>
      </c>
      <c r="J35" s="92" t="s">
        <v>271</v>
      </c>
      <c r="K35" s="93">
        <v>318.61</v>
      </c>
      <c r="L35" s="93">
        <f t="shared" si="0"/>
        <v>318.61</v>
      </c>
      <c r="M35" s="94"/>
    </row>
    <row r="36" spans="1:13" x14ac:dyDescent="0.2">
      <c r="A36" s="87" t="s">
        <v>53</v>
      </c>
      <c r="B36" s="88">
        <v>45134</v>
      </c>
      <c r="C36" s="88">
        <v>45134</v>
      </c>
      <c r="D36" s="89">
        <v>45134</v>
      </c>
      <c r="E36" s="87" t="s">
        <v>266</v>
      </c>
      <c r="F36" s="87" t="s">
        <v>267</v>
      </c>
      <c r="G36" s="87" t="s">
        <v>6</v>
      </c>
      <c r="H36" s="90">
        <v>7726.66</v>
      </c>
      <c r="I36" s="91">
        <v>6621.36</v>
      </c>
      <c r="J36" s="92" t="s">
        <v>268</v>
      </c>
      <c r="K36" s="93">
        <v>7726.66</v>
      </c>
      <c r="L36" s="93">
        <f t="shared" si="0"/>
        <v>7726.66</v>
      </c>
      <c r="M36" s="94"/>
    </row>
    <row r="37" spans="1:13" x14ac:dyDescent="0.2">
      <c r="A37" s="87" t="s">
        <v>54</v>
      </c>
      <c r="B37" s="88">
        <v>44679</v>
      </c>
      <c r="C37" s="88">
        <v>44679</v>
      </c>
      <c r="D37" s="89">
        <v>45134</v>
      </c>
      <c r="E37" s="87" t="s">
        <v>269</v>
      </c>
      <c r="F37" s="87" t="s">
        <v>274</v>
      </c>
      <c r="G37" s="87" t="s">
        <v>12</v>
      </c>
      <c r="H37" s="90">
        <v>124.64</v>
      </c>
      <c r="I37" s="91">
        <v>124.64</v>
      </c>
      <c r="J37" s="92" t="s">
        <v>271</v>
      </c>
      <c r="K37" s="93">
        <v>124.64</v>
      </c>
      <c r="L37" s="93">
        <f t="shared" si="0"/>
        <v>124.64</v>
      </c>
      <c r="M37" s="94"/>
    </row>
    <row r="38" spans="1:13" x14ac:dyDescent="0.2">
      <c r="A38" s="87" t="s">
        <v>55</v>
      </c>
      <c r="B38" s="88">
        <v>44593</v>
      </c>
      <c r="C38" s="88">
        <v>44593</v>
      </c>
      <c r="D38" s="89">
        <v>45139</v>
      </c>
      <c r="E38" s="87" t="s">
        <v>269</v>
      </c>
      <c r="F38" s="87" t="s">
        <v>274</v>
      </c>
      <c r="G38" s="87" t="s">
        <v>12</v>
      </c>
      <c r="H38" s="90">
        <v>42.83</v>
      </c>
      <c r="I38" s="91">
        <v>42.83</v>
      </c>
      <c r="J38" s="92" t="s">
        <v>271</v>
      </c>
      <c r="K38" s="93">
        <v>42.83</v>
      </c>
      <c r="L38" s="93">
        <f t="shared" si="0"/>
        <v>42.83</v>
      </c>
      <c r="M38" s="94"/>
    </row>
    <row r="39" spans="1:13" x14ac:dyDescent="0.2">
      <c r="A39" s="87" t="s">
        <v>56</v>
      </c>
      <c r="B39" s="88">
        <v>45147</v>
      </c>
      <c r="C39" s="88">
        <v>45147</v>
      </c>
      <c r="D39" s="89">
        <v>45147</v>
      </c>
      <c r="E39" s="87" t="s">
        <v>266</v>
      </c>
      <c r="F39" s="87" t="s">
        <v>276</v>
      </c>
      <c r="G39" s="87" t="s">
        <v>277</v>
      </c>
      <c r="H39" s="90">
        <v>7803.72</v>
      </c>
      <c r="I39" s="91">
        <v>7803.72</v>
      </c>
      <c r="J39" s="92" t="s">
        <v>271</v>
      </c>
      <c r="K39" s="93">
        <v>7803.72</v>
      </c>
      <c r="L39" s="93">
        <f t="shared" si="0"/>
        <v>7803.72</v>
      </c>
      <c r="M39" s="94"/>
    </row>
    <row r="40" spans="1:13" x14ac:dyDescent="0.2">
      <c r="A40" s="87" t="s">
        <v>57</v>
      </c>
      <c r="B40" s="88">
        <v>44609</v>
      </c>
      <c r="C40" s="88">
        <v>44609</v>
      </c>
      <c r="D40" s="89">
        <v>45148</v>
      </c>
      <c r="E40" s="87" t="s">
        <v>269</v>
      </c>
      <c r="F40" s="87" t="s">
        <v>284</v>
      </c>
      <c r="G40" s="87" t="s">
        <v>32</v>
      </c>
      <c r="H40" s="90">
        <v>14608.37</v>
      </c>
      <c r="I40" s="91">
        <v>14608.37</v>
      </c>
      <c r="J40" s="92" t="s">
        <v>271</v>
      </c>
      <c r="K40" s="93">
        <v>14608.37</v>
      </c>
      <c r="L40" s="93">
        <f t="shared" si="0"/>
        <v>14608.37</v>
      </c>
      <c r="M40" s="94"/>
    </row>
    <row r="41" spans="1:13" x14ac:dyDescent="0.2">
      <c r="A41" s="87" t="s">
        <v>58</v>
      </c>
      <c r="B41" s="88">
        <v>44613</v>
      </c>
      <c r="C41" s="88">
        <v>44613</v>
      </c>
      <c r="D41" s="89">
        <v>45153</v>
      </c>
      <c r="E41" s="87" t="s">
        <v>269</v>
      </c>
      <c r="F41" s="87" t="s">
        <v>295</v>
      </c>
      <c r="G41" s="87" t="s">
        <v>6</v>
      </c>
      <c r="H41" s="90">
        <v>165853.71</v>
      </c>
      <c r="I41" s="91">
        <v>147100.63</v>
      </c>
      <c r="J41" s="92" t="s">
        <v>268</v>
      </c>
      <c r="K41" s="93">
        <v>165853.71</v>
      </c>
      <c r="L41" s="93">
        <f t="shared" si="0"/>
        <v>165853.71</v>
      </c>
      <c r="M41" s="94"/>
    </row>
    <row r="42" spans="1:13" x14ac:dyDescent="0.2">
      <c r="A42" s="87" t="s">
        <v>59</v>
      </c>
      <c r="B42" s="88">
        <v>44610</v>
      </c>
      <c r="C42" s="88">
        <v>44610</v>
      </c>
      <c r="D42" s="89">
        <v>45153</v>
      </c>
      <c r="E42" s="87" t="s">
        <v>269</v>
      </c>
      <c r="F42" s="87" t="s">
        <v>296</v>
      </c>
      <c r="G42" s="87" t="s">
        <v>60</v>
      </c>
      <c r="H42" s="90">
        <v>64605.52</v>
      </c>
      <c r="I42" s="91">
        <v>679249.56</v>
      </c>
      <c r="J42" s="92" t="s">
        <v>297</v>
      </c>
      <c r="K42" s="93">
        <v>64605.52</v>
      </c>
      <c r="L42" s="93">
        <f t="shared" si="0"/>
        <v>64605.52</v>
      </c>
      <c r="M42" s="94"/>
    </row>
    <row r="43" spans="1:13" x14ac:dyDescent="0.2">
      <c r="A43" s="87" t="s">
        <v>61</v>
      </c>
      <c r="B43" s="88">
        <v>44620</v>
      </c>
      <c r="C43" s="88">
        <v>44620</v>
      </c>
      <c r="D43" s="89">
        <v>45154</v>
      </c>
      <c r="E43" s="87" t="s">
        <v>269</v>
      </c>
      <c r="F43" s="87" t="s">
        <v>295</v>
      </c>
      <c r="G43" s="87" t="s">
        <v>6</v>
      </c>
      <c r="H43" s="90">
        <v>170162.18</v>
      </c>
      <c r="I43" s="91">
        <v>150921.94</v>
      </c>
      <c r="J43" s="92" t="s">
        <v>268</v>
      </c>
      <c r="K43" s="93">
        <v>170162.18</v>
      </c>
      <c r="L43" s="93">
        <f t="shared" si="0"/>
        <v>170162.18</v>
      </c>
      <c r="M43" s="94"/>
    </row>
    <row r="44" spans="1:13" x14ac:dyDescent="0.2">
      <c r="A44" s="87" t="s">
        <v>62</v>
      </c>
      <c r="B44" s="88">
        <v>44617</v>
      </c>
      <c r="C44" s="88">
        <v>44617</v>
      </c>
      <c r="D44" s="89">
        <v>45162</v>
      </c>
      <c r="E44" s="87" t="s">
        <v>269</v>
      </c>
      <c r="F44" s="87" t="s">
        <v>274</v>
      </c>
      <c r="G44" s="87" t="s">
        <v>12</v>
      </c>
      <c r="H44" s="90">
        <v>151.19</v>
      </c>
      <c r="I44" s="91">
        <v>151.19</v>
      </c>
      <c r="J44" s="92" t="s">
        <v>271</v>
      </c>
      <c r="K44" s="93">
        <v>151.19</v>
      </c>
      <c r="L44" s="93">
        <f t="shared" si="0"/>
        <v>151.19</v>
      </c>
      <c r="M44" s="94"/>
    </row>
    <row r="45" spans="1:13" x14ac:dyDescent="0.2">
      <c r="A45" s="87" t="s">
        <v>63</v>
      </c>
      <c r="B45" s="88">
        <v>44617</v>
      </c>
      <c r="C45" s="88">
        <v>44617</v>
      </c>
      <c r="D45" s="89">
        <v>45162</v>
      </c>
      <c r="E45" s="87" t="s">
        <v>269</v>
      </c>
      <c r="F45" s="87" t="s">
        <v>274</v>
      </c>
      <c r="G45" s="87" t="s">
        <v>12</v>
      </c>
      <c r="H45" s="90">
        <v>11039.13</v>
      </c>
      <c r="I45" s="91">
        <v>11039.13</v>
      </c>
      <c r="J45" s="92" t="s">
        <v>271</v>
      </c>
      <c r="K45" s="93">
        <v>11039.13</v>
      </c>
      <c r="L45" s="93">
        <f t="shared" si="0"/>
        <v>11039.13</v>
      </c>
      <c r="M45" s="94"/>
    </row>
    <row r="46" spans="1:13" x14ac:dyDescent="0.2">
      <c r="A46" s="87" t="s">
        <v>64</v>
      </c>
      <c r="B46" s="88">
        <v>44617</v>
      </c>
      <c r="C46" s="88">
        <v>44617</v>
      </c>
      <c r="D46" s="89">
        <v>45162</v>
      </c>
      <c r="E46" s="87" t="s">
        <v>269</v>
      </c>
      <c r="F46" s="87" t="s">
        <v>274</v>
      </c>
      <c r="G46" s="87" t="s">
        <v>12</v>
      </c>
      <c r="H46" s="90">
        <v>93102.57</v>
      </c>
      <c r="I46" s="91">
        <v>93102.57</v>
      </c>
      <c r="J46" s="92" t="s">
        <v>271</v>
      </c>
      <c r="K46" s="93">
        <v>93102.57</v>
      </c>
      <c r="L46" s="93">
        <f t="shared" si="0"/>
        <v>93102.57</v>
      </c>
      <c r="M46" s="94"/>
    </row>
    <row r="47" spans="1:13" x14ac:dyDescent="0.2">
      <c r="A47" s="87" t="s">
        <v>65</v>
      </c>
      <c r="B47" s="88">
        <v>44617</v>
      </c>
      <c r="C47" s="88">
        <v>44617</v>
      </c>
      <c r="D47" s="89">
        <v>45163</v>
      </c>
      <c r="E47" s="87" t="s">
        <v>269</v>
      </c>
      <c r="F47" s="87" t="s">
        <v>283</v>
      </c>
      <c r="G47" s="87" t="s">
        <v>28</v>
      </c>
      <c r="H47" s="90">
        <v>12636.36</v>
      </c>
      <c r="I47" s="91">
        <v>12636.36</v>
      </c>
      <c r="J47" s="92" t="s">
        <v>271</v>
      </c>
      <c r="K47" s="93">
        <v>12636.36</v>
      </c>
      <c r="L47" s="93">
        <f t="shared" si="0"/>
        <v>12636.36</v>
      </c>
      <c r="M47" s="94"/>
    </row>
    <row r="48" spans="1:13" x14ac:dyDescent="0.2">
      <c r="A48" s="87" t="s">
        <v>66</v>
      </c>
      <c r="B48" s="88">
        <v>45167</v>
      </c>
      <c r="C48" s="88">
        <v>45167</v>
      </c>
      <c r="D48" s="89">
        <v>45167</v>
      </c>
      <c r="E48" s="87" t="s">
        <v>269</v>
      </c>
      <c r="F48" s="87" t="s">
        <v>298</v>
      </c>
      <c r="G48" s="87" t="s">
        <v>12</v>
      </c>
      <c r="H48" s="90">
        <v>61.53</v>
      </c>
      <c r="I48" s="91">
        <v>61.53</v>
      </c>
      <c r="J48" s="92" t="s">
        <v>271</v>
      </c>
      <c r="K48" s="93">
        <v>61.53</v>
      </c>
      <c r="L48" s="93">
        <f t="shared" si="0"/>
        <v>61.53</v>
      </c>
      <c r="M48" s="94"/>
    </row>
    <row r="49" spans="1:13" x14ac:dyDescent="0.2">
      <c r="A49" s="87" t="s">
        <v>67</v>
      </c>
      <c r="B49" s="88">
        <v>44635</v>
      </c>
      <c r="C49" s="88">
        <v>44635</v>
      </c>
      <c r="D49" s="89">
        <v>45183</v>
      </c>
      <c r="E49" s="87" t="s">
        <v>269</v>
      </c>
      <c r="F49" s="87" t="s">
        <v>278</v>
      </c>
      <c r="G49" s="87" t="s">
        <v>19</v>
      </c>
      <c r="H49" s="90">
        <v>2141.87</v>
      </c>
      <c r="I49" s="91">
        <v>15928.01</v>
      </c>
      <c r="J49" s="92" t="s">
        <v>279</v>
      </c>
      <c r="K49" s="93">
        <v>2141.87</v>
      </c>
      <c r="L49" s="93">
        <f t="shared" si="0"/>
        <v>2141.87</v>
      </c>
      <c r="M49" s="94"/>
    </row>
    <row r="50" spans="1:13" x14ac:dyDescent="0.2">
      <c r="A50" s="87" t="s">
        <v>68</v>
      </c>
      <c r="B50" s="88">
        <v>44642</v>
      </c>
      <c r="C50" s="88">
        <v>44642</v>
      </c>
      <c r="D50" s="89">
        <v>45186</v>
      </c>
      <c r="E50" s="87" t="s">
        <v>269</v>
      </c>
      <c r="F50" s="87" t="s">
        <v>299</v>
      </c>
      <c r="G50" s="87" t="s">
        <v>69</v>
      </c>
      <c r="H50" s="90">
        <v>998.29</v>
      </c>
      <c r="I50" s="91">
        <v>4672.78</v>
      </c>
      <c r="J50" s="92" t="s">
        <v>300</v>
      </c>
      <c r="K50" s="93">
        <v>998.29</v>
      </c>
      <c r="L50" s="93">
        <f t="shared" si="0"/>
        <v>998.29</v>
      </c>
      <c r="M50" s="94"/>
    </row>
    <row r="51" spans="1:13" x14ac:dyDescent="0.2">
      <c r="A51" s="87" t="s">
        <v>70</v>
      </c>
      <c r="B51" s="88">
        <v>44783</v>
      </c>
      <c r="C51" s="88">
        <v>44783</v>
      </c>
      <c r="D51" s="89">
        <v>45186</v>
      </c>
      <c r="E51" s="87" t="s">
        <v>269</v>
      </c>
      <c r="F51" s="87" t="s">
        <v>299</v>
      </c>
      <c r="G51" s="87" t="s">
        <v>69</v>
      </c>
      <c r="H51" s="90">
        <v>1239.48</v>
      </c>
      <c r="I51" s="91">
        <v>5801.76</v>
      </c>
      <c r="J51" s="92" t="s">
        <v>300</v>
      </c>
      <c r="K51" s="93">
        <v>1239.48</v>
      </c>
      <c r="L51" s="93">
        <f t="shared" si="0"/>
        <v>1239.48</v>
      </c>
      <c r="M51" s="94"/>
    </row>
    <row r="52" spans="1:13" x14ac:dyDescent="0.2">
      <c r="A52" s="87" t="s">
        <v>71</v>
      </c>
      <c r="B52" s="88">
        <v>44644</v>
      </c>
      <c r="C52" s="88">
        <v>44644</v>
      </c>
      <c r="D52" s="89">
        <v>45186</v>
      </c>
      <c r="E52" s="87" t="s">
        <v>269</v>
      </c>
      <c r="F52" s="87" t="s">
        <v>299</v>
      </c>
      <c r="G52" s="87" t="s">
        <v>69</v>
      </c>
      <c r="H52" s="90">
        <v>118064.1</v>
      </c>
      <c r="I52" s="91">
        <v>552634.42000000004</v>
      </c>
      <c r="J52" s="92" t="s">
        <v>300</v>
      </c>
      <c r="K52" s="93">
        <v>118064.1</v>
      </c>
      <c r="L52" s="93">
        <f t="shared" si="0"/>
        <v>118064.1</v>
      </c>
      <c r="M52" s="94"/>
    </row>
    <row r="53" spans="1:13" x14ac:dyDescent="0.2">
      <c r="A53" s="87" t="s">
        <v>72</v>
      </c>
      <c r="B53" s="88">
        <v>44642</v>
      </c>
      <c r="C53" s="88">
        <v>44642</v>
      </c>
      <c r="D53" s="89">
        <v>45186</v>
      </c>
      <c r="E53" s="87" t="s">
        <v>269</v>
      </c>
      <c r="F53" s="87" t="s">
        <v>299</v>
      </c>
      <c r="G53" s="87" t="s">
        <v>69</v>
      </c>
      <c r="H53" s="90">
        <v>53.41</v>
      </c>
      <c r="I53" s="91">
        <v>250</v>
      </c>
      <c r="J53" s="92" t="s">
        <v>300</v>
      </c>
      <c r="K53" s="93">
        <v>53.41</v>
      </c>
      <c r="L53" s="93">
        <f t="shared" si="0"/>
        <v>53.41</v>
      </c>
      <c r="M53" s="94"/>
    </row>
    <row r="54" spans="1:13" x14ac:dyDescent="0.2">
      <c r="A54" s="87" t="s">
        <v>73</v>
      </c>
      <c r="B54" s="88">
        <v>44810</v>
      </c>
      <c r="C54" s="88">
        <v>44810</v>
      </c>
      <c r="D54" s="89">
        <v>45190</v>
      </c>
      <c r="E54" s="87" t="s">
        <v>269</v>
      </c>
      <c r="F54" s="87" t="s">
        <v>295</v>
      </c>
      <c r="G54" s="87" t="s">
        <v>6</v>
      </c>
      <c r="H54" s="90">
        <v>85600.89</v>
      </c>
      <c r="I54" s="91">
        <v>75922</v>
      </c>
      <c r="J54" s="92" t="s">
        <v>268</v>
      </c>
      <c r="K54" s="93">
        <v>85600.89</v>
      </c>
      <c r="L54" s="93">
        <f t="shared" si="0"/>
        <v>85600.89</v>
      </c>
      <c r="M54" s="94"/>
    </row>
    <row r="55" spans="1:13" x14ac:dyDescent="0.2">
      <c r="A55" s="87" t="s">
        <v>74</v>
      </c>
      <c r="B55" s="88">
        <v>44749</v>
      </c>
      <c r="C55" s="88">
        <v>44749</v>
      </c>
      <c r="D55" s="89">
        <v>45190</v>
      </c>
      <c r="E55" s="87" t="s">
        <v>269</v>
      </c>
      <c r="F55" s="87" t="s">
        <v>295</v>
      </c>
      <c r="G55" s="87" t="s">
        <v>6</v>
      </c>
      <c r="H55" s="90">
        <v>16853.91</v>
      </c>
      <c r="I55" s="91">
        <v>14948.24</v>
      </c>
      <c r="J55" s="92" t="s">
        <v>268</v>
      </c>
      <c r="K55" s="93">
        <v>16853.91</v>
      </c>
      <c r="L55" s="93">
        <f t="shared" si="0"/>
        <v>16853.91</v>
      </c>
      <c r="M55" s="94"/>
    </row>
    <row r="56" spans="1:13" x14ac:dyDescent="0.2">
      <c r="A56" s="87" t="s">
        <v>75</v>
      </c>
      <c r="B56" s="88">
        <v>44649</v>
      </c>
      <c r="C56" s="88">
        <v>44649</v>
      </c>
      <c r="D56" s="89">
        <v>45190</v>
      </c>
      <c r="E56" s="87" t="s">
        <v>269</v>
      </c>
      <c r="F56" s="87" t="s">
        <v>295</v>
      </c>
      <c r="G56" s="87" t="s">
        <v>6</v>
      </c>
      <c r="H56" s="90">
        <v>83181.53</v>
      </c>
      <c r="I56" s="91">
        <v>73776.19</v>
      </c>
      <c r="J56" s="92" t="s">
        <v>268</v>
      </c>
      <c r="K56" s="93">
        <v>83181.53</v>
      </c>
      <c r="L56" s="93">
        <f t="shared" si="0"/>
        <v>83181.53</v>
      </c>
      <c r="M56" s="94"/>
    </row>
    <row r="57" spans="1:13" x14ac:dyDescent="0.2">
      <c r="A57" s="87" t="s">
        <v>76</v>
      </c>
      <c r="B57" s="88">
        <v>44651</v>
      </c>
      <c r="C57" s="88">
        <v>44651</v>
      </c>
      <c r="D57" s="89">
        <v>45190</v>
      </c>
      <c r="E57" s="87" t="s">
        <v>269</v>
      </c>
      <c r="F57" s="87" t="s">
        <v>295</v>
      </c>
      <c r="G57" s="87" t="s">
        <v>6</v>
      </c>
      <c r="H57" s="90">
        <v>252419.6</v>
      </c>
      <c r="I57" s="91">
        <v>223878.52</v>
      </c>
      <c r="J57" s="92" t="s">
        <v>268</v>
      </c>
      <c r="K57" s="93">
        <v>252419.6</v>
      </c>
      <c r="L57" s="93">
        <f t="shared" si="0"/>
        <v>252419.6</v>
      </c>
      <c r="M57" s="94"/>
    </row>
    <row r="58" spans="1:13" x14ac:dyDescent="0.2">
      <c r="A58" s="87" t="s">
        <v>77</v>
      </c>
      <c r="B58" s="88">
        <v>44649</v>
      </c>
      <c r="C58" s="88">
        <v>44649</v>
      </c>
      <c r="D58" s="89">
        <v>45191</v>
      </c>
      <c r="E58" s="87" t="s">
        <v>269</v>
      </c>
      <c r="F58" s="87" t="s">
        <v>285</v>
      </c>
      <c r="G58" s="87" t="s">
        <v>36</v>
      </c>
      <c r="H58" s="90">
        <v>110.57</v>
      </c>
      <c r="I58" s="91">
        <v>110.57</v>
      </c>
      <c r="J58" s="92" t="s">
        <v>271</v>
      </c>
      <c r="K58" s="93">
        <v>110.57</v>
      </c>
      <c r="L58" s="93">
        <f t="shared" si="0"/>
        <v>110.57</v>
      </c>
      <c r="M58" s="94"/>
    </row>
    <row r="59" spans="1:13" x14ac:dyDescent="0.2">
      <c r="A59" s="87" t="s">
        <v>78</v>
      </c>
      <c r="B59" s="88">
        <v>44642</v>
      </c>
      <c r="C59" s="88">
        <v>44642</v>
      </c>
      <c r="D59" s="89">
        <v>45191</v>
      </c>
      <c r="E59" s="87" t="s">
        <v>266</v>
      </c>
      <c r="F59" s="87" t="s">
        <v>301</v>
      </c>
      <c r="G59" s="87" t="s">
        <v>79</v>
      </c>
      <c r="H59" s="90">
        <v>1063.44</v>
      </c>
      <c r="I59" s="91">
        <v>1063.44</v>
      </c>
      <c r="J59" s="92" t="s">
        <v>271</v>
      </c>
      <c r="K59" s="93">
        <v>1063.44</v>
      </c>
      <c r="L59" s="93">
        <f t="shared" si="0"/>
        <v>1063.44</v>
      </c>
      <c r="M59" s="94"/>
    </row>
    <row r="60" spans="1:13" x14ac:dyDescent="0.2">
      <c r="A60" s="87" t="s">
        <v>80</v>
      </c>
      <c r="B60" s="88">
        <v>44642</v>
      </c>
      <c r="C60" s="88">
        <v>44642</v>
      </c>
      <c r="D60" s="89">
        <v>45191</v>
      </c>
      <c r="E60" s="87" t="s">
        <v>266</v>
      </c>
      <c r="F60" s="87" t="s">
        <v>301</v>
      </c>
      <c r="G60" s="87" t="s">
        <v>79</v>
      </c>
      <c r="H60" s="90">
        <v>179203.35</v>
      </c>
      <c r="I60" s="91">
        <v>179203.35</v>
      </c>
      <c r="J60" s="92" t="s">
        <v>271</v>
      </c>
      <c r="K60" s="93">
        <v>179203.35</v>
      </c>
      <c r="L60" s="93">
        <f t="shared" si="0"/>
        <v>179203.35</v>
      </c>
      <c r="M60" s="94"/>
    </row>
    <row r="61" spans="1:13" x14ac:dyDescent="0.2">
      <c r="A61" s="87" t="s">
        <v>81</v>
      </c>
      <c r="B61" s="88">
        <v>44649</v>
      </c>
      <c r="C61" s="88">
        <v>44649</v>
      </c>
      <c r="D61" s="89">
        <v>45193</v>
      </c>
      <c r="E61" s="87" t="s">
        <v>269</v>
      </c>
      <c r="F61" s="87" t="s">
        <v>281</v>
      </c>
      <c r="G61" s="87" t="s">
        <v>23</v>
      </c>
      <c r="H61" s="90">
        <v>1098.25</v>
      </c>
      <c r="I61" s="91">
        <v>1098.25</v>
      </c>
      <c r="J61" s="92" t="s">
        <v>271</v>
      </c>
      <c r="K61" s="93">
        <v>1098.25</v>
      </c>
      <c r="L61" s="93">
        <f t="shared" si="0"/>
        <v>1098.25</v>
      </c>
      <c r="M61" s="94"/>
    </row>
    <row r="62" spans="1:13" x14ac:dyDescent="0.2">
      <c r="A62" s="87" t="s">
        <v>82</v>
      </c>
      <c r="B62" s="88">
        <v>44634</v>
      </c>
      <c r="C62" s="88">
        <v>44691</v>
      </c>
      <c r="D62" s="89">
        <v>45193</v>
      </c>
      <c r="E62" s="87" t="s">
        <v>266</v>
      </c>
      <c r="F62" s="87" t="s">
        <v>302</v>
      </c>
      <c r="G62" s="87" t="s">
        <v>83</v>
      </c>
      <c r="H62" s="90">
        <v>1894.56</v>
      </c>
      <c r="I62" s="91">
        <v>1894.56</v>
      </c>
      <c r="J62" s="92" t="s">
        <v>271</v>
      </c>
      <c r="K62" s="93">
        <v>1894.56</v>
      </c>
      <c r="L62" s="93">
        <f t="shared" si="0"/>
        <v>1894.56</v>
      </c>
      <c r="M62" s="94"/>
    </row>
    <row r="63" spans="1:13" x14ac:dyDescent="0.2">
      <c r="A63" s="87" t="s">
        <v>84</v>
      </c>
      <c r="B63" s="88">
        <v>44655</v>
      </c>
      <c r="C63" s="88">
        <v>44655</v>
      </c>
      <c r="D63" s="89">
        <v>45198</v>
      </c>
      <c r="E63" s="87" t="s">
        <v>269</v>
      </c>
      <c r="F63" s="87" t="s">
        <v>274</v>
      </c>
      <c r="G63" s="87" t="s">
        <v>12</v>
      </c>
      <c r="H63" s="90">
        <v>87985.09</v>
      </c>
      <c r="I63" s="91">
        <v>87985.09</v>
      </c>
      <c r="J63" s="92" t="s">
        <v>271</v>
      </c>
      <c r="K63" s="93">
        <v>87985.09</v>
      </c>
      <c r="L63" s="93">
        <f t="shared" si="0"/>
        <v>87985.09</v>
      </c>
      <c r="M63" s="94"/>
    </row>
    <row r="64" spans="1:13" x14ac:dyDescent="0.2">
      <c r="A64" s="87" t="s">
        <v>85</v>
      </c>
      <c r="B64" s="88">
        <v>44663</v>
      </c>
      <c r="C64" s="88">
        <v>44663</v>
      </c>
      <c r="D64" s="89">
        <v>45199</v>
      </c>
      <c r="E64" s="87" t="s">
        <v>269</v>
      </c>
      <c r="F64" s="87" t="s">
        <v>301</v>
      </c>
      <c r="G64" s="87" t="s">
        <v>79</v>
      </c>
      <c r="H64" s="90">
        <v>147890.16</v>
      </c>
      <c r="I64" s="91">
        <v>147890.16</v>
      </c>
      <c r="J64" s="92" t="s">
        <v>271</v>
      </c>
      <c r="K64" s="93">
        <v>147890.16</v>
      </c>
      <c r="L64" s="93">
        <f t="shared" si="0"/>
        <v>147890.16</v>
      </c>
      <c r="M64" s="94"/>
    </row>
    <row r="65" spans="1:13" x14ac:dyDescent="0.2">
      <c r="A65" s="87" t="s">
        <v>86</v>
      </c>
      <c r="B65" s="88">
        <v>44656</v>
      </c>
      <c r="C65" s="88">
        <v>44656</v>
      </c>
      <c r="D65" s="89">
        <v>45203</v>
      </c>
      <c r="E65" s="87" t="s">
        <v>269</v>
      </c>
      <c r="F65" s="87" t="s">
        <v>286</v>
      </c>
      <c r="G65" s="87" t="s">
        <v>38</v>
      </c>
      <c r="H65" s="90">
        <v>85278.66</v>
      </c>
      <c r="I65" s="91">
        <v>83973.9</v>
      </c>
      <c r="J65" s="92" t="s">
        <v>287</v>
      </c>
      <c r="K65" s="93">
        <v>85278.66</v>
      </c>
      <c r="L65" s="93">
        <f t="shared" si="0"/>
        <v>85278.66</v>
      </c>
      <c r="M65" s="94"/>
    </row>
    <row r="66" spans="1:13" x14ac:dyDescent="0.2">
      <c r="A66" s="87" t="s">
        <v>87</v>
      </c>
      <c r="B66" s="88">
        <v>44761</v>
      </c>
      <c r="C66" s="88">
        <v>44761</v>
      </c>
      <c r="D66" s="89">
        <v>45203</v>
      </c>
      <c r="E66" s="87" t="s">
        <v>269</v>
      </c>
      <c r="F66" s="87" t="s">
        <v>286</v>
      </c>
      <c r="G66" s="87" t="s">
        <v>38</v>
      </c>
      <c r="H66" s="90">
        <v>4627.91</v>
      </c>
      <c r="I66" s="91">
        <v>4557.1000000000004</v>
      </c>
      <c r="J66" s="92" t="s">
        <v>287</v>
      </c>
      <c r="K66" s="93">
        <v>4627.91</v>
      </c>
      <c r="L66" s="93">
        <f t="shared" si="0"/>
        <v>4627.91</v>
      </c>
      <c r="M66" s="94"/>
    </row>
    <row r="67" spans="1:13" x14ac:dyDescent="0.2">
      <c r="A67" s="87" t="s">
        <v>88</v>
      </c>
      <c r="B67" s="88">
        <v>44656</v>
      </c>
      <c r="C67" s="88">
        <v>44656</v>
      </c>
      <c r="D67" s="89">
        <v>45203</v>
      </c>
      <c r="E67" s="87" t="s">
        <v>269</v>
      </c>
      <c r="F67" s="87" t="s">
        <v>270</v>
      </c>
      <c r="G67" s="87" t="s">
        <v>8</v>
      </c>
      <c r="H67" s="90">
        <v>59360.61</v>
      </c>
      <c r="I67" s="91">
        <v>59360.61</v>
      </c>
      <c r="J67" s="92" t="s">
        <v>271</v>
      </c>
      <c r="K67" s="93">
        <v>59360.61</v>
      </c>
      <c r="L67" s="93">
        <f t="shared" si="0"/>
        <v>59360.61</v>
      </c>
      <c r="M67" s="94"/>
    </row>
    <row r="68" spans="1:13" x14ac:dyDescent="0.2">
      <c r="A68" s="87" t="s">
        <v>89</v>
      </c>
      <c r="B68" s="88">
        <v>44656</v>
      </c>
      <c r="C68" s="88">
        <v>44656</v>
      </c>
      <c r="D68" s="89">
        <v>45203</v>
      </c>
      <c r="E68" s="87" t="s">
        <v>269</v>
      </c>
      <c r="F68" s="87" t="s">
        <v>270</v>
      </c>
      <c r="G68" s="87" t="s">
        <v>8</v>
      </c>
      <c r="H68" s="90">
        <v>2178.44</v>
      </c>
      <c r="I68" s="91">
        <v>2178.44</v>
      </c>
      <c r="J68" s="92" t="s">
        <v>271</v>
      </c>
      <c r="K68" s="93">
        <v>2178.44</v>
      </c>
      <c r="L68" s="93">
        <f t="shared" si="0"/>
        <v>2178.44</v>
      </c>
      <c r="M68" s="94"/>
    </row>
    <row r="69" spans="1:13" ht="12.75" x14ac:dyDescent="0.2">
      <c r="A69" s="87" t="s">
        <v>90</v>
      </c>
      <c r="B69" s="88">
        <v>44665</v>
      </c>
      <c r="C69" s="88">
        <v>44665</v>
      </c>
      <c r="D69" s="89">
        <v>45212</v>
      </c>
      <c r="E69" s="87" t="s">
        <v>269</v>
      </c>
      <c r="F69" s="87" t="s">
        <v>298</v>
      </c>
      <c r="G69" s="87" t="s">
        <v>12</v>
      </c>
      <c r="H69" s="90">
        <v>11853.17</v>
      </c>
      <c r="I69" s="91">
        <v>11853.17</v>
      </c>
      <c r="J69" s="92" t="s">
        <v>271</v>
      </c>
      <c r="K69" s="96">
        <v>11853.17</v>
      </c>
      <c r="L69" s="93">
        <f t="shared" si="0"/>
        <v>11853.17</v>
      </c>
      <c r="M69" s="94"/>
    </row>
    <row r="70" spans="1:13" x14ac:dyDescent="0.2">
      <c r="A70" s="87" t="s">
        <v>91</v>
      </c>
      <c r="B70" s="88">
        <v>44677</v>
      </c>
      <c r="C70" s="88">
        <v>44677</v>
      </c>
      <c r="D70" s="89">
        <v>45219</v>
      </c>
      <c r="E70" s="87" t="s">
        <v>269</v>
      </c>
      <c r="F70" s="87" t="s">
        <v>294</v>
      </c>
      <c r="G70" s="87" t="s">
        <v>50</v>
      </c>
      <c r="H70" s="90">
        <v>25181.19</v>
      </c>
      <c r="I70" s="91">
        <v>25181.19</v>
      </c>
      <c r="J70" s="92" t="s">
        <v>271</v>
      </c>
      <c r="K70" s="93">
        <v>25181.19</v>
      </c>
      <c r="L70" s="93">
        <f t="shared" ref="L70:L110" si="1">SUM(H70)</f>
        <v>25181.19</v>
      </c>
      <c r="M70" s="94"/>
    </row>
    <row r="71" spans="1:13" x14ac:dyDescent="0.2">
      <c r="A71" s="87" t="s">
        <v>92</v>
      </c>
      <c r="B71" s="88">
        <v>44677</v>
      </c>
      <c r="C71" s="88">
        <v>44677</v>
      </c>
      <c r="D71" s="89">
        <v>45225</v>
      </c>
      <c r="E71" s="87" t="s">
        <v>269</v>
      </c>
      <c r="F71" s="87" t="s">
        <v>303</v>
      </c>
      <c r="G71" s="87" t="s">
        <v>93</v>
      </c>
      <c r="H71" s="90">
        <v>5058.6099999999997</v>
      </c>
      <c r="I71" s="91">
        <v>5058.6099999999997</v>
      </c>
      <c r="J71" s="92" t="s">
        <v>271</v>
      </c>
      <c r="K71" s="93">
        <v>5058.6099999999997</v>
      </c>
      <c r="L71" s="93">
        <f t="shared" si="1"/>
        <v>5058.6099999999997</v>
      </c>
      <c r="M71" s="94"/>
    </row>
    <row r="72" spans="1:13" x14ac:dyDescent="0.2">
      <c r="A72" s="87" t="s">
        <v>94</v>
      </c>
      <c r="B72" s="88">
        <v>44712</v>
      </c>
      <c r="C72" s="88">
        <v>44712</v>
      </c>
      <c r="D72" s="89">
        <v>45226</v>
      </c>
      <c r="E72" s="87" t="s">
        <v>269</v>
      </c>
      <c r="F72" s="87" t="s">
        <v>274</v>
      </c>
      <c r="G72" s="87" t="s">
        <v>12</v>
      </c>
      <c r="H72" s="90">
        <v>971976.73</v>
      </c>
      <c r="I72" s="91">
        <v>971976.73</v>
      </c>
      <c r="J72" s="92" t="s">
        <v>271</v>
      </c>
      <c r="K72" s="93">
        <v>971976.73</v>
      </c>
      <c r="L72" s="93">
        <f t="shared" si="1"/>
        <v>971976.73</v>
      </c>
      <c r="M72" s="94"/>
    </row>
    <row r="73" spans="1:13" x14ac:dyDescent="0.2">
      <c r="A73" s="87" t="s">
        <v>95</v>
      </c>
      <c r="B73" s="88">
        <v>44684</v>
      </c>
      <c r="C73" s="88">
        <v>44684</v>
      </c>
      <c r="D73" s="89">
        <v>45226</v>
      </c>
      <c r="E73" s="87" t="s">
        <v>269</v>
      </c>
      <c r="F73" s="87" t="s">
        <v>304</v>
      </c>
      <c r="G73" s="87" t="s">
        <v>96</v>
      </c>
      <c r="H73" s="90">
        <v>1023916.78</v>
      </c>
      <c r="I73" s="91">
        <v>1023916.78</v>
      </c>
      <c r="J73" s="92" t="s">
        <v>271</v>
      </c>
      <c r="K73" s="93">
        <v>1023916.78</v>
      </c>
      <c r="L73" s="93">
        <f t="shared" si="1"/>
        <v>1023916.78</v>
      </c>
      <c r="M73" s="94"/>
    </row>
    <row r="74" spans="1:13" x14ac:dyDescent="0.2">
      <c r="A74" s="87" t="s">
        <v>97</v>
      </c>
      <c r="B74" s="88">
        <v>44684</v>
      </c>
      <c r="C74" s="88">
        <v>44684</v>
      </c>
      <c r="D74" s="89">
        <v>45226</v>
      </c>
      <c r="E74" s="87" t="s">
        <v>269</v>
      </c>
      <c r="F74" s="87" t="s">
        <v>274</v>
      </c>
      <c r="G74" s="87" t="s">
        <v>12</v>
      </c>
      <c r="H74" s="90">
        <v>168117.43</v>
      </c>
      <c r="I74" s="91">
        <v>168117.43</v>
      </c>
      <c r="J74" s="92" t="s">
        <v>271</v>
      </c>
      <c r="K74" s="93">
        <v>168117.43</v>
      </c>
      <c r="L74" s="93">
        <f t="shared" si="1"/>
        <v>168117.43</v>
      </c>
      <c r="M74" s="94"/>
    </row>
    <row r="75" spans="1:13" x14ac:dyDescent="0.2">
      <c r="A75" s="87" t="s">
        <v>98</v>
      </c>
      <c r="B75" s="88">
        <v>44684</v>
      </c>
      <c r="C75" s="88">
        <v>44684</v>
      </c>
      <c r="D75" s="89">
        <v>45226</v>
      </c>
      <c r="E75" s="87" t="s">
        <v>269</v>
      </c>
      <c r="F75" s="87" t="s">
        <v>274</v>
      </c>
      <c r="G75" s="87" t="s">
        <v>12</v>
      </c>
      <c r="H75" s="90">
        <v>8982.73</v>
      </c>
      <c r="I75" s="91">
        <v>8982.73</v>
      </c>
      <c r="J75" s="92" t="s">
        <v>271</v>
      </c>
      <c r="K75" s="93">
        <v>8982.73</v>
      </c>
      <c r="L75" s="93">
        <f t="shared" si="1"/>
        <v>8982.73</v>
      </c>
      <c r="M75" s="94"/>
    </row>
    <row r="76" spans="1:13" x14ac:dyDescent="0.2">
      <c r="A76" s="87" t="s">
        <v>99</v>
      </c>
      <c r="B76" s="88">
        <v>44691</v>
      </c>
      <c r="C76" s="88">
        <v>44691</v>
      </c>
      <c r="D76" s="89">
        <v>45236</v>
      </c>
      <c r="E76" s="87" t="s">
        <v>269</v>
      </c>
      <c r="F76" s="87" t="s">
        <v>305</v>
      </c>
      <c r="G76" s="87" t="s">
        <v>100</v>
      </c>
      <c r="H76" s="90">
        <v>5307.55</v>
      </c>
      <c r="I76" s="91">
        <v>5307.55</v>
      </c>
      <c r="J76" s="92" t="s">
        <v>271</v>
      </c>
      <c r="K76" s="93">
        <v>5307.55</v>
      </c>
      <c r="L76" s="93">
        <f t="shared" si="1"/>
        <v>5307.55</v>
      </c>
      <c r="M76" s="94"/>
    </row>
    <row r="77" spans="1:13" x14ac:dyDescent="0.2">
      <c r="A77" s="87" t="s">
        <v>101</v>
      </c>
      <c r="B77" s="88">
        <v>44694</v>
      </c>
      <c r="C77" s="88">
        <v>44694</v>
      </c>
      <c r="D77" s="89">
        <v>45240</v>
      </c>
      <c r="E77" s="87" t="s">
        <v>269</v>
      </c>
      <c r="F77" s="87" t="s">
        <v>270</v>
      </c>
      <c r="G77" s="87" t="s">
        <v>8</v>
      </c>
      <c r="H77" s="90">
        <v>274213.93</v>
      </c>
      <c r="I77" s="91">
        <v>274213.93</v>
      </c>
      <c r="J77" s="92" t="s">
        <v>271</v>
      </c>
      <c r="K77" s="93">
        <v>274213.93</v>
      </c>
      <c r="L77" s="93">
        <f t="shared" si="1"/>
        <v>274213.93</v>
      </c>
      <c r="M77" s="94"/>
    </row>
    <row r="78" spans="1:13" x14ac:dyDescent="0.2">
      <c r="A78" s="87" t="s">
        <v>102</v>
      </c>
      <c r="B78" s="88">
        <v>44728</v>
      </c>
      <c r="C78" s="88">
        <v>44728</v>
      </c>
      <c r="D78" s="89">
        <v>45246</v>
      </c>
      <c r="E78" s="87" t="s">
        <v>269</v>
      </c>
      <c r="F78" s="87" t="s">
        <v>272</v>
      </c>
      <c r="G78" s="87" t="s">
        <v>10</v>
      </c>
      <c r="H78" s="90">
        <v>698218.28</v>
      </c>
      <c r="I78" s="91">
        <v>7765444.0599999996</v>
      </c>
      <c r="J78" s="92" t="s">
        <v>273</v>
      </c>
      <c r="K78" s="93">
        <v>698218.28</v>
      </c>
      <c r="L78" s="93">
        <f t="shared" si="1"/>
        <v>698218.28</v>
      </c>
      <c r="M78" s="94"/>
    </row>
    <row r="79" spans="1:13" x14ac:dyDescent="0.2">
      <c r="A79" s="87" t="s">
        <v>103</v>
      </c>
      <c r="B79" s="88">
        <v>44926</v>
      </c>
      <c r="C79" s="88">
        <v>44926</v>
      </c>
      <c r="D79" s="89">
        <v>45246</v>
      </c>
      <c r="E79" s="87" t="s">
        <v>269</v>
      </c>
      <c r="F79" s="87" t="s">
        <v>272</v>
      </c>
      <c r="G79" s="87" t="s">
        <v>10</v>
      </c>
      <c r="H79" s="90">
        <v>65.28</v>
      </c>
      <c r="I79" s="91">
        <v>726</v>
      </c>
      <c r="J79" s="92" t="s">
        <v>273</v>
      </c>
      <c r="K79" s="93">
        <v>65.28</v>
      </c>
      <c r="L79" s="93">
        <f t="shared" si="1"/>
        <v>65.28</v>
      </c>
      <c r="M79" s="94"/>
    </row>
    <row r="80" spans="1:13" ht="12.75" x14ac:dyDescent="0.2">
      <c r="A80" s="87" t="s">
        <v>104</v>
      </c>
      <c r="B80" s="88">
        <v>44711</v>
      </c>
      <c r="C80" s="88">
        <v>44711</v>
      </c>
      <c r="D80" s="89">
        <v>45256</v>
      </c>
      <c r="E80" s="87" t="s">
        <v>269</v>
      </c>
      <c r="F80" s="87" t="s">
        <v>298</v>
      </c>
      <c r="G80" s="87" t="s">
        <v>12</v>
      </c>
      <c r="H80" s="90">
        <v>26.33</v>
      </c>
      <c r="I80" s="91">
        <v>26.33</v>
      </c>
      <c r="J80" s="92" t="s">
        <v>271</v>
      </c>
      <c r="K80" s="96">
        <v>26.33</v>
      </c>
      <c r="L80" s="93">
        <f t="shared" si="1"/>
        <v>26.33</v>
      </c>
      <c r="M80" s="94"/>
    </row>
    <row r="81" spans="1:13" x14ac:dyDescent="0.2">
      <c r="A81" s="87" t="s">
        <v>105</v>
      </c>
      <c r="B81" s="88">
        <v>44712</v>
      </c>
      <c r="C81" s="88">
        <v>44712</v>
      </c>
      <c r="D81" s="89">
        <v>45257</v>
      </c>
      <c r="E81" s="87" t="s">
        <v>269</v>
      </c>
      <c r="F81" s="87" t="s">
        <v>306</v>
      </c>
      <c r="G81" s="87" t="s">
        <v>106</v>
      </c>
      <c r="H81" s="90">
        <v>676.06</v>
      </c>
      <c r="I81" s="91">
        <v>676.06</v>
      </c>
      <c r="J81" s="92" t="s">
        <v>271</v>
      </c>
      <c r="K81" s="93">
        <v>676.06</v>
      </c>
      <c r="L81" s="93">
        <f t="shared" si="1"/>
        <v>676.06</v>
      </c>
      <c r="M81" s="94"/>
    </row>
    <row r="82" spans="1:13" x14ac:dyDescent="0.2">
      <c r="A82" s="87" t="s">
        <v>107</v>
      </c>
      <c r="B82" s="88">
        <v>44725</v>
      </c>
      <c r="C82" s="88">
        <v>44725</v>
      </c>
      <c r="D82" s="89">
        <v>45257</v>
      </c>
      <c r="E82" s="87" t="s">
        <v>269</v>
      </c>
      <c r="F82" s="87" t="s">
        <v>274</v>
      </c>
      <c r="G82" s="87" t="s">
        <v>12</v>
      </c>
      <c r="H82" s="90">
        <v>60240.82</v>
      </c>
      <c r="I82" s="91">
        <v>60240.82</v>
      </c>
      <c r="J82" s="92" t="s">
        <v>271</v>
      </c>
      <c r="K82" s="93">
        <v>60240.82</v>
      </c>
      <c r="L82" s="93">
        <f t="shared" si="1"/>
        <v>60240.82</v>
      </c>
      <c r="M82" s="94"/>
    </row>
    <row r="83" spans="1:13" x14ac:dyDescent="0.2">
      <c r="A83" s="87" t="s">
        <v>108</v>
      </c>
      <c r="B83" s="88">
        <v>44831</v>
      </c>
      <c r="C83" s="88">
        <v>44831</v>
      </c>
      <c r="D83" s="89">
        <v>45257</v>
      </c>
      <c r="E83" s="87" t="s">
        <v>269</v>
      </c>
      <c r="F83" s="87" t="s">
        <v>274</v>
      </c>
      <c r="G83" s="87" t="s">
        <v>12</v>
      </c>
      <c r="H83" s="90">
        <v>32.06</v>
      </c>
      <c r="I83" s="91">
        <v>32.06</v>
      </c>
      <c r="J83" s="92" t="s">
        <v>271</v>
      </c>
      <c r="K83" s="93">
        <v>32.06</v>
      </c>
      <c r="L83" s="93">
        <f t="shared" si="1"/>
        <v>32.06</v>
      </c>
      <c r="M83" s="94"/>
    </row>
    <row r="84" spans="1:13" x14ac:dyDescent="0.2">
      <c r="A84" s="87" t="s">
        <v>109</v>
      </c>
      <c r="B84" s="88">
        <v>44712</v>
      </c>
      <c r="C84" s="88">
        <v>44712</v>
      </c>
      <c r="D84" s="89">
        <v>45257</v>
      </c>
      <c r="E84" s="87" t="s">
        <v>269</v>
      </c>
      <c r="F84" s="87" t="s">
        <v>274</v>
      </c>
      <c r="G84" s="87" t="s">
        <v>12</v>
      </c>
      <c r="H84" s="90">
        <v>15008.48</v>
      </c>
      <c r="I84" s="91">
        <v>15008.48</v>
      </c>
      <c r="J84" s="92" t="s">
        <v>271</v>
      </c>
      <c r="K84" s="93">
        <v>15008.48</v>
      </c>
      <c r="L84" s="93">
        <f t="shared" si="1"/>
        <v>15008.48</v>
      </c>
      <c r="M84" s="94"/>
    </row>
    <row r="85" spans="1:13" x14ac:dyDescent="0.2">
      <c r="A85" s="87" t="s">
        <v>107</v>
      </c>
      <c r="B85" s="88">
        <v>44979</v>
      </c>
      <c r="C85" s="88">
        <v>44979</v>
      </c>
      <c r="D85" s="89">
        <v>45257</v>
      </c>
      <c r="E85" s="87" t="s">
        <v>269</v>
      </c>
      <c r="F85" s="87" t="s">
        <v>274</v>
      </c>
      <c r="G85" s="87" t="s">
        <v>12</v>
      </c>
      <c r="H85" s="90">
        <v>2481.41</v>
      </c>
      <c r="I85" s="91">
        <v>2481.41</v>
      </c>
      <c r="J85" s="92" t="s">
        <v>271</v>
      </c>
      <c r="K85" s="93">
        <v>2481.41</v>
      </c>
      <c r="L85" s="93">
        <f t="shared" si="1"/>
        <v>2481.41</v>
      </c>
      <c r="M85" s="94"/>
    </row>
    <row r="86" spans="1:13" x14ac:dyDescent="0.2">
      <c r="A86" s="87" t="s">
        <v>110</v>
      </c>
      <c r="B86" s="88">
        <v>44889</v>
      </c>
      <c r="C86" s="88">
        <v>44889</v>
      </c>
      <c r="D86" s="89">
        <v>45257</v>
      </c>
      <c r="E86" s="87" t="s">
        <v>269</v>
      </c>
      <c r="F86" s="87" t="s">
        <v>274</v>
      </c>
      <c r="G86" s="87" t="s">
        <v>12</v>
      </c>
      <c r="H86" s="90">
        <v>16.66</v>
      </c>
      <c r="I86" s="91">
        <v>16.66</v>
      </c>
      <c r="J86" s="92" t="s">
        <v>271</v>
      </c>
      <c r="K86" s="93">
        <v>16.66</v>
      </c>
      <c r="L86" s="93">
        <f t="shared" si="1"/>
        <v>16.66</v>
      </c>
      <c r="M86" s="94"/>
    </row>
    <row r="87" spans="1:13" x14ac:dyDescent="0.2">
      <c r="A87" s="87" t="s">
        <v>111</v>
      </c>
      <c r="B87" s="88">
        <v>44718</v>
      </c>
      <c r="C87" s="88">
        <v>44718</v>
      </c>
      <c r="D87" s="89">
        <v>45257</v>
      </c>
      <c r="E87" s="87" t="s">
        <v>269</v>
      </c>
      <c r="F87" s="87" t="s">
        <v>274</v>
      </c>
      <c r="G87" s="87" t="s">
        <v>12</v>
      </c>
      <c r="H87" s="90">
        <v>143394.14000000001</v>
      </c>
      <c r="I87" s="91">
        <v>143394.14000000001</v>
      </c>
      <c r="J87" s="92" t="s">
        <v>271</v>
      </c>
      <c r="K87" s="93">
        <v>143394.14000000001</v>
      </c>
      <c r="L87" s="93">
        <f t="shared" si="1"/>
        <v>143394.14000000001</v>
      </c>
      <c r="M87" s="94"/>
    </row>
    <row r="88" spans="1:13" x14ac:dyDescent="0.2">
      <c r="A88" s="87" t="s">
        <v>112</v>
      </c>
      <c r="B88" s="88">
        <v>44743</v>
      </c>
      <c r="C88" s="88">
        <v>44743</v>
      </c>
      <c r="D88" s="89">
        <v>45257</v>
      </c>
      <c r="E88" s="87" t="s">
        <v>269</v>
      </c>
      <c r="F88" s="87" t="s">
        <v>274</v>
      </c>
      <c r="G88" s="87" t="s">
        <v>12</v>
      </c>
      <c r="H88" s="90">
        <v>12479.28</v>
      </c>
      <c r="I88" s="91">
        <v>12479.28</v>
      </c>
      <c r="J88" s="92" t="s">
        <v>271</v>
      </c>
      <c r="K88" s="93">
        <v>12479.28</v>
      </c>
      <c r="L88" s="93">
        <f t="shared" si="1"/>
        <v>12479.28</v>
      </c>
      <c r="M88" s="94"/>
    </row>
    <row r="89" spans="1:13" x14ac:dyDescent="0.2">
      <c r="A89" s="87" t="s">
        <v>113</v>
      </c>
      <c r="B89" s="88">
        <v>44733</v>
      </c>
      <c r="C89" s="88">
        <v>44733</v>
      </c>
      <c r="D89" s="89">
        <v>45267</v>
      </c>
      <c r="E89" s="87" t="s">
        <v>269</v>
      </c>
      <c r="F89" s="87" t="s">
        <v>295</v>
      </c>
      <c r="G89" s="87" t="s">
        <v>6</v>
      </c>
      <c r="H89" s="90">
        <v>32973.120000000003</v>
      </c>
      <c r="I89" s="91">
        <v>29244.85</v>
      </c>
      <c r="J89" s="92" t="s">
        <v>268</v>
      </c>
      <c r="K89" s="93">
        <v>32973.120000000003</v>
      </c>
      <c r="L89" s="93">
        <f t="shared" si="1"/>
        <v>32973.120000000003</v>
      </c>
      <c r="M89" s="94"/>
    </row>
    <row r="90" spans="1:13" x14ac:dyDescent="0.2">
      <c r="A90" s="87" t="s">
        <v>114</v>
      </c>
      <c r="B90" s="88">
        <v>44774</v>
      </c>
      <c r="C90" s="88">
        <v>44774</v>
      </c>
      <c r="D90" s="89">
        <v>45268</v>
      </c>
      <c r="E90" s="87" t="s">
        <v>269</v>
      </c>
      <c r="F90" s="87" t="s">
        <v>278</v>
      </c>
      <c r="G90" s="87" t="s">
        <v>19</v>
      </c>
      <c r="H90" s="90">
        <v>47183.02</v>
      </c>
      <c r="I90" s="91">
        <v>350876.55</v>
      </c>
      <c r="J90" s="92" t="s">
        <v>279</v>
      </c>
      <c r="K90" s="93">
        <v>47183.02</v>
      </c>
      <c r="L90" s="93">
        <f t="shared" si="1"/>
        <v>47183.02</v>
      </c>
      <c r="M90" s="94"/>
    </row>
    <row r="91" spans="1:13" x14ac:dyDescent="0.2">
      <c r="A91" s="87" t="s">
        <v>115</v>
      </c>
      <c r="B91" s="88">
        <v>44768</v>
      </c>
      <c r="C91" s="88">
        <v>44768</v>
      </c>
      <c r="D91" s="89">
        <v>45269</v>
      </c>
      <c r="E91" s="87" t="s">
        <v>269</v>
      </c>
      <c r="F91" s="87" t="s">
        <v>304</v>
      </c>
      <c r="G91" s="87" t="s">
        <v>96</v>
      </c>
      <c r="H91" s="90">
        <v>354740.32</v>
      </c>
      <c r="I91" s="91">
        <v>354740.32</v>
      </c>
      <c r="J91" s="92" t="s">
        <v>271</v>
      </c>
      <c r="K91" s="93">
        <v>354740.32</v>
      </c>
      <c r="L91" s="93">
        <f t="shared" si="1"/>
        <v>354740.32</v>
      </c>
      <c r="M91" s="94"/>
    </row>
    <row r="92" spans="1:13" x14ac:dyDescent="0.2">
      <c r="A92" s="87" t="s">
        <v>116</v>
      </c>
      <c r="B92" s="88">
        <v>44804</v>
      </c>
      <c r="C92" s="88">
        <v>44804</v>
      </c>
      <c r="D92" s="89">
        <v>45269</v>
      </c>
      <c r="E92" s="87" t="s">
        <v>269</v>
      </c>
      <c r="F92" s="87" t="s">
        <v>304</v>
      </c>
      <c r="G92" s="87" t="s">
        <v>96</v>
      </c>
      <c r="H92" s="90">
        <v>452.27</v>
      </c>
      <c r="I92" s="91">
        <v>452.27</v>
      </c>
      <c r="J92" s="92" t="s">
        <v>271</v>
      </c>
      <c r="K92" s="93">
        <v>452.27</v>
      </c>
      <c r="L92" s="93">
        <f t="shared" si="1"/>
        <v>452.27</v>
      </c>
      <c r="M92" s="94"/>
    </row>
    <row r="93" spans="1:13" x14ac:dyDescent="0.2">
      <c r="A93" s="87" t="s">
        <v>117</v>
      </c>
      <c r="B93" s="88">
        <v>44733</v>
      </c>
      <c r="C93" s="88">
        <v>44733</v>
      </c>
      <c r="D93" s="89">
        <v>45275</v>
      </c>
      <c r="E93" s="87" t="s">
        <v>269</v>
      </c>
      <c r="F93" s="87" t="s">
        <v>302</v>
      </c>
      <c r="G93" s="87" t="s">
        <v>83</v>
      </c>
      <c r="H93" s="90">
        <v>227</v>
      </c>
      <c r="I93" s="91">
        <v>227</v>
      </c>
      <c r="J93" s="92" t="s">
        <v>271</v>
      </c>
      <c r="K93" s="93">
        <v>227</v>
      </c>
      <c r="L93" s="93">
        <f t="shared" si="1"/>
        <v>227</v>
      </c>
      <c r="M93" s="94"/>
    </row>
    <row r="94" spans="1:13" x14ac:dyDescent="0.2">
      <c r="A94" s="87" t="s">
        <v>118</v>
      </c>
      <c r="B94" s="88">
        <v>44733</v>
      </c>
      <c r="C94" s="88">
        <v>44733</v>
      </c>
      <c r="D94" s="89">
        <v>45275</v>
      </c>
      <c r="E94" s="87" t="s">
        <v>269</v>
      </c>
      <c r="F94" s="87" t="s">
        <v>285</v>
      </c>
      <c r="G94" s="87" t="s">
        <v>36</v>
      </c>
      <c r="H94" s="90">
        <v>868.82</v>
      </c>
      <c r="I94" s="91">
        <v>868.82</v>
      </c>
      <c r="J94" s="92" t="s">
        <v>271</v>
      </c>
      <c r="K94" s="93">
        <v>868.82</v>
      </c>
      <c r="L94" s="93">
        <f t="shared" si="1"/>
        <v>868.82</v>
      </c>
      <c r="M94" s="94"/>
    </row>
    <row r="95" spans="1:13" x14ac:dyDescent="0.2">
      <c r="A95" s="87" t="s">
        <v>119</v>
      </c>
      <c r="B95" s="88">
        <v>44733</v>
      </c>
      <c r="C95" s="88">
        <v>44733</v>
      </c>
      <c r="D95" s="89">
        <v>45275</v>
      </c>
      <c r="E95" s="87" t="s">
        <v>269</v>
      </c>
      <c r="F95" s="87" t="s">
        <v>302</v>
      </c>
      <c r="G95" s="87" t="s">
        <v>83</v>
      </c>
      <c r="H95" s="90">
        <v>5411.98</v>
      </c>
      <c r="I95" s="91">
        <v>5411.98</v>
      </c>
      <c r="J95" s="92" t="s">
        <v>271</v>
      </c>
      <c r="K95" s="93">
        <v>5411.98</v>
      </c>
      <c r="L95" s="93">
        <f t="shared" si="1"/>
        <v>5411.98</v>
      </c>
      <c r="M95" s="94"/>
    </row>
    <row r="96" spans="1:13" x14ac:dyDescent="0.2">
      <c r="A96" s="87" t="s">
        <v>120</v>
      </c>
      <c r="B96" s="88">
        <v>44770</v>
      </c>
      <c r="C96" s="88">
        <v>44770</v>
      </c>
      <c r="D96" s="89">
        <v>45280</v>
      </c>
      <c r="E96" s="87" t="s">
        <v>269</v>
      </c>
      <c r="F96" s="87" t="s">
        <v>275</v>
      </c>
      <c r="G96" s="87" t="s">
        <v>15</v>
      </c>
      <c r="H96" s="90">
        <v>94353.45</v>
      </c>
      <c r="I96" s="91">
        <v>94353.45</v>
      </c>
      <c r="J96" s="92" t="s">
        <v>271</v>
      </c>
      <c r="K96" s="93">
        <v>94353.45</v>
      </c>
      <c r="L96" s="93">
        <f t="shared" si="1"/>
        <v>94353.45</v>
      </c>
      <c r="M96" s="94"/>
    </row>
    <row r="97" spans="1:13" x14ac:dyDescent="0.2">
      <c r="A97" s="87" t="s">
        <v>120</v>
      </c>
      <c r="B97" s="88">
        <v>44972</v>
      </c>
      <c r="C97" s="88">
        <v>44972</v>
      </c>
      <c r="D97" s="89">
        <v>45280</v>
      </c>
      <c r="E97" s="87" t="s">
        <v>269</v>
      </c>
      <c r="F97" s="87" t="s">
        <v>275</v>
      </c>
      <c r="G97" s="87" t="s">
        <v>15</v>
      </c>
      <c r="H97" s="90">
        <v>998.3</v>
      </c>
      <c r="I97" s="91">
        <v>998.3</v>
      </c>
      <c r="J97" s="92" t="s">
        <v>271</v>
      </c>
      <c r="K97" s="93">
        <v>998.3</v>
      </c>
      <c r="L97" s="93">
        <f t="shared" si="1"/>
        <v>998.3</v>
      </c>
      <c r="M97" s="94"/>
    </row>
    <row r="98" spans="1:13" x14ac:dyDescent="0.2">
      <c r="A98" s="87" t="s">
        <v>121</v>
      </c>
      <c r="B98" s="88">
        <v>44733</v>
      </c>
      <c r="C98" s="88">
        <v>44733</v>
      </c>
      <c r="D98" s="89">
        <v>45280</v>
      </c>
      <c r="E98" s="87" t="s">
        <v>269</v>
      </c>
      <c r="F98" s="87" t="s">
        <v>298</v>
      </c>
      <c r="G98" s="87" t="s">
        <v>12</v>
      </c>
      <c r="H98" s="90">
        <v>46.27</v>
      </c>
      <c r="I98" s="91">
        <v>46.27</v>
      </c>
      <c r="J98" s="92" t="s">
        <v>271</v>
      </c>
      <c r="K98" s="93">
        <v>46.27</v>
      </c>
      <c r="L98" s="93">
        <f t="shared" si="1"/>
        <v>46.27</v>
      </c>
      <c r="M98" s="94"/>
    </row>
    <row r="99" spans="1:13" x14ac:dyDescent="0.2">
      <c r="A99" s="87" t="s">
        <v>122</v>
      </c>
      <c r="B99" s="88">
        <v>44739</v>
      </c>
      <c r="C99" s="88">
        <v>44739</v>
      </c>
      <c r="D99" s="89">
        <v>45281</v>
      </c>
      <c r="E99" s="87" t="s">
        <v>269</v>
      </c>
      <c r="F99" s="87" t="s">
        <v>307</v>
      </c>
      <c r="G99" s="87" t="s">
        <v>123</v>
      </c>
      <c r="H99" s="90">
        <v>14087.26</v>
      </c>
      <c r="I99" s="91">
        <v>339728.25</v>
      </c>
      <c r="J99" s="92" t="s">
        <v>308</v>
      </c>
      <c r="K99" s="93">
        <v>14087.26</v>
      </c>
      <c r="L99" s="93">
        <f t="shared" si="1"/>
        <v>14087.26</v>
      </c>
      <c r="M99" s="94"/>
    </row>
    <row r="100" spans="1:13" x14ac:dyDescent="0.2">
      <c r="A100" s="87" t="s">
        <v>124</v>
      </c>
      <c r="B100" s="88">
        <v>44739</v>
      </c>
      <c r="C100" s="88">
        <v>44739</v>
      </c>
      <c r="D100" s="89">
        <v>45281</v>
      </c>
      <c r="E100" s="87" t="s">
        <v>269</v>
      </c>
      <c r="F100" s="87" t="s">
        <v>276</v>
      </c>
      <c r="G100" s="87" t="s">
        <v>277</v>
      </c>
      <c r="H100" s="90">
        <v>51530.81</v>
      </c>
      <c r="I100" s="91">
        <v>51530.81</v>
      </c>
      <c r="J100" s="92" t="s">
        <v>271</v>
      </c>
      <c r="K100" s="93">
        <v>51530.81</v>
      </c>
      <c r="L100" s="93">
        <f t="shared" si="1"/>
        <v>51530.81</v>
      </c>
      <c r="M100" s="94"/>
    </row>
    <row r="101" spans="1:13" x14ac:dyDescent="0.2">
      <c r="A101" s="87" t="s">
        <v>125</v>
      </c>
      <c r="B101" s="88">
        <v>44742</v>
      </c>
      <c r="C101" s="88">
        <v>44742</v>
      </c>
      <c r="D101" s="89">
        <v>45282</v>
      </c>
      <c r="E101" s="87" t="s">
        <v>269</v>
      </c>
      <c r="F101" s="87" t="s">
        <v>302</v>
      </c>
      <c r="G101" s="87" t="s">
        <v>83</v>
      </c>
      <c r="H101" s="90">
        <v>2732.55</v>
      </c>
      <c r="I101" s="91">
        <v>2732.55</v>
      </c>
      <c r="J101" s="92" t="s">
        <v>271</v>
      </c>
      <c r="K101" s="93">
        <v>2732.55</v>
      </c>
      <c r="L101" s="93">
        <f t="shared" si="1"/>
        <v>2732.55</v>
      </c>
      <c r="M101" s="94"/>
    </row>
    <row r="102" spans="1:13" x14ac:dyDescent="0.2">
      <c r="A102" s="87" t="s">
        <v>126</v>
      </c>
      <c r="B102" s="88">
        <v>44741</v>
      </c>
      <c r="C102" s="88">
        <v>44741</v>
      </c>
      <c r="D102" s="89">
        <v>45287</v>
      </c>
      <c r="E102" s="87" t="s">
        <v>269</v>
      </c>
      <c r="F102" s="87" t="s">
        <v>288</v>
      </c>
      <c r="G102" s="87" t="s">
        <v>40</v>
      </c>
      <c r="H102" s="90">
        <v>800.93</v>
      </c>
      <c r="I102" s="91">
        <v>800.93</v>
      </c>
      <c r="J102" s="92" t="s">
        <v>271</v>
      </c>
      <c r="K102" s="93">
        <v>800.93</v>
      </c>
      <c r="L102" s="93">
        <f t="shared" si="1"/>
        <v>800.93</v>
      </c>
      <c r="M102" s="94"/>
    </row>
    <row r="103" spans="1:13" x14ac:dyDescent="0.2">
      <c r="A103" s="87" t="s">
        <v>127</v>
      </c>
      <c r="B103" s="88">
        <v>44755</v>
      </c>
      <c r="C103" s="88">
        <v>44755</v>
      </c>
      <c r="D103" s="89">
        <v>45287</v>
      </c>
      <c r="E103" s="87" t="s">
        <v>269</v>
      </c>
      <c r="F103" s="87" t="s">
        <v>281</v>
      </c>
      <c r="G103" s="87" t="s">
        <v>23</v>
      </c>
      <c r="H103" s="90">
        <v>1101.1199999999999</v>
      </c>
      <c r="I103" s="91">
        <v>1101.1199999999999</v>
      </c>
      <c r="J103" s="92" t="s">
        <v>271</v>
      </c>
      <c r="K103" s="93">
        <v>1101.1199999999999</v>
      </c>
      <c r="L103" s="93">
        <f t="shared" si="1"/>
        <v>1101.1199999999999</v>
      </c>
      <c r="M103" s="94"/>
    </row>
    <row r="104" spans="1:13" x14ac:dyDescent="0.2">
      <c r="A104" s="87" t="s">
        <v>128</v>
      </c>
      <c r="B104" s="88">
        <v>44741</v>
      </c>
      <c r="C104" s="88">
        <v>44741</v>
      </c>
      <c r="D104" s="89">
        <v>45287</v>
      </c>
      <c r="E104" s="87" t="s">
        <v>269</v>
      </c>
      <c r="F104" s="87" t="s">
        <v>288</v>
      </c>
      <c r="G104" s="87" t="s">
        <v>40</v>
      </c>
      <c r="H104" s="90">
        <v>4306.3</v>
      </c>
      <c r="I104" s="91">
        <v>4306.3</v>
      </c>
      <c r="J104" s="92" t="s">
        <v>271</v>
      </c>
      <c r="K104" s="93">
        <v>4306.3</v>
      </c>
      <c r="L104" s="93">
        <f t="shared" si="1"/>
        <v>4306.3</v>
      </c>
      <c r="M104" s="94"/>
    </row>
    <row r="105" spans="1:13" x14ac:dyDescent="0.2">
      <c r="A105" s="87" t="s">
        <v>129</v>
      </c>
      <c r="B105" s="88">
        <v>44743</v>
      </c>
      <c r="C105" s="88">
        <v>44743</v>
      </c>
      <c r="D105" s="89">
        <v>45287</v>
      </c>
      <c r="E105" s="87" t="s">
        <v>269</v>
      </c>
      <c r="F105" s="87" t="s">
        <v>291</v>
      </c>
      <c r="G105" s="87" t="s">
        <v>46</v>
      </c>
      <c r="H105" s="90">
        <v>69752.160000000003</v>
      </c>
      <c r="I105" s="91">
        <v>69752.160000000003</v>
      </c>
      <c r="J105" s="92" t="s">
        <v>271</v>
      </c>
      <c r="K105" s="93">
        <v>69752.160000000003</v>
      </c>
      <c r="L105" s="93">
        <f t="shared" si="1"/>
        <v>69752.160000000003</v>
      </c>
      <c r="M105" s="94"/>
    </row>
    <row r="106" spans="1:13" x14ac:dyDescent="0.2">
      <c r="A106" s="87" t="s">
        <v>130</v>
      </c>
      <c r="B106" s="88">
        <v>44803</v>
      </c>
      <c r="C106" s="88">
        <v>44803</v>
      </c>
      <c r="D106" s="89">
        <v>45288</v>
      </c>
      <c r="E106" s="87" t="s">
        <v>269</v>
      </c>
      <c r="F106" s="87" t="s">
        <v>274</v>
      </c>
      <c r="G106" s="87" t="s">
        <v>12</v>
      </c>
      <c r="H106" s="90">
        <v>579778.47</v>
      </c>
      <c r="I106" s="91">
        <v>579778.47</v>
      </c>
      <c r="J106" s="92" t="s">
        <v>271</v>
      </c>
      <c r="K106" s="93">
        <v>579778.47</v>
      </c>
      <c r="L106" s="93">
        <f t="shared" si="1"/>
        <v>579778.47</v>
      </c>
      <c r="M106" s="94"/>
    </row>
    <row r="107" spans="1:13" x14ac:dyDescent="0.2">
      <c r="A107" s="87" t="s">
        <v>130</v>
      </c>
      <c r="B107" s="88">
        <v>44979</v>
      </c>
      <c r="C107" s="88">
        <v>44979</v>
      </c>
      <c r="D107" s="89">
        <v>45288</v>
      </c>
      <c r="E107" s="87" t="s">
        <v>269</v>
      </c>
      <c r="F107" s="87" t="s">
        <v>274</v>
      </c>
      <c r="G107" s="87" t="s">
        <v>12</v>
      </c>
      <c r="H107" s="90">
        <v>971.22</v>
      </c>
      <c r="I107" s="91">
        <v>971.22</v>
      </c>
      <c r="J107" s="92" t="s">
        <v>271</v>
      </c>
      <c r="K107" s="93">
        <v>971.22</v>
      </c>
      <c r="L107" s="93">
        <f t="shared" si="1"/>
        <v>971.22</v>
      </c>
      <c r="M107" s="94"/>
    </row>
    <row r="108" spans="1:13" x14ac:dyDescent="0.2">
      <c r="A108" s="87" t="s">
        <v>131</v>
      </c>
      <c r="B108" s="88">
        <v>44756</v>
      </c>
      <c r="C108" s="88">
        <v>44756</v>
      </c>
      <c r="D108" s="89">
        <v>45288</v>
      </c>
      <c r="E108" s="87" t="s">
        <v>269</v>
      </c>
      <c r="F108" s="87" t="s">
        <v>274</v>
      </c>
      <c r="G108" s="87" t="s">
        <v>12</v>
      </c>
      <c r="H108" s="90">
        <v>94658.01</v>
      </c>
      <c r="I108" s="91">
        <v>94658.01</v>
      </c>
      <c r="J108" s="92" t="s">
        <v>271</v>
      </c>
      <c r="K108" s="93">
        <v>94658.01</v>
      </c>
      <c r="L108" s="93">
        <f t="shared" si="1"/>
        <v>94658.01</v>
      </c>
      <c r="M108" s="94"/>
    </row>
    <row r="109" spans="1:13" x14ac:dyDescent="0.2">
      <c r="A109" s="87" t="s">
        <v>132</v>
      </c>
      <c r="B109" s="88">
        <v>44783</v>
      </c>
      <c r="C109" s="88">
        <v>44783</v>
      </c>
      <c r="D109" s="89">
        <v>45288</v>
      </c>
      <c r="E109" s="87" t="s">
        <v>269</v>
      </c>
      <c r="F109" s="87" t="s">
        <v>274</v>
      </c>
      <c r="G109" s="87" t="s">
        <v>12</v>
      </c>
      <c r="H109" s="90">
        <v>221479.33</v>
      </c>
      <c r="I109" s="91">
        <v>221479.33</v>
      </c>
      <c r="J109" s="92" t="s">
        <v>271</v>
      </c>
      <c r="K109" s="93">
        <v>221479.33</v>
      </c>
      <c r="L109" s="93">
        <f t="shared" si="1"/>
        <v>221479.33</v>
      </c>
      <c r="M109" s="94"/>
    </row>
    <row r="110" spans="1:13" x14ac:dyDescent="0.2">
      <c r="A110" s="87" t="s">
        <v>133</v>
      </c>
      <c r="B110" s="88">
        <v>44750</v>
      </c>
      <c r="C110" s="88">
        <v>44750</v>
      </c>
      <c r="D110" s="89">
        <v>45290</v>
      </c>
      <c r="E110" s="87" t="s">
        <v>269</v>
      </c>
      <c r="F110" s="87" t="s">
        <v>274</v>
      </c>
      <c r="G110" s="87" t="s">
        <v>12</v>
      </c>
      <c r="H110" s="90">
        <v>289.11</v>
      </c>
      <c r="I110" s="91">
        <v>289.11</v>
      </c>
      <c r="J110" s="92" t="s">
        <v>271</v>
      </c>
      <c r="K110" s="93">
        <v>289.11</v>
      </c>
      <c r="L110" s="93">
        <f t="shared" si="1"/>
        <v>289.11</v>
      </c>
      <c r="M110" s="94"/>
    </row>
    <row r="111" spans="1:13" ht="12.75" x14ac:dyDescent="0.2">
      <c r="A111" s="87" t="s">
        <v>134</v>
      </c>
      <c r="B111" s="88">
        <v>44750</v>
      </c>
      <c r="C111" s="88">
        <v>44750</v>
      </c>
      <c r="D111" s="89">
        <v>45295</v>
      </c>
      <c r="E111" s="87" t="s">
        <v>269</v>
      </c>
      <c r="F111" s="87" t="s">
        <v>298</v>
      </c>
      <c r="G111" s="87" t="s">
        <v>12</v>
      </c>
      <c r="H111" s="90">
        <v>25935.73</v>
      </c>
      <c r="I111" s="91">
        <v>25935.73</v>
      </c>
      <c r="J111" s="92" t="s">
        <v>271</v>
      </c>
      <c r="K111" s="96">
        <v>25935.73</v>
      </c>
      <c r="L111" s="93"/>
      <c r="M111" s="93">
        <f>SUM(H111)</f>
        <v>25935.73</v>
      </c>
    </row>
    <row r="112" spans="1:13" x14ac:dyDescent="0.2">
      <c r="A112" s="87" t="s">
        <v>135</v>
      </c>
      <c r="B112" s="88">
        <v>44750</v>
      </c>
      <c r="C112" s="88">
        <v>44750</v>
      </c>
      <c r="D112" s="89">
        <v>45295</v>
      </c>
      <c r="E112" s="87" t="s">
        <v>269</v>
      </c>
      <c r="F112" s="87" t="s">
        <v>286</v>
      </c>
      <c r="G112" s="87" t="s">
        <v>38</v>
      </c>
      <c r="H112" s="90">
        <v>60953.23</v>
      </c>
      <c r="I112" s="91">
        <v>60020.65</v>
      </c>
      <c r="J112" s="92" t="s">
        <v>287</v>
      </c>
      <c r="K112" s="93">
        <v>60953.23</v>
      </c>
      <c r="L112" s="94"/>
      <c r="M112" s="93">
        <f t="shared" ref="M112:M175" si="2">SUM(H112)</f>
        <v>60953.23</v>
      </c>
    </row>
    <row r="113" spans="1:13" x14ac:dyDescent="0.2">
      <c r="A113" s="87" t="s">
        <v>136</v>
      </c>
      <c r="B113" s="88">
        <v>44750</v>
      </c>
      <c r="C113" s="88">
        <v>44750</v>
      </c>
      <c r="D113" s="89">
        <v>45296</v>
      </c>
      <c r="E113" s="87" t="s">
        <v>269</v>
      </c>
      <c r="F113" s="87" t="s">
        <v>283</v>
      </c>
      <c r="G113" s="87" t="s">
        <v>28</v>
      </c>
      <c r="H113" s="90">
        <v>6738.49</v>
      </c>
      <c r="I113" s="91">
        <v>6738.49</v>
      </c>
      <c r="J113" s="92" t="s">
        <v>271</v>
      </c>
      <c r="K113" s="93">
        <v>6738.49</v>
      </c>
      <c r="L113" s="94"/>
      <c r="M113" s="93">
        <f t="shared" si="2"/>
        <v>6738.49</v>
      </c>
    </row>
    <row r="114" spans="1:13" x14ac:dyDescent="0.2">
      <c r="A114" s="87" t="s">
        <v>137</v>
      </c>
      <c r="B114" s="88">
        <v>44768</v>
      </c>
      <c r="C114" s="88">
        <v>44768</v>
      </c>
      <c r="D114" s="89">
        <v>45296</v>
      </c>
      <c r="E114" s="87" t="s">
        <v>269</v>
      </c>
      <c r="F114" s="87" t="s">
        <v>282</v>
      </c>
      <c r="G114" s="87" t="s">
        <v>25</v>
      </c>
      <c r="H114" s="90">
        <v>191368.27</v>
      </c>
      <c r="I114" s="91">
        <v>191368.27</v>
      </c>
      <c r="J114" s="92" t="s">
        <v>271</v>
      </c>
      <c r="K114" s="93">
        <v>191368.27</v>
      </c>
      <c r="L114" s="94"/>
      <c r="M114" s="93">
        <f t="shared" si="2"/>
        <v>191368.27</v>
      </c>
    </row>
    <row r="115" spans="1:13" x14ac:dyDescent="0.2">
      <c r="A115" s="87" t="s">
        <v>138</v>
      </c>
      <c r="B115" s="88">
        <v>44756</v>
      </c>
      <c r="C115" s="88">
        <v>44756</v>
      </c>
      <c r="D115" s="89">
        <v>45298</v>
      </c>
      <c r="E115" s="87" t="s">
        <v>269</v>
      </c>
      <c r="F115" s="87" t="s">
        <v>280</v>
      </c>
      <c r="G115" s="87" t="s">
        <v>21</v>
      </c>
      <c r="H115" s="90">
        <v>211998.74</v>
      </c>
      <c r="I115" s="91">
        <v>211998.74</v>
      </c>
      <c r="J115" s="92" t="s">
        <v>271</v>
      </c>
      <c r="K115" s="93">
        <v>211998.74</v>
      </c>
      <c r="L115" s="94"/>
      <c r="M115" s="93">
        <f t="shared" si="2"/>
        <v>211998.74</v>
      </c>
    </row>
    <row r="116" spans="1:13" x14ac:dyDescent="0.2">
      <c r="A116" s="87" t="s">
        <v>139</v>
      </c>
      <c r="B116" s="88">
        <v>44756</v>
      </c>
      <c r="C116" s="88">
        <v>44756</v>
      </c>
      <c r="D116" s="89">
        <v>45298</v>
      </c>
      <c r="E116" s="87" t="s">
        <v>269</v>
      </c>
      <c r="F116" s="87" t="s">
        <v>289</v>
      </c>
      <c r="G116" s="87" t="s">
        <v>42</v>
      </c>
      <c r="H116" s="90">
        <v>5123.8599999999997</v>
      </c>
      <c r="I116" s="91">
        <v>5123.8599999999997</v>
      </c>
      <c r="J116" s="92" t="s">
        <v>271</v>
      </c>
      <c r="K116" s="93">
        <v>5123.8599999999997</v>
      </c>
      <c r="L116" s="94"/>
      <c r="M116" s="93">
        <f t="shared" si="2"/>
        <v>5123.8599999999997</v>
      </c>
    </row>
    <row r="117" spans="1:13" x14ac:dyDescent="0.2">
      <c r="A117" s="87" t="s">
        <v>140</v>
      </c>
      <c r="B117" s="88">
        <v>44830</v>
      </c>
      <c r="C117" s="88">
        <v>44830</v>
      </c>
      <c r="D117" s="89">
        <v>45298</v>
      </c>
      <c r="E117" s="87" t="s">
        <v>269</v>
      </c>
      <c r="F117" s="87" t="s">
        <v>289</v>
      </c>
      <c r="G117" s="87" t="s">
        <v>42</v>
      </c>
      <c r="H117" s="90">
        <v>93.2</v>
      </c>
      <c r="I117" s="91">
        <v>93.2</v>
      </c>
      <c r="J117" s="92" t="s">
        <v>271</v>
      </c>
      <c r="K117" s="93">
        <v>93.2</v>
      </c>
      <c r="L117" s="94"/>
      <c r="M117" s="93">
        <f t="shared" si="2"/>
        <v>93.2</v>
      </c>
    </row>
    <row r="118" spans="1:13" x14ac:dyDescent="0.2">
      <c r="A118" s="87" t="s">
        <v>141</v>
      </c>
      <c r="B118" s="88">
        <v>44770</v>
      </c>
      <c r="C118" s="88">
        <v>44770</v>
      </c>
      <c r="D118" s="89">
        <v>45310</v>
      </c>
      <c r="E118" s="87" t="s">
        <v>269</v>
      </c>
      <c r="F118" s="87" t="s">
        <v>302</v>
      </c>
      <c r="G118" s="87" t="s">
        <v>83</v>
      </c>
      <c r="H118" s="90">
        <v>445.67</v>
      </c>
      <c r="I118" s="91">
        <v>445.67</v>
      </c>
      <c r="J118" s="92" t="s">
        <v>271</v>
      </c>
      <c r="K118" s="93">
        <v>445.67</v>
      </c>
      <c r="L118" s="94"/>
      <c r="M118" s="93">
        <f t="shared" si="2"/>
        <v>445.67</v>
      </c>
    </row>
    <row r="119" spans="1:13" x14ac:dyDescent="0.2">
      <c r="A119" s="87" t="s">
        <v>142</v>
      </c>
      <c r="B119" s="88">
        <v>44771</v>
      </c>
      <c r="C119" s="88">
        <v>44771</v>
      </c>
      <c r="D119" s="89">
        <v>45311</v>
      </c>
      <c r="E119" s="87" t="s">
        <v>269</v>
      </c>
      <c r="F119" s="87" t="s">
        <v>294</v>
      </c>
      <c r="G119" s="87" t="s">
        <v>50</v>
      </c>
      <c r="H119" s="90">
        <v>82836.100000000006</v>
      </c>
      <c r="I119" s="91">
        <v>82836.100000000006</v>
      </c>
      <c r="J119" s="92" t="s">
        <v>271</v>
      </c>
      <c r="K119" s="93">
        <v>82836.100000000006</v>
      </c>
      <c r="L119" s="94"/>
      <c r="M119" s="93">
        <f t="shared" si="2"/>
        <v>82836.100000000006</v>
      </c>
    </row>
    <row r="120" spans="1:13" x14ac:dyDescent="0.2">
      <c r="A120" s="87" t="s">
        <v>143</v>
      </c>
      <c r="B120" s="88">
        <v>44771</v>
      </c>
      <c r="C120" s="88">
        <v>44771</v>
      </c>
      <c r="D120" s="89">
        <v>45311</v>
      </c>
      <c r="E120" s="87" t="s">
        <v>269</v>
      </c>
      <c r="F120" s="87" t="s">
        <v>294</v>
      </c>
      <c r="G120" s="87" t="s">
        <v>50</v>
      </c>
      <c r="H120" s="90">
        <v>22374.62</v>
      </c>
      <c r="I120" s="91">
        <v>22374.62</v>
      </c>
      <c r="J120" s="92" t="s">
        <v>271</v>
      </c>
      <c r="K120" s="93">
        <v>22374.62</v>
      </c>
      <c r="L120" s="94"/>
      <c r="M120" s="93">
        <f t="shared" si="2"/>
        <v>22374.62</v>
      </c>
    </row>
    <row r="121" spans="1:13" x14ac:dyDescent="0.2">
      <c r="A121" s="87" t="s">
        <v>144</v>
      </c>
      <c r="B121" s="88">
        <v>44774</v>
      </c>
      <c r="C121" s="88">
        <v>44774</v>
      </c>
      <c r="D121" s="89">
        <v>45312</v>
      </c>
      <c r="E121" s="87" t="s">
        <v>269</v>
      </c>
      <c r="F121" s="87" t="s">
        <v>285</v>
      </c>
      <c r="G121" s="87" t="s">
        <v>36</v>
      </c>
      <c r="H121" s="90">
        <v>1617.03</v>
      </c>
      <c r="I121" s="91">
        <v>1617.03</v>
      </c>
      <c r="J121" s="92" t="s">
        <v>271</v>
      </c>
      <c r="K121" s="93">
        <v>1617.03</v>
      </c>
      <c r="L121" s="94"/>
      <c r="M121" s="93">
        <f t="shared" si="2"/>
        <v>1617.03</v>
      </c>
    </row>
    <row r="122" spans="1:13" x14ac:dyDescent="0.2">
      <c r="A122" s="87" t="s">
        <v>145</v>
      </c>
      <c r="B122" s="88">
        <v>44775</v>
      </c>
      <c r="C122" s="88">
        <v>44775</v>
      </c>
      <c r="D122" s="89">
        <v>45313</v>
      </c>
      <c r="E122" s="87" t="s">
        <v>269</v>
      </c>
      <c r="F122" s="87" t="s">
        <v>274</v>
      </c>
      <c r="G122" s="87" t="s">
        <v>12</v>
      </c>
      <c r="H122" s="90">
        <v>26485.5</v>
      </c>
      <c r="I122" s="91">
        <v>26485.5</v>
      </c>
      <c r="J122" s="92" t="s">
        <v>271</v>
      </c>
      <c r="K122" s="93">
        <v>26485.5</v>
      </c>
      <c r="L122" s="94"/>
      <c r="M122" s="93">
        <f t="shared" si="2"/>
        <v>26485.5</v>
      </c>
    </row>
    <row r="123" spans="1:13" x14ac:dyDescent="0.2">
      <c r="A123" s="87" t="s">
        <v>146</v>
      </c>
      <c r="B123" s="88">
        <v>44782</v>
      </c>
      <c r="C123" s="88">
        <v>44782</v>
      </c>
      <c r="D123" s="89">
        <v>45313</v>
      </c>
      <c r="E123" s="87" t="s">
        <v>269</v>
      </c>
      <c r="F123" s="87" t="s">
        <v>274</v>
      </c>
      <c r="G123" s="87" t="s">
        <v>12</v>
      </c>
      <c r="H123" s="90">
        <v>1188282.22</v>
      </c>
      <c r="I123" s="91">
        <v>1188282.22</v>
      </c>
      <c r="J123" s="92" t="s">
        <v>271</v>
      </c>
      <c r="K123" s="93">
        <v>1188282.22</v>
      </c>
      <c r="L123" s="94"/>
      <c r="M123" s="93">
        <f t="shared" si="2"/>
        <v>1188282.22</v>
      </c>
    </row>
    <row r="124" spans="1:13" x14ac:dyDescent="0.2">
      <c r="A124" s="87" t="s">
        <v>147</v>
      </c>
      <c r="B124" s="88">
        <v>44774</v>
      </c>
      <c r="C124" s="88">
        <v>44774</v>
      </c>
      <c r="D124" s="89">
        <v>45313</v>
      </c>
      <c r="E124" s="87" t="s">
        <v>269</v>
      </c>
      <c r="F124" s="87" t="s">
        <v>274</v>
      </c>
      <c r="G124" s="87" t="s">
        <v>12</v>
      </c>
      <c r="H124" s="90">
        <v>19023.84</v>
      </c>
      <c r="I124" s="91">
        <v>19023.84</v>
      </c>
      <c r="J124" s="92" t="s">
        <v>271</v>
      </c>
      <c r="K124" s="93">
        <v>19023.84</v>
      </c>
      <c r="L124" s="94"/>
      <c r="M124" s="93">
        <f t="shared" si="2"/>
        <v>19023.84</v>
      </c>
    </row>
    <row r="125" spans="1:13" x14ac:dyDescent="0.2">
      <c r="A125" s="87" t="s">
        <v>148</v>
      </c>
      <c r="B125" s="88">
        <v>44775</v>
      </c>
      <c r="C125" s="88">
        <v>44775</v>
      </c>
      <c r="D125" s="89">
        <v>45317</v>
      </c>
      <c r="E125" s="87" t="s">
        <v>266</v>
      </c>
      <c r="F125" s="87" t="s">
        <v>301</v>
      </c>
      <c r="G125" s="87" t="s">
        <v>79</v>
      </c>
      <c r="H125" s="90">
        <v>724.54</v>
      </c>
      <c r="I125" s="91">
        <v>724.54</v>
      </c>
      <c r="J125" s="92" t="s">
        <v>271</v>
      </c>
      <c r="K125" s="93">
        <v>724.54</v>
      </c>
      <c r="L125" s="94"/>
      <c r="M125" s="93">
        <f t="shared" si="2"/>
        <v>724.54</v>
      </c>
    </row>
    <row r="126" spans="1:13" x14ac:dyDescent="0.2">
      <c r="A126" s="87" t="s">
        <v>149</v>
      </c>
      <c r="B126" s="88">
        <v>44806</v>
      </c>
      <c r="C126" s="88">
        <v>44806</v>
      </c>
      <c r="D126" s="89">
        <v>45344</v>
      </c>
      <c r="E126" s="87" t="s">
        <v>269</v>
      </c>
      <c r="F126" s="87" t="s">
        <v>295</v>
      </c>
      <c r="G126" s="87" t="s">
        <v>6</v>
      </c>
      <c r="H126" s="90">
        <v>292465.21000000002</v>
      </c>
      <c r="I126" s="91">
        <v>259396.17</v>
      </c>
      <c r="J126" s="92" t="s">
        <v>268</v>
      </c>
      <c r="K126" s="93">
        <v>292465.21000000002</v>
      </c>
      <c r="L126" s="94"/>
      <c r="M126" s="93">
        <f t="shared" si="2"/>
        <v>292465.21000000002</v>
      </c>
    </row>
    <row r="127" spans="1:13" x14ac:dyDescent="0.2">
      <c r="A127" s="87" t="s">
        <v>150</v>
      </c>
      <c r="B127" s="88">
        <v>44803</v>
      </c>
      <c r="C127" s="88">
        <v>44803</v>
      </c>
      <c r="D127" s="89">
        <v>45346</v>
      </c>
      <c r="E127" s="87" t="s">
        <v>269</v>
      </c>
      <c r="F127" s="87" t="s">
        <v>285</v>
      </c>
      <c r="G127" s="87" t="s">
        <v>36</v>
      </c>
      <c r="H127" s="90">
        <v>1.28</v>
      </c>
      <c r="I127" s="91">
        <v>1.28</v>
      </c>
      <c r="J127" s="92" t="s">
        <v>271</v>
      </c>
      <c r="K127" s="93">
        <v>1.28</v>
      </c>
      <c r="L127" s="94"/>
      <c r="M127" s="93">
        <f t="shared" si="2"/>
        <v>1.28</v>
      </c>
    </row>
    <row r="128" spans="1:13" x14ac:dyDescent="0.2">
      <c r="A128" s="87" t="s">
        <v>151</v>
      </c>
      <c r="B128" s="88">
        <v>44803</v>
      </c>
      <c r="C128" s="88">
        <v>44803</v>
      </c>
      <c r="D128" s="89">
        <v>45348</v>
      </c>
      <c r="E128" s="87" t="s">
        <v>269</v>
      </c>
      <c r="F128" s="87" t="s">
        <v>285</v>
      </c>
      <c r="G128" s="87" t="s">
        <v>36</v>
      </c>
      <c r="H128" s="90">
        <v>88.05</v>
      </c>
      <c r="I128" s="91">
        <v>88.05</v>
      </c>
      <c r="J128" s="92" t="s">
        <v>271</v>
      </c>
      <c r="K128" s="93">
        <v>88.05</v>
      </c>
      <c r="L128" s="94"/>
      <c r="M128" s="93">
        <f t="shared" si="2"/>
        <v>88.05</v>
      </c>
    </row>
    <row r="129" spans="1:13" x14ac:dyDescent="0.2">
      <c r="A129" s="87" t="s">
        <v>152</v>
      </c>
      <c r="B129" s="88">
        <v>44803</v>
      </c>
      <c r="C129" s="88">
        <v>44803</v>
      </c>
      <c r="D129" s="89">
        <v>45350</v>
      </c>
      <c r="E129" s="87" t="s">
        <v>269</v>
      </c>
      <c r="F129" s="87" t="s">
        <v>274</v>
      </c>
      <c r="G129" s="87" t="s">
        <v>12</v>
      </c>
      <c r="H129" s="90">
        <v>29648.37</v>
      </c>
      <c r="I129" s="91">
        <v>29648.37</v>
      </c>
      <c r="J129" s="92" t="s">
        <v>271</v>
      </c>
      <c r="K129" s="93">
        <v>29648.37</v>
      </c>
      <c r="L129" s="94"/>
      <c r="M129" s="93">
        <f t="shared" si="2"/>
        <v>29648.37</v>
      </c>
    </row>
    <row r="130" spans="1:13" x14ac:dyDescent="0.2">
      <c r="A130" s="87" t="s">
        <v>153</v>
      </c>
      <c r="B130" s="88">
        <v>45163</v>
      </c>
      <c r="C130" s="88">
        <v>45163</v>
      </c>
      <c r="D130" s="89">
        <v>45350</v>
      </c>
      <c r="E130" s="87" t="s">
        <v>269</v>
      </c>
      <c r="F130" s="87" t="s">
        <v>274</v>
      </c>
      <c r="G130" s="87" t="s">
        <v>12</v>
      </c>
      <c r="H130" s="90">
        <v>1663.31</v>
      </c>
      <c r="I130" s="91">
        <v>1663.31</v>
      </c>
      <c r="J130" s="92" t="s">
        <v>271</v>
      </c>
      <c r="K130" s="93">
        <v>1663.31</v>
      </c>
      <c r="L130" s="94"/>
      <c r="M130" s="93">
        <f t="shared" si="2"/>
        <v>1663.31</v>
      </c>
    </row>
    <row r="131" spans="1:13" x14ac:dyDescent="0.2">
      <c r="A131" s="87" t="s">
        <v>154</v>
      </c>
      <c r="B131" s="88">
        <v>44803</v>
      </c>
      <c r="C131" s="88">
        <v>44803</v>
      </c>
      <c r="D131" s="89">
        <v>45350</v>
      </c>
      <c r="E131" s="87" t="s">
        <v>269</v>
      </c>
      <c r="F131" s="87" t="s">
        <v>274</v>
      </c>
      <c r="G131" s="87" t="s">
        <v>12</v>
      </c>
      <c r="H131" s="90">
        <v>2249.9699999999998</v>
      </c>
      <c r="I131" s="91">
        <v>2249.9699999999998</v>
      </c>
      <c r="J131" s="92" t="s">
        <v>271</v>
      </c>
      <c r="K131" s="93">
        <v>2249.9699999999998</v>
      </c>
      <c r="L131" s="94"/>
      <c r="M131" s="93">
        <f t="shared" si="2"/>
        <v>2249.9699999999998</v>
      </c>
    </row>
    <row r="132" spans="1:13" x14ac:dyDescent="0.2">
      <c r="A132" s="87" t="s">
        <v>155</v>
      </c>
      <c r="B132" s="88">
        <v>44803</v>
      </c>
      <c r="C132" s="88">
        <v>44803</v>
      </c>
      <c r="D132" s="89">
        <v>45350</v>
      </c>
      <c r="E132" s="87" t="s">
        <v>269</v>
      </c>
      <c r="F132" s="87" t="s">
        <v>298</v>
      </c>
      <c r="G132" s="87" t="s">
        <v>12</v>
      </c>
      <c r="H132" s="90">
        <v>1128.31</v>
      </c>
      <c r="I132" s="91">
        <v>1128.31</v>
      </c>
      <c r="J132" s="92" t="s">
        <v>271</v>
      </c>
      <c r="K132" s="93">
        <v>1128.31</v>
      </c>
      <c r="L132" s="94"/>
      <c r="M132" s="93">
        <f t="shared" si="2"/>
        <v>1128.31</v>
      </c>
    </row>
    <row r="133" spans="1:13" x14ac:dyDescent="0.2">
      <c r="A133" s="87" t="s">
        <v>156</v>
      </c>
      <c r="B133" s="88">
        <v>44811</v>
      </c>
      <c r="C133" s="88">
        <v>44811</v>
      </c>
      <c r="D133" s="89">
        <v>45357</v>
      </c>
      <c r="E133" s="87" t="s">
        <v>269</v>
      </c>
      <c r="F133" s="87" t="s">
        <v>289</v>
      </c>
      <c r="G133" s="87" t="s">
        <v>42</v>
      </c>
      <c r="H133" s="90">
        <v>239062.59</v>
      </c>
      <c r="I133" s="91">
        <v>239062.59</v>
      </c>
      <c r="J133" s="92" t="s">
        <v>271</v>
      </c>
      <c r="K133" s="93">
        <v>239062.59</v>
      </c>
      <c r="L133" s="94"/>
      <c r="M133" s="93">
        <f t="shared" si="2"/>
        <v>239062.59</v>
      </c>
    </row>
    <row r="134" spans="1:13" x14ac:dyDescent="0.2">
      <c r="A134" s="87" t="s">
        <v>157</v>
      </c>
      <c r="B134" s="88">
        <v>44834</v>
      </c>
      <c r="C134" s="88">
        <v>44834</v>
      </c>
      <c r="D134" s="89">
        <v>45366</v>
      </c>
      <c r="E134" s="87" t="s">
        <v>269</v>
      </c>
      <c r="F134" s="87" t="s">
        <v>307</v>
      </c>
      <c r="G134" s="87" t="s">
        <v>123</v>
      </c>
      <c r="H134" s="90">
        <v>55513.79</v>
      </c>
      <c r="I134" s="91">
        <v>1338770.51</v>
      </c>
      <c r="J134" s="92" t="s">
        <v>308</v>
      </c>
      <c r="K134" s="93">
        <v>55513.79</v>
      </c>
      <c r="L134" s="94"/>
      <c r="M134" s="93">
        <f t="shared" si="2"/>
        <v>55513.79</v>
      </c>
    </row>
    <row r="135" spans="1:13" x14ac:dyDescent="0.2">
      <c r="A135" s="87" t="s">
        <v>158</v>
      </c>
      <c r="B135" s="88">
        <v>44846</v>
      </c>
      <c r="C135" s="88">
        <v>44846</v>
      </c>
      <c r="D135" s="89">
        <v>45370</v>
      </c>
      <c r="E135" s="87" t="s">
        <v>266</v>
      </c>
      <c r="F135" s="87" t="s">
        <v>272</v>
      </c>
      <c r="G135" s="87" t="s">
        <v>10</v>
      </c>
      <c r="H135" s="90">
        <v>26058.91</v>
      </c>
      <c r="I135" s="91">
        <v>289821.94</v>
      </c>
      <c r="J135" s="92" t="s">
        <v>273</v>
      </c>
      <c r="K135" s="93">
        <v>26058.91</v>
      </c>
      <c r="L135" s="94"/>
      <c r="M135" s="93">
        <f t="shared" si="2"/>
        <v>26058.91</v>
      </c>
    </row>
    <row r="136" spans="1:13" x14ac:dyDescent="0.2">
      <c r="A136" s="87" t="s">
        <v>159</v>
      </c>
      <c r="B136" s="88">
        <v>44830</v>
      </c>
      <c r="C136" s="88">
        <v>44830</v>
      </c>
      <c r="D136" s="89">
        <v>45370</v>
      </c>
      <c r="E136" s="87" t="s">
        <v>269</v>
      </c>
      <c r="F136" s="87" t="s">
        <v>299</v>
      </c>
      <c r="G136" s="87" t="s">
        <v>69</v>
      </c>
      <c r="H136" s="90">
        <v>798.59</v>
      </c>
      <c r="I136" s="91">
        <v>3738.04</v>
      </c>
      <c r="J136" s="92" t="s">
        <v>300</v>
      </c>
      <c r="K136" s="93">
        <v>798.59</v>
      </c>
      <c r="L136" s="94"/>
      <c r="M136" s="93">
        <f t="shared" si="2"/>
        <v>798.59</v>
      </c>
    </row>
    <row r="137" spans="1:13" x14ac:dyDescent="0.2">
      <c r="A137" s="87" t="s">
        <v>160</v>
      </c>
      <c r="B137" s="88">
        <v>44833</v>
      </c>
      <c r="C137" s="88">
        <v>44833</v>
      </c>
      <c r="D137" s="89">
        <v>45370</v>
      </c>
      <c r="E137" s="87" t="s">
        <v>269</v>
      </c>
      <c r="F137" s="87" t="s">
        <v>299</v>
      </c>
      <c r="G137" s="87" t="s">
        <v>69</v>
      </c>
      <c r="H137" s="90">
        <v>22220.23</v>
      </c>
      <c r="I137" s="91">
        <v>104008.46</v>
      </c>
      <c r="J137" s="92" t="s">
        <v>300</v>
      </c>
      <c r="K137" s="93">
        <v>22220.23</v>
      </c>
      <c r="L137" s="94"/>
      <c r="M137" s="93">
        <f t="shared" si="2"/>
        <v>22220.23</v>
      </c>
    </row>
    <row r="138" spans="1:13" x14ac:dyDescent="0.2">
      <c r="A138" s="87" t="s">
        <v>161</v>
      </c>
      <c r="B138" s="88">
        <v>44846</v>
      </c>
      <c r="C138" s="88">
        <v>44846</v>
      </c>
      <c r="D138" s="89">
        <v>45370</v>
      </c>
      <c r="E138" s="87" t="s">
        <v>266</v>
      </c>
      <c r="F138" s="87" t="s">
        <v>272</v>
      </c>
      <c r="G138" s="87" t="s">
        <v>10</v>
      </c>
      <c r="H138" s="90">
        <v>3389.13</v>
      </c>
      <c r="I138" s="91">
        <v>37693.199999999997</v>
      </c>
      <c r="J138" s="92" t="s">
        <v>273</v>
      </c>
      <c r="K138" s="93">
        <v>3389.13</v>
      </c>
      <c r="L138" s="94"/>
      <c r="M138" s="93">
        <f t="shared" si="2"/>
        <v>3389.13</v>
      </c>
    </row>
    <row r="139" spans="1:13" x14ac:dyDescent="0.2">
      <c r="A139" s="87" t="s">
        <v>162</v>
      </c>
      <c r="B139" s="88">
        <v>44831</v>
      </c>
      <c r="C139" s="88">
        <v>44831</v>
      </c>
      <c r="D139" s="89">
        <v>45374</v>
      </c>
      <c r="E139" s="87" t="s">
        <v>269</v>
      </c>
      <c r="F139" s="87" t="s">
        <v>281</v>
      </c>
      <c r="G139" s="87" t="s">
        <v>23</v>
      </c>
      <c r="H139" s="90">
        <v>774.05</v>
      </c>
      <c r="I139" s="91">
        <v>774.05</v>
      </c>
      <c r="J139" s="92" t="s">
        <v>271</v>
      </c>
      <c r="K139" s="93">
        <v>774.05</v>
      </c>
      <c r="L139" s="94"/>
      <c r="M139" s="93">
        <f t="shared" si="2"/>
        <v>774.05</v>
      </c>
    </row>
    <row r="140" spans="1:13" x14ac:dyDescent="0.2">
      <c r="A140" s="87" t="s">
        <v>163</v>
      </c>
      <c r="B140" s="88">
        <v>44838</v>
      </c>
      <c r="C140" s="88">
        <v>44838</v>
      </c>
      <c r="D140" s="89">
        <v>45377</v>
      </c>
      <c r="E140" s="87" t="s">
        <v>269</v>
      </c>
      <c r="F140" s="87" t="s">
        <v>274</v>
      </c>
      <c r="G140" s="87" t="s">
        <v>12</v>
      </c>
      <c r="H140" s="90">
        <v>65319.46</v>
      </c>
      <c r="I140" s="91">
        <v>65319.46</v>
      </c>
      <c r="J140" s="92" t="s">
        <v>271</v>
      </c>
      <c r="K140" s="93">
        <v>65319.46</v>
      </c>
      <c r="L140" s="94"/>
      <c r="M140" s="93">
        <f t="shared" si="2"/>
        <v>65319.46</v>
      </c>
    </row>
    <row r="141" spans="1:13" x14ac:dyDescent="0.2">
      <c r="A141" s="87" t="s">
        <v>164</v>
      </c>
      <c r="B141" s="88">
        <v>44839</v>
      </c>
      <c r="C141" s="88">
        <v>44839</v>
      </c>
      <c r="D141" s="89">
        <v>45377</v>
      </c>
      <c r="E141" s="87" t="s">
        <v>269</v>
      </c>
      <c r="F141" s="87" t="s">
        <v>274</v>
      </c>
      <c r="G141" s="87" t="s">
        <v>12</v>
      </c>
      <c r="H141" s="90">
        <v>157713.43</v>
      </c>
      <c r="I141" s="91">
        <v>157713.43</v>
      </c>
      <c r="J141" s="92" t="s">
        <v>271</v>
      </c>
      <c r="K141" s="93">
        <v>157713.43</v>
      </c>
      <c r="L141" s="94"/>
      <c r="M141" s="93">
        <f t="shared" si="2"/>
        <v>157713.43</v>
      </c>
    </row>
    <row r="142" spans="1:13" x14ac:dyDescent="0.2">
      <c r="A142" s="87" t="s">
        <v>165</v>
      </c>
      <c r="B142" s="88">
        <v>44837</v>
      </c>
      <c r="C142" s="88">
        <v>44837</v>
      </c>
      <c r="D142" s="89">
        <v>45377</v>
      </c>
      <c r="E142" s="87" t="s">
        <v>269</v>
      </c>
      <c r="F142" s="87" t="s">
        <v>274</v>
      </c>
      <c r="G142" s="87" t="s">
        <v>12</v>
      </c>
      <c r="H142" s="90">
        <v>122601.04</v>
      </c>
      <c r="I142" s="91">
        <v>122601.04</v>
      </c>
      <c r="J142" s="92" t="s">
        <v>271</v>
      </c>
      <c r="K142" s="93">
        <v>122601.04</v>
      </c>
      <c r="L142" s="94"/>
      <c r="M142" s="93">
        <f t="shared" si="2"/>
        <v>122601.04</v>
      </c>
    </row>
    <row r="143" spans="1:13" ht="12.75" x14ac:dyDescent="0.2">
      <c r="A143" s="87" t="s">
        <v>166</v>
      </c>
      <c r="B143" s="88">
        <v>44916</v>
      </c>
      <c r="C143" s="88">
        <v>44916</v>
      </c>
      <c r="D143" s="89">
        <v>45385</v>
      </c>
      <c r="E143" s="87" t="s">
        <v>269</v>
      </c>
      <c r="F143" s="87" t="s">
        <v>298</v>
      </c>
      <c r="G143" s="87" t="s">
        <v>12</v>
      </c>
      <c r="H143" s="90">
        <v>119067.08</v>
      </c>
      <c r="I143" s="91">
        <v>119067.08</v>
      </c>
      <c r="J143" s="92" t="s">
        <v>271</v>
      </c>
      <c r="K143" s="96">
        <v>119067.08</v>
      </c>
      <c r="L143" s="94"/>
      <c r="M143" s="93">
        <f t="shared" si="2"/>
        <v>119067.08</v>
      </c>
    </row>
    <row r="144" spans="1:13" x14ac:dyDescent="0.2">
      <c r="A144" s="87" t="s">
        <v>167</v>
      </c>
      <c r="B144" s="88">
        <v>44845</v>
      </c>
      <c r="C144" s="88">
        <v>44845</v>
      </c>
      <c r="D144" s="89">
        <v>45386</v>
      </c>
      <c r="E144" s="87" t="s">
        <v>269</v>
      </c>
      <c r="F144" s="87" t="s">
        <v>286</v>
      </c>
      <c r="G144" s="87" t="s">
        <v>38</v>
      </c>
      <c r="H144" s="90">
        <v>59995.48</v>
      </c>
      <c r="I144" s="91">
        <v>59077.55</v>
      </c>
      <c r="J144" s="92" t="s">
        <v>287</v>
      </c>
      <c r="K144" s="93">
        <v>59995.48</v>
      </c>
      <c r="L144" s="94"/>
      <c r="M144" s="93">
        <f t="shared" si="2"/>
        <v>59995.48</v>
      </c>
    </row>
    <row r="145" spans="1:13" x14ac:dyDescent="0.2">
      <c r="A145" s="87" t="s">
        <v>168</v>
      </c>
      <c r="B145" s="88">
        <v>44844</v>
      </c>
      <c r="C145" s="88">
        <v>44844</v>
      </c>
      <c r="D145" s="89">
        <v>45388</v>
      </c>
      <c r="E145" s="87" t="s">
        <v>269</v>
      </c>
      <c r="F145" s="87" t="s">
        <v>288</v>
      </c>
      <c r="G145" s="87" t="s">
        <v>40</v>
      </c>
      <c r="H145" s="90">
        <v>6271.13</v>
      </c>
      <c r="I145" s="91">
        <v>6271.13</v>
      </c>
      <c r="J145" s="92" t="s">
        <v>271</v>
      </c>
      <c r="K145" s="93">
        <v>6271.13</v>
      </c>
      <c r="L145" s="94"/>
      <c r="M145" s="93">
        <f t="shared" si="2"/>
        <v>6271.13</v>
      </c>
    </row>
    <row r="146" spans="1:13" x14ac:dyDescent="0.2">
      <c r="A146" s="87" t="s">
        <v>169</v>
      </c>
      <c r="B146" s="88">
        <v>44844</v>
      </c>
      <c r="C146" s="88">
        <v>44844</v>
      </c>
      <c r="D146" s="89">
        <v>45388</v>
      </c>
      <c r="E146" s="87" t="s">
        <v>269</v>
      </c>
      <c r="F146" s="87" t="s">
        <v>288</v>
      </c>
      <c r="G146" s="87" t="s">
        <v>40</v>
      </c>
      <c r="H146" s="90">
        <v>1051.6199999999999</v>
      </c>
      <c r="I146" s="91">
        <v>1051.6199999999999</v>
      </c>
      <c r="J146" s="92" t="s">
        <v>271</v>
      </c>
      <c r="K146" s="93">
        <v>1051.6199999999999</v>
      </c>
      <c r="L146" s="94"/>
      <c r="M146" s="93">
        <f t="shared" si="2"/>
        <v>1051.6199999999999</v>
      </c>
    </row>
    <row r="147" spans="1:13" x14ac:dyDescent="0.2">
      <c r="A147" s="87" t="s">
        <v>170</v>
      </c>
      <c r="B147" s="88">
        <v>44844</v>
      </c>
      <c r="C147" s="88">
        <v>44844</v>
      </c>
      <c r="D147" s="89">
        <v>45388</v>
      </c>
      <c r="E147" s="87" t="s">
        <v>269</v>
      </c>
      <c r="F147" s="87" t="s">
        <v>288</v>
      </c>
      <c r="G147" s="87" t="s">
        <v>40</v>
      </c>
      <c r="H147" s="90">
        <v>224.14</v>
      </c>
      <c r="I147" s="91">
        <v>224.14</v>
      </c>
      <c r="J147" s="92" t="s">
        <v>271</v>
      </c>
      <c r="K147" s="93">
        <v>224.14</v>
      </c>
      <c r="L147" s="94"/>
      <c r="M147" s="93">
        <f t="shared" si="2"/>
        <v>224.14</v>
      </c>
    </row>
    <row r="148" spans="1:13" x14ac:dyDescent="0.2">
      <c r="A148" s="87" t="s">
        <v>171</v>
      </c>
      <c r="B148" s="88">
        <v>44860</v>
      </c>
      <c r="C148" s="88">
        <v>44860</v>
      </c>
      <c r="D148" s="89">
        <v>45395</v>
      </c>
      <c r="E148" s="87" t="s">
        <v>269</v>
      </c>
      <c r="F148" s="87" t="s">
        <v>284</v>
      </c>
      <c r="G148" s="87" t="s">
        <v>32</v>
      </c>
      <c r="H148" s="90">
        <v>9086</v>
      </c>
      <c r="I148" s="91">
        <v>9086</v>
      </c>
      <c r="J148" s="92" t="s">
        <v>271</v>
      </c>
      <c r="K148" s="93">
        <v>9086</v>
      </c>
      <c r="L148" s="94"/>
      <c r="M148" s="93">
        <f t="shared" si="2"/>
        <v>9086</v>
      </c>
    </row>
    <row r="149" spans="1:13" x14ac:dyDescent="0.2">
      <c r="A149" s="87" t="s">
        <v>172</v>
      </c>
      <c r="B149" s="88">
        <v>44855</v>
      </c>
      <c r="C149" s="88">
        <v>44855</v>
      </c>
      <c r="D149" s="89">
        <v>45395</v>
      </c>
      <c r="E149" s="87" t="s">
        <v>269</v>
      </c>
      <c r="F149" s="87" t="s">
        <v>284</v>
      </c>
      <c r="G149" s="87" t="s">
        <v>32</v>
      </c>
      <c r="H149" s="90">
        <v>1247</v>
      </c>
      <c r="I149" s="91">
        <v>1247</v>
      </c>
      <c r="J149" s="92" t="s">
        <v>271</v>
      </c>
      <c r="K149" s="93">
        <v>1247</v>
      </c>
      <c r="L149" s="94"/>
      <c r="M149" s="93">
        <f t="shared" si="2"/>
        <v>1247</v>
      </c>
    </row>
    <row r="150" spans="1:13" x14ac:dyDescent="0.2">
      <c r="A150" s="87" t="s">
        <v>173</v>
      </c>
      <c r="B150" s="88">
        <v>44855</v>
      </c>
      <c r="C150" s="88">
        <v>44855</v>
      </c>
      <c r="D150" s="89">
        <v>45395</v>
      </c>
      <c r="E150" s="87" t="s">
        <v>269</v>
      </c>
      <c r="F150" s="87" t="s">
        <v>284</v>
      </c>
      <c r="G150" s="87" t="s">
        <v>32</v>
      </c>
      <c r="H150" s="90">
        <v>2222</v>
      </c>
      <c r="I150" s="91">
        <v>2222</v>
      </c>
      <c r="J150" s="92" t="s">
        <v>271</v>
      </c>
      <c r="K150" s="93">
        <v>2222</v>
      </c>
      <c r="L150" s="94"/>
      <c r="M150" s="93">
        <f t="shared" si="2"/>
        <v>2222</v>
      </c>
    </row>
    <row r="151" spans="1:13" x14ac:dyDescent="0.2">
      <c r="A151" s="87" t="s">
        <v>174</v>
      </c>
      <c r="B151" s="88">
        <v>44862</v>
      </c>
      <c r="C151" s="88">
        <v>44862</v>
      </c>
      <c r="D151" s="89">
        <v>45396</v>
      </c>
      <c r="E151" s="87" t="s">
        <v>269</v>
      </c>
      <c r="F151" s="87" t="s">
        <v>304</v>
      </c>
      <c r="G151" s="87" t="s">
        <v>96</v>
      </c>
      <c r="H151" s="90">
        <v>1003005.28</v>
      </c>
      <c r="I151" s="91">
        <v>1003005.28</v>
      </c>
      <c r="J151" s="92" t="s">
        <v>271</v>
      </c>
      <c r="K151" s="93">
        <f>1003005.28</f>
        <v>1003005.28</v>
      </c>
      <c r="L151" s="94"/>
      <c r="M151" s="93">
        <f t="shared" si="2"/>
        <v>1003005.28</v>
      </c>
    </row>
    <row r="152" spans="1:13" x14ac:dyDescent="0.2">
      <c r="A152" s="87" t="s">
        <v>309</v>
      </c>
      <c r="B152" s="88">
        <v>44872</v>
      </c>
      <c r="C152" s="88">
        <v>44872</v>
      </c>
      <c r="D152" s="89">
        <v>45399</v>
      </c>
      <c r="E152" s="87" t="s">
        <v>266</v>
      </c>
      <c r="F152" s="87" t="s">
        <v>276</v>
      </c>
      <c r="G152" s="87" t="s">
        <v>277</v>
      </c>
      <c r="H152" s="90">
        <v>572837.09</v>
      </c>
      <c r="I152" s="91">
        <v>572837.09</v>
      </c>
      <c r="J152" s="92" t="s">
        <v>271</v>
      </c>
      <c r="K152" s="93">
        <v>547852.70999999717</v>
      </c>
      <c r="L152" s="94"/>
      <c r="M152" s="93">
        <f t="shared" si="2"/>
        <v>572837.09</v>
      </c>
    </row>
    <row r="153" spans="1:13" x14ac:dyDescent="0.2">
      <c r="A153" s="87" t="s">
        <v>310</v>
      </c>
      <c r="B153" s="88">
        <v>44867</v>
      </c>
      <c r="C153" s="88">
        <v>44867</v>
      </c>
      <c r="D153" s="89">
        <v>45399</v>
      </c>
      <c r="E153" s="87" t="s">
        <v>269</v>
      </c>
      <c r="F153" s="87" t="s">
        <v>282</v>
      </c>
      <c r="G153" s="87" t="s">
        <v>25</v>
      </c>
      <c r="H153" s="90">
        <v>51.49</v>
      </c>
      <c r="I153" s="91">
        <v>51.49</v>
      </c>
      <c r="J153" s="92" t="s">
        <v>271</v>
      </c>
      <c r="K153" s="93"/>
      <c r="L153" s="94"/>
      <c r="M153" s="93">
        <f t="shared" si="2"/>
        <v>51.49</v>
      </c>
    </row>
    <row r="154" spans="1:13" x14ac:dyDescent="0.2">
      <c r="A154" s="87" t="s">
        <v>311</v>
      </c>
      <c r="B154" s="88">
        <v>44852</v>
      </c>
      <c r="C154" s="88">
        <v>44852</v>
      </c>
      <c r="D154" s="89">
        <v>45399</v>
      </c>
      <c r="E154" s="87" t="s">
        <v>269</v>
      </c>
      <c r="F154" s="87" t="s">
        <v>282</v>
      </c>
      <c r="G154" s="87" t="s">
        <v>25</v>
      </c>
      <c r="H154" s="90">
        <v>237593.72</v>
      </c>
      <c r="I154" s="91">
        <v>237593.72</v>
      </c>
      <c r="J154" s="92" t="s">
        <v>271</v>
      </c>
      <c r="K154" s="93"/>
      <c r="L154" s="94"/>
      <c r="M154" s="93">
        <f t="shared" si="2"/>
        <v>237593.72</v>
      </c>
    </row>
    <row r="155" spans="1:13" x14ac:dyDescent="0.2">
      <c r="A155" s="87" t="s">
        <v>312</v>
      </c>
      <c r="B155" s="88">
        <v>44867</v>
      </c>
      <c r="C155" s="88">
        <v>44867</v>
      </c>
      <c r="D155" s="89">
        <v>45402</v>
      </c>
      <c r="E155" s="87" t="s">
        <v>269</v>
      </c>
      <c r="F155" s="87" t="s">
        <v>294</v>
      </c>
      <c r="G155" s="87" t="s">
        <v>50</v>
      </c>
      <c r="H155" s="90">
        <v>47383.89</v>
      </c>
      <c r="I155" s="91">
        <v>47383.89</v>
      </c>
      <c r="J155" s="92" t="s">
        <v>271</v>
      </c>
      <c r="K155" s="93"/>
      <c r="L155" s="94"/>
      <c r="M155" s="93">
        <f t="shared" si="2"/>
        <v>47383.89</v>
      </c>
    </row>
    <row r="156" spans="1:13" x14ac:dyDescent="0.2">
      <c r="A156" s="87" t="s">
        <v>313</v>
      </c>
      <c r="B156" s="88">
        <v>45071</v>
      </c>
      <c r="C156" s="88">
        <v>45071</v>
      </c>
      <c r="D156" s="89">
        <v>45407</v>
      </c>
      <c r="E156" s="87" t="s">
        <v>269</v>
      </c>
      <c r="F156" s="87" t="s">
        <v>274</v>
      </c>
      <c r="G156" s="87" t="s">
        <v>12</v>
      </c>
      <c r="H156" s="90">
        <v>2966.17</v>
      </c>
      <c r="I156" s="91">
        <v>2966.17</v>
      </c>
      <c r="J156" s="92" t="s">
        <v>271</v>
      </c>
      <c r="K156" s="93"/>
      <c r="L156" s="94"/>
      <c r="M156" s="93">
        <f t="shared" si="2"/>
        <v>2966.17</v>
      </c>
    </row>
    <row r="157" spans="1:13" x14ac:dyDescent="0.2">
      <c r="A157" s="87" t="s">
        <v>314</v>
      </c>
      <c r="B157" s="88">
        <v>44881</v>
      </c>
      <c r="C157" s="88">
        <v>44881</v>
      </c>
      <c r="D157" s="89">
        <v>45409</v>
      </c>
      <c r="E157" s="87" t="s">
        <v>269</v>
      </c>
      <c r="F157" s="87" t="s">
        <v>274</v>
      </c>
      <c r="G157" s="87" t="s">
        <v>12</v>
      </c>
      <c r="H157" s="90">
        <v>787627.14</v>
      </c>
      <c r="I157" s="91">
        <v>787627.14</v>
      </c>
      <c r="J157" s="92" t="s">
        <v>271</v>
      </c>
      <c r="K157" s="93"/>
      <c r="L157" s="94"/>
      <c r="M157" s="93">
        <f t="shared" si="2"/>
        <v>787627.14</v>
      </c>
    </row>
    <row r="158" spans="1:13" x14ac:dyDescent="0.2">
      <c r="A158" s="87" t="s">
        <v>315</v>
      </c>
      <c r="B158" s="88">
        <v>44868</v>
      </c>
      <c r="C158" s="88">
        <v>44868</v>
      </c>
      <c r="D158" s="89">
        <v>45409</v>
      </c>
      <c r="E158" s="87" t="s">
        <v>269</v>
      </c>
      <c r="F158" s="87" t="s">
        <v>274</v>
      </c>
      <c r="G158" s="87" t="s">
        <v>12</v>
      </c>
      <c r="H158" s="90">
        <v>309440.03999999998</v>
      </c>
      <c r="I158" s="91">
        <v>309440.03999999998</v>
      </c>
      <c r="J158" s="92" t="s">
        <v>271</v>
      </c>
      <c r="K158" s="93"/>
      <c r="L158" s="94"/>
      <c r="M158" s="93">
        <f t="shared" si="2"/>
        <v>309440.03999999998</v>
      </c>
    </row>
    <row r="159" spans="1:13" x14ac:dyDescent="0.2">
      <c r="A159" s="87" t="s">
        <v>316</v>
      </c>
      <c r="B159" s="88">
        <v>44868</v>
      </c>
      <c r="C159" s="88">
        <v>44868</v>
      </c>
      <c r="D159" s="89">
        <v>45409</v>
      </c>
      <c r="E159" s="87" t="s">
        <v>269</v>
      </c>
      <c r="F159" s="87" t="s">
        <v>274</v>
      </c>
      <c r="G159" s="87" t="s">
        <v>12</v>
      </c>
      <c r="H159" s="90">
        <v>36878.879999999997</v>
      </c>
      <c r="I159" s="91">
        <v>36878.879999999997</v>
      </c>
      <c r="J159" s="92" t="s">
        <v>271</v>
      </c>
      <c r="K159" s="93"/>
      <c r="L159" s="94"/>
      <c r="M159" s="93">
        <f t="shared" si="2"/>
        <v>36878.879999999997</v>
      </c>
    </row>
    <row r="160" spans="1:13" x14ac:dyDescent="0.2">
      <c r="A160" s="87" t="s">
        <v>317</v>
      </c>
      <c r="B160" s="88">
        <v>44886</v>
      </c>
      <c r="C160" s="88">
        <v>44886</v>
      </c>
      <c r="D160" s="89">
        <v>45412</v>
      </c>
      <c r="E160" s="87" t="s">
        <v>269</v>
      </c>
      <c r="F160" s="87" t="s">
        <v>292</v>
      </c>
      <c r="G160" s="87" t="s">
        <v>293</v>
      </c>
      <c r="H160" s="90">
        <v>163410.17000000001</v>
      </c>
      <c r="I160" s="91">
        <v>163410.17000000001</v>
      </c>
      <c r="J160" s="92" t="s">
        <v>271</v>
      </c>
      <c r="K160" s="93"/>
      <c r="L160" s="94"/>
      <c r="M160" s="93">
        <f t="shared" si="2"/>
        <v>163410.17000000001</v>
      </c>
    </row>
    <row r="161" spans="1:13" x14ac:dyDescent="0.2">
      <c r="A161" s="87" t="s">
        <v>318</v>
      </c>
      <c r="B161" s="88">
        <v>44909</v>
      </c>
      <c r="C161" s="88">
        <v>44909</v>
      </c>
      <c r="D161" s="89">
        <v>45412</v>
      </c>
      <c r="E161" s="87" t="s">
        <v>269</v>
      </c>
      <c r="F161" s="87" t="s">
        <v>292</v>
      </c>
      <c r="G161" s="87" t="s">
        <v>293</v>
      </c>
      <c r="H161" s="90">
        <v>243.79</v>
      </c>
      <c r="I161" s="91">
        <v>243.79</v>
      </c>
      <c r="J161" s="92" t="s">
        <v>271</v>
      </c>
      <c r="K161" s="93"/>
      <c r="L161" s="94"/>
      <c r="M161" s="93">
        <f t="shared" si="2"/>
        <v>243.79</v>
      </c>
    </row>
    <row r="162" spans="1:13" x14ac:dyDescent="0.2">
      <c r="A162" s="87" t="s">
        <v>319</v>
      </c>
      <c r="B162" s="88">
        <v>44993</v>
      </c>
      <c r="C162" s="88">
        <v>44993</v>
      </c>
      <c r="D162" s="89">
        <v>45420</v>
      </c>
      <c r="E162" s="87" t="s">
        <v>269</v>
      </c>
      <c r="F162" s="87" t="s">
        <v>275</v>
      </c>
      <c r="G162" s="87" t="s">
        <v>15</v>
      </c>
      <c r="H162" s="90">
        <v>1597.89</v>
      </c>
      <c r="I162" s="91">
        <v>1597.89</v>
      </c>
      <c r="J162" s="92" t="s">
        <v>271</v>
      </c>
      <c r="K162" s="93"/>
      <c r="L162" s="94"/>
      <c r="M162" s="93">
        <f t="shared" si="2"/>
        <v>1597.89</v>
      </c>
    </row>
    <row r="163" spans="1:13" x14ac:dyDescent="0.2">
      <c r="A163" s="87" t="s">
        <v>320</v>
      </c>
      <c r="B163" s="88">
        <v>44915</v>
      </c>
      <c r="C163" s="88">
        <v>44915</v>
      </c>
      <c r="D163" s="89">
        <v>45420</v>
      </c>
      <c r="E163" s="87" t="s">
        <v>269</v>
      </c>
      <c r="F163" s="87" t="s">
        <v>275</v>
      </c>
      <c r="G163" s="87" t="s">
        <v>15</v>
      </c>
      <c r="H163" s="90">
        <v>101043.55</v>
      </c>
      <c r="I163" s="91">
        <v>101043.55</v>
      </c>
      <c r="J163" s="92" t="s">
        <v>271</v>
      </c>
      <c r="K163" s="93"/>
      <c r="L163" s="94"/>
      <c r="M163" s="93">
        <f t="shared" si="2"/>
        <v>101043.55</v>
      </c>
    </row>
    <row r="164" spans="1:13" x14ac:dyDescent="0.2">
      <c r="A164" s="87" t="s">
        <v>321</v>
      </c>
      <c r="B164" s="88">
        <v>44881</v>
      </c>
      <c r="C164" s="88">
        <v>44881</v>
      </c>
      <c r="D164" s="89">
        <v>45421</v>
      </c>
      <c r="E164" s="87" t="s">
        <v>269</v>
      </c>
      <c r="F164" s="87" t="s">
        <v>285</v>
      </c>
      <c r="G164" s="87" t="s">
        <v>36</v>
      </c>
      <c r="H164" s="90">
        <v>4022.2</v>
      </c>
      <c r="I164" s="91">
        <v>4022.2</v>
      </c>
      <c r="J164" s="92" t="s">
        <v>271</v>
      </c>
      <c r="K164" s="93"/>
      <c r="L164" s="94"/>
      <c r="M164" s="93">
        <f t="shared" si="2"/>
        <v>4022.2</v>
      </c>
    </row>
    <row r="165" spans="1:13" x14ac:dyDescent="0.2">
      <c r="A165" s="87" t="s">
        <v>322</v>
      </c>
      <c r="B165" s="88">
        <v>44882</v>
      </c>
      <c r="C165" s="88">
        <v>44882</v>
      </c>
      <c r="D165" s="89">
        <v>45421</v>
      </c>
      <c r="E165" s="87" t="s">
        <v>269</v>
      </c>
      <c r="F165" s="87" t="s">
        <v>304</v>
      </c>
      <c r="G165" s="87" t="s">
        <v>96</v>
      </c>
      <c r="H165" s="90">
        <v>10512.87</v>
      </c>
      <c r="I165" s="91">
        <v>10512.87</v>
      </c>
      <c r="J165" s="92" t="s">
        <v>271</v>
      </c>
      <c r="K165" s="93"/>
      <c r="L165" s="94"/>
      <c r="M165" s="93">
        <f t="shared" si="2"/>
        <v>10512.87</v>
      </c>
    </row>
    <row r="166" spans="1:13" x14ac:dyDescent="0.2">
      <c r="A166" s="87" t="s">
        <v>323</v>
      </c>
      <c r="B166" s="88">
        <v>44888</v>
      </c>
      <c r="C166" s="88">
        <v>44888</v>
      </c>
      <c r="D166" s="89">
        <v>45427</v>
      </c>
      <c r="E166" s="87" t="s">
        <v>269</v>
      </c>
      <c r="F166" s="87" t="s">
        <v>303</v>
      </c>
      <c r="G166" s="87" t="s">
        <v>93</v>
      </c>
      <c r="H166" s="90">
        <v>4899.4399999999996</v>
      </c>
      <c r="I166" s="91">
        <v>4899.4399999999996</v>
      </c>
      <c r="J166" s="92" t="s">
        <v>271</v>
      </c>
      <c r="K166" s="93"/>
      <c r="L166" s="94"/>
      <c r="M166" s="93">
        <f t="shared" si="2"/>
        <v>4899.4399999999996</v>
      </c>
    </row>
    <row r="167" spans="1:13" x14ac:dyDescent="0.2">
      <c r="A167" s="87" t="s">
        <v>324</v>
      </c>
      <c r="B167" s="88">
        <v>44889</v>
      </c>
      <c r="C167" s="88">
        <v>44889</v>
      </c>
      <c r="D167" s="89">
        <v>45429</v>
      </c>
      <c r="E167" s="87" t="s">
        <v>269</v>
      </c>
      <c r="F167" s="87" t="s">
        <v>296</v>
      </c>
      <c r="G167" s="87" t="s">
        <v>60</v>
      </c>
      <c r="H167" s="90">
        <v>68828.87</v>
      </c>
      <c r="I167" s="91">
        <v>723652.96</v>
      </c>
      <c r="J167" s="92" t="s">
        <v>297</v>
      </c>
      <c r="K167" s="93"/>
      <c r="L167" s="94"/>
      <c r="M167" s="93">
        <f t="shared" si="2"/>
        <v>68828.87</v>
      </c>
    </row>
    <row r="168" spans="1:13" x14ac:dyDescent="0.2">
      <c r="A168" s="87" t="s">
        <v>325</v>
      </c>
      <c r="B168" s="88">
        <v>44887</v>
      </c>
      <c r="C168" s="88">
        <v>44887</v>
      </c>
      <c r="D168" s="89">
        <v>45430</v>
      </c>
      <c r="E168" s="87" t="s">
        <v>269</v>
      </c>
      <c r="F168" s="87" t="s">
        <v>306</v>
      </c>
      <c r="G168" s="87" t="s">
        <v>106</v>
      </c>
      <c r="H168" s="90">
        <v>6614.35</v>
      </c>
      <c r="I168" s="91">
        <v>6614.35</v>
      </c>
      <c r="J168" s="92" t="s">
        <v>271</v>
      </c>
      <c r="K168" s="93"/>
      <c r="L168" s="94"/>
      <c r="M168" s="93">
        <f t="shared" si="2"/>
        <v>6614.35</v>
      </c>
    </row>
    <row r="169" spans="1:13" x14ac:dyDescent="0.2">
      <c r="A169" s="87" t="s">
        <v>326</v>
      </c>
      <c r="B169" s="88">
        <v>44979</v>
      </c>
      <c r="C169" s="88">
        <v>44979</v>
      </c>
      <c r="D169" s="89">
        <v>45430</v>
      </c>
      <c r="E169" s="87" t="s">
        <v>266</v>
      </c>
      <c r="F169" s="87" t="s">
        <v>272</v>
      </c>
      <c r="G169" s="87" t="s">
        <v>10</v>
      </c>
      <c r="H169" s="90">
        <v>10892.69</v>
      </c>
      <c r="I169" s="97">
        <v>119926.32</v>
      </c>
      <c r="J169" s="92" t="s">
        <v>273</v>
      </c>
      <c r="K169" s="93"/>
      <c r="L169" s="94"/>
      <c r="M169" s="93">
        <f t="shared" si="2"/>
        <v>10892.69</v>
      </c>
    </row>
    <row r="170" spans="1:13" x14ac:dyDescent="0.2">
      <c r="A170" s="87" t="s">
        <v>327</v>
      </c>
      <c r="B170" s="88">
        <v>45048</v>
      </c>
      <c r="C170" s="88">
        <v>45048</v>
      </c>
      <c r="D170" s="89">
        <v>45433</v>
      </c>
      <c r="E170" s="87" t="s">
        <v>269</v>
      </c>
      <c r="F170" s="87" t="s">
        <v>272</v>
      </c>
      <c r="G170" s="87" t="s">
        <v>10</v>
      </c>
      <c r="H170" s="90">
        <v>327.45</v>
      </c>
      <c r="I170" s="97">
        <v>3717</v>
      </c>
      <c r="J170" s="92" t="s">
        <v>273</v>
      </c>
      <c r="K170" s="93"/>
      <c r="L170" s="94"/>
      <c r="M170" s="93">
        <f t="shared" si="2"/>
        <v>327.45</v>
      </c>
    </row>
    <row r="171" spans="1:13" x14ac:dyDescent="0.2">
      <c r="A171" s="87" t="s">
        <v>328</v>
      </c>
      <c r="B171" s="88">
        <v>44888</v>
      </c>
      <c r="C171" s="88">
        <v>44888</v>
      </c>
      <c r="D171" s="89">
        <v>45433</v>
      </c>
      <c r="E171" s="87" t="s">
        <v>269</v>
      </c>
      <c r="F171" s="87" t="s">
        <v>305</v>
      </c>
      <c r="G171" s="87" t="s">
        <v>100</v>
      </c>
      <c r="H171" s="90">
        <v>3272.88</v>
      </c>
      <c r="I171" s="97">
        <v>3272.88</v>
      </c>
      <c r="J171" s="92" t="s">
        <v>271</v>
      </c>
      <c r="K171" s="93"/>
      <c r="L171" s="94"/>
      <c r="M171" s="93">
        <f t="shared" si="2"/>
        <v>3272.88</v>
      </c>
    </row>
    <row r="172" spans="1:13" x14ac:dyDescent="0.2">
      <c r="A172" s="87" t="s">
        <v>329</v>
      </c>
      <c r="B172" s="88">
        <v>44887</v>
      </c>
      <c r="C172" s="88">
        <v>44887</v>
      </c>
      <c r="D172" s="89">
        <v>45433</v>
      </c>
      <c r="E172" s="87" t="s">
        <v>269</v>
      </c>
      <c r="F172" s="87" t="s">
        <v>330</v>
      </c>
      <c r="G172" s="87" t="s">
        <v>331</v>
      </c>
      <c r="H172" s="90">
        <v>12106.27</v>
      </c>
      <c r="I172" s="97">
        <v>12106.27</v>
      </c>
      <c r="J172" s="92" t="s">
        <v>271</v>
      </c>
      <c r="K172" s="93"/>
      <c r="L172" s="94"/>
      <c r="M172" s="93">
        <f t="shared" si="2"/>
        <v>12106.27</v>
      </c>
    </row>
    <row r="173" spans="1:13" x14ac:dyDescent="0.2">
      <c r="A173" s="87" t="s">
        <v>332</v>
      </c>
      <c r="B173" s="88">
        <v>44909</v>
      </c>
      <c r="C173" s="88">
        <v>44909</v>
      </c>
      <c r="D173" s="89">
        <v>45433</v>
      </c>
      <c r="E173" s="87" t="s">
        <v>269</v>
      </c>
      <c r="F173" s="87" t="s">
        <v>272</v>
      </c>
      <c r="G173" s="87" t="s">
        <v>10</v>
      </c>
      <c r="H173" s="90">
        <v>662524.43000000005</v>
      </c>
      <c r="I173" s="97">
        <v>7368464.1799999997</v>
      </c>
      <c r="J173" s="92" t="s">
        <v>273</v>
      </c>
      <c r="K173" s="93"/>
      <c r="L173" s="94"/>
      <c r="M173" s="93">
        <f t="shared" si="2"/>
        <v>662524.43000000005</v>
      </c>
    </row>
    <row r="174" spans="1:13" x14ac:dyDescent="0.2">
      <c r="A174" s="87" t="s">
        <v>333</v>
      </c>
      <c r="B174" s="88">
        <v>44896</v>
      </c>
      <c r="C174" s="88">
        <v>44896</v>
      </c>
      <c r="D174" s="89">
        <v>45434</v>
      </c>
      <c r="E174" s="87" t="s">
        <v>269</v>
      </c>
      <c r="F174" s="87" t="s">
        <v>278</v>
      </c>
      <c r="G174" s="87" t="s">
        <v>19</v>
      </c>
      <c r="H174" s="90">
        <v>156583.26999999999</v>
      </c>
      <c r="I174" s="97">
        <v>1164431.46</v>
      </c>
      <c r="J174" s="92" t="s">
        <v>279</v>
      </c>
      <c r="K174" s="93"/>
      <c r="L174" s="94"/>
      <c r="M174" s="93">
        <f t="shared" si="2"/>
        <v>156583.26999999999</v>
      </c>
    </row>
    <row r="175" spans="1:13" x14ac:dyDescent="0.2">
      <c r="A175" s="87" t="s">
        <v>334</v>
      </c>
      <c r="B175" s="88">
        <v>45159</v>
      </c>
      <c r="C175" s="88">
        <v>45159</v>
      </c>
      <c r="D175" s="89">
        <v>45434</v>
      </c>
      <c r="E175" s="87" t="s">
        <v>269</v>
      </c>
      <c r="F175" s="87" t="s">
        <v>278</v>
      </c>
      <c r="G175" s="87" t="s">
        <v>19</v>
      </c>
      <c r="H175" s="90">
        <v>7201.2</v>
      </c>
      <c r="I175" s="97">
        <v>53659</v>
      </c>
      <c r="J175" s="92" t="s">
        <v>279</v>
      </c>
      <c r="K175" s="93"/>
      <c r="L175" s="94"/>
      <c r="M175" s="93">
        <f t="shared" si="2"/>
        <v>7201.2</v>
      </c>
    </row>
    <row r="176" spans="1:13" x14ac:dyDescent="0.2">
      <c r="A176" s="87" t="s">
        <v>335</v>
      </c>
      <c r="B176" s="88">
        <v>44926</v>
      </c>
      <c r="C176" s="88">
        <v>44926</v>
      </c>
      <c r="D176" s="89">
        <v>45436</v>
      </c>
      <c r="E176" s="87" t="s">
        <v>269</v>
      </c>
      <c r="F176" s="87" t="s">
        <v>301</v>
      </c>
      <c r="G176" s="87" t="s">
        <v>79</v>
      </c>
      <c r="H176" s="90">
        <v>421479.69</v>
      </c>
      <c r="I176" s="97">
        <v>421479.69</v>
      </c>
      <c r="J176" s="92" t="s">
        <v>271</v>
      </c>
      <c r="K176" s="93"/>
      <c r="L176" s="94"/>
      <c r="M176" s="93">
        <f t="shared" ref="M176:M239" si="3">SUM(H176)</f>
        <v>421479.69</v>
      </c>
    </row>
    <row r="177" spans="1:13" x14ac:dyDescent="0.2">
      <c r="A177" s="87" t="s">
        <v>336</v>
      </c>
      <c r="B177" s="88">
        <v>44895</v>
      </c>
      <c r="C177" s="88">
        <v>44895</v>
      </c>
      <c r="D177" s="89">
        <v>45437</v>
      </c>
      <c r="E177" s="87" t="s">
        <v>269</v>
      </c>
      <c r="F177" s="87" t="s">
        <v>302</v>
      </c>
      <c r="G177" s="87" t="s">
        <v>83</v>
      </c>
      <c r="H177" s="90">
        <v>740.19</v>
      </c>
      <c r="I177" s="97">
        <v>740.19</v>
      </c>
      <c r="J177" s="92" t="s">
        <v>271</v>
      </c>
      <c r="K177" s="93"/>
      <c r="L177" s="94"/>
      <c r="M177" s="93">
        <f t="shared" si="3"/>
        <v>740.19</v>
      </c>
    </row>
    <row r="178" spans="1:13" x14ac:dyDescent="0.2">
      <c r="A178" s="87" t="s">
        <v>337</v>
      </c>
      <c r="B178" s="88">
        <v>44926</v>
      </c>
      <c r="C178" s="88">
        <v>44926</v>
      </c>
      <c r="D178" s="89">
        <v>45437</v>
      </c>
      <c r="E178" s="87" t="s">
        <v>269</v>
      </c>
      <c r="F178" s="87" t="s">
        <v>274</v>
      </c>
      <c r="G178" s="87" t="s">
        <v>12</v>
      </c>
      <c r="H178" s="90">
        <v>234160.44</v>
      </c>
      <c r="I178" s="97">
        <v>234160.44</v>
      </c>
      <c r="J178" s="92" t="s">
        <v>271</v>
      </c>
      <c r="K178" s="93"/>
      <c r="L178" s="94"/>
      <c r="M178" s="93">
        <f t="shared" si="3"/>
        <v>234160.44</v>
      </c>
    </row>
    <row r="179" spans="1:13" x14ac:dyDescent="0.2">
      <c r="A179" s="87" t="s">
        <v>338</v>
      </c>
      <c r="B179" s="88">
        <v>44895</v>
      </c>
      <c r="C179" s="88">
        <v>44895</v>
      </c>
      <c r="D179" s="89">
        <v>45437</v>
      </c>
      <c r="E179" s="87" t="s">
        <v>269</v>
      </c>
      <c r="F179" s="87" t="s">
        <v>274</v>
      </c>
      <c r="G179" s="87" t="s">
        <v>12</v>
      </c>
      <c r="H179" s="90">
        <v>1653.94</v>
      </c>
      <c r="I179" s="97">
        <v>1653.94</v>
      </c>
      <c r="J179" s="92" t="s">
        <v>271</v>
      </c>
      <c r="K179" s="93"/>
      <c r="L179" s="94"/>
      <c r="M179" s="93">
        <f t="shared" si="3"/>
        <v>1653.94</v>
      </c>
    </row>
    <row r="180" spans="1:13" x14ac:dyDescent="0.2">
      <c r="A180" s="87" t="s">
        <v>339</v>
      </c>
      <c r="B180" s="88">
        <v>44908</v>
      </c>
      <c r="C180" s="88">
        <v>44908</v>
      </c>
      <c r="D180" s="89">
        <v>45445</v>
      </c>
      <c r="E180" s="87" t="s">
        <v>269</v>
      </c>
      <c r="F180" s="87" t="s">
        <v>285</v>
      </c>
      <c r="G180" s="87" t="s">
        <v>36</v>
      </c>
      <c r="H180" s="90">
        <v>126.96</v>
      </c>
      <c r="I180" s="97">
        <v>126.96</v>
      </c>
      <c r="J180" s="92" t="s">
        <v>271</v>
      </c>
      <c r="K180" s="93"/>
      <c r="L180" s="94"/>
      <c r="M180" s="93">
        <f t="shared" si="3"/>
        <v>126.96</v>
      </c>
    </row>
    <row r="181" spans="1:13" x14ac:dyDescent="0.2">
      <c r="A181" s="87" t="s">
        <v>340</v>
      </c>
      <c r="B181" s="88">
        <v>44908</v>
      </c>
      <c r="C181" s="88">
        <v>44908</v>
      </c>
      <c r="D181" s="89">
        <v>45448</v>
      </c>
      <c r="E181" s="87" t="s">
        <v>269</v>
      </c>
      <c r="F181" s="87" t="s">
        <v>298</v>
      </c>
      <c r="G181" s="87" t="s">
        <v>12</v>
      </c>
      <c r="H181" s="90">
        <v>170.39</v>
      </c>
      <c r="I181" s="97">
        <v>170.39</v>
      </c>
      <c r="J181" s="92" t="s">
        <v>271</v>
      </c>
      <c r="K181" s="93"/>
      <c r="L181" s="94"/>
      <c r="M181" s="93">
        <f t="shared" si="3"/>
        <v>170.39</v>
      </c>
    </row>
    <row r="182" spans="1:13" x14ac:dyDescent="0.2">
      <c r="A182" s="87" t="s">
        <v>341</v>
      </c>
      <c r="B182" s="88">
        <v>44903</v>
      </c>
      <c r="C182" s="88">
        <v>44903</v>
      </c>
      <c r="D182" s="89">
        <v>45448</v>
      </c>
      <c r="E182" s="87" t="s">
        <v>269</v>
      </c>
      <c r="F182" s="87" t="s">
        <v>330</v>
      </c>
      <c r="G182" s="87" t="s">
        <v>331</v>
      </c>
      <c r="H182" s="90">
        <v>167.2</v>
      </c>
      <c r="I182" s="97">
        <v>167.2</v>
      </c>
      <c r="J182" s="92" t="s">
        <v>271</v>
      </c>
      <c r="K182" s="93"/>
      <c r="L182" s="94"/>
      <c r="M182" s="93">
        <f t="shared" si="3"/>
        <v>167.2</v>
      </c>
    </row>
    <row r="183" spans="1:13" x14ac:dyDescent="0.2">
      <c r="A183" s="87" t="s">
        <v>342</v>
      </c>
      <c r="B183" s="88">
        <v>44910</v>
      </c>
      <c r="C183" s="88">
        <v>44910</v>
      </c>
      <c r="D183" s="89">
        <v>45450</v>
      </c>
      <c r="E183" s="87" t="s">
        <v>269</v>
      </c>
      <c r="F183" s="87" t="s">
        <v>270</v>
      </c>
      <c r="G183" s="87" t="s">
        <v>8</v>
      </c>
      <c r="H183" s="90">
        <v>148603.16</v>
      </c>
      <c r="I183" s="97">
        <v>148603.16</v>
      </c>
      <c r="J183" s="92" t="s">
        <v>271</v>
      </c>
      <c r="K183" s="93"/>
      <c r="L183" s="94"/>
      <c r="M183" s="93">
        <f t="shared" si="3"/>
        <v>148603.16</v>
      </c>
    </row>
    <row r="184" spans="1:13" x14ac:dyDescent="0.2">
      <c r="A184" s="87" t="s">
        <v>343</v>
      </c>
      <c r="B184" s="88">
        <v>44918</v>
      </c>
      <c r="C184" s="88">
        <v>44918</v>
      </c>
      <c r="D184" s="89">
        <v>45452</v>
      </c>
      <c r="E184" s="87" t="s">
        <v>269</v>
      </c>
      <c r="F184" s="87" t="s">
        <v>281</v>
      </c>
      <c r="G184" s="87" t="s">
        <v>23</v>
      </c>
      <c r="H184" s="90">
        <v>659.52</v>
      </c>
      <c r="I184" s="97">
        <v>659.52</v>
      </c>
      <c r="J184" s="92" t="s">
        <v>271</v>
      </c>
      <c r="K184" s="93"/>
      <c r="L184" s="94"/>
      <c r="M184" s="93">
        <f t="shared" si="3"/>
        <v>659.52</v>
      </c>
    </row>
    <row r="185" spans="1:13" x14ac:dyDescent="0.2">
      <c r="A185" s="87" t="s">
        <v>344</v>
      </c>
      <c r="B185" s="88">
        <v>44917</v>
      </c>
      <c r="C185" s="88">
        <v>44917</v>
      </c>
      <c r="D185" s="89">
        <v>45459</v>
      </c>
      <c r="E185" s="87" t="s">
        <v>269</v>
      </c>
      <c r="F185" s="87" t="s">
        <v>307</v>
      </c>
      <c r="G185" s="87" t="s">
        <v>123</v>
      </c>
      <c r="H185" s="90">
        <v>3697.69</v>
      </c>
      <c r="I185" s="97">
        <v>89173.51</v>
      </c>
      <c r="J185" s="92" t="s">
        <v>308</v>
      </c>
      <c r="K185" s="93"/>
      <c r="L185" s="94"/>
      <c r="M185" s="93">
        <f t="shared" si="3"/>
        <v>3697.69</v>
      </c>
    </row>
    <row r="186" spans="1:13" x14ac:dyDescent="0.2">
      <c r="A186" s="87" t="s">
        <v>345</v>
      </c>
      <c r="B186" s="88">
        <v>45021</v>
      </c>
      <c r="C186" s="88">
        <v>45021</v>
      </c>
      <c r="D186" s="89">
        <v>45459</v>
      </c>
      <c r="E186" s="87" t="s">
        <v>269</v>
      </c>
      <c r="F186" s="87" t="s">
        <v>307</v>
      </c>
      <c r="G186" s="87" t="s">
        <v>123</v>
      </c>
      <c r="H186" s="90">
        <v>2.0499999999999998</v>
      </c>
      <c r="I186" s="97">
        <v>48</v>
      </c>
      <c r="J186" s="92" t="s">
        <v>308</v>
      </c>
      <c r="K186" s="93"/>
      <c r="L186" s="94"/>
      <c r="M186" s="93">
        <f t="shared" si="3"/>
        <v>2.0499999999999998</v>
      </c>
    </row>
    <row r="187" spans="1:13" x14ac:dyDescent="0.2">
      <c r="A187" s="87" t="s">
        <v>346</v>
      </c>
      <c r="B187" s="88">
        <v>44993</v>
      </c>
      <c r="C187" s="88">
        <v>44993</v>
      </c>
      <c r="D187" s="89">
        <v>45464</v>
      </c>
      <c r="E187" s="87" t="s">
        <v>269</v>
      </c>
      <c r="F187" s="87" t="s">
        <v>295</v>
      </c>
      <c r="G187" s="87" t="s">
        <v>6</v>
      </c>
      <c r="H187" s="90">
        <v>112.4</v>
      </c>
      <c r="I187" s="97">
        <v>100</v>
      </c>
      <c r="J187" s="92" t="s">
        <v>268</v>
      </c>
      <c r="K187" s="93"/>
      <c r="L187" s="94"/>
      <c r="M187" s="93">
        <f t="shared" si="3"/>
        <v>112.4</v>
      </c>
    </row>
    <row r="188" spans="1:13" x14ac:dyDescent="0.2">
      <c r="A188" s="87" t="s">
        <v>347</v>
      </c>
      <c r="B188" s="88">
        <v>44926</v>
      </c>
      <c r="C188" s="88">
        <v>44926</v>
      </c>
      <c r="D188" s="89">
        <v>45464</v>
      </c>
      <c r="E188" s="87" t="s">
        <v>269</v>
      </c>
      <c r="F188" s="87" t="s">
        <v>295</v>
      </c>
      <c r="G188" s="87" t="s">
        <v>6</v>
      </c>
      <c r="H188" s="90">
        <v>251777.68</v>
      </c>
      <c r="I188" s="97">
        <v>223309.18</v>
      </c>
      <c r="J188" s="92" t="s">
        <v>268</v>
      </c>
      <c r="K188" s="93"/>
      <c r="L188" s="94"/>
      <c r="M188" s="93">
        <f t="shared" si="3"/>
        <v>251777.68</v>
      </c>
    </row>
    <row r="189" spans="1:13" x14ac:dyDescent="0.2">
      <c r="A189" s="87" t="s">
        <v>348</v>
      </c>
      <c r="B189" s="88">
        <v>44926</v>
      </c>
      <c r="C189" s="88">
        <v>44926</v>
      </c>
      <c r="D189" s="89">
        <v>45466</v>
      </c>
      <c r="E189" s="87" t="s">
        <v>269</v>
      </c>
      <c r="F189" s="87" t="s">
        <v>274</v>
      </c>
      <c r="G189" s="87" t="s">
        <v>12</v>
      </c>
      <c r="H189" s="90">
        <v>7767.75</v>
      </c>
      <c r="I189" s="97">
        <v>7767.75</v>
      </c>
      <c r="J189" s="92" t="s">
        <v>271</v>
      </c>
      <c r="K189" s="93"/>
      <c r="L189" s="94"/>
      <c r="M189" s="93">
        <f t="shared" si="3"/>
        <v>7767.75</v>
      </c>
    </row>
    <row r="190" spans="1:13" x14ac:dyDescent="0.2">
      <c r="A190" s="87" t="s">
        <v>349</v>
      </c>
      <c r="B190" s="88">
        <v>45040</v>
      </c>
      <c r="C190" s="88">
        <v>45040</v>
      </c>
      <c r="D190" s="89">
        <v>45470</v>
      </c>
      <c r="E190" s="87" t="s">
        <v>269</v>
      </c>
      <c r="F190" s="87" t="s">
        <v>274</v>
      </c>
      <c r="G190" s="87" t="s">
        <v>12</v>
      </c>
      <c r="H190" s="90">
        <v>92.25</v>
      </c>
      <c r="I190" s="97">
        <v>92.25</v>
      </c>
      <c r="J190" s="92" t="s">
        <v>271</v>
      </c>
      <c r="K190" s="93"/>
      <c r="L190" s="94"/>
      <c r="M190" s="93">
        <f t="shared" si="3"/>
        <v>92.25</v>
      </c>
    </row>
    <row r="191" spans="1:13" x14ac:dyDescent="0.2">
      <c r="A191" s="87" t="s">
        <v>350</v>
      </c>
      <c r="B191" s="88">
        <v>44926</v>
      </c>
      <c r="C191" s="88">
        <v>44926</v>
      </c>
      <c r="D191" s="89">
        <v>45470</v>
      </c>
      <c r="E191" s="87" t="s">
        <v>269</v>
      </c>
      <c r="F191" s="87" t="s">
        <v>274</v>
      </c>
      <c r="G191" s="87" t="s">
        <v>12</v>
      </c>
      <c r="H191" s="90">
        <v>533071.52</v>
      </c>
      <c r="I191" s="97">
        <v>533071.52</v>
      </c>
      <c r="J191" s="92" t="s">
        <v>271</v>
      </c>
      <c r="K191" s="93"/>
      <c r="L191" s="94"/>
      <c r="M191" s="93">
        <f t="shared" si="3"/>
        <v>533071.52</v>
      </c>
    </row>
    <row r="192" spans="1:13" x14ac:dyDescent="0.2">
      <c r="A192" s="87" t="s">
        <v>351</v>
      </c>
      <c r="B192" s="88">
        <v>45071</v>
      </c>
      <c r="C192" s="88">
        <v>45071</v>
      </c>
      <c r="D192" s="89">
        <v>45470</v>
      </c>
      <c r="E192" s="87" t="s">
        <v>269</v>
      </c>
      <c r="F192" s="87" t="s">
        <v>274</v>
      </c>
      <c r="G192" s="87" t="s">
        <v>12</v>
      </c>
      <c r="H192" s="90">
        <v>53.5</v>
      </c>
      <c r="I192" s="97">
        <v>53.5</v>
      </c>
      <c r="J192" s="92" t="s">
        <v>271</v>
      </c>
      <c r="K192" s="93"/>
      <c r="L192" s="94"/>
      <c r="M192" s="93">
        <f t="shared" si="3"/>
        <v>53.5</v>
      </c>
    </row>
    <row r="193" spans="1:13" x14ac:dyDescent="0.2">
      <c r="A193" s="87" t="s">
        <v>350</v>
      </c>
      <c r="B193" s="88">
        <v>45012</v>
      </c>
      <c r="C193" s="88">
        <v>45012</v>
      </c>
      <c r="D193" s="89">
        <v>45470</v>
      </c>
      <c r="E193" s="87" t="s">
        <v>269</v>
      </c>
      <c r="F193" s="87" t="s">
        <v>274</v>
      </c>
      <c r="G193" s="87" t="s">
        <v>12</v>
      </c>
      <c r="H193" s="90">
        <v>2234.42</v>
      </c>
      <c r="I193" s="97">
        <v>2234.42</v>
      </c>
      <c r="J193" s="92" t="s">
        <v>271</v>
      </c>
      <c r="K193" s="93"/>
      <c r="L193" s="94"/>
      <c r="M193" s="93">
        <f t="shared" si="3"/>
        <v>2234.42</v>
      </c>
    </row>
    <row r="194" spans="1:13" x14ac:dyDescent="0.2">
      <c r="A194" s="87" t="s">
        <v>352</v>
      </c>
      <c r="B194" s="88">
        <v>44926</v>
      </c>
      <c r="C194" s="88">
        <v>44926</v>
      </c>
      <c r="D194" s="89">
        <v>45471</v>
      </c>
      <c r="E194" s="87" t="s">
        <v>269</v>
      </c>
      <c r="F194" s="87" t="s">
        <v>280</v>
      </c>
      <c r="G194" s="87" t="s">
        <v>21</v>
      </c>
      <c r="H194" s="90">
        <v>449043.08</v>
      </c>
      <c r="I194" s="97">
        <v>449043.08</v>
      </c>
      <c r="J194" s="92" t="s">
        <v>271</v>
      </c>
      <c r="K194" s="93"/>
      <c r="L194" s="94"/>
      <c r="M194" s="93">
        <f t="shared" si="3"/>
        <v>449043.08</v>
      </c>
    </row>
    <row r="195" spans="1:13" x14ac:dyDescent="0.2">
      <c r="A195" s="87" t="s">
        <v>353</v>
      </c>
      <c r="B195" s="88">
        <v>45167</v>
      </c>
      <c r="C195" s="88">
        <v>45167</v>
      </c>
      <c r="D195" s="89">
        <v>45471</v>
      </c>
      <c r="E195" s="87" t="s">
        <v>269</v>
      </c>
      <c r="F195" s="87" t="s">
        <v>298</v>
      </c>
      <c r="G195" s="87" t="s">
        <v>12</v>
      </c>
      <c r="H195" s="90">
        <v>13308.04</v>
      </c>
      <c r="I195" s="97">
        <v>13308.04</v>
      </c>
      <c r="J195" s="92" t="s">
        <v>271</v>
      </c>
      <c r="K195" s="93"/>
      <c r="L195" s="94"/>
      <c r="M195" s="93">
        <f t="shared" si="3"/>
        <v>13308.04</v>
      </c>
    </row>
    <row r="196" spans="1:13" x14ac:dyDescent="0.2">
      <c r="A196" s="87" t="s">
        <v>354</v>
      </c>
      <c r="B196" s="88">
        <v>44926</v>
      </c>
      <c r="C196" s="88">
        <v>44926</v>
      </c>
      <c r="D196" s="89">
        <v>45471</v>
      </c>
      <c r="E196" s="87" t="s">
        <v>269</v>
      </c>
      <c r="F196" s="87" t="s">
        <v>289</v>
      </c>
      <c r="G196" s="87" t="s">
        <v>42</v>
      </c>
      <c r="H196" s="90">
        <v>2649.14</v>
      </c>
      <c r="I196" s="97">
        <v>2649.14</v>
      </c>
      <c r="J196" s="92" t="s">
        <v>271</v>
      </c>
      <c r="K196" s="93"/>
      <c r="L196" s="94"/>
      <c r="M196" s="93">
        <f t="shared" si="3"/>
        <v>2649.14</v>
      </c>
    </row>
    <row r="197" spans="1:13" x14ac:dyDescent="0.2">
      <c r="A197" s="87" t="s">
        <v>355</v>
      </c>
      <c r="B197" s="88">
        <v>44926</v>
      </c>
      <c r="C197" s="88">
        <v>44926</v>
      </c>
      <c r="D197" s="89">
        <v>45471</v>
      </c>
      <c r="E197" s="87" t="s">
        <v>269</v>
      </c>
      <c r="F197" s="87" t="s">
        <v>286</v>
      </c>
      <c r="G197" s="87" t="s">
        <v>38</v>
      </c>
      <c r="H197" s="90">
        <v>44863.46</v>
      </c>
      <c r="I197" s="97">
        <v>44177.05</v>
      </c>
      <c r="J197" s="92" t="s">
        <v>287</v>
      </c>
      <c r="K197" s="93"/>
      <c r="L197" s="94"/>
      <c r="M197" s="93">
        <f t="shared" si="3"/>
        <v>44863.46</v>
      </c>
    </row>
    <row r="198" spans="1:13" x14ac:dyDescent="0.2">
      <c r="A198" s="87" t="s">
        <v>356</v>
      </c>
      <c r="B198" s="88">
        <v>44926</v>
      </c>
      <c r="C198" s="88">
        <v>44926</v>
      </c>
      <c r="D198" s="89">
        <v>45471</v>
      </c>
      <c r="E198" s="87" t="s">
        <v>269</v>
      </c>
      <c r="F198" s="87" t="s">
        <v>274</v>
      </c>
      <c r="G198" s="87" t="s">
        <v>12</v>
      </c>
      <c r="H198" s="90">
        <v>6562.3</v>
      </c>
      <c r="I198" s="97">
        <v>6562.3</v>
      </c>
      <c r="J198" s="92" t="s">
        <v>271</v>
      </c>
      <c r="K198" s="93"/>
      <c r="L198" s="94"/>
      <c r="M198" s="93">
        <f t="shared" si="3"/>
        <v>6562.3</v>
      </c>
    </row>
    <row r="199" spans="1:13" x14ac:dyDescent="0.2">
      <c r="A199" s="87" t="s">
        <v>357</v>
      </c>
      <c r="B199" s="88">
        <v>44926</v>
      </c>
      <c r="C199" s="88">
        <v>44926</v>
      </c>
      <c r="D199" s="89">
        <v>45471</v>
      </c>
      <c r="E199" s="87" t="s">
        <v>269</v>
      </c>
      <c r="F199" s="87" t="s">
        <v>276</v>
      </c>
      <c r="G199" s="87" t="s">
        <v>277</v>
      </c>
      <c r="H199" s="90">
        <v>19926.66</v>
      </c>
      <c r="I199" s="97">
        <v>19926.66</v>
      </c>
      <c r="J199" s="92" t="s">
        <v>271</v>
      </c>
      <c r="K199" s="93"/>
      <c r="L199" s="94"/>
      <c r="M199" s="93">
        <f t="shared" si="3"/>
        <v>19926.66</v>
      </c>
    </row>
    <row r="200" spans="1:13" x14ac:dyDescent="0.2">
      <c r="A200" s="87" t="s">
        <v>358</v>
      </c>
      <c r="B200" s="88">
        <v>44926</v>
      </c>
      <c r="C200" s="88">
        <v>44926</v>
      </c>
      <c r="D200" s="89">
        <v>45471</v>
      </c>
      <c r="E200" s="87" t="s">
        <v>269</v>
      </c>
      <c r="F200" s="87" t="s">
        <v>274</v>
      </c>
      <c r="G200" s="87" t="s">
        <v>12</v>
      </c>
      <c r="H200" s="90">
        <v>243.62</v>
      </c>
      <c r="I200" s="97">
        <v>243.62</v>
      </c>
      <c r="J200" s="92" t="s">
        <v>271</v>
      </c>
      <c r="K200" s="93"/>
      <c r="L200" s="94"/>
      <c r="M200" s="93">
        <f t="shared" si="3"/>
        <v>243.62</v>
      </c>
    </row>
    <row r="201" spans="1:13" x14ac:dyDescent="0.2">
      <c r="A201" s="87" t="s">
        <v>359</v>
      </c>
      <c r="B201" s="88">
        <v>44926</v>
      </c>
      <c r="C201" s="88">
        <v>44926</v>
      </c>
      <c r="D201" s="89">
        <v>45471</v>
      </c>
      <c r="E201" s="87" t="s">
        <v>269</v>
      </c>
      <c r="F201" s="87" t="s">
        <v>292</v>
      </c>
      <c r="G201" s="87" t="s">
        <v>293</v>
      </c>
      <c r="H201" s="90">
        <v>28840.59</v>
      </c>
      <c r="I201" s="97">
        <v>28840.59</v>
      </c>
      <c r="J201" s="92" t="s">
        <v>271</v>
      </c>
      <c r="K201" s="93"/>
      <c r="L201" s="94"/>
      <c r="M201" s="93">
        <f t="shared" si="3"/>
        <v>28840.59</v>
      </c>
    </row>
    <row r="202" spans="1:13" x14ac:dyDescent="0.2">
      <c r="A202" s="87" t="s">
        <v>359</v>
      </c>
      <c r="B202" s="88">
        <v>44992</v>
      </c>
      <c r="C202" s="88">
        <v>44992</v>
      </c>
      <c r="D202" s="89">
        <v>45471</v>
      </c>
      <c r="E202" s="87" t="s">
        <v>269</v>
      </c>
      <c r="F202" s="87" t="s">
        <v>292</v>
      </c>
      <c r="G202" s="87" t="s">
        <v>293</v>
      </c>
      <c r="H202" s="90">
        <v>152.11000000000001</v>
      </c>
      <c r="I202" s="97">
        <v>152.11000000000001</v>
      </c>
      <c r="J202" s="92" t="s">
        <v>271</v>
      </c>
      <c r="K202" s="93"/>
      <c r="L202" s="94"/>
      <c r="M202" s="93">
        <f t="shared" si="3"/>
        <v>152.11000000000001</v>
      </c>
    </row>
    <row r="203" spans="1:13" x14ac:dyDescent="0.2">
      <c r="A203" s="87" t="s">
        <v>360</v>
      </c>
      <c r="B203" s="88">
        <v>44926</v>
      </c>
      <c r="C203" s="88">
        <v>44926</v>
      </c>
      <c r="D203" s="89">
        <v>45476</v>
      </c>
      <c r="E203" s="87" t="s">
        <v>269</v>
      </c>
      <c r="F203" s="87" t="s">
        <v>283</v>
      </c>
      <c r="G203" s="87" t="s">
        <v>28</v>
      </c>
      <c r="H203" s="90">
        <v>5694.32</v>
      </c>
      <c r="I203" s="97">
        <v>5694.32</v>
      </c>
      <c r="J203" s="92" t="s">
        <v>271</v>
      </c>
      <c r="K203" s="93"/>
      <c r="L203" s="94"/>
      <c r="M203" s="93">
        <f t="shared" si="3"/>
        <v>5694.32</v>
      </c>
    </row>
    <row r="204" spans="1:13" x14ac:dyDescent="0.2">
      <c r="A204" s="87" t="s">
        <v>361</v>
      </c>
      <c r="B204" s="88">
        <v>44926</v>
      </c>
      <c r="C204" s="88">
        <v>44926</v>
      </c>
      <c r="D204" s="89">
        <v>45477</v>
      </c>
      <c r="E204" s="87" t="s">
        <v>269</v>
      </c>
      <c r="F204" s="87" t="s">
        <v>284</v>
      </c>
      <c r="G204" s="87" t="s">
        <v>32</v>
      </c>
      <c r="H204" s="90">
        <v>226.5</v>
      </c>
      <c r="I204" s="97">
        <v>226.5</v>
      </c>
      <c r="J204" s="92" t="s">
        <v>271</v>
      </c>
      <c r="K204" s="93"/>
      <c r="L204" s="94"/>
      <c r="M204" s="93">
        <f t="shared" si="3"/>
        <v>226.5</v>
      </c>
    </row>
    <row r="205" spans="1:13" x14ac:dyDescent="0.2">
      <c r="A205" s="87" t="s">
        <v>362</v>
      </c>
      <c r="B205" s="88">
        <v>44960</v>
      </c>
      <c r="C205" s="88">
        <v>44960</v>
      </c>
      <c r="D205" s="89">
        <v>45477</v>
      </c>
      <c r="E205" s="87" t="s">
        <v>269</v>
      </c>
      <c r="F205" s="87" t="s">
        <v>284</v>
      </c>
      <c r="G205" s="87" t="s">
        <v>32</v>
      </c>
      <c r="H205" s="90">
        <v>3.21</v>
      </c>
      <c r="I205" s="97">
        <v>3.21</v>
      </c>
      <c r="J205" s="92" t="s">
        <v>271</v>
      </c>
      <c r="K205" s="93"/>
      <c r="L205" s="94"/>
      <c r="M205" s="93">
        <f t="shared" si="3"/>
        <v>3.21</v>
      </c>
    </row>
    <row r="206" spans="1:13" x14ac:dyDescent="0.2">
      <c r="A206" s="87" t="s">
        <v>363</v>
      </c>
      <c r="B206" s="88">
        <v>44964</v>
      </c>
      <c r="C206" s="88">
        <v>44964</v>
      </c>
      <c r="D206" s="89">
        <v>45477</v>
      </c>
      <c r="E206" s="87" t="s">
        <v>269</v>
      </c>
      <c r="F206" s="87" t="s">
        <v>284</v>
      </c>
      <c r="G206" s="87" t="s">
        <v>32</v>
      </c>
      <c r="H206" s="90">
        <v>107601.48</v>
      </c>
      <c r="I206" s="97">
        <v>107601.48</v>
      </c>
      <c r="J206" s="92" t="s">
        <v>271</v>
      </c>
      <c r="K206" s="93"/>
      <c r="L206" s="94"/>
      <c r="M206" s="93">
        <f t="shared" si="3"/>
        <v>107601.48</v>
      </c>
    </row>
    <row r="207" spans="1:13" x14ac:dyDescent="0.2">
      <c r="A207" s="87" t="s">
        <v>364</v>
      </c>
      <c r="B207" s="88">
        <v>44926</v>
      </c>
      <c r="C207" s="88">
        <v>44926</v>
      </c>
      <c r="D207" s="89">
        <v>45479</v>
      </c>
      <c r="E207" s="87" t="s">
        <v>269</v>
      </c>
      <c r="F207" s="87" t="s">
        <v>291</v>
      </c>
      <c r="G207" s="87" t="s">
        <v>46</v>
      </c>
      <c r="H207" s="90">
        <v>35107.449999999997</v>
      </c>
      <c r="I207" s="97">
        <v>35107.449999999997</v>
      </c>
      <c r="J207" s="92" t="s">
        <v>271</v>
      </c>
      <c r="K207" s="93"/>
      <c r="L207" s="94"/>
      <c r="M207" s="93">
        <f t="shared" si="3"/>
        <v>35107.449999999997</v>
      </c>
    </row>
    <row r="208" spans="1:13" x14ac:dyDescent="0.2">
      <c r="A208" s="87" t="s">
        <v>365</v>
      </c>
      <c r="B208" s="88">
        <v>44966</v>
      </c>
      <c r="C208" s="88">
        <v>44966</v>
      </c>
      <c r="D208" s="89">
        <v>45493</v>
      </c>
      <c r="E208" s="87" t="s">
        <v>269</v>
      </c>
      <c r="F208" s="87" t="s">
        <v>294</v>
      </c>
      <c r="G208" s="87" t="s">
        <v>50</v>
      </c>
      <c r="H208" s="90">
        <v>52933.18</v>
      </c>
      <c r="I208" s="97">
        <v>52933.18</v>
      </c>
      <c r="J208" s="92" t="s">
        <v>271</v>
      </c>
      <c r="K208" s="93"/>
      <c r="L208" s="94"/>
      <c r="M208" s="93">
        <f t="shared" si="3"/>
        <v>52933.18</v>
      </c>
    </row>
    <row r="209" spans="1:13" x14ac:dyDescent="0.2">
      <c r="A209" s="87" t="s">
        <v>366</v>
      </c>
      <c r="B209" s="88">
        <v>45097</v>
      </c>
      <c r="C209" s="88">
        <v>45097</v>
      </c>
      <c r="D209" s="89">
        <v>45496</v>
      </c>
      <c r="E209" s="87" t="s">
        <v>269</v>
      </c>
      <c r="F209" s="87" t="s">
        <v>291</v>
      </c>
      <c r="G209" s="87" t="s">
        <v>46</v>
      </c>
      <c r="H209" s="90">
        <v>205.31</v>
      </c>
      <c r="I209" s="97">
        <v>205.31</v>
      </c>
      <c r="J209" s="92" t="s">
        <v>271</v>
      </c>
      <c r="K209" s="93"/>
      <c r="L209" s="94"/>
      <c r="M209" s="93">
        <f t="shared" si="3"/>
        <v>205.31</v>
      </c>
    </row>
    <row r="210" spans="1:13" x14ac:dyDescent="0.2">
      <c r="A210" s="87" t="s">
        <v>367</v>
      </c>
      <c r="B210" s="88">
        <v>44970</v>
      </c>
      <c r="C210" s="88">
        <v>44970</v>
      </c>
      <c r="D210" s="89">
        <v>45500</v>
      </c>
      <c r="E210" s="87" t="s">
        <v>269</v>
      </c>
      <c r="F210" s="87" t="s">
        <v>274</v>
      </c>
      <c r="G210" s="87" t="s">
        <v>12</v>
      </c>
      <c r="H210" s="90">
        <v>51746.61</v>
      </c>
      <c r="I210" s="97">
        <v>51746.61</v>
      </c>
      <c r="J210" s="92" t="s">
        <v>271</v>
      </c>
      <c r="K210" s="93"/>
      <c r="L210" s="94"/>
      <c r="M210" s="93">
        <f t="shared" si="3"/>
        <v>51746.61</v>
      </c>
    </row>
    <row r="211" spans="1:13" x14ac:dyDescent="0.2">
      <c r="A211" s="87" t="s">
        <v>368</v>
      </c>
      <c r="B211" s="88">
        <v>45071</v>
      </c>
      <c r="C211" s="88">
        <v>45071</v>
      </c>
      <c r="D211" s="89">
        <v>45500</v>
      </c>
      <c r="E211" s="87" t="s">
        <v>269</v>
      </c>
      <c r="F211" s="87" t="s">
        <v>274</v>
      </c>
      <c r="G211" s="87" t="s">
        <v>12</v>
      </c>
      <c r="H211" s="90">
        <v>4977.1000000000004</v>
      </c>
      <c r="I211" s="97">
        <v>4977.1000000000004</v>
      </c>
      <c r="J211" s="92" t="s">
        <v>271</v>
      </c>
      <c r="K211" s="93"/>
      <c r="L211" s="94"/>
      <c r="M211" s="93">
        <f t="shared" si="3"/>
        <v>4977.1000000000004</v>
      </c>
    </row>
    <row r="212" spans="1:13" x14ac:dyDescent="0.2">
      <c r="A212" s="87" t="s">
        <v>369</v>
      </c>
      <c r="B212" s="88">
        <v>44965</v>
      </c>
      <c r="C212" s="88">
        <v>44965</v>
      </c>
      <c r="D212" s="89">
        <v>45500</v>
      </c>
      <c r="E212" s="87" t="s">
        <v>269</v>
      </c>
      <c r="F212" s="87" t="s">
        <v>274</v>
      </c>
      <c r="G212" s="87" t="s">
        <v>12</v>
      </c>
      <c r="H212" s="90">
        <v>28351.41</v>
      </c>
      <c r="I212" s="97">
        <v>28351.41</v>
      </c>
      <c r="J212" s="92" t="s">
        <v>271</v>
      </c>
      <c r="K212" s="93"/>
      <c r="L212" s="94"/>
      <c r="M212" s="93">
        <f t="shared" si="3"/>
        <v>28351.41</v>
      </c>
    </row>
    <row r="213" spans="1:13" x14ac:dyDescent="0.2">
      <c r="A213" s="87" t="s">
        <v>370</v>
      </c>
      <c r="B213" s="88">
        <v>45071</v>
      </c>
      <c r="C213" s="88">
        <v>45071</v>
      </c>
      <c r="D213" s="89">
        <v>45500</v>
      </c>
      <c r="E213" s="87" t="s">
        <v>269</v>
      </c>
      <c r="F213" s="87" t="s">
        <v>274</v>
      </c>
      <c r="G213" s="87" t="s">
        <v>12</v>
      </c>
      <c r="H213" s="90">
        <v>6274.06</v>
      </c>
      <c r="I213" s="97">
        <v>6274.06</v>
      </c>
      <c r="J213" s="92" t="s">
        <v>271</v>
      </c>
      <c r="K213" s="93"/>
      <c r="L213" s="94"/>
      <c r="M213" s="93">
        <f t="shared" si="3"/>
        <v>6274.06</v>
      </c>
    </row>
    <row r="214" spans="1:13" x14ac:dyDescent="0.2">
      <c r="A214" s="87" t="s">
        <v>371</v>
      </c>
      <c r="B214" s="88">
        <v>45163</v>
      </c>
      <c r="C214" s="88">
        <v>45163</v>
      </c>
      <c r="D214" s="89">
        <v>45501</v>
      </c>
      <c r="E214" s="87" t="s">
        <v>269</v>
      </c>
      <c r="F214" s="87" t="s">
        <v>274</v>
      </c>
      <c r="G214" s="87" t="s">
        <v>12</v>
      </c>
      <c r="H214" s="90">
        <v>20879.45</v>
      </c>
      <c r="I214" s="97">
        <v>20879.45</v>
      </c>
      <c r="J214" s="92" t="s">
        <v>271</v>
      </c>
      <c r="K214" s="93"/>
      <c r="L214" s="94"/>
      <c r="M214" s="93">
        <f t="shared" si="3"/>
        <v>20879.45</v>
      </c>
    </row>
    <row r="215" spans="1:13" x14ac:dyDescent="0.2">
      <c r="A215" s="87" t="s">
        <v>372</v>
      </c>
      <c r="B215" s="88">
        <v>45118</v>
      </c>
      <c r="C215" s="88">
        <v>45118</v>
      </c>
      <c r="D215" s="89">
        <v>45501</v>
      </c>
      <c r="E215" s="87" t="s">
        <v>269</v>
      </c>
      <c r="F215" s="87" t="s">
        <v>274</v>
      </c>
      <c r="G215" s="87" t="s">
        <v>12</v>
      </c>
      <c r="H215" s="90">
        <v>688.94</v>
      </c>
      <c r="I215" s="97">
        <v>688.94</v>
      </c>
      <c r="J215" s="92" t="s">
        <v>271</v>
      </c>
      <c r="K215" s="93"/>
      <c r="L215" s="94"/>
      <c r="M215" s="93">
        <f t="shared" si="3"/>
        <v>688.94</v>
      </c>
    </row>
    <row r="216" spans="1:13" x14ac:dyDescent="0.2">
      <c r="A216" s="87" t="s">
        <v>373</v>
      </c>
      <c r="B216" s="88">
        <v>44986</v>
      </c>
      <c r="C216" s="88">
        <v>44986</v>
      </c>
      <c r="D216" s="89">
        <v>45501</v>
      </c>
      <c r="E216" s="87" t="s">
        <v>269</v>
      </c>
      <c r="F216" s="87" t="s">
        <v>274</v>
      </c>
      <c r="G216" s="87" t="s">
        <v>12</v>
      </c>
      <c r="H216" s="90">
        <v>1134872.72</v>
      </c>
      <c r="I216" s="97">
        <v>1134872.72</v>
      </c>
      <c r="J216" s="92" t="s">
        <v>271</v>
      </c>
      <c r="K216" s="93"/>
      <c r="L216" s="94"/>
      <c r="M216" s="93">
        <f t="shared" si="3"/>
        <v>1134872.72</v>
      </c>
    </row>
    <row r="217" spans="1:13" x14ac:dyDescent="0.2">
      <c r="A217" s="87" t="s">
        <v>374</v>
      </c>
      <c r="B217" s="88">
        <v>44965</v>
      </c>
      <c r="C217" s="88">
        <v>44965</v>
      </c>
      <c r="D217" s="89">
        <v>45505</v>
      </c>
      <c r="E217" s="87" t="s">
        <v>269</v>
      </c>
      <c r="F217" s="87" t="s">
        <v>298</v>
      </c>
      <c r="G217" s="87" t="s">
        <v>12</v>
      </c>
      <c r="H217" s="90">
        <v>13855.3</v>
      </c>
      <c r="I217" s="97">
        <v>13855.3</v>
      </c>
      <c r="J217" s="92" t="s">
        <v>271</v>
      </c>
      <c r="K217" s="93"/>
      <c r="L217" s="94"/>
      <c r="M217" s="93">
        <f t="shared" si="3"/>
        <v>13855.3</v>
      </c>
    </row>
    <row r="218" spans="1:13" x14ac:dyDescent="0.2">
      <c r="A218" s="87" t="s">
        <v>375</v>
      </c>
      <c r="B218" s="88">
        <v>44966</v>
      </c>
      <c r="C218" s="88">
        <v>44980</v>
      </c>
      <c r="D218" s="89">
        <v>45513</v>
      </c>
      <c r="E218" s="87" t="s">
        <v>266</v>
      </c>
      <c r="F218" s="87" t="s">
        <v>272</v>
      </c>
      <c r="G218" s="87" t="s">
        <v>10</v>
      </c>
      <c r="H218" s="90">
        <v>3494.02</v>
      </c>
      <c r="I218" s="97">
        <v>38491.199999999997</v>
      </c>
      <c r="J218" s="92" t="s">
        <v>273</v>
      </c>
      <c r="K218" s="93"/>
      <c r="L218" s="94"/>
      <c r="M218" s="93">
        <f t="shared" si="3"/>
        <v>3494.02</v>
      </c>
    </row>
    <row r="219" spans="1:13" x14ac:dyDescent="0.2">
      <c r="A219" s="87" t="s">
        <v>376</v>
      </c>
      <c r="B219" s="88">
        <v>44980</v>
      </c>
      <c r="C219" s="88">
        <v>44980</v>
      </c>
      <c r="D219" s="89">
        <v>45513</v>
      </c>
      <c r="E219" s="87" t="s">
        <v>266</v>
      </c>
      <c r="F219" s="87" t="s">
        <v>272</v>
      </c>
      <c r="G219" s="87" t="s">
        <v>10</v>
      </c>
      <c r="H219" s="90">
        <v>26162.58</v>
      </c>
      <c r="I219" s="97">
        <v>288214.8</v>
      </c>
      <c r="J219" s="92" t="s">
        <v>273</v>
      </c>
      <c r="K219" s="93"/>
      <c r="L219" s="94"/>
      <c r="M219" s="93">
        <f t="shared" si="3"/>
        <v>26162.58</v>
      </c>
    </row>
    <row r="220" spans="1:13" x14ac:dyDescent="0.2">
      <c r="A220" s="87" t="s">
        <v>377</v>
      </c>
      <c r="B220" s="88">
        <v>44992</v>
      </c>
      <c r="C220" s="88">
        <v>44992</v>
      </c>
      <c r="D220" s="89">
        <v>45517</v>
      </c>
      <c r="E220" s="87" t="s">
        <v>269</v>
      </c>
      <c r="F220" s="87" t="s">
        <v>275</v>
      </c>
      <c r="G220" s="87" t="s">
        <v>15</v>
      </c>
      <c r="H220" s="90">
        <v>106661.39</v>
      </c>
      <c r="I220" s="97">
        <v>106661.39</v>
      </c>
      <c r="J220" s="92" t="s">
        <v>271</v>
      </c>
      <c r="K220" s="93"/>
      <c r="L220" s="94"/>
      <c r="M220" s="93">
        <f t="shared" si="3"/>
        <v>106661.39</v>
      </c>
    </row>
    <row r="221" spans="1:13" x14ac:dyDescent="0.2">
      <c r="A221" s="87" t="s">
        <v>378</v>
      </c>
      <c r="B221" s="88">
        <v>44984</v>
      </c>
      <c r="C221" s="88">
        <v>44984</v>
      </c>
      <c r="D221" s="89">
        <v>45518</v>
      </c>
      <c r="E221" s="87" t="s">
        <v>266</v>
      </c>
      <c r="F221" s="87" t="s">
        <v>267</v>
      </c>
      <c r="G221" s="87" t="s">
        <v>6</v>
      </c>
      <c r="H221" s="90">
        <v>1125275.52</v>
      </c>
      <c r="I221" s="97">
        <v>992999.38</v>
      </c>
      <c r="J221" s="92" t="s">
        <v>268</v>
      </c>
      <c r="K221" s="93"/>
      <c r="L221" s="94"/>
      <c r="M221" s="93">
        <f t="shared" si="3"/>
        <v>1125275.52</v>
      </c>
    </row>
    <row r="222" spans="1:13" x14ac:dyDescent="0.2">
      <c r="A222" s="87" t="s">
        <v>379</v>
      </c>
      <c r="B222" s="88">
        <v>45009</v>
      </c>
      <c r="C222" s="88">
        <v>45009</v>
      </c>
      <c r="D222" s="89">
        <v>45519</v>
      </c>
      <c r="E222" s="87" t="s">
        <v>269</v>
      </c>
      <c r="F222" s="87" t="s">
        <v>282</v>
      </c>
      <c r="G222" s="87" t="s">
        <v>25</v>
      </c>
      <c r="H222" s="90">
        <v>265102.28000000003</v>
      </c>
      <c r="I222" s="97">
        <v>265102.28000000003</v>
      </c>
      <c r="J222" s="92" t="s">
        <v>271</v>
      </c>
      <c r="K222" s="93"/>
      <c r="L222" s="94"/>
      <c r="M222" s="93">
        <f t="shared" si="3"/>
        <v>265102.28000000003</v>
      </c>
    </row>
    <row r="223" spans="1:13" x14ac:dyDescent="0.2">
      <c r="A223" s="87" t="s">
        <v>380</v>
      </c>
      <c r="B223" s="88">
        <v>44986</v>
      </c>
      <c r="C223" s="88">
        <v>44986</v>
      </c>
      <c r="D223" s="89">
        <v>45520</v>
      </c>
      <c r="E223" s="87" t="s">
        <v>269</v>
      </c>
      <c r="F223" s="87" t="s">
        <v>295</v>
      </c>
      <c r="G223" s="87" t="s">
        <v>6</v>
      </c>
      <c r="H223" s="90">
        <v>97150.73</v>
      </c>
      <c r="I223" s="97">
        <v>85202.16</v>
      </c>
      <c r="J223" s="92" t="s">
        <v>268</v>
      </c>
      <c r="K223" s="93"/>
      <c r="L223" s="94"/>
      <c r="M223" s="93">
        <f t="shared" si="3"/>
        <v>97150.73</v>
      </c>
    </row>
    <row r="224" spans="1:13" x14ac:dyDescent="0.2">
      <c r="A224" s="87" t="s">
        <v>381</v>
      </c>
      <c r="B224" s="88">
        <v>44985</v>
      </c>
      <c r="C224" s="88">
        <v>44985</v>
      </c>
      <c r="D224" s="89">
        <v>45520</v>
      </c>
      <c r="E224" s="87" t="s">
        <v>269</v>
      </c>
      <c r="F224" s="87" t="s">
        <v>296</v>
      </c>
      <c r="G224" s="87" t="s">
        <v>60</v>
      </c>
      <c r="H224" s="90">
        <v>103247.84</v>
      </c>
      <c r="I224" s="97">
        <v>1131957.73</v>
      </c>
      <c r="J224" s="92" t="s">
        <v>297</v>
      </c>
      <c r="K224" s="93"/>
      <c r="L224" s="94"/>
      <c r="M224" s="93">
        <f t="shared" si="3"/>
        <v>103247.84</v>
      </c>
    </row>
    <row r="225" spans="1:13" x14ac:dyDescent="0.2">
      <c r="A225" s="87" t="s">
        <v>382</v>
      </c>
      <c r="B225" s="88">
        <v>44984</v>
      </c>
      <c r="C225" s="88">
        <v>44984</v>
      </c>
      <c r="D225" s="89">
        <v>45521</v>
      </c>
      <c r="E225" s="87" t="s">
        <v>269</v>
      </c>
      <c r="F225" s="87" t="s">
        <v>285</v>
      </c>
      <c r="G225" s="87" t="s">
        <v>36</v>
      </c>
      <c r="H225" s="90">
        <v>2770.83</v>
      </c>
      <c r="I225" s="97">
        <v>2770.83</v>
      </c>
      <c r="J225" s="92" t="s">
        <v>271</v>
      </c>
      <c r="K225" s="93"/>
      <c r="L225" s="94"/>
      <c r="M225" s="93">
        <f t="shared" si="3"/>
        <v>2770.83</v>
      </c>
    </row>
    <row r="226" spans="1:13" x14ac:dyDescent="0.2">
      <c r="A226" s="87" t="s">
        <v>383</v>
      </c>
      <c r="B226" s="88">
        <v>45009</v>
      </c>
      <c r="C226" s="88">
        <v>45009</v>
      </c>
      <c r="D226" s="89">
        <v>45522</v>
      </c>
      <c r="E226" s="87" t="s">
        <v>269</v>
      </c>
      <c r="F226" s="87" t="s">
        <v>275</v>
      </c>
      <c r="G226" s="87" t="s">
        <v>15</v>
      </c>
      <c r="H226" s="90">
        <v>1284.9100000000001</v>
      </c>
      <c r="I226" s="97">
        <v>1284.9100000000001</v>
      </c>
      <c r="J226" s="92" t="s">
        <v>271</v>
      </c>
      <c r="K226" s="93"/>
      <c r="L226" s="94"/>
      <c r="M226" s="93">
        <f t="shared" si="3"/>
        <v>1284.9100000000001</v>
      </c>
    </row>
    <row r="227" spans="1:13" x14ac:dyDescent="0.2">
      <c r="A227" s="87" t="s">
        <v>384</v>
      </c>
      <c r="B227" s="88">
        <v>44993</v>
      </c>
      <c r="C227" s="88">
        <v>44993</v>
      </c>
      <c r="D227" s="89">
        <v>45528</v>
      </c>
      <c r="E227" s="87" t="s">
        <v>269</v>
      </c>
      <c r="F227" s="87" t="s">
        <v>274</v>
      </c>
      <c r="G227" s="87" t="s">
        <v>12</v>
      </c>
      <c r="H227" s="90">
        <v>58257.22</v>
      </c>
      <c r="I227" s="97">
        <v>58257.22</v>
      </c>
      <c r="J227" s="92" t="s">
        <v>271</v>
      </c>
      <c r="K227" s="93"/>
      <c r="L227" s="94"/>
      <c r="M227" s="93">
        <f t="shared" si="3"/>
        <v>58257.22</v>
      </c>
    </row>
    <row r="228" spans="1:13" x14ac:dyDescent="0.2">
      <c r="A228" s="87" t="s">
        <v>385</v>
      </c>
      <c r="B228" s="88">
        <v>45071</v>
      </c>
      <c r="C228" s="88">
        <v>45071</v>
      </c>
      <c r="D228" s="89">
        <v>45528</v>
      </c>
      <c r="E228" s="87" t="s">
        <v>269</v>
      </c>
      <c r="F228" s="87" t="s">
        <v>274</v>
      </c>
      <c r="G228" s="87" t="s">
        <v>12</v>
      </c>
      <c r="H228" s="90">
        <v>4991.8900000000003</v>
      </c>
      <c r="I228" s="97">
        <v>4991.8900000000003</v>
      </c>
      <c r="J228" s="92" t="s">
        <v>271</v>
      </c>
      <c r="K228" s="93"/>
      <c r="L228" s="94"/>
      <c r="M228" s="93">
        <f t="shared" si="3"/>
        <v>4991.8900000000003</v>
      </c>
    </row>
    <row r="229" spans="1:13" x14ac:dyDescent="0.2">
      <c r="A229" s="87" t="s">
        <v>386</v>
      </c>
      <c r="B229" s="88">
        <v>44993</v>
      </c>
      <c r="C229" s="88">
        <v>44993</v>
      </c>
      <c r="D229" s="89">
        <v>45528</v>
      </c>
      <c r="E229" s="87" t="s">
        <v>269</v>
      </c>
      <c r="F229" s="87" t="s">
        <v>274</v>
      </c>
      <c r="G229" s="87" t="s">
        <v>12</v>
      </c>
      <c r="H229" s="90">
        <v>3799.04</v>
      </c>
      <c r="I229" s="97">
        <v>3799.04</v>
      </c>
      <c r="J229" s="92" t="s">
        <v>271</v>
      </c>
      <c r="K229" s="93"/>
      <c r="L229" s="94"/>
      <c r="M229" s="93">
        <f t="shared" si="3"/>
        <v>3799.04</v>
      </c>
    </row>
    <row r="230" spans="1:13" x14ac:dyDescent="0.2">
      <c r="A230" s="87" t="s">
        <v>387</v>
      </c>
      <c r="B230" s="88">
        <v>44986</v>
      </c>
      <c r="C230" s="88">
        <v>44986</v>
      </c>
      <c r="D230" s="89">
        <v>45528</v>
      </c>
      <c r="E230" s="87" t="s">
        <v>269</v>
      </c>
      <c r="F230" s="87" t="s">
        <v>274</v>
      </c>
      <c r="G230" s="87" t="s">
        <v>12</v>
      </c>
      <c r="H230" s="90">
        <v>14.07</v>
      </c>
      <c r="I230" s="97">
        <v>14.07</v>
      </c>
      <c r="J230" s="92" t="s">
        <v>271</v>
      </c>
      <c r="K230" s="93"/>
      <c r="L230" s="94"/>
      <c r="M230" s="93">
        <f t="shared" si="3"/>
        <v>14.07</v>
      </c>
    </row>
    <row r="231" spans="1:13" x14ac:dyDescent="0.2">
      <c r="A231" s="87" t="s">
        <v>388</v>
      </c>
      <c r="B231" s="88">
        <v>44986</v>
      </c>
      <c r="C231" s="88">
        <v>44986</v>
      </c>
      <c r="D231" s="89">
        <v>45532</v>
      </c>
      <c r="E231" s="87" t="s">
        <v>269</v>
      </c>
      <c r="F231" s="87" t="s">
        <v>298</v>
      </c>
      <c r="G231" s="87" t="s">
        <v>12</v>
      </c>
      <c r="H231" s="90">
        <v>658.88</v>
      </c>
      <c r="I231" s="97">
        <v>658.88</v>
      </c>
      <c r="J231" s="92" t="s">
        <v>271</v>
      </c>
      <c r="K231" s="93"/>
      <c r="L231" s="94"/>
      <c r="M231" s="93">
        <f t="shared" si="3"/>
        <v>658.88</v>
      </c>
    </row>
    <row r="232" spans="1:13" x14ac:dyDescent="0.2">
      <c r="A232" s="87" t="s">
        <v>389</v>
      </c>
      <c r="B232" s="88">
        <v>44998</v>
      </c>
      <c r="C232" s="88">
        <v>45013</v>
      </c>
      <c r="D232" s="89">
        <v>45548</v>
      </c>
      <c r="E232" s="87" t="s">
        <v>266</v>
      </c>
      <c r="F232" s="87" t="s">
        <v>301</v>
      </c>
      <c r="G232" s="87" t="s">
        <v>79</v>
      </c>
      <c r="H232" s="90">
        <v>184506</v>
      </c>
      <c r="I232" s="97">
        <v>184506</v>
      </c>
      <c r="J232" s="92" t="s">
        <v>271</v>
      </c>
      <c r="K232" s="93"/>
      <c r="L232" s="94"/>
      <c r="M232" s="93">
        <f t="shared" si="3"/>
        <v>184506</v>
      </c>
    </row>
    <row r="233" spans="1:13" x14ac:dyDescent="0.2">
      <c r="A233" s="87" t="s">
        <v>390</v>
      </c>
      <c r="B233" s="88">
        <v>45016</v>
      </c>
      <c r="C233" s="88">
        <v>45016</v>
      </c>
      <c r="D233" s="89">
        <v>45548</v>
      </c>
      <c r="E233" s="87" t="s">
        <v>269</v>
      </c>
      <c r="F233" s="87" t="s">
        <v>272</v>
      </c>
      <c r="G233" s="87" t="s">
        <v>10</v>
      </c>
      <c r="H233" s="90">
        <v>460117.74</v>
      </c>
      <c r="I233" s="97">
        <v>5201032.87</v>
      </c>
      <c r="J233" s="92" t="s">
        <v>273</v>
      </c>
      <c r="K233" s="93"/>
      <c r="L233" s="94"/>
      <c r="M233" s="93">
        <f t="shared" si="3"/>
        <v>460117.74</v>
      </c>
    </row>
    <row r="234" spans="1:13" x14ac:dyDescent="0.2">
      <c r="A234" s="87" t="s">
        <v>391</v>
      </c>
      <c r="B234" s="88">
        <v>45021</v>
      </c>
      <c r="C234" s="88">
        <v>45021</v>
      </c>
      <c r="D234" s="89">
        <v>45548</v>
      </c>
      <c r="E234" s="87" t="s">
        <v>269</v>
      </c>
      <c r="F234" s="87" t="s">
        <v>299</v>
      </c>
      <c r="G234" s="87" t="s">
        <v>69</v>
      </c>
      <c r="H234" s="90">
        <v>636.34</v>
      </c>
      <c r="I234" s="97">
        <v>2972.86</v>
      </c>
      <c r="J234" s="92" t="s">
        <v>300</v>
      </c>
      <c r="K234" s="93"/>
      <c r="L234" s="94"/>
      <c r="M234" s="93">
        <f t="shared" si="3"/>
        <v>636.34</v>
      </c>
    </row>
    <row r="235" spans="1:13" x14ac:dyDescent="0.2">
      <c r="A235" s="87" t="s">
        <v>392</v>
      </c>
      <c r="B235" s="88">
        <v>44998</v>
      </c>
      <c r="C235" s="88">
        <v>45012</v>
      </c>
      <c r="D235" s="89">
        <v>45548</v>
      </c>
      <c r="E235" s="87" t="s">
        <v>266</v>
      </c>
      <c r="F235" s="87" t="s">
        <v>301</v>
      </c>
      <c r="G235" s="87" t="s">
        <v>79</v>
      </c>
      <c r="H235" s="90">
        <v>1043.28</v>
      </c>
      <c r="I235" s="97">
        <v>1043.28</v>
      </c>
      <c r="J235" s="92" t="s">
        <v>271</v>
      </c>
      <c r="K235" s="93"/>
      <c r="L235" s="94"/>
      <c r="M235" s="93">
        <f t="shared" si="3"/>
        <v>1043.28</v>
      </c>
    </row>
    <row r="236" spans="1:13" x14ac:dyDescent="0.2">
      <c r="A236" s="87" t="s">
        <v>393</v>
      </c>
      <c r="B236" s="88">
        <v>45020</v>
      </c>
      <c r="C236" s="88">
        <v>45020</v>
      </c>
      <c r="D236" s="89">
        <v>45548</v>
      </c>
      <c r="E236" s="87" t="s">
        <v>269</v>
      </c>
      <c r="F236" s="87" t="s">
        <v>299</v>
      </c>
      <c r="G236" s="87" t="s">
        <v>69</v>
      </c>
      <c r="H236" s="90">
        <v>52608.28</v>
      </c>
      <c r="I236" s="97">
        <v>246022.6</v>
      </c>
      <c r="J236" s="92" t="s">
        <v>300</v>
      </c>
      <c r="K236" s="93"/>
      <c r="L236" s="94"/>
      <c r="M236" s="93">
        <f t="shared" si="3"/>
        <v>52608.28</v>
      </c>
    </row>
    <row r="237" spans="1:13" x14ac:dyDescent="0.2">
      <c r="A237" s="87" t="s">
        <v>394</v>
      </c>
      <c r="B237" s="88">
        <v>45028</v>
      </c>
      <c r="C237" s="88">
        <v>45028</v>
      </c>
      <c r="D237" s="89">
        <v>45550</v>
      </c>
      <c r="E237" s="87" t="s">
        <v>269</v>
      </c>
      <c r="F237" s="87" t="s">
        <v>307</v>
      </c>
      <c r="G237" s="87" t="s">
        <v>123</v>
      </c>
      <c r="H237" s="90">
        <v>5183.63</v>
      </c>
      <c r="I237" s="97">
        <v>121654.63</v>
      </c>
      <c r="J237" s="92" t="s">
        <v>308</v>
      </c>
      <c r="K237" s="93"/>
      <c r="L237" s="94"/>
      <c r="M237" s="93">
        <f t="shared" si="3"/>
        <v>5183.63</v>
      </c>
    </row>
    <row r="238" spans="1:13" x14ac:dyDescent="0.2">
      <c r="A238" s="87" t="s">
        <v>395</v>
      </c>
      <c r="B238" s="88">
        <v>45002</v>
      </c>
      <c r="C238" s="88">
        <v>45013</v>
      </c>
      <c r="D238" s="89">
        <v>45552</v>
      </c>
      <c r="E238" s="87" t="s">
        <v>266</v>
      </c>
      <c r="F238" s="87" t="s">
        <v>302</v>
      </c>
      <c r="G238" s="87" t="s">
        <v>83</v>
      </c>
      <c r="H238" s="90">
        <v>2929.65</v>
      </c>
      <c r="I238" s="97">
        <v>2929.65</v>
      </c>
      <c r="J238" s="92" t="s">
        <v>271</v>
      </c>
      <c r="K238" s="93"/>
      <c r="L238" s="94"/>
      <c r="M238" s="93">
        <f t="shared" si="3"/>
        <v>2929.65</v>
      </c>
    </row>
    <row r="239" spans="1:13" x14ac:dyDescent="0.2">
      <c r="A239" s="87" t="s">
        <v>396</v>
      </c>
      <c r="B239" s="88">
        <v>45013</v>
      </c>
      <c r="C239" s="88">
        <v>45013</v>
      </c>
      <c r="D239" s="89">
        <v>45552</v>
      </c>
      <c r="E239" s="87" t="s">
        <v>269</v>
      </c>
      <c r="F239" s="87" t="s">
        <v>299</v>
      </c>
      <c r="G239" s="87" t="s">
        <v>69</v>
      </c>
      <c r="H239" s="90">
        <v>15.14</v>
      </c>
      <c r="I239" s="97">
        <v>70.94</v>
      </c>
      <c r="J239" s="92" t="s">
        <v>300</v>
      </c>
      <c r="K239" s="93"/>
      <c r="L239" s="94"/>
      <c r="M239" s="93">
        <f t="shared" si="3"/>
        <v>15.14</v>
      </c>
    </row>
    <row r="240" spans="1:13" x14ac:dyDescent="0.2">
      <c r="A240" s="87" t="s">
        <v>397</v>
      </c>
      <c r="B240" s="88">
        <v>45160</v>
      </c>
      <c r="C240" s="88">
        <v>45160</v>
      </c>
      <c r="D240" s="89">
        <v>45557</v>
      </c>
      <c r="E240" s="87" t="s">
        <v>269</v>
      </c>
      <c r="F240" s="87" t="s">
        <v>295</v>
      </c>
      <c r="G240" s="87" t="s">
        <v>6</v>
      </c>
      <c r="H240" s="90">
        <v>287.57</v>
      </c>
      <c r="I240" s="97">
        <v>245.8</v>
      </c>
      <c r="J240" s="92" t="s">
        <v>268</v>
      </c>
      <c r="K240" s="93"/>
      <c r="L240" s="94"/>
      <c r="M240" s="93">
        <f t="shared" ref="M240:M284" si="4">SUM(H240)</f>
        <v>287.57</v>
      </c>
    </row>
    <row r="241" spans="1:13" x14ac:dyDescent="0.2">
      <c r="A241" s="87" t="s">
        <v>398</v>
      </c>
      <c r="B241" s="88">
        <v>45034</v>
      </c>
      <c r="C241" s="88">
        <v>45034</v>
      </c>
      <c r="D241" s="89">
        <v>45557</v>
      </c>
      <c r="E241" s="87" t="s">
        <v>269</v>
      </c>
      <c r="F241" s="87" t="s">
        <v>295</v>
      </c>
      <c r="G241" s="87" t="s">
        <v>6</v>
      </c>
      <c r="H241" s="90">
        <v>155137.97</v>
      </c>
      <c r="I241" s="97">
        <v>137100.07999999999</v>
      </c>
      <c r="J241" s="92" t="s">
        <v>268</v>
      </c>
      <c r="K241" s="93"/>
      <c r="L241" s="94"/>
      <c r="M241" s="93">
        <f t="shared" si="4"/>
        <v>155137.97</v>
      </c>
    </row>
    <row r="242" spans="1:13" x14ac:dyDescent="0.2">
      <c r="A242" s="87" t="s">
        <v>399</v>
      </c>
      <c r="B242" s="88">
        <v>45013</v>
      </c>
      <c r="C242" s="88">
        <v>45013</v>
      </c>
      <c r="D242" s="89">
        <v>45559</v>
      </c>
      <c r="E242" s="87" t="s">
        <v>269</v>
      </c>
      <c r="F242" s="87" t="s">
        <v>281</v>
      </c>
      <c r="G242" s="87" t="s">
        <v>23</v>
      </c>
      <c r="H242" s="90">
        <v>412.4</v>
      </c>
      <c r="I242" s="97">
        <v>412.4</v>
      </c>
      <c r="J242" s="92" t="s">
        <v>271</v>
      </c>
      <c r="K242" s="93"/>
      <c r="L242" s="94"/>
      <c r="M242" s="93">
        <f t="shared" si="4"/>
        <v>412.4</v>
      </c>
    </row>
    <row r="243" spans="1:13" x14ac:dyDescent="0.2">
      <c r="A243" s="87" t="s">
        <v>400</v>
      </c>
      <c r="B243" s="88">
        <v>45021</v>
      </c>
      <c r="C243" s="88">
        <v>45021</v>
      </c>
      <c r="D243" s="89">
        <v>45562</v>
      </c>
      <c r="E243" s="87" t="s">
        <v>269</v>
      </c>
      <c r="F243" s="87" t="s">
        <v>274</v>
      </c>
      <c r="G243" s="87" t="s">
        <v>12</v>
      </c>
      <c r="H243" s="90">
        <v>10526.95</v>
      </c>
      <c r="I243" s="97">
        <v>10526.95</v>
      </c>
      <c r="J243" s="92" t="s">
        <v>271</v>
      </c>
      <c r="K243" s="93"/>
      <c r="L243" s="94"/>
      <c r="M243" s="93">
        <f t="shared" si="4"/>
        <v>10526.95</v>
      </c>
    </row>
    <row r="244" spans="1:13" x14ac:dyDescent="0.2">
      <c r="A244" s="87" t="s">
        <v>401</v>
      </c>
      <c r="B244" s="88">
        <v>45163</v>
      </c>
      <c r="C244" s="88">
        <v>45163</v>
      </c>
      <c r="D244" s="89">
        <v>45562</v>
      </c>
      <c r="E244" s="87" t="s">
        <v>269</v>
      </c>
      <c r="F244" s="87" t="s">
        <v>274</v>
      </c>
      <c r="G244" s="87" t="s">
        <v>12</v>
      </c>
      <c r="H244" s="90">
        <v>4683.8599999999997</v>
      </c>
      <c r="I244" s="97">
        <v>4683.8599999999997</v>
      </c>
      <c r="J244" s="92" t="s">
        <v>271</v>
      </c>
      <c r="K244" s="93"/>
      <c r="L244" s="94"/>
      <c r="M244" s="93">
        <f t="shared" si="4"/>
        <v>4683.8599999999997</v>
      </c>
    </row>
    <row r="245" spans="1:13" x14ac:dyDescent="0.2">
      <c r="A245" s="87" t="s">
        <v>402</v>
      </c>
      <c r="B245" s="88">
        <v>45016</v>
      </c>
      <c r="C245" s="88">
        <v>45016</v>
      </c>
      <c r="D245" s="89">
        <v>45562</v>
      </c>
      <c r="E245" s="87" t="s">
        <v>269</v>
      </c>
      <c r="F245" s="87" t="s">
        <v>274</v>
      </c>
      <c r="G245" s="87" t="s">
        <v>12</v>
      </c>
      <c r="H245" s="90">
        <v>16.600000000000001</v>
      </c>
      <c r="I245" s="97">
        <v>16.600000000000001</v>
      </c>
      <c r="J245" s="92" t="s">
        <v>271</v>
      </c>
      <c r="K245" s="93"/>
      <c r="L245" s="94"/>
      <c r="M245" s="93">
        <f t="shared" si="4"/>
        <v>16.600000000000001</v>
      </c>
    </row>
    <row r="246" spans="1:13" x14ac:dyDescent="0.2">
      <c r="A246" s="87" t="s">
        <v>403</v>
      </c>
      <c r="B246" s="88">
        <v>45034</v>
      </c>
      <c r="C246" s="88">
        <v>45034</v>
      </c>
      <c r="D246" s="89">
        <v>45562</v>
      </c>
      <c r="E246" s="87" t="s">
        <v>269</v>
      </c>
      <c r="F246" s="87" t="s">
        <v>274</v>
      </c>
      <c r="G246" s="87" t="s">
        <v>12</v>
      </c>
      <c r="H246" s="90">
        <v>63867.040000000001</v>
      </c>
      <c r="I246" s="97">
        <v>63867.040000000001</v>
      </c>
      <c r="J246" s="92" t="s">
        <v>271</v>
      </c>
      <c r="K246" s="93"/>
      <c r="L246" s="94"/>
      <c r="M246" s="93">
        <f t="shared" si="4"/>
        <v>63867.040000000001</v>
      </c>
    </row>
    <row r="247" spans="1:13" x14ac:dyDescent="0.2">
      <c r="A247" s="87" t="s">
        <v>404</v>
      </c>
      <c r="B247" s="88">
        <v>45142</v>
      </c>
      <c r="C247" s="88">
        <v>45142</v>
      </c>
      <c r="D247" s="89">
        <v>45562</v>
      </c>
      <c r="E247" s="87" t="s">
        <v>269</v>
      </c>
      <c r="F247" s="87" t="s">
        <v>274</v>
      </c>
      <c r="G247" s="87" t="s">
        <v>12</v>
      </c>
      <c r="H247" s="90">
        <v>140</v>
      </c>
      <c r="I247" s="97">
        <v>140</v>
      </c>
      <c r="J247" s="92" t="s">
        <v>271</v>
      </c>
      <c r="K247" s="93"/>
      <c r="L247" s="94"/>
      <c r="M247" s="93">
        <f t="shared" si="4"/>
        <v>140</v>
      </c>
    </row>
    <row r="248" spans="1:13" x14ac:dyDescent="0.2">
      <c r="A248" s="87" t="s">
        <v>405</v>
      </c>
      <c r="B248" s="88">
        <v>45044</v>
      </c>
      <c r="C248" s="88">
        <v>45044</v>
      </c>
      <c r="D248" s="89">
        <v>45565</v>
      </c>
      <c r="E248" s="87" t="s">
        <v>269</v>
      </c>
      <c r="F248" s="87" t="s">
        <v>284</v>
      </c>
      <c r="G248" s="87" t="s">
        <v>32</v>
      </c>
      <c r="H248" s="90">
        <v>57010.6</v>
      </c>
      <c r="I248" s="97">
        <v>57010.6</v>
      </c>
      <c r="J248" s="92" t="s">
        <v>271</v>
      </c>
      <c r="K248" s="93"/>
      <c r="L248" s="94"/>
      <c r="M248" s="93">
        <f t="shared" si="4"/>
        <v>57010.6</v>
      </c>
    </row>
    <row r="249" spans="1:13" x14ac:dyDescent="0.2">
      <c r="A249" s="87" t="s">
        <v>406</v>
      </c>
      <c r="B249" s="88">
        <v>45040</v>
      </c>
      <c r="C249" s="88">
        <v>45040</v>
      </c>
      <c r="D249" s="89">
        <v>45565</v>
      </c>
      <c r="E249" s="87" t="s">
        <v>269</v>
      </c>
      <c r="F249" s="87" t="s">
        <v>284</v>
      </c>
      <c r="G249" s="87" t="s">
        <v>32</v>
      </c>
      <c r="H249" s="90">
        <v>30041.93</v>
      </c>
      <c r="I249" s="97">
        <v>30041.93</v>
      </c>
      <c r="J249" s="92" t="s">
        <v>271</v>
      </c>
      <c r="K249" s="93"/>
      <c r="L249" s="94"/>
      <c r="M249" s="93">
        <f t="shared" si="4"/>
        <v>30041.93</v>
      </c>
    </row>
    <row r="250" spans="1:13" x14ac:dyDescent="0.2">
      <c r="A250" s="87" t="s">
        <v>407</v>
      </c>
      <c r="B250" s="88">
        <v>45056</v>
      </c>
      <c r="C250" s="88">
        <v>45056</v>
      </c>
      <c r="D250" s="89">
        <v>45569</v>
      </c>
      <c r="E250" s="87" t="s">
        <v>269</v>
      </c>
      <c r="F250" s="87" t="s">
        <v>304</v>
      </c>
      <c r="G250" s="87" t="s">
        <v>96</v>
      </c>
      <c r="H250" s="90">
        <v>1865159.01</v>
      </c>
      <c r="I250" s="97">
        <v>1865159.01</v>
      </c>
      <c r="J250" s="92" t="s">
        <v>271</v>
      </c>
      <c r="K250" s="93"/>
      <c r="L250" s="94"/>
      <c r="M250" s="93">
        <f t="shared" si="4"/>
        <v>1865159.01</v>
      </c>
    </row>
    <row r="251" spans="1:13" x14ac:dyDescent="0.2">
      <c r="A251" s="87" t="s">
        <v>408</v>
      </c>
      <c r="B251" s="88">
        <v>45035</v>
      </c>
      <c r="C251" s="88">
        <v>45035</v>
      </c>
      <c r="D251" s="89">
        <v>45576</v>
      </c>
      <c r="E251" s="87" t="s">
        <v>269</v>
      </c>
      <c r="F251" s="87" t="s">
        <v>286</v>
      </c>
      <c r="G251" s="87" t="s">
        <v>38</v>
      </c>
      <c r="H251" s="90">
        <v>53062.1</v>
      </c>
      <c r="I251" s="97">
        <v>52165.35</v>
      </c>
      <c r="J251" s="92" t="s">
        <v>287</v>
      </c>
      <c r="K251" s="93"/>
      <c r="L251" s="94"/>
      <c r="M251" s="93">
        <f t="shared" si="4"/>
        <v>53062.1</v>
      </c>
    </row>
    <row r="252" spans="1:13" x14ac:dyDescent="0.2">
      <c r="A252" s="87" t="s">
        <v>409</v>
      </c>
      <c r="B252" s="88">
        <v>45043</v>
      </c>
      <c r="C252" s="88">
        <v>45043</v>
      </c>
      <c r="D252" s="89">
        <v>45576</v>
      </c>
      <c r="E252" s="87" t="s">
        <v>269</v>
      </c>
      <c r="F252" s="87" t="s">
        <v>298</v>
      </c>
      <c r="G252" s="87" t="s">
        <v>12</v>
      </c>
      <c r="H252" s="90">
        <v>227.25</v>
      </c>
      <c r="I252" s="97">
        <v>227.25</v>
      </c>
      <c r="J252" s="92" t="s">
        <v>271</v>
      </c>
      <c r="K252" s="93"/>
      <c r="L252" s="94"/>
      <c r="M252" s="93">
        <f t="shared" si="4"/>
        <v>227.25</v>
      </c>
    </row>
    <row r="253" spans="1:13" x14ac:dyDescent="0.2">
      <c r="A253" s="87" t="s">
        <v>410</v>
      </c>
      <c r="B253" s="88">
        <v>44855</v>
      </c>
      <c r="C253" s="88">
        <v>44855</v>
      </c>
      <c r="D253" s="89">
        <v>45578</v>
      </c>
      <c r="E253" s="87" t="s">
        <v>269</v>
      </c>
      <c r="F253" s="87" t="s">
        <v>284</v>
      </c>
      <c r="G253" s="87" t="s">
        <v>32</v>
      </c>
      <c r="H253" s="90">
        <v>159680.99</v>
      </c>
      <c r="I253" s="97">
        <v>159680.99</v>
      </c>
      <c r="J253" s="92" t="s">
        <v>271</v>
      </c>
      <c r="K253" s="93"/>
      <c r="L253" s="94"/>
      <c r="M253" s="93">
        <f t="shared" si="4"/>
        <v>159680.99</v>
      </c>
    </row>
    <row r="254" spans="1:13" x14ac:dyDescent="0.2">
      <c r="A254" s="87" t="s">
        <v>411</v>
      </c>
      <c r="B254" s="88">
        <v>45041</v>
      </c>
      <c r="C254" s="88">
        <v>45041</v>
      </c>
      <c r="D254" s="89">
        <v>45585</v>
      </c>
      <c r="E254" s="87" t="s">
        <v>269</v>
      </c>
      <c r="F254" s="87" t="s">
        <v>282</v>
      </c>
      <c r="G254" s="87" t="s">
        <v>25</v>
      </c>
      <c r="H254" s="90">
        <v>62.41</v>
      </c>
      <c r="I254" s="97">
        <v>62.41</v>
      </c>
      <c r="J254" s="92" t="s">
        <v>271</v>
      </c>
      <c r="K254" s="93"/>
      <c r="L254" s="94"/>
      <c r="M254" s="93">
        <f t="shared" si="4"/>
        <v>62.41</v>
      </c>
    </row>
    <row r="255" spans="1:13" x14ac:dyDescent="0.2">
      <c r="A255" s="87" t="s">
        <v>412</v>
      </c>
      <c r="B255" s="88">
        <v>45048</v>
      </c>
      <c r="C255" s="88">
        <v>45048</v>
      </c>
      <c r="D255" s="89">
        <v>45585</v>
      </c>
      <c r="E255" s="87" t="s">
        <v>269</v>
      </c>
      <c r="F255" s="87" t="s">
        <v>294</v>
      </c>
      <c r="G255" s="87" t="s">
        <v>50</v>
      </c>
      <c r="H255" s="90">
        <v>16064.29</v>
      </c>
      <c r="I255" s="97">
        <v>16064.29</v>
      </c>
      <c r="J255" s="92" t="s">
        <v>271</v>
      </c>
      <c r="K255" s="93"/>
      <c r="L255" s="94"/>
      <c r="M255" s="93">
        <f t="shared" si="4"/>
        <v>16064.29</v>
      </c>
    </row>
    <row r="256" spans="1:13" x14ac:dyDescent="0.2">
      <c r="A256" s="87" t="s">
        <v>413</v>
      </c>
      <c r="B256" s="88">
        <v>45055</v>
      </c>
      <c r="C256" s="88">
        <v>45055</v>
      </c>
      <c r="D256" s="89">
        <v>45591</v>
      </c>
      <c r="E256" s="87" t="s">
        <v>269</v>
      </c>
      <c r="F256" s="87" t="s">
        <v>274</v>
      </c>
      <c r="G256" s="87" t="s">
        <v>12</v>
      </c>
      <c r="H256" s="90">
        <v>22285.26</v>
      </c>
      <c r="I256" s="97">
        <v>22285.26</v>
      </c>
      <c r="J256" s="92" t="s">
        <v>271</v>
      </c>
      <c r="K256" s="93"/>
      <c r="L256" s="94"/>
      <c r="M256" s="93">
        <f t="shared" si="4"/>
        <v>22285.26</v>
      </c>
    </row>
    <row r="257" spans="1:13" x14ac:dyDescent="0.2">
      <c r="A257" s="87" t="s">
        <v>414</v>
      </c>
      <c r="B257" s="88">
        <v>45103</v>
      </c>
      <c r="C257" s="88">
        <v>45103</v>
      </c>
      <c r="D257" s="89">
        <v>45591</v>
      </c>
      <c r="E257" s="87" t="s">
        <v>269</v>
      </c>
      <c r="F257" s="87" t="s">
        <v>274</v>
      </c>
      <c r="G257" s="87" t="s">
        <v>12</v>
      </c>
      <c r="H257" s="90">
        <v>1458.87</v>
      </c>
      <c r="I257" s="97">
        <v>1458.87</v>
      </c>
      <c r="J257" s="92" t="s">
        <v>271</v>
      </c>
      <c r="K257" s="93"/>
      <c r="L257" s="94"/>
      <c r="M257" s="93">
        <f t="shared" si="4"/>
        <v>1458.87</v>
      </c>
    </row>
    <row r="258" spans="1:13" x14ac:dyDescent="0.2">
      <c r="A258" s="87" t="s">
        <v>415</v>
      </c>
      <c r="B258" s="88">
        <v>45142</v>
      </c>
      <c r="C258" s="88">
        <v>45142</v>
      </c>
      <c r="D258" s="89">
        <v>45591</v>
      </c>
      <c r="E258" s="87" t="s">
        <v>269</v>
      </c>
      <c r="F258" s="87" t="s">
        <v>274</v>
      </c>
      <c r="G258" s="87" t="s">
        <v>12</v>
      </c>
      <c r="H258" s="90">
        <v>9602.4699999999993</v>
      </c>
      <c r="I258" s="97">
        <v>9602.4699999999993</v>
      </c>
      <c r="J258" s="92" t="s">
        <v>271</v>
      </c>
      <c r="K258" s="93"/>
      <c r="L258" s="94"/>
      <c r="M258" s="93">
        <f t="shared" si="4"/>
        <v>9602.4699999999993</v>
      </c>
    </row>
    <row r="259" spans="1:13" x14ac:dyDescent="0.2">
      <c r="A259" s="87" t="s">
        <v>416</v>
      </c>
      <c r="B259" s="88">
        <v>45163</v>
      </c>
      <c r="C259" s="88">
        <v>45163</v>
      </c>
      <c r="D259" s="89">
        <v>45591</v>
      </c>
      <c r="E259" s="87" t="s">
        <v>269</v>
      </c>
      <c r="F259" s="87" t="s">
        <v>274</v>
      </c>
      <c r="G259" s="87" t="s">
        <v>12</v>
      </c>
      <c r="H259" s="90">
        <v>56019.21</v>
      </c>
      <c r="I259" s="97">
        <v>56019.21</v>
      </c>
      <c r="J259" s="92" t="s">
        <v>271</v>
      </c>
      <c r="K259" s="93"/>
      <c r="L259" s="94"/>
      <c r="M259" s="93">
        <f t="shared" si="4"/>
        <v>56019.21</v>
      </c>
    </row>
    <row r="260" spans="1:13" x14ac:dyDescent="0.2">
      <c r="A260" s="87" t="s">
        <v>417</v>
      </c>
      <c r="B260" s="88">
        <v>45079</v>
      </c>
      <c r="C260" s="88">
        <v>45079</v>
      </c>
      <c r="D260" s="89">
        <v>45591</v>
      </c>
      <c r="E260" s="87" t="s">
        <v>269</v>
      </c>
      <c r="F260" s="87" t="s">
        <v>274</v>
      </c>
      <c r="G260" s="87" t="s">
        <v>12</v>
      </c>
      <c r="H260" s="90">
        <v>1356711.5</v>
      </c>
      <c r="I260" s="97">
        <v>1356711.5</v>
      </c>
      <c r="J260" s="92" t="s">
        <v>271</v>
      </c>
      <c r="K260" s="93"/>
      <c r="L260" s="94"/>
      <c r="M260" s="93">
        <f t="shared" si="4"/>
        <v>1356711.5</v>
      </c>
    </row>
    <row r="261" spans="1:13" x14ac:dyDescent="0.2">
      <c r="A261" s="87" t="s">
        <v>418</v>
      </c>
      <c r="B261" s="88">
        <v>45056</v>
      </c>
      <c r="C261" s="88">
        <v>45056</v>
      </c>
      <c r="D261" s="89">
        <v>45599</v>
      </c>
      <c r="E261" s="87" t="s">
        <v>269</v>
      </c>
      <c r="F261" s="87" t="s">
        <v>303</v>
      </c>
      <c r="G261" s="87" t="s">
        <v>93</v>
      </c>
      <c r="H261" s="90">
        <v>10664</v>
      </c>
      <c r="I261" s="97">
        <v>10664</v>
      </c>
      <c r="J261" s="92" t="s">
        <v>271</v>
      </c>
      <c r="K261" s="93"/>
      <c r="L261" s="94"/>
      <c r="M261" s="93">
        <f t="shared" si="4"/>
        <v>10664</v>
      </c>
    </row>
    <row r="262" spans="1:13" x14ac:dyDescent="0.2">
      <c r="A262" s="87" t="s">
        <v>419</v>
      </c>
      <c r="B262" s="88">
        <v>45054</v>
      </c>
      <c r="C262" s="88">
        <v>45054</v>
      </c>
      <c r="D262" s="89">
        <v>45601</v>
      </c>
      <c r="E262" s="87" t="s">
        <v>269</v>
      </c>
      <c r="F262" s="87" t="s">
        <v>302</v>
      </c>
      <c r="G262" s="87" t="s">
        <v>83</v>
      </c>
      <c r="H262" s="90">
        <v>3216.94</v>
      </c>
      <c r="I262" s="97">
        <v>3216.94</v>
      </c>
      <c r="J262" s="92" t="s">
        <v>271</v>
      </c>
      <c r="K262" s="93"/>
      <c r="L262" s="94"/>
      <c r="M262" s="93">
        <f t="shared" si="4"/>
        <v>3216.94</v>
      </c>
    </row>
    <row r="263" spans="1:13" x14ac:dyDescent="0.2">
      <c r="A263" s="87" t="s">
        <v>420</v>
      </c>
      <c r="B263" s="88">
        <v>45099</v>
      </c>
      <c r="C263" s="88">
        <v>45099</v>
      </c>
      <c r="D263" s="89">
        <v>45605</v>
      </c>
      <c r="E263" s="87" t="s">
        <v>269</v>
      </c>
      <c r="F263" s="87" t="s">
        <v>301</v>
      </c>
      <c r="G263" s="87" t="s">
        <v>79</v>
      </c>
      <c r="H263" s="90">
        <v>161454.26999999999</v>
      </c>
      <c r="I263" s="97">
        <v>161454.26999999999</v>
      </c>
      <c r="J263" s="92" t="s">
        <v>271</v>
      </c>
      <c r="K263" s="93"/>
      <c r="L263" s="94"/>
      <c r="M263" s="93">
        <f t="shared" si="4"/>
        <v>161454.26999999999</v>
      </c>
    </row>
    <row r="264" spans="1:13" x14ac:dyDescent="0.2">
      <c r="A264" s="87" t="s">
        <v>421</v>
      </c>
      <c r="B264" s="88">
        <v>45089</v>
      </c>
      <c r="C264" s="88">
        <v>45089</v>
      </c>
      <c r="D264" s="89">
        <v>45606</v>
      </c>
      <c r="E264" s="87" t="s">
        <v>269</v>
      </c>
      <c r="F264" s="87" t="s">
        <v>285</v>
      </c>
      <c r="G264" s="87" t="s">
        <v>36</v>
      </c>
      <c r="H264" s="90">
        <v>176.35</v>
      </c>
      <c r="I264" s="97">
        <v>176.35</v>
      </c>
      <c r="J264" s="92" t="s">
        <v>271</v>
      </c>
      <c r="K264" s="93"/>
      <c r="L264" s="94"/>
      <c r="M264" s="93">
        <f t="shared" si="4"/>
        <v>176.35</v>
      </c>
    </row>
    <row r="265" spans="1:13" x14ac:dyDescent="0.2">
      <c r="A265" s="87" t="s">
        <v>422</v>
      </c>
      <c r="B265" s="88">
        <v>45159</v>
      </c>
      <c r="C265" s="88">
        <v>45159</v>
      </c>
      <c r="D265" s="89">
        <v>45607</v>
      </c>
      <c r="E265" s="87" t="s">
        <v>269</v>
      </c>
      <c r="F265" s="87" t="s">
        <v>304</v>
      </c>
      <c r="G265" s="87" t="s">
        <v>96</v>
      </c>
      <c r="H265" s="90">
        <v>379.38</v>
      </c>
      <c r="I265" s="97">
        <v>379.38</v>
      </c>
      <c r="J265" s="92" t="s">
        <v>271</v>
      </c>
      <c r="K265" s="93"/>
      <c r="L265" s="94"/>
      <c r="M265" s="93">
        <f t="shared" si="4"/>
        <v>379.38</v>
      </c>
    </row>
    <row r="266" spans="1:13" x14ac:dyDescent="0.2">
      <c r="A266" s="87" t="s">
        <v>423</v>
      </c>
      <c r="B266" s="88">
        <v>45113</v>
      </c>
      <c r="C266" s="88">
        <v>45113</v>
      </c>
      <c r="D266" s="89">
        <v>45607</v>
      </c>
      <c r="E266" s="87" t="s">
        <v>269</v>
      </c>
      <c r="F266" s="87" t="s">
        <v>304</v>
      </c>
      <c r="G266" s="87" t="s">
        <v>96</v>
      </c>
      <c r="H266" s="90">
        <v>398437.9</v>
      </c>
      <c r="I266" s="97">
        <v>398437.9</v>
      </c>
      <c r="J266" s="92" t="s">
        <v>271</v>
      </c>
      <c r="K266" s="93"/>
      <c r="L266" s="94"/>
      <c r="M266" s="93">
        <f t="shared" si="4"/>
        <v>398437.9</v>
      </c>
    </row>
    <row r="267" spans="1:13" x14ac:dyDescent="0.2">
      <c r="A267" s="87" t="s">
        <v>424</v>
      </c>
      <c r="B267" s="88">
        <v>45092</v>
      </c>
      <c r="C267" s="88">
        <v>45092</v>
      </c>
      <c r="D267" s="89">
        <v>45612</v>
      </c>
      <c r="E267" s="87" t="s">
        <v>269</v>
      </c>
      <c r="F267" s="87" t="s">
        <v>278</v>
      </c>
      <c r="G267" s="87" t="s">
        <v>19</v>
      </c>
      <c r="H267" s="90">
        <v>97118.63</v>
      </c>
      <c r="I267" s="97">
        <v>723815.45</v>
      </c>
      <c r="J267" s="92" t="s">
        <v>279</v>
      </c>
      <c r="K267" s="93"/>
      <c r="L267" s="94"/>
      <c r="M267" s="93">
        <f t="shared" si="4"/>
        <v>97118.63</v>
      </c>
    </row>
    <row r="268" spans="1:13" x14ac:dyDescent="0.2">
      <c r="A268" s="87" t="s">
        <v>425</v>
      </c>
      <c r="B268" s="88">
        <v>45070</v>
      </c>
      <c r="C268" s="88">
        <v>45070</v>
      </c>
      <c r="D268" s="89">
        <v>45615</v>
      </c>
      <c r="E268" s="87" t="s">
        <v>269</v>
      </c>
      <c r="F268" s="87" t="s">
        <v>305</v>
      </c>
      <c r="G268" s="87" t="s">
        <v>100</v>
      </c>
      <c r="H268" s="90">
        <v>2963.79</v>
      </c>
      <c r="I268" s="97">
        <v>2963.79</v>
      </c>
      <c r="J268" s="92" t="s">
        <v>271</v>
      </c>
      <c r="K268" s="93"/>
      <c r="L268" s="94"/>
      <c r="M268" s="93">
        <f t="shared" si="4"/>
        <v>2963.79</v>
      </c>
    </row>
    <row r="269" spans="1:13" x14ac:dyDescent="0.2">
      <c r="A269" s="87" t="s">
        <v>426</v>
      </c>
      <c r="B269" s="88">
        <v>45092</v>
      </c>
      <c r="C269" s="88">
        <v>45092</v>
      </c>
      <c r="D269" s="89">
        <v>45621</v>
      </c>
      <c r="E269" s="87" t="s">
        <v>269</v>
      </c>
      <c r="F269" s="87" t="s">
        <v>285</v>
      </c>
      <c r="G269" s="87" t="s">
        <v>36</v>
      </c>
      <c r="H269" s="90">
        <v>186.87</v>
      </c>
      <c r="I269" s="97">
        <v>186.87</v>
      </c>
      <c r="J269" s="92" t="s">
        <v>271</v>
      </c>
      <c r="K269" s="93"/>
      <c r="L269" s="94"/>
      <c r="M269" s="93">
        <f t="shared" si="4"/>
        <v>186.87</v>
      </c>
    </row>
    <row r="270" spans="1:13" x14ac:dyDescent="0.2">
      <c r="A270" s="87" t="s">
        <v>427</v>
      </c>
      <c r="B270" s="88">
        <v>45092</v>
      </c>
      <c r="C270" s="88">
        <v>45092</v>
      </c>
      <c r="D270" s="89">
        <v>45621</v>
      </c>
      <c r="E270" s="87" t="s">
        <v>269</v>
      </c>
      <c r="F270" s="87" t="s">
        <v>306</v>
      </c>
      <c r="G270" s="87" t="s">
        <v>106</v>
      </c>
      <c r="H270" s="90">
        <v>3665.23</v>
      </c>
      <c r="I270" s="97">
        <v>3665.23</v>
      </c>
      <c r="J270" s="92" t="s">
        <v>271</v>
      </c>
      <c r="K270" s="93"/>
      <c r="L270" s="94"/>
      <c r="M270" s="93">
        <f t="shared" si="4"/>
        <v>3665.23</v>
      </c>
    </row>
    <row r="271" spans="1:13" x14ac:dyDescent="0.2">
      <c r="A271" s="87" t="s">
        <v>428</v>
      </c>
      <c r="B271" s="88">
        <v>45104</v>
      </c>
      <c r="C271" s="88">
        <v>45104</v>
      </c>
      <c r="D271" s="89">
        <v>45622</v>
      </c>
      <c r="E271" s="87" t="s">
        <v>269</v>
      </c>
      <c r="F271" s="87" t="s">
        <v>274</v>
      </c>
      <c r="G271" s="87" t="s">
        <v>12</v>
      </c>
      <c r="H271" s="90">
        <v>28439.040000000001</v>
      </c>
      <c r="I271" s="97">
        <v>28439.040000000001</v>
      </c>
      <c r="J271" s="92" t="s">
        <v>271</v>
      </c>
      <c r="K271" s="93"/>
      <c r="L271" s="94"/>
      <c r="M271" s="93">
        <f t="shared" si="4"/>
        <v>28439.040000000001</v>
      </c>
    </row>
    <row r="272" spans="1:13" x14ac:dyDescent="0.2">
      <c r="A272" s="87" t="s">
        <v>429</v>
      </c>
      <c r="B272" s="88">
        <v>45086</v>
      </c>
      <c r="C272" s="88">
        <v>45086</v>
      </c>
      <c r="D272" s="89">
        <v>45622</v>
      </c>
      <c r="E272" s="87" t="s">
        <v>269</v>
      </c>
      <c r="F272" s="87" t="s">
        <v>274</v>
      </c>
      <c r="G272" s="87" t="s">
        <v>12</v>
      </c>
      <c r="H272" s="90">
        <v>1009.8</v>
      </c>
      <c r="I272" s="97">
        <v>1009.8</v>
      </c>
      <c r="J272" s="92" t="s">
        <v>271</v>
      </c>
      <c r="K272" s="93"/>
      <c r="L272" s="94"/>
      <c r="M272" s="93">
        <f t="shared" si="4"/>
        <v>1009.8</v>
      </c>
    </row>
    <row r="273" spans="1:14" x14ac:dyDescent="0.2">
      <c r="A273" s="87" t="s">
        <v>430</v>
      </c>
      <c r="B273" s="88">
        <v>45118</v>
      </c>
      <c r="C273" s="88">
        <v>45118</v>
      </c>
      <c r="D273" s="89">
        <v>45622</v>
      </c>
      <c r="E273" s="87" t="s">
        <v>269</v>
      </c>
      <c r="F273" s="87" t="s">
        <v>274</v>
      </c>
      <c r="G273" s="87" t="s">
        <v>12</v>
      </c>
      <c r="H273" s="90">
        <v>120709.18</v>
      </c>
      <c r="I273" s="97">
        <v>120709.18</v>
      </c>
      <c r="J273" s="92" t="s">
        <v>271</v>
      </c>
      <c r="K273" s="93"/>
      <c r="L273" s="94"/>
      <c r="M273" s="93">
        <f t="shared" si="4"/>
        <v>120709.18</v>
      </c>
    </row>
    <row r="274" spans="1:14" x14ac:dyDescent="0.2">
      <c r="A274" s="87" t="s">
        <v>431</v>
      </c>
      <c r="B274" s="88">
        <v>45113</v>
      </c>
      <c r="C274" s="88">
        <v>45113</v>
      </c>
      <c r="D274" s="89">
        <v>45638</v>
      </c>
      <c r="E274" s="87" t="s">
        <v>269</v>
      </c>
      <c r="F274" s="87" t="s">
        <v>288</v>
      </c>
      <c r="G274" s="87" t="s">
        <v>40</v>
      </c>
      <c r="H274" s="90">
        <v>5870.19</v>
      </c>
      <c r="I274" s="97">
        <v>5870.19</v>
      </c>
      <c r="J274" s="92" t="s">
        <v>271</v>
      </c>
      <c r="K274" s="93"/>
      <c r="L274" s="94"/>
      <c r="M274" s="93">
        <f t="shared" si="4"/>
        <v>5870.19</v>
      </c>
    </row>
    <row r="275" spans="1:14" x14ac:dyDescent="0.2">
      <c r="A275" s="87" t="s">
        <v>432</v>
      </c>
      <c r="B275" s="88">
        <v>45110</v>
      </c>
      <c r="C275" s="88">
        <v>45110</v>
      </c>
      <c r="D275" s="89">
        <v>45641</v>
      </c>
      <c r="E275" s="87" t="s">
        <v>269</v>
      </c>
      <c r="F275" s="87" t="s">
        <v>307</v>
      </c>
      <c r="G275" s="87" t="s">
        <v>123</v>
      </c>
      <c r="H275" s="90">
        <v>6731.8</v>
      </c>
      <c r="I275" s="97">
        <v>159826.49</v>
      </c>
      <c r="J275" s="92" t="s">
        <v>308</v>
      </c>
      <c r="K275" s="93"/>
      <c r="L275" s="94"/>
      <c r="M275" s="93">
        <f t="shared" si="4"/>
        <v>6731.8</v>
      </c>
    </row>
    <row r="276" spans="1:14" x14ac:dyDescent="0.2">
      <c r="A276" s="87" t="s">
        <v>433</v>
      </c>
      <c r="B276" s="88">
        <v>45118</v>
      </c>
      <c r="C276" s="88">
        <v>45118</v>
      </c>
      <c r="D276" s="89">
        <v>45642</v>
      </c>
      <c r="E276" s="87" t="s">
        <v>269</v>
      </c>
      <c r="F276" s="87" t="s">
        <v>288</v>
      </c>
      <c r="G276" s="87" t="s">
        <v>40</v>
      </c>
      <c r="H276" s="90">
        <v>493.2</v>
      </c>
      <c r="I276" s="97">
        <v>493.2</v>
      </c>
      <c r="J276" s="92" t="s">
        <v>271</v>
      </c>
      <c r="K276" s="93"/>
      <c r="L276" s="94"/>
      <c r="M276" s="93">
        <f t="shared" si="4"/>
        <v>493.2</v>
      </c>
    </row>
    <row r="277" spans="1:14" x14ac:dyDescent="0.2">
      <c r="A277" s="87" t="s">
        <v>434</v>
      </c>
      <c r="B277" s="88">
        <v>45104</v>
      </c>
      <c r="C277" s="88">
        <v>45104</v>
      </c>
      <c r="D277" s="89">
        <v>45648</v>
      </c>
      <c r="E277" s="87" t="s">
        <v>269</v>
      </c>
      <c r="F277" s="87" t="s">
        <v>284</v>
      </c>
      <c r="G277" s="87" t="s">
        <v>32</v>
      </c>
      <c r="H277" s="90">
        <v>671.63</v>
      </c>
      <c r="I277" s="97">
        <v>671.63</v>
      </c>
      <c r="J277" s="92" t="s">
        <v>271</v>
      </c>
      <c r="K277" s="93"/>
      <c r="L277" s="94"/>
      <c r="M277" s="93">
        <f t="shared" si="4"/>
        <v>671.63</v>
      </c>
    </row>
    <row r="278" spans="1:14" x14ac:dyDescent="0.2">
      <c r="A278" s="87" t="s">
        <v>435</v>
      </c>
      <c r="B278" s="88">
        <v>45104</v>
      </c>
      <c r="C278" s="88">
        <v>45104</v>
      </c>
      <c r="D278" s="89">
        <v>45648</v>
      </c>
      <c r="E278" s="87" t="s">
        <v>269</v>
      </c>
      <c r="F278" s="87" t="s">
        <v>284</v>
      </c>
      <c r="G278" s="87" t="s">
        <v>32</v>
      </c>
      <c r="H278" s="90">
        <v>248.64</v>
      </c>
      <c r="I278" s="97">
        <v>248.64</v>
      </c>
      <c r="J278" s="92" t="s">
        <v>271</v>
      </c>
      <c r="K278" s="93"/>
      <c r="L278" s="94"/>
      <c r="M278" s="93">
        <f t="shared" si="4"/>
        <v>248.64</v>
      </c>
    </row>
    <row r="279" spans="1:14" x14ac:dyDescent="0.2">
      <c r="A279" s="87" t="s">
        <v>436</v>
      </c>
      <c r="B279" s="88">
        <v>45119</v>
      </c>
      <c r="C279" s="88">
        <v>45119</v>
      </c>
      <c r="D279" s="89">
        <v>45648</v>
      </c>
      <c r="E279" s="87" t="s">
        <v>269</v>
      </c>
      <c r="F279" s="87" t="s">
        <v>284</v>
      </c>
      <c r="G279" s="87" t="s">
        <v>32</v>
      </c>
      <c r="H279" s="90">
        <v>185111.49</v>
      </c>
      <c r="I279" s="97">
        <v>185111.49</v>
      </c>
      <c r="J279" s="92" t="s">
        <v>271</v>
      </c>
      <c r="K279" s="93"/>
      <c r="L279" s="94"/>
      <c r="M279" s="93">
        <f t="shared" si="4"/>
        <v>185111.49</v>
      </c>
    </row>
    <row r="280" spans="1:14" x14ac:dyDescent="0.2">
      <c r="A280" s="87" t="s">
        <v>437</v>
      </c>
      <c r="B280" s="88">
        <v>45104</v>
      </c>
      <c r="C280" s="88">
        <v>45104</v>
      </c>
      <c r="D280" s="89">
        <v>45649</v>
      </c>
      <c r="E280" s="87" t="s">
        <v>269</v>
      </c>
      <c r="F280" s="87" t="s">
        <v>274</v>
      </c>
      <c r="G280" s="87" t="s">
        <v>12</v>
      </c>
      <c r="H280" s="90">
        <v>33017.18</v>
      </c>
      <c r="I280" s="97">
        <v>33017.18</v>
      </c>
      <c r="J280" s="92" t="s">
        <v>271</v>
      </c>
      <c r="K280" s="93"/>
      <c r="L280" s="94"/>
      <c r="M280" s="93">
        <f t="shared" si="4"/>
        <v>33017.18</v>
      </c>
    </row>
    <row r="281" spans="1:14" x14ac:dyDescent="0.2">
      <c r="A281" s="87" t="s">
        <v>438</v>
      </c>
      <c r="B281" s="88">
        <v>45126</v>
      </c>
      <c r="C281" s="88">
        <v>45126</v>
      </c>
      <c r="D281" s="89">
        <v>45652</v>
      </c>
      <c r="E281" s="87" t="s">
        <v>269</v>
      </c>
      <c r="F281" s="87" t="s">
        <v>274</v>
      </c>
      <c r="G281" s="87" t="s">
        <v>12</v>
      </c>
      <c r="H281" s="90">
        <v>231108.78</v>
      </c>
      <c r="I281" s="97">
        <v>231108.78</v>
      </c>
      <c r="J281" s="92" t="s">
        <v>271</v>
      </c>
      <c r="K281" s="93"/>
      <c r="L281" s="94"/>
      <c r="M281" s="93">
        <f t="shared" si="4"/>
        <v>231108.78</v>
      </c>
    </row>
    <row r="282" spans="1:14" x14ac:dyDescent="0.2">
      <c r="A282" s="87" t="s">
        <v>439</v>
      </c>
      <c r="B282" s="88">
        <v>45169</v>
      </c>
      <c r="C282" s="88">
        <v>45169</v>
      </c>
      <c r="D282" s="89">
        <v>45655</v>
      </c>
      <c r="E282" s="87" t="s">
        <v>269</v>
      </c>
      <c r="F282" s="87" t="s">
        <v>281</v>
      </c>
      <c r="G282" s="87" t="s">
        <v>23</v>
      </c>
      <c r="H282" s="90">
        <v>600.80999999999995</v>
      </c>
      <c r="I282" s="97">
        <v>600.80999999999995</v>
      </c>
      <c r="J282" s="92" t="s">
        <v>271</v>
      </c>
      <c r="K282" s="93"/>
      <c r="L282" s="94"/>
      <c r="M282" s="93">
        <f t="shared" si="4"/>
        <v>600.80999999999995</v>
      </c>
    </row>
    <row r="283" spans="1:14" x14ac:dyDescent="0.2">
      <c r="A283" s="87" t="s">
        <v>440</v>
      </c>
      <c r="B283" s="88">
        <v>45121</v>
      </c>
      <c r="C283" s="88">
        <v>45121</v>
      </c>
      <c r="D283" s="89">
        <v>45656</v>
      </c>
      <c r="E283" s="87" t="s">
        <v>269</v>
      </c>
      <c r="F283" s="87" t="s">
        <v>298</v>
      </c>
      <c r="G283" s="87" t="s">
        <v>12</v>
      </c>
      <c r="H283" s="90">
        <v>92.01</v>
      </c>
      <c r="I283" s="97">
        <v>92.01</v>
      </c>
      <c r="J283" s="92" t="s">
        <v>271</v>
      </c>
      <c r="K283" s="93"/>
      <c r="L283" s="94"/>
      <c r="M283" s="93">
        <f t="shared" si="4"/>
        <v>92.01</v>
      </c>
      <c r="N283" s="98"/>
    </row>
    <row r="284" spans="1:14" x14ac:dyDescent="0.2">
      <c r="A284" s="87" t="s">
        <v>441</v>
      </c>
      <c r="B284" s="88">
        <v>45176</v>
      </c>
      <c r="C284" s="88">
        <v>45176</v>
      </c>
      <c r="D284" s="89">
        <v>45656</v>
      </c>
      <c r="E284" s="87" t="s">
        <v>269</v>
      </c>
      <c r="F284" s="87" t="s">
        <v>298</v>
      </c>
      <c r="G284" s="87" t="s">
        <v>12</v>
      </c>
      <c r="H284" s="90">
        <v>36185.35</v>
      </c>
      <c r="I284" s="97">
        <v>36185.35</v>
      </c>
      <c r="J284" s="92" t="s">
        <v>271</v>
      </c>
      <c r="K284" s="93"/>
      <c r="L284" s="94"/>
      <c r="M284" s="93">
        <f t="shared" si="4"/>
        <v>36185.35</v>
      </c>
    </row>
    <row r="285" spans="1:14" hidden="1" x14ac:dyDescent="0.2">
      <c r="A285" s="87" t="s">
        <v>442</v>
      </c>
      <c r="B285" s="88">
        <v>45148</v>
      </c>
      <c r="C285" s="88">
        <v>45148</v>
      </c>
      <c r="D285" s="89">
        <v>45660</v>
      </c>
      <c r="E285" s="87" t="s">
        <v>269</v>
      </c>
      <c r="F285" s="87" t="s">
        <v>291</v>
      </c>
      <c r="G285" s="87" t="s">
        <v>46</v>
      </c>
      <c r="H285" s="90">
        <v>139751.20000000001</v>
      </c>
      <c r="I285" s="97">
        <v>139751.20000000001</v>
      </c>
      <c r="J285" s="92" t="s">
        <v>271</v>
      </c>
      <c r="K285" s="93"/>
      <c r="L285" s="94"/>
      <c r="M285" s="94"/>
    </row>
    <row r="286" spans="1:14" hidden="1" x14ac:dyDescent="0.2">
      <c r="A286" s="87" t="s">
        <v>443</v>
      </c>
      <c r="B286" s="88">
        <v>45142</v>
      </c>
      <c r="C286" s="88">
        <v>45142</v>
      </c>
      <c r="D286" s="89">
        <v>45660</v>
      </c>
      <c r="E286" s="87" t="s">
        <v>269</v>
      </c>
      <c r="F286" s="87" t="s">
        <v>290</v>
      </c>
      <c r="G286" s="87" t="s">
        <v>32</v>
      </c>
      <c r="H286" s="90">
        <v>494.4</v>
      </c>
      <c r="I286" s="97">
        <v>494.4</v>
      </c>
      <c r="J286" s="92" t="s">
        <v>271</v>
      </c>
      <c r="K286" s="93"/>
      <c r="L286" s="94"/>
      <c r="M286" s="94"/>
    </row>
    <row r="287" spans="1:14" hidden="1" x14ac:dyDescent="0.2">
      <c r="A287" s="87" t="s">
        <v>444</v>
      </c>
      <c r="B287" s="88">
        <v>45121</v>
      </c>
      <c r="C287" s="88">
        <v>45121</v>
      </c>
      <c r="D287" s="89">
        <v>45662</v>
      </c>
      <c r="E287" s="87" t="s">
        <v>269</v>
      </c>
      <c r="F287" s="87" t="s">
        <v>280</v>
      </c>
      <c r="G287" s="87" t="s">
        <v>21</v>
      </c>
      <c r="H287" s="90">
        <v>650393.93999999994</v>
      </c>
      <c r="I287" s="97">
        <v>650393.93999999994</v>
      </c>
      <c r="J287" s="92" t="s">
        <v>271</v>
      </c>
      <c r="K287" s="93"/>
      <c r="L287" s="94"/>
      <c r="M287" s="94"/>
    </row>
    <row r="288" spans="1:14" hidden="1" x14ac:dyDescent="0.2">
      <c r="A288" s="87" t="s">
        <v>445</v>
      </c>
      <c r="B288" s="88">
        <v>45118</v>
      </c>
      <c r="C288" s="88">
        <v>45118</v>
      </c>
      <c r="D288" s="89">
        <v>45662</v>
      </c>
      <c r="E288" s="87" t="s">
        <v>269</v>
      </c>
      <c r="F288" s="87" t="s">
        <v>276</v>
      </c>
      <c r="G288" s="87" t="s">
        <v>277</v>
      </c>
      <c r="H288" s="90">
        <v>32372.02</v>
      </c>
      <c r="I288" s="97">
        <v>32372.02</v>
      </c>
      <c r="J288" s="92" t="s">
        <v>271</v>
      </c>
      <c r="K288" s="93"/>
      <c r="L288" s="94"/>
      <c r="M288" s="94"/>
    </row>
    <row r="289" spans="1:13" hidden="1" x14ac:dyDescent="0.2">
      <c r="A289" s="87" t="s">
        <v>446</v>
      </c>
      <c r="B289" s="88">
        <v>45120</v>
      </c>
      <c r="C289" s="88">
        <v>45120</v>
      </c>
      <c r="D289" s="89">
        <v>45668</v>
      </c>
      <c r="E289" s="87" t="s">
        <v>269</v>
      </c>
      <c r="F289" s="87" t="s">
        <v>289</v>
      </c>
      <c r="G289" s="87" t="s">
        <v>42</v>
      </c>
      <c r="H289" s="90">
        <v>23080.55</v>
      </c>
      <c r="I289" s="97">
        <v>23080.55</v>
      </c>
      <c r="J289" s="92" t="s">
        <v>271</v>
      </c>
      <c r="K289" s="93"/>
      <c r="L289" s="94"/>
      <c r="M289" s="94"/>
    </row>
    <row r="290" spans="1:13" hidden="1" x14ac:dyDescent="0.2">
      <c r="A290" s="87" t="s">
        <v>447</v>
      </c>
      <c r="B290" s="88">
        <v>45124</v>
      </c>
      <c r="C290" s="88">
        <v>45124</v>
      </c>
      <c r="D290" s="89">
        <v>45671</v>
      </c>
      <c r="E290" s="87" t="s">
        <v>269</v>
      </c>
      <c r="F290" s="87" t="s">
        <v>286</v>
      </c>
      <c r="G290" s="87" t="s">
        <v>38</v>
      </c>
      <c r="H290" s="90">
        <v>77287.39</v>
      </c>
      <c r="I290" s="97">
        <v>74574.600000000006</v>
      </c>
      <c r="J290" s="92" t="s">
        <v>287</v>
      </c>
      <c r="K290" s="93"/>
      <c r="L290" s="94"/>
      <c r="M290" s="94"/>
    </row>
    <row r="291" spans="1:13" hidden="1" x14ac:dyDescent="0.2">
      <c r="A291" s="87" t="s">
        <v>448</v>
      </c>
      <c r="B291" s="88">
        <v>45124</v>
      </c>
      <c r="C291" s="88">
        <v>45124</v>
      </c>
      <c r="D291" s="89">
        <v>45671</v>
      </c>
      <c r="E291" s="87" t="s">
        <v>269</v>
      </c>
      <c r="F291" s="87" t="s">
        <v>330</v>
      </c>
      <c r="G291" s="87" t="s">
        <v>331</v>
      </c>
      <c r="H291" s="90">
        <v>2699.49</v>
      </c>
      <c r="I291" s="97">
        <v>2699.49</v>
      </c>
      <c r="J291" s="92" t="s">
        <v>271</v>
      </c>
      <c r="K291" s="93"/>
      <c r="L291" s="94"/>
      <c r="M291" s="94"/>
    </row>
    <row r="292" spans="1:13" hidden="1" x14ac:dyDescent="0.2">
      <c r="A292" s="87" t="s">
        <v>449</v>
      </c>
      <c r="B292" s="88">
        <v>45153</v>
      </c>
      <c r="C292" s="88">
        <v>45153</v>
      </c>
      <c r="D292" s="89">
        <v>45677</v>
      </c>
      <c r="E292" s="87" t="s">
        <v>269</v>
      </c>
      <c r="F292" s="87" t="s">
        <v>294</v>
      </c>
      <c r="G292" s="87" t="s">
        <v>50</v>
      </c>
      <c r="H292" s="90">
        <v>128536.11</v>
      </c>
      <c r="I292" s="97">
        <v>128536.11</v>
      </c>
      <c r="J292" s="92" t="s">
        <v>271</v>
      </c>
      <c r="K292" s="93"/>
      <c r="L292" s="94"/>
      <c r="M292" s="94"/>
    </row>
    <row r="293" spans="1:13" hidden="1" x14ac:dyDescent="0.2">
      <c r="A293" s="87" t="s">
        <v>450</v>
      </c>
      <c r="B293" s="88">
        <v>45145</v>
      </c>
      <c r="C293" s="88">
        <v>45145</v>
      </c>
      <c r="D293" s="89">
        <v>45678</v>
      </c>
      <c r="E293" s="87" t="s">
        <v>266</v>
      </c>
      <c r="F293" s="87" t="s">
        <v>301</v>
      </c>
      <c r="G293" s="87" t="s">
        <v>79</v>
      </c>
      <c r="H293" s="90">
        <v>8583.83</v>
      </c>
      <c r="I293" s="97">
        <v>8583.83</v>
      </c>
      <c r="J293" s="92" t="s">
        <v>271</v>
      </c>
      <c r="K293" s="93"/>
      <c r="L293" s="94"/>
      <c r="M293" s="94"/>
    </row>
    <row r="294" spans="1:13" hidden="1" x14ac:dyDescent="0.2">
      <c r="A294" s="87" t="s">
        <v>451</v>
      </c>
      <c r="B294" s="88">
        <v>45152</v>
      </c>
      <c r="C294" s="88">
        <v>45152</v>
      </c>
      <c r="D294" s="89">
        <v>45685</v>
      </c>
      <c r="E294" s="87" t="s">
        <v>269</v>
      </c>
      <c r="F294" s="87" t="s">
        <v>274</v>
      </c>
      <c r="G294" s="87" t="s">
        <v>12</v>
      </c>
      <c r="H294" s="90">
        <v>6112.48</v>
      </c>
      <c r="I294" s="97">
        <v>6112.48</v>
      </c>
      <c r="J294" s="92" t="s">
        <v>271</v>
      </c>
      <c r="K294" s="93"/>
      <c r="L294" s="94"/>
      <c r="M294" s="94"/>
    </row>
    <row r="295" spans="1:13" hidden="1" x14ac:dyDescent="0.2">
      <c r="A295" s="87" t="s">
        <v>452</v>
      </c>
      <c r="B295" s="88">
        <v>45175</v>
      </c>
      <c r="C295" s="88">
        <v>45175</v>
      </c>
      <c r="D295" s="89">
        <v>45685</v>
      </c>
      <c r="E295" s="87" t="s">
        <v>269</v>
      </c>
      <c r="F295" s="87" t="s">
        <v>274</v>
      </c>
      <c r="G295" s="87" t="s">
        <v>12</v>
      </c>
      <c r="H295" s="90">
        <v>1275824.01</v>
      </c>
      <c r="I295" s="97">
        <v>1275824.01</v>
      </c>
      <c r="J295" s="92" t="s">
        <v>271</v>
      </c>
      <c r="K295" s="93"/>
      <c r="L295" s="94"/>
      <c r="M295" s="94"/>
    </row>
    <row r="296" spans="1:13" hidden="1" x14ac:dyDescent="0.2">
      <c r="A296" s="87" t="s">
        <v>453</v>
      </c>
      <c r="B296" s="88">
        <v>45155</v>
      </c>
      <c r="C296" s="88">
        <v>45155</v>
      </c>
      <c r="D296" s="89">
        <v>45685</v>
      </c>
      <c r="E296" s="87" t="s">
        <v>269</v>
      </c>
      <c r="F296" s="87" t="s">
        <v>274</v>
      </c>
      <c r="G296" s="87" t="s">
        <v>12</v>
      </c>
      <c r="H296" s="90">
        <v>23138.46</v>
      </c>
      <c r="I296" s="97">
        <v>23138.46</v>
      </c>
      <c r="J296" s="92" t="s">
        <v>271</v>
      </c>
      <c r="K296" s="93"/>
      <c r="L296" s="94"/>
      <c r="M296" s="94"/>
    </row>
    <row r="297" spans="1:13" hidden="1" x14ac:dyDescent="0.2">
      <c r="A297" s="87" t="s">
        <v>454</v>
      </c>
      <c r="B297" s="88">
        <v>45148</v>
      </c>
      <c r="C297" s="88">
        <v>45148</v>
      </c>
      <c r="D297" s="89">
        <v>45689</v>
      </c>
      <c r="E297" s="87" t="s">
        <v>269</v>
      </c>
      <c r="F297" s="87" t="s">
        <v>283</v>
      </c>
      <c r="G297" s="87" t="s">
        <v>28</v>
      </c>
      <c r="H297" s="90">
        <v>47283.5</v>
      </c>
      <c r="I297" s="97">
        <v>47283.5</v>
      </c>
      <c r="J297" s="92" t="s">
        <v>271</v>
      </c>
      <c r="K297" s="93"/>
      <c r="L297" s="94"/>
      <c r="M297" s="94"/>
    </row>
    <row r="298" spans="1:13" hidden="1" x14ac:dyDescent="0.2">
      <c r="A298" s="87" t="s">
        <v>455</v>
      </c>
      <c r="B298" s="88">
        <v>45155</v>
      </c>
      <c r="C298" s="88">
        <v>45155</v>
      </c>
      <c r="D298" s="89">
        <v>45690</v>
      </c>
      <c r="E298" s="87" t="s">
        <v>269</v>
      </c>
      <c r="F298" s="87" t="s">
        <v>285</v>
      </c>
      <c r="G298" s="87" t="s">
        <v>36</v>
      </c>
      <c r="H298" s="90">
        <v>862.73</v>
      </c>
      <c r="I298" s="97">
        <v>862.73</v>
      </c>
      <c r="J298" s="92" t="s">
        <v>271</v>
      </c>
      <c r="K298" s="93"/>
      <c r="L298" s="94"/>
      <c r="M298" s="94"/>
    </row>
    <row r="299" spans="1:13" hidden="1" x14ac:dyDescent="0.2">
      <c r="A299" s="87" t="s">
        <v>456</v>
      </c>
      <c r="B299" s="88">
        <v>45154</v>
      </c>
      <c r="C299" s="88">
        <v>45154</v>
      </c>
      <c r="D299" s="89">
        <v>45690</v>
      </c>
      <c r="E299" s="87" t="s">
        <v>269</v>
      </c>
      <c r="F299" s="87" t="s">
        <v>295</v>
      </c>
      <c r="G299" s="87" t="s">
        <v>6</v>
      </c>
      <c r="H299" s="90">
        <v>149723.84</v>
      </c>
      <c r="I299" s="97">
        <v>128695.13</v>
      </c>
      <c r="J299" s="92" t="s">
        <v>268</v>
      </c>
      <c r="K299" s="93"/>
      <c r="L299" s="94"/>
      <c r="M299" s="94"/>
    </row>
    <row r="300" spans="1:13" hidden="1" x14ac:dyDescent="0.2">
      <c r="A300" s="87" t="s">
        <v>457</v>
      </c>
      <c r="B300" s="88">
        <v>45149</v>
      </c>
      <c r="C300" s="88">
        <v>45149</v>
      </c>
      <c r="D300" s="89">
        <v>45692</v>
      </c>
      <c r="E300" s="87" t="s">
        <v>269</v>
      </c>
      <c r="F300" s="87" t="s">
        <v>283</v>
      </c>
      <c r="G300" s="87" t="s">
        <v>28</v>
      </c>
      <c r="H300" s="90">
        <v>71520.67</v>
      </c>
      <c r="I300" s="97">
        <v>71520.67</v>
      </c>
      <c r="J300" s="92" t="s">
        <v>271</v>
      </c>
      <c r="K300" s="93"/>
      <c r="L300" s="94"/>
      <c r="M300" s="94"/>
    </row>
    <row r="301" spans="1:13" hidden="1" x14ac:dyDescent="0.2">
      <c r="A301" s="87" t="s">
        <v>458</v>
      </c>
      <c r="B301" s="88">
        <v>45153</v>
      </c>
      <c r="C301" s="88">
        <v>45153</v>
      </c>
      <c r="D301" s="89">
        <v>45698</v>
      </c>
      <c r="E301" s="87" t="s">
        <v>269</v>
      </c>
      <c r="F301" s="87" t="s">
        <v>304</v>
      </c>
      <c r="G301" s="87" t="s">
        <v>96</v>
      </c>
      <c r="H301" s="90">
        <v>190.96</v>
      </c>
      <c r="I301" s="97">
        <v>190.96</v>
      </c>
      <c r="J301" s="92" t="s">
        <v>271</v>
      </c>
      <c r="K301" s="93"/>
      <c r="L301" s="94"/>
      <c r="M301" s="94"/>
    </row>
    <row r="302" spans="1:13" hidden="1" x14ac:dyDescent="0.2">
      <c r="A302" s="87" t="s">
        <v>459</v>
      </c>
      <c r="B302" s="88">
        <v>45153</v>
      </c>
      <c r="C302" s="88">
        <v>45153</v>
      </c>
      <c r="D302" s="89">
        <v>45702</v>
      </c>
      <c r="E302" s="87" t="s">
        <v>269</v>
      </c>
      <c r="F302" s="87" t="s">
        <v>296</v>
      </c>
      <c r="G302" s="87" t="s">
        <v>60</v>
      </c>
      <c r="H302" s="90">
        <v>79407.73</v>
      </c>
      <c r="I302" s="97">
        <v>907947.97</v>
      </c>
      <c r="J302" s="92" t="s">
        <v>297</v>
      </c>
      <c r="K302" s="93"/>
      <c r="L302" s="94"/>
      <c r="M302" s="94"/>
    </row>
    <row r="303" spans="1:13" hidden="1" x14ac:dyDescent="0.2">
      <c r="A303" s="87" t="s">
        <v>460</v>
      </c>
      <c r="B303" s="88">
        <v>45159</v>
      </c>
      <c r="C303" s="88">
        <v>45159</v>
      </c>
      <c r="D303" s="89">
        <v>45706</v>
      </c>
      <c r="E303" s="87" t="s">
        <v>269</v>
      </c>
      <c r="F303" s="87" t="s">
        <v>304</v>
      </c>
      <c r="G303" s="87" t="s">
        <v>96</v>
      </c>
      <c r="H303" s="90">
        <v>7021.88</v>
      </c>
      <c r="I303" s="97">
        <v>7021.88</v>
      </c>
      <c r="J303" s="92" t="s">
        <v>271</v>
      </c>
      <c r="K303" s="93"/>
      <c r="L303" s="94"/>
      <c r="M303" s="94"/>
    </row>
    <row r="304" spans="1:13" hidden="1" x14ac:dyDescent="0.2">
      <c r="A304" s="87" t="s">
        <v>461</v>
      </c>
      <c r="B304" s="88">
        <v>45175</v>
      </c>
      <c r="C304" s="88">
        <v>45175</v>
      </c>
      <c r="D304" s="89">
        <v>45715</v>
      </c>
      <c r="E304" s="87" t="s">
        <v>269</v>
      </c>
      <c r="F304" s="87" t="s">
        <v>274</v>
      </c>
      <c r="G304" s="87" t="s">
        <v>12</v>
      </c>
      <c r="H304" s="90">
        <v>20163.27</v>
      </c>
      <c r="I304" s="97">
        <v>20163.27</v>
      </c>
      <c r="J304" s="92" t="s">
        <v>271</v>
      </c>
      <c r="K304" s="93"/>
      <c r="L304" s="94"/>
      <c r="M304" s="94"/>
    </row>
    <row r="305" spans="1:13" hidden="1" x14ac:dyDescent="0.2">
      <c r="A305" s="87" t="s">
        <v>462</v>
      </c>
      <c r="B305" s="88">
        <v>45175</v>
      </c>
      <c r="C305" s="88">
        <v>45175</v>
      </c>
      <c r="D305" s="89">
        <v>45715</v>
      </c>
      <c r="E305" s="87" t="s">
        <v>269</v>
      </c>
      <c r="F305" s="87" t="s">
        <v>274</v>
      </c>
      <c r="G305" s="87" t="s">
        <v>12</v>
      </c>
      <c r="H305" s="90">
        <v>1258.33</v>
      </c>
      <c r="I305" s="97">
        <v>1258.33</v>
      </c>
      <c r="J305" s="92" t="s">
        <v>271</v>
      </c>
      <c r="K305" s="93"/>
      <c r="L305" s="94"/>
      <c r="M305" s="94"/>
    </row>
    <row r="306" spans="1:13" hidden="1" x14ac:dyDescent="0.2">
      <c r="A306" s="87" t="s">
        <v>463</v>
      </c>
      <c r="B306" s="88">
        <v>45175</v>
      </c>
      <c r="C306" s="88">
        <v>45175</v>
      </c>
      <c r="D306" s="89">
        <v>45722</v>
      </c>
      <c r="E306" s="87" t="s">
        <v>269</v>
      </c>
      <c r="F306" s="87" t="s">
        <v>285</v>
      </c>
      <c r="G306" s="87" t="s">
        <v>36</v>
      </c>
      <c r="H306" s="90">
        <v>10.41</v>
      </c>
      <c r="I306" s="97">
        <v>10.41</v>
      </c>
      <c r="J306" s="92" t="s">
        <v>271</v>
      </c>
      <c r="K306" s="93"/>
      <c r="L306" s="94"/>
      <c r="M306" s="94"/>
    </row>
    <row r="307" spans="1:13" x14ac:dyDescent="0.2">
      <c r="A307" s="99"/>
      <c r="B307" s="99"/>
      <c r="C307" s="99"/>
      <c r="D307" s="99"/>
      <c r="E307" s="99"/>
      <c r="F307" s="99"/>
      <c r="G307" s="99" t="s">
        <v>175</v>
      </c>
      <c r="H307" s="100">
        <f>SUM(H5:H306)</f>
        <v>32755075.020000007</v>
      </c>
      <c r="I307" s="100"/>
      <c r="J307" s="99"/>
      <c r="K307" s="100">
        <f>SUM(K5:K306)</f>
        <v>16015852</v>
      </c>
      <c r="L307" s="100">
        <f>SUM(L5:L306)</f>
        <v>11401132.800000003</v>
      </c>
      <c r="M307" s="100">
        <f>SUM(M5:M306)</f>
        <v>18608225.020000003</v>
      </c>
    </row>
    <row r="309" spans="1:13" x14ac:dyDescent="0.2">
      <c r="K309" s="101"/>
    </row>
    <row r="310" spans="1:13" s="102" customFormat="1" x14ac:dyDescent="0.2">
      <c r="A310" s="102" t="s">
        <v>176</v>
      </c>
      <c r="K310" s="103"/>
      <c r="L310" s="104"/>
    </row>
    <row r="313" spans="1:13" x14ac:dyDescent="0.2">
      <c r="K313" s="98"/>
    </row>
    <row r="314" spans="1:13" x14ac:dyDescent="0.2">
      <c r="K314" s="98"/>
    </row>
  </sheetData>
  <autoFilter ref="A4:N307" xr:uid="{F2B9194A-A08D-4DE8-9C3D-402CC00FF3AB}">
    <filterColumn colId="3">
      <filters blank="1">
        <dateGroupItem year="2024" dateTimeGrouping="year"/>
        <dateGroupItem year="2023" dateTimeGrouping="year"/>
      </filters>
    </filterColumn>
  </autoFilter>
  <mergeCells count="1">
    <mergeCell ref="B2:L2"/>
  </mergeCells>
  <pageMargins left="0.75" right="0.75" top="1" bottom="1" header="0.5" footer="0.5"/>
  <pageSetup paperSize="0"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DC409-592C-41EE-8199-3E4041AE40A5}">
  <dimension ref="A1:P22"/>
  <sheetViews>
    <sheetView topLeftCell="B4" zoomScale="120" zoomScaleNormal="120" zoomScaleSheetLayoutView="100" workbookViewId="0">
      <selection activeCell="N18" sqref="N18"/>
    </sheetView>
  </sheetViews>
  <sheetFormatPr defaultColWidth="8" defaultRowHeight="12.75" x14ac:dyDescent="0.2"/>
  <cols>
    <col min="1" max="1" width="10.25" style="14" hidden="1" customWidth="1"/>
    <col min="2" max="2" width="25.75" style="14" customWidth="1"/>
    <col min="3" max="10" width="10.75" style="14" customWidth="1"/>
    <col min="11" max="11" width="12.25" style="14" customWidth="1"/>
    <col min="12" max="12" width="11.75" style="14" customWidth="1"/>
    <col min="13" max="13" width="10.625" style="15" customWidth="1"/>
    <col min="14" max="14" width="12.625" style="14" customWidth="1"/>
    <col min="15" max="16384" width="8" style="14"/>
  </cols>
  <sheetData>
    <row r="1" spans="1:16" x14ac:dyDescent="0.2">
      <c r="N1" s="46" t="s">
        <v>504</v>
      </c>
    </row>
    <row r="2" spans="1:16" ht="47.25" customHeight="1" x14ac:dyDescent="0.2">
      <c r="B2" s="194" t="s">
        <v>231</v>
      </c>
      <c r="C2" s="194"/>
      <c r="D2" s="194"/>
      <c r="E2" s="194"/>
      <c r="F2" s="194"/>
      <c r="G2" s="194"/>
      <c r="H2" s="194"/>
      <c r="I2" s="194"/>
      <c r="J2" s="194"/>
      <c r="K2" s="194"/>
      <c r="L2" s="194"/>
    </row>
    <row r="3" spans="1:16" ht="47.25" customHeight="1" x14ac:dyDescent="0.2">
      <c r="A3" s="16" t="s">
        <v>232</v>
      </c>
      <c r="B3" s="189" t="s">
        <v>233</v>
      </c>
      <c r="C3" s="189" t="s">
        <v>234</v>
      </c>
      <c r="D3" s="195" t="s">
        <v>466</v>
      </c>
      <c r="E3" s="197" t="s">
        <v>235</v>
      </c>
      <c r="F3" s="189" t="s">
        <v>236</v>
      </c>
      <c r="G3" s="189" t="s">
        <v>237</v>
      </c>
      <c r="H3" s="197" t="s">
        <v>238</v>
      </c>
      <c r="I3" s="197" t="s">
        <v>239</v>
      </c>
      <c r="J3" s="189" t="s">
        <v>240</v>
      </c>
      <c r="K3" s="189" t="s">
        <v>467</v>
      </c>
      <c r="L3" s="189" t="s">
        <v>468</v>
      </c>
      <c r="M3" s="190" t="s">
        <v>464</v>
      </c>
      <c r="N3" s="192" t="s">
        <v>469</v>
      </c>
    </row>
    <row r="4" spans="1:16" ht="123.75" customHeight="1" x14ac:dyDescent="0.2">
      <c r="A4" s="16"/>
      <c r="B4" s="189"/>
      <c r="C4" s="189"/>
      <c r="D4" s="196"/>
      <c r="E4" s="198"/>
      <c r="F4" s="189"/>
      <c r="G4" s="189"/>
      <c r="H4" s="198"/>
      <c r="I4" s="198"/>
      <c r="J4" s="189"/>
      <c r="K4" s="189"/>
      <c r="L4" s="189"/>
      <c r="M4" s="191"/>
      <c r="N4" s="193"/>
    </row>
    <row r="5" spans="1:16" x14ac:dyDescent="0.2">
      <c r="A5" s="17" t="s">
        <v>241</v>
      </c>
      <c r="B5" s="18" t="s">
        <v>242</v>
      </c>
      <c r="C5" s="19">
        <f>32870596+202126</f>
        <v>33072722</v>
      </c>
      <c r="D5" s="19">
        <f>C5+8017532+3176637</f>
        <v>44266891</v>
      </c>
      <c r="E5" s="20">
        <f>SUM(C5)/12*8+C18+(C19/6*2)</f>
        <v>31124892.333333332</v>
      </c>
      <c r="F5" s="19">
        <v>13575490.940000003</v>
      </c>
      <c r="G5" s="19">
        <v>18740108.52</v>
      </c>
      <c r="H5" s="19">
        <f>F5+G5</f>
        <v>32315599.460000001</v>
      </c>
      <c r="I5" s="20">
        <f>SUM(H5-E5)</f>
        <v>1190707.1266666688</v>
      </c>
      <c r="J5" s="21">
        <f>F5+(G5/5*9)</f>
        <v>47307686.276000001</v>
      </c>
      <c r="K5" s="21">
        <f>J5-D5*1.013</f>
        <v>2465325.6930000037</v>
      </c>
      <c r="L5" s="21">
        <f>ROUNDDOWN((F5+(G5/5*8)*1.01942983),0)</f>
        <v>44142251</v>
      </c>
      <c r="M5" s="22">
        <f>L5+K5</f>
        <v>46607576.693000004</v>
      </c>
      <c r="N5" s="22">
        <f t="shared" ref="N5:N11" si="0">SUM(J5-M5)</f>
        <v>700109.58299999684</v>
      </c>
      <c r="O5" s="23"/>
      <c r="P5" s="23"/>
    </row>
    <row r="6" spans="1:16" x14ac:dyDescent="0.2">
      <c r="A6" s="17" t="s">
        <v>243</v>
      </c>
      <c r="B6" s="18" t="s">
        <v>244</v>
      </c>
      <c r="C6" s="19">
        <v>3143628</v>
      </c>
      <c r="D6" s="19">
        <f>C6</f>
        <v>3143628</v>
      </c>
      <c r="E6" s="20">
        <f>SUM(C6)/12*8</f>
        <v>2095752</v>
      </c>
      <c r="F6" s="19">
        <v>924884.20000000007</v>
      </c>
      <c r="G6" s="19">
        <v>1447719.1099999999</v>
      </c>
      <c r="H6" s="19">
        <f t="shared" ref="H6:H11" si="1">F6+G6</f>
        <v>2372603.31</v>
      </c>
      <c r="I6" s="20">
        <f t="shared" ref="I6:I11" si="2">SUM(H6-E6)</f>
        <v>276851.31000000006</v>
      </c>
      <c r="J6" s="21">
        <f t="shared" ref="J6:J10" si="3">F6+(G6/5*9)</f>
        <v>3530778.5980000002</v>
      </c>
      <c r="K6" s="21">
        <f>(J6-D6)*0.74</f>
        <v>286491.44252000016</v>
      </c>
      <c r="L6" s="21">
        <f>F6+(G6/5*8)</f>
        <v>3241234.7760000001</v>
      </c>
      <c r="M6" s="22">
        <f t="shared" ref="M6:M11" si="4">L6+K6</f>
        <v>3527726.2185200001</v>
      </c>
      <c r="N6" s="22">
        <f t="shared" si="0"/>
        <v>3052.3794800001197</v>
      </c>
      <c r="O6" s="23"/>
    </row>
    <row r="7" spans="1:16" ht="28.5" customHeight="1" x14ac:dyDescent="0.2">
      <c r="A7" s="17" t="s">
        <v>245</v>
      </c>
      <c r="B7" s="18" t="s">
        <v>246</v>
      </c>
      <c r="C7" s="20">
        <v>2267384</v>
      </c>
      <c r="D7" s="20">
        <f t="shared" ref="D7:D11" si="5">C7</f>
        <v>2267384</v>
      </c>
      <c r="E7" s="20">
        <f t="shared" ref="E7:E11" si="6">SUM(C7)/12*8</f>
        <v>1511589.3333333333</v>
      </c>
      <c r="F7" s="20"/>
      <c r="G7" s="20">
        <v>1365468.03</v>
      </c>
      <c r="H7" s="20">
        <f t="shared" si="1"/>
        <v>1365468.03</v>
      </c>
      <c r="I7" s="20">
        <f t="shared" si="2"/>
        <v>-146121.30333333323</v>
      </c>
      <c r="J7" s="24">
        <f t="shared" si="3"/>
        <v>2457842.4540000004</v>
      </c>
      <c r="K7" s="24">
        <f>J7-D7</f>
        <v>190458.45400000038</v>
      </c>
      <c r="L7" s="24">
        <f>F7+(G7/5*8)</f>
        <v>2184748.8480000002</v>
      </c>
      <c r="M7" s="22">
        <f t="shared" si="4"/>
        <v>2375207.3020000006</v>
      </c>
      <c r="N7" s="22">
        <f t="shared" si="0"/>
        <v>82635.151999999769</v>
      </c>
      <c r="O7" s="23"/>
      <c r="P7" s="23"/>
    </row>
    <row r="8" spans="1:16" ht="27" customHeight="1" x14ac:dyDescent="0.2">
      <c r="A8" s="17"/>
      <c r="B8" s="18" t="s">
        <v>247</v>
      </c>
      <c r="C8" s="20">
        <v>412519</v>
      </c>
      <c r="D8" s="20">
        <f t="shared" si="5"/>
        <v>412519</v>
      </c>
      <c r="E8" s="20">
        <f t="shared" si="6"/>
        <v>275012.66666666669</v>
      </c>
      <c r="F8" s="20">
        <v>78405.78</v>
      </c>
      <c r="G8" s="20">
        <v>127576.94</v>
      </c>
      <c r="H8" s="20">
        <f t="shared" si="1"/>
        <v>205982.72</v>
      </c>
      <c r="I8" s="20">
        <f t="shared" si="2"/>
        <v>-69029.946666666685</v>
      </c>
      <c r="J8" s="24">
        <f t="shared" si="3"/>
        <v>308044.272</v>
      </c>
      <c r="K8" s="24"/>
      <c r="L8" s="24">
        <f t="shared" ref="L8" si="7">F8+(G8/5*8)</f>
        <v>282528.88399999996</v>
      </c>
      <c r="M8" s="22">
        <f t="shared" si="4"/>
        <v>282528.88399999996</v>
      </c>
      <c r="N8" s="22">
        <f t="shared" si="0"/>
        <v>25515.388000000035</v>
      </c>
      <c r="O8" s="23"/>
    </row>
    <row r="9" spans="1:16" ht="51" customHeight="1" x14ac:dyDescent="0.2">
      <c r="A9" s="17"/>
      <c r="B9" s="18" t="s">
        <v>248</v>
      </c>
      <c r="C9" s="20">
        <v>114255</v>
      </c>
      <c r="D9" s="20">
        <f t="shared" si="5"/>
        <v>114255</v>
      </c>
      <c r="E9" s="20">
        <f t="shared" si="6"/>
        <v>76170</v>
      </c>
      <c r="F9" s="20">
        <v>34373.379999999997</v>
      </c>
      <c r="G9" s="20">
        <v>54124.970000000008</v>
      </c>
      <c r="H9" s="20">
        <f t="shared" si="1"/>
        <v>88498.35</v>
      </c>
      <c r="I9" s="20">
        <f t="shared" si="2"/>
        <v>12328.350000000006</v>
      </c>
      <c r="J9" s="24">
        <f t="shared" si="3"/>
        <v>131798.32600000003</v>
      </c>
      <c r="K9" s="24">
        <f>J9-D9-6719</f>
        <v>10824.32600000003</v>
      </c>
      <c r="L9" s="24">
        <f>F9+(G9/5*8)</f>
        <v>120973.33200000002</v>
      </c>
      <c r="M9" s="22">
        <f t="shared" si="4"/>
        <v>131797.65800000005</v>
      </c>
      <c r="N9" s="22">
        <f t="shared" si="0"/>
        <v>0.66799999997601844</v>
      </c>
      <c r="O9" s="23"/>
    </row>
    <row r="10" spans="1:16" ht="33.75" customHeight="1" x14ac:dyDescent="0.2">
      <c r="A10" s="17"/>
      <c r="B10" s="18" t="s">
        <v>249</v>
      </c>
      <c r="C10" s="20">
        <v>708077</v>
      </c>
      <c r="D10" s="20">
        <f t="shared" si="5"/>
        <v>708077</v>
      </c>
      <c r="E10" s="20">
        <f t="shared" si="6"/>
        <v>472051.33333333331</v>
      </c>
      <c r="F10" s="20">
        <v>80091.38</v>
      </c>
      <c r="G10" s="20">
        <v>271737.73</v>
      </c>
      <c r="H10" s="20">
        <f t="shared" si="1"/>
        <v>351829.11</v>
      </c>
      <c r="I10" s="20">
        <f t="shared" si="2"/>
        <v>-120222.22333333333</v>
      </c>
      <c r="J10" s="24">
        <f t="shared" si="3"/>
        <v>569219.29399999999</v>
      </c>
      <c r="K10" s="24"/>
      <c r="L10" s="24">
        <f>F10+(G10/5*8)</f>
        <v>514871.74799999996</v>
      </c>
      <c r="M10" s="22">
        <f t="shared" si="4"/>
        <v>514871.74799999996</v>
      </c>
      <c r="N10" s="22">
        <f t="shared" si="0"/>
        <v>54347.546000000031</v>
      </c>
      <c r="O10" s="23"/>
    </row>
    <row r="11" spans="1:16" ht="27.75" customHeight="1" x14ac:dyDescent="0.2">
      <c r="A11" s="17"/>
      <c r="B11" s="18" t="s">
        <v>250</v>
      </c>
      <c r="C11" s="20">
        <f>4493329</f>
        <v>4493329</v>
      </c>
      <c r="D11" s="20">
        <f t="shared" si="5"/>
        <v>4493329</v>
      </c>
      <c r="E11" s="20">
        <f t="shared" si="6"/>
        <v>2995552.6666666665</v>
      </c>
      <c r="F11" s="20">
        <f>1007552+112076</f>
        <v>1119628</v>
      </c>
      <c r="G11" s="20">
        <f>1370791.36+186797</f>
        <v>1557588.36</v>
      </c>
      <c r="H11" s="20">
        <f t="shared" si="1"/>
        <v>2677216.3600000003</v>
      </c>
      <c r="I11" s="20">
        <f t="shared" si="2"/>
        <v>-318336.30666666618</v>
      </c>
      <c r="J11" s="24">
        <f>F11+(G11/5*9)</f>
        <v>3923287.0480000004</v>
      </c>
      <c r="K11" s="24"/>
      <c r="L11" s="24">
        <f>F11+(G11/5*8)</f>
        <v>3611769.3760000002</v>
      </c>
      <c r="M11" s="22">
        <f t="shared" si="4"/>
        <v>3611769.3760000002</v>
      </c>
      <c r="N11" s="22">
        <f t="shared" si="0"/>
        <v>311517.67200000025</v>
      </c>
      <c r="O11" s="23"/>
    </row>
    <row r="12" spans="1:16" ht="14.25" customHeight="1" x14ac:dyDescent="0.2">
      <c r="A12" s="17"/>
      <c r="B12" s="18" t="s">
        <v>251</v>
      </c>
      <c r="C12" s="25"/>
      <c r="D12" s="25"/>
      <c r="E12" s="25"/>
      <c r="F12" s="25"/>
      <c r="G12" s="25"/>
      <c r="H12" s="19"/>
      <c r="I12" s="19"/>
      <c r="J12" s="19"/>
      <c r="K12" s="19"/>
      <c r="L12" s="20">
        <v>1307704.58</v>
      </c>
      <c r="M12" s="26"/>
      <c r="N12" s="26"/>
    </row>
    <row r="13" spans="1:16" ht="25.5" hidden="1" x14ac:dyDescent="0.2">
      <c r="A13" s="17"/>
      <c r="B13" s="27" t="s">
        <v>252</v>
      </c>
      <c r="C13" s="28"/>
      <c r="D13" s="28"/>
      <c r="E13" s="28"/>
      <c r="F13" s="28"/>
      <c r="G13" s="28"/>
      <c r="H13" s="29"/>
      <c r="I13" s="29"/>
      <c r="J13" s="29"/>
      <c r="K13" s="29"/>
      <c r="L13" s="29"/>
    </row>
    <row r="14" spans="1:16" x14ac:dyDescent="0.2">
      <c r="A14" s="17"/>
      <c r="B14" s="30" t="s">
        <v>253</v>
      </c>
      <c r="C14" s="31">
        <f t="shared" ref="C14:G14" si="8">SUM(C5:C12)</f>
        <v>44211914</v>
      </c>
      <c r="D14" s="31">
        <f t="shared" si="8"/>
        <v>55406083</v>
      </c>
      <c r="E14" s="31">
        <f t="shared" si="8"/>
        <v>38551020.333333328</v>
      </c>
      <c r="F14" s="31">
        <f t="shared" si="8"/>
        <v>15812873.680000003</v>
      </c>
      <c r="G14" s="31">
        <f t="shared" si="8"/>
        <v>23564323.66</v>
      </c>
      <c r="H14" s="31">
        <f>SUM(H5:H12)</f>
        <v>39377197.340000004</v>
      </c>
      <c r="I14" s="31">
        <f>SUM(I5:I12)</f>
        <v>826177.00666666939</v>
      </c>
      <c r="J14" s="31">
        <f>SUM(J5:J12)</f>
        <v>58228656.267999999</v>
      </c>
      <c r="K14" s="32">
        <f>ROUND(SUM(K5:K12),0)</f>
        <v>2953100</v>
      </c>
      <c r="L14" s="31">
        <f>SUM(L5:L12)</f>
        <v>55406082.544000007</v>
      </c>
      <c r="M14" s="33">
        <f>SUM(M5:M13)</f>
        <v>57051477.879520014</v>
      </c>
      <c r="N14" s="34">
        <f>SUM(N5:N13)</f>
        <v>1177178.3884799969</v>
      </c>
    </row>
    <row r="15" spans="1:16" ht="33" customHeight="1" x14ac:dyDescent="0.2">
      <c r="B15" s="35"/>
      <c r="C15" s="23"/>
      <c r="D15" s="23"/>
      <c r="E15" s="23"/>
      <c r="F15" s="23"/>
      <c r="G15" s="23"/>
      <c r="H15" s="23"/>
      <c r="I15" s="23"/>
      <c r="J15" s="23"/>
      <c r="K15" s="23"/>
      <c r="L15" s="36"/>
      <c r="M15" s="37"/>
      <c r="N15" s="23"/>
    </row>
    <row r="16" spans="1:16" x14ac:dyDescent="0.2">
      <c r="B16" s="30" t="s">
        <v>220</v>
      </c>
      <c r="C16" s="31">
        <f>SUM(C17:C19)</f>
        <v>55406083</v>
      </c>
      <c r="D16" s="38"/>
      <c r="E16" s="38"/>
      <c r="F16" s="39"/>
      <c r="G16" s="39"/>
      <c r="H16" s="39"/>
      <c r="I16" s="39"/>
      <c r="J16" s="39"/>
      <c r="K16" s="39"/>
      <c r="L16" s="39"/>
      <c r="M16" s="39"/>
      <c r="N16" s="39"/>
    </row>
    <row r="17" spans="2:14" ht="39" customHeight="1" x14ac:dyDescent="0.2">
      <c r="B17" s="40" t="s">
        <v>254</v>
      </c>
      <c r="C17" s="24">
        <v>44211914</v>
      </c>
      <c r="D17" s="41"/>
      <c r="E17" s="41"/>
      <c r="F17" s="39"/>
      <c r="G17" s="39"/>
      <c r="H17" s="39"/>
      <c r="I17" s="39"/>
      <c r="J17" s="42"/>
      <c r="K17" s="39"/>
      <c r="L17" s="39"/>
      <c r="M17" s="39"/>
      <c r="N17" s="39"/>
    </row>
    <row r="18" spans="2:14" ht="63.75" x14ac:dyDescent="0.2">
      <c r="B18" s="40" t="s">
        <v>255</v>
      </c>
      <c r="C18" s="24">
        <v>8017532</v>
      </c>
      <c r="D18" s="41"/>
      <c r="E18" s="41"/>
      <c r="F18" s="39"/>
      <c r="G18" s="39"/>
      <c r="H18" s="23"/>
      <c r="I18" s="23"/>
      <c r="J18" s="36"/>
      <c r="K18" s="36"/>
      <c r="L18" s="36"/>
    </row>
    <row r="19" spans="2:14" ht="38.25" x14ac:dyDescent="0.2">
      <c r="B19" s="40" t="s">
        <v>256</v>
      </c>
      <c r="C19" s="24">
        <v>3176637</v>
      </c>
      <c r="D19" s="41"/>
      <c r="E19" s="41"/>
      <c r="F19" s="39"/>
      <c r="G19" s="39"/>
      <c r="H19" s="23"/>
      <c r="I19" s="23"/>
      <c r="J19" s="36"/>
      <c r="K19" s="36"/>
      <c r="L19" s="36"/>
    </row>
    <row r="20" spans="2:14" x14ac:dyDescent="0.2">
      <c r="B20" s="43"/>
      <c r="C20" s="41"/>
      <c r="D20" s="41"/>
      <c r="E20" s="41"/>
      <c r="F20" s="39"/>
      <c r="G20" s="39"/>
      <c r="H20" s="23"/>
      <c r="I20" s="23"/>
      <c r="J20" s="36"/>
      <c r="K20" s="36"/>
      <c r="L20" s="36"/>
    </row>
    <row r="22" spans="2:14" ht="25.5" x14ac:dyDescent="0.2">
      <c r="B22" s="44" t="s">
        <v>465</v>
      </c>
      <c r="C22" s="45">
        <f>SUM(C18+C19+K14+N14)</f>
        <v>15324447.388479996</v>
      </c>
    </row>
  </sheetData>
  <mergeCells count="14">
    <mergeCell ref="K3:K4"/>
    <mergeCell ref="L3:L4"/>
    <mergeCell ref="M3:M4"/>
    <mergeCell ref="N3:N4"/>
    <mergeCell ref="B2:L2"/>
    <mergeCell ref="B3:B4"/>
    <mergeCell ref="C3:C4"/>
    <mergeCell ref="D3:D4"/>
    <mergeCell ref="E3:E4"/>
    <mergeCell ref="F3:F4"/>
    <mergeCell ref="G3:G4"/>
    <mergeCell ref="H3:H4"/>
    <mergeCell ref="I3:I4"/>
    <mergeCell ref="J3:J4"/>
  </mergeCells>
  <pageMargins left="0.15748031496062992" right="0.19685039370078741" top="0.74803149606299213" bottom="0.27559055118110237"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A2607-66C7-4E13-962A-FDE543AF02BB}">
  <dimension ref="A1:N1308"/>
  <sheetViews>
    <sheetView view="pageBreakPreview" zoomScale="60" zoomScaleNormal="100" workbookViewId="0">
      <selection activeCell="J5" sqref="J5"/>
    </sheetView>
  </sheetViews>
  <sheetFormatPr defaultRowHeight="15.75" x14ac:dyDescent="0.25"/>
  <cols>
    <col min="1" max="1" width="52.875" style="58" customWidth="1"/>
    <col min="2" max="6" width="13.375" style="58" customWidth="1"/>
    <col min="7" max="8" width="14.5" style="58" customWidth="1"/>
    <col min="9" max="9" width="14.25" style="58" customWidth="1"/>
    <col min="10" max="10" width="17" style="58" customWidth="1"/>
    <col min="11" max="11" width="14.875" style="47" customWidth="1"/>
    <col min="12" max="16384" width="9" style="47"/>
  </cols>
  <sheetData>
    <row r="1" spans="1:14" x14ac:dyDescent="0.25">
      <c r="K1" s="46" t="s">
        <v>505</v>
      </c>
    </row>
    <row r="2" spans="1:14" ht="18.75" x14ac:dyDescent="0.3">
      <c r="A2" s="199" t="s">
        <v>471</v>
      </c>
      <c r="B2" s="199"/>
      <c r="C2" s="199"/>
      <c r="D2" s="199"/>
      <c r="E2" s="199"/>
      <c r="F2" s="199"/>
      <c r="G2" s="199"/>
      <c r="H2" s="199"/>
      <c r="I2" s="199"/>
      <c r="J2" s="199"/>
    </row>
    <row r="4" spans="1:14" s="49" customFormat="1" ht="78.75" x14ac:dyDescent="0.25">
      <c r="A4" s="48" t="s">
        <v>472</v>
      </c>
      <c r="B4" s="48" t="s">
        <v>473</v>
      </c>
      <c r="C4" s="48" t="s">
        <v>474</v>
      </c>
      <c r="D4" s="48" t="s">
        <v>475</v>
      </c>
      <c r="E4" s="48" t="s">
        <v>476</v>
      </c>
      <c r="F4" s="48" t="s">
        <v>477</v>
      </c>
      <c r="G4" s="48" t="s">
        <v>478</v>
      </c>
      <c r="H4" s="48" t="s">
        <v>479</v>
      </c>
      <c r="I4" s="48" t="s">
        <v>501</v>
      </c>
      <c r="J4" s="48" t="s">
        <v>480</v>
      </c>
      <c r="K4" s="48" t="s">
        <v>502</v>
      </c>
    </row>
    <row r="5" spans="1:14" s="53" customFormat="1" x14ac:dyDescent="0.25">
      <c r="A5" s="50" t="s">
        <v>481</v>
      </c>
      <c r="B5" s="51">
        <f>SUM(B6:B23)</f>
        <v>79090335</v>
      </c>
      <c r="C5" s="51">
        <f>SUM(C6:C23)</f>
        <v>53936808.779999994</v>
      </c>
      <c r="D5" s="51">
        <f>SUM(D6:D23)</f>
        <v>52353245.580000006</v>
      </c>
      <c r="E5" s="59">
        <f>SUM(E6:E23)</f>
        <v>4354499.34</v>
      </c>
      <c r="F5" s="51"/>
      <c r="G5" s="51"/>
      <c r="H5" s="51"/>
      <c r="I5" s="51">
        <f>SUM(I6:I23)</f>
        <v>137220</v>
      </c>
      <c r="J5" s="59">
        <f>SUM(J6:J23)</f>
        <v>197896</v>
      </c>
      <c r="K5" s="52">
        <f>ROUND(SUM(K6:K23),0)</f>
        <v>4552395</v>
      </c>
      <c r="M5" s="61"/>
      <c r="N5" s="60"/>
    </row>
    <row r="6" spans="1:14" x14ac:dyDescent="0.25">
      <c r="A6" s="54" t="s">
        <v>482</v>
      </c>
      <c r="B6" s="55">
        <v>12539885</v>
      </c>
      <c r="C6" s="55">
        <v>8447733.1099999994</v>
      </c>
      <c r="D6" s="55">
        <v>7748843.8899999987</v>
      </c>
      <c r="E6" s="55">
        <f>G6*I6</f>
        <v>355895.25</v>
      </c>
      <c r="F6" s="55">
        <v>239</v>
      </c>
      <c r="G6" s="56">
        <v>490.89</v>
      </c>
      <c r="H6" s="57">
        <v>1.4659999999999999E-2</v>
      </c>
      <c r="I6" s="55">
        <v>725</v>
      </c>
      <c r="J6" s="55">
        <f>ROUND(E6*H6,0)</f>
        <v>5217</v>
      </c>
      <c r="K6" s="55">
        <f>E6+J6</f>
        <v>361112.25</v>
      </c>
    </row>
    <row r="7" spans="1:14" x14ac:dyDescent="0.25">
      <c r="A7" s="54" t="s">
        <v>483</v>
      </c>
      <c r="B7" s="55">
        <v>546875</v>
      </c>
      <c r="C7" s="55">
        <v>368587.26</v>
      </c>
      <c r="D7" s="55">
        <v>360306.25</v>
      </c>
      <c r="E7" s="55">
        <f>G7*I7</f>
        <v>16555.95</v>
      </c>
      <c r="F7" s="55">
        <v>147</v>
      </c>
      <c r="G7" s="56">
        <v>367.91</v>
      </c>
      <c r="H7" s="57">
        <v>6.6E-4</v>
      </c>
      <c r="I7" s="55">
        <v>45</v>
      </c>
      <c r="J7" s="55">
        <f t="shared" ref="J7:J23" si="0">ROUND(E7*H7,0)</f>
        <v>11</v>
      </c>
      <c r="K7" s="55">
        <f t="shared" ref="K7:K23" si="1">E7+J7</f>
        <v>16566.95</v>
      </c>
    </row>
    <row r="8" spans="1:14" x14ac:dyDescent="0.25">
      <c r="A8" s="54" t="s">
        <v>484</v>
      </c>
      <c r="B8" s="55">
        <v>8565229</v>
      </c>
      <c r="C8" s="55">
        <v>5965275.7599999998</v>
      </c>
      <c r="D8" s="55">
        <v>5685056.1500000004</v>
      </c>
      <c r="E8" s="55">
        <f t="shared" ref="E8:E23" si="2">G8*I8</f>
        <v>449171.69999999995</v>
      </c>
      <c r="F8" s="55">
        <v>145.21052631578948</v>
      </c>
      <c r="G8" s="56">
        <v>92.1</v>
      </c>
      <c r="H8" s="57">
        <v>3.7310000000000003E-2</v>
      </c>
      <c r="I8" s="55">
        <v>4877</v>
      </c>
      <c r="J8" s="55">
        <f t="shared" si="0"/>
        <v>16759</v>
      </c>
      <c r="K8" s="55">
        <f t="shared" si="1"/>
        <v>465930.69999999995</v>
      </c>
    </row>
    <row r="9" spans="1:14" x14ac:dyDescent="0.25">
      <c r="A9" s="54" t="s">
        <v>485</v>
      </c>
      <c r="B9" s="55">
        <v>2624884</v>
      </c>
      <c r="C9" s="55">
        <v>1735501.81</v>
      </c>
      <c r="D9" s="55">
        <v>1915909.79</v>
      </c>
      <c r="E9" s="55">
        <f t="shared" si="2"/>
        <v>63484.800000000003</v>
      </c>
      <c r="F9" s="55">
        <v>145.21052631578948</v>
      </c>
      <c r="G9" s="56">
        <v>93.36</v>
      </c>
      <c r="H9" s="57">
        <v>0.79944000000000004</v>
      </c>
      <c r="I9" s="55">
        <v>680</v>
      </c>
      <c r="J9" s="55">
        <f t="shared" si="0"/>
        <v>50752</v>
      </c>
      <c r="K9" s="55">
        <f t="shared" si="1"/>
        <v>114236.8</v>
      </c>
    </row>
    <row r="10" spans="1:14" x14ac:dyDescent="0.25">
      <c r="A10" s="54" t="s">
        <v>486</v>
      </c>
      <c r="B10" s="55">
        <v>253742</v>
      </c>
      <c r="C10" s="55">
        <v>175165</v>
      </c>
      <c r="D10" s="55">
        <v>186072.31</v>
      </c>
      <c r="E10" s="55">
        <f t="shared" si="2"/>
        <v>40031.279999999999</v>
      </c>
      <c r="F10" s="55">
        <v>141</v>
      </c>
      <c r="G10" s="56">
        <v>155.16</v>
      </c>
      <c r="H10" s="57">
        <v>1.4749999999999999E-2</v>
      </c>
      <c r="I10" s="55">
        <v>258</v>
      </c>
      <c r="J10" s="55">
        <f t="shared" si="0"/>
        <v>590</v>
      </c>
      <c r="K10" s="55">
        <f t="shared" si="1"/>
        <v>40621.279999999999</v>
      </c>
    </row>
    <row r="11" spans="1:14" x14ac:dyDescent="0.25">
      <c r="A11" s="54" t="s">
        <v>487</v>
      </c>
      <c r="B11" s="55">
        <v>1319351</v>
      </c>
      <c r="C11" s="55">
        <v>896855.08000000007</v>
      </c>
      <c r="D11" s="55">
        <v>901240.87</v>
      </c>
      <c r="E11" s="55">
        <f t="shared" si="2"/>
        <v>85585.8</v>
      </c>
      <c r="F11" s="55">
        <v>137.625</v>
      </c>
      <c r="G11" s="56">
        <v>63.87</v>
      </c>
      <c r="H11" s="57">
        <v>2.5950000000000001E-2</v>
      </c>
      <c r="I11" s="55">
        <v>1340</v>
      </c>
      <c r="J11" s="55">
        <f t="shared" si="0"/>
        <v>2221</v>
      </c>
      <c r="K11" s="55">
        <f t="shared" si="1"/>
        <v>87806.8</v>
      </c>
    </row>
    <row r="12" spans="1:14" x14ac:dyDescent="0.25">
      <c r="A12" s="54" t="s">
        <v>488</v>
      </c>
      <c r="B12" s="55">
        <v>8422529</v>
      </c>
      <c r="C12" s="55">
        <v>5767311.79</v>
      </c>
      <c r="D12" s="55">
        <v>5732638.9900000002</v>
      </c>
      <c r="E12" s="55">
        <f t="shared" si="2"/>
        <v>868765.8</v>
      </c>
      <c r="F12" s="55">
        <v>131.55000000000001</v>
      </c>
      <c r="G12" s="56">
        <v>137.55000000000001</v>
      </c>
      <c r="H12" s="57">
        <v>4.7300000000000002E-2</v>
      </c>
      <c r="I12" s="55">
        <v>6316</v>
      </c>
      <c r="J12" s="55">
        <f t="shared" si="0"/>
        <v>41093</v>
      </c>
      <c r="K12" s="55">
        <f t="shared" si="1"/>
        <v>909858.8</v>
      </c>
    </row>
    <row r="13" spans="1:14" x14ac:dyDescent="0.25">
      <c r="A13" s="54" t="s">
        <v>489</v>
      </c>
      <c r="B13" s="55">
        <v>3684548</v>
      </c>
      <c r="C13" s="55">
        <v>2462719</v>
      </c>
      <c r="D13" s="55">
        <v>2378150.9</v>
      </c>
      <c r="E13" s="55">
        <f t="shared" si="2"/>
        <v>195920.63</v>
      </c>
      <c r="F13" s="55">
        <v>117.23589743589743</v>
      </c>
      <c r="G13" s="56">
        <v>30.23</v>
      </c>
      <c r="H13" s="57">
        <v>2.758E-2</v>
      </c>
      <c r="I13" s="55">
        <v>6481</v>
      </c>
      <c r="J13" s="55">
        <f t="shared" si="0"/>
        <v>5403</v>
      </c>
      <c r="K13" s="55">
        <f t="shared" si="1"/>
        <v>201323.63</v>
      </c>
    </row>
    <row r="14" spans="1:14" x14ac:dyDescent="0.25">
      <c r="A14" s="54" t="s">
        <v>490</v>
      </c>
      <c r="B14" s="55">
        <v>4316181</v>
      </c>
      <c r="C14" s="55">
        <v>2849856.7900000005</v>
      </c>
      <c r="D14" s="55">
        <v>2676959.62</v>
      </c>
      <c r="E14" s="55">
        <f t="shared" si="2"/>
        <v>159875.42000000001</v>
      </c>
      <c r="F14" s="55">
        <v>109.1972602739726</v>
      </c>
      <c r="G14" s="56">
        <v>27.07</v>
      </c>
      <c r="H14" s="57">
        <v>4.9250000000000002E-2</v>
      </c>
      <c r="I14" s="55">
        <v>5906</v>
      </c>
      <c r="J14" s="55">
        <f t="shared" si="0"/>
        <v>7874</v>
      </c>
      <c r="K14" s="55">
        <f t="shared" si="1"/>
        <v>167749.42000000001</v>
      </c>
    </row>
    <row r="15" spans="1:14" x14ac:dyDescent="0.25">
      <c r="A15" s="54" t="s">
        <v>491</v>
      </c>
      <c r="B15" s="55">
        <v>2787068</v>
      </c>
      <c r="C15" s="55">
        <v>1931160.99</v>
      </c>
      <c r="D15" s="55">
        <v>1943481.4899999998</v>
      </c>
      <c r="E15" s="55">
        <f t="shared" si="2"/>
        <v>137952.19</v>
      </c>
      <c r="F15" s="55">
        <v>105.26315789473684</v>
      </c>
      <c r="G15" s="56">
        <v>247.67</v>
      </c>
      <c r="H15" s="57">
        <v>9.58E-3</v>
      </c>
      <c r="I15" s="55">
        <v>557</v>
      </c>
      <c r="J15" s="55">
        <f t="shared" si="0"/>
        <v>1322</v>
      </c>
      <c r="K15" s="55">
        <f t="shared" si="1"/>
        <v>139274.19</v>
      </c>
    </row>
    <row r="16" spans="1:14" x14ac:dyDescent="0.25">
      <c r="A16" s="54" t="s">
        <v>492</v>
      </c>
      <c r="B16" s="55">
        <v>651734</v>
      </c>
      <c r="C16" s="55">
        <v>442497.67000000004</v>
      </c>
      <c r="D16" s="55">
        <v>436906.81</v>
      </c>
      <c r="E16" s="55">
        <f t="shared" si="2"/>
        <v>63716.79</v>
      </c>
      <c r="F16" s="55">
        <v>96.9</v>
      </c>
      <c r="G16" s="56">
        <v>34.99</v>
      </c>
      <c r="H16" s="57">
        <v>0.11577</v>
      </c>
      <c r="I16" s="55">
        <v>1821</v>
      </c>
      <c r="J16" s="55">
        <f t="shared" si="0"/>
        <v>7376</v>
      </c>
      <c r="K16" s="55">
        <f t="shared" si="1"/>
        <v>71092.790000000008</v>
      </c>
    </row>
    <row r="17" spans="1:11" x14ac:dyDescent="0.25">
      <c r="A17" s="54" t="s">
        <v>493</v>
      </c>
      <c r="B17" s="55">
        <v>8690356</v>
      </c>
      <c r="C17" s="55">
        <v>6069038.5899999999</v>
      </c>
      <c r="D17" s="55">
        <v>6127164.5800000001</v>
      </c>
      <c r="E17" s="55">
        <f t="shared" si="2"/>
        <v>754216.56</v>
      </c>
      <c r="F17" s="55">
        <v>90.852383019899605</v>
      </c>
      <c r="G17" s="56">
        <v>15.48</v>
      </c>
      <c r="H17" s="57">
        <v>4.3499999999999997E-3</v>
      </c>
      <c r="I17" s="55">
        <v>48722</v>
      </c>
      <c r="J17" s="55">
        <f t="shared" si="0"/>
        <v>3281</v>
      </c>
      <c r="K17" s="55">
        <f t="shared" si="1"/>
        <v>757497.56</v>
      </c>
    </row>
    <row r="18" spans="1:11" x14ac:dyDescent="0.25">
      <c r="A18" s="54" t="s">
        <v>494</v>
      </c>
      <c r="B18" s="55">
        <v>8372790</v>
      </c>
      <c r="C18" s="55">
        <v>5650000.0700000003</v>
      </c>
      <c r="D18" s="55">
        <v>5888288.1700000009</v>
      </c>
      <c r="E18" s="55">
        <f t="shared" si="2"/>
        <v>597939.20000000007</v>
      </c>
      <c r="F18" s="55">
        <v>90.852383019899605</v>
      </c>
      <c r="G18" s="56">
        <v>12.8</v>
      </c>
      <c r="H18" s="57">
        <v>2.4170000000000001E-2</v>
      </c>
      <c r="I18" s="55">
        <v>46714</v>
      </c>
      <c r="J18" s="55">
        <f t="shared" si="0"/>
        <v>14452</v>
      </c>
      <c r="K18" s="55">
        <f t="shared" si="1"/>
        <v>612391.20000000007</v>
      </c>
    </row>
    <row r="19" spans="1:11" x14ac:dyDescent="0.25">
      <c r="A19" s="54" t="s">
        <v>495</v>
      </c>
      <c r="B19" s="55">
        <v>7783450</v>
      </c>
      <c r="C19" s="55">
        <v>5504182.9000000004</v>
      </c>
      <c r="D19" s="55">
        <v>5066186.51</v>
      </c>
      <c r="E19" s="55">
        <f t="shared" si="2"/>
        <v>221402.23999999999</v>
      </c>
      <c r="F19" s="55">
        <v>90.041666666666657</v>
      </c>
      <c r="G19" s="56">
        <v>1401.28</v>
      </c>
      <c r="H19" s="57">
        <v>1.2800000000000001E-3</v>
      </c>
      <c r="I19" s="55">
        <v>158</v>
      </c>
      <c r="J19" s="55">
        <f t="shared" si="0"/>
        <v>283</v>
      </c>
      <c r="K19" s="55">
        <f t="shared" si="1"/>
        <v>221685.24</v>
      </c>
    </row>
    <row r="20" spans="1:11" x14ac:dyDescent="0.25">
      <c r="A20" s="54" t="s">
        <v>496</v>
      </c>
      <c r="B20" s="55">
        <v>5474628</v>
      </c>
      <c r="C20" s="55">
        <v>3619172.95</v>
      </c>
      <c r="D20" s="55">
        <v>3394356.31</v>
      </c>
      <c r="E20" s="55">
        <f t="shared" si="2"/>
        <v>153206.83000000002</v>
      </c>
      <c r="F20" s="55">
        <v>87.657850812866954</v>
      </c>
      <c r="G20" s="56">
        <v>16.37</v>
      </c>
      <c r="H20" s="57">
        <v>4.224E-2</v>
      </c>
      <c r="I20" s="55">
        <v>9359</v>
      </c>
      <c r="J20" s="55">
        <f t="shared" si="0"/>
        <v>6471</v>
      </c>
      <c r="K20" s="55">
        <f t="shared" si="1"/>
        <v>159677.83000000002</v>
      </c>
    </row>
    <row r="21" spans="1:11" x14ac:dyDescent="0.25">
      <c r="A21" s="54" t="s">
        <v>497</v>
      </c>
      <c r="B21" s="55">
        <v>181799</v>
      </c>
      <c r="C21" s="55">
        <v>117916.2</v>
      </c>
      <c r="D21" s="55">
        <v>112383.49999999999</v>
      </c>
      <c r="E21" s="55">
        <f t="shared" si="2"/>
        <v>2574.66</v>
      </c>
      <c r="F21" s="55">
        <v>82.375</v>
      </c>
      <c r="G21" s="56">
        <v>31.02</v>
      </c>
      <c r="H21" s="57">
        <v>1.8278300000000001</v>
      </c>
      <c r="I21" s="55">
        <v>83</v>
      </c>
      <c r="J21" s="55">
        <f t="shared" si="0"/>
        <v>4706</v>
      </c>
      <c r="K21" s="55">
        <f t="shared" si="1"/>
        <v>7280.66</v>
      </c>
    </row>
    <row r="22" spans="1:11" x14ac:dyDescent="0.25">
      <c r="A22" s="54" t="s">
        <v>498</v>
      </c>
      <c r="B22" s="55">
        <v>620271</v>
      </c>
      <c r="C22" s="55">
        <v>453117.8</v>
      </c>
      <c r="D22" s="55">
        <v>476324.63</v>
      </c>
      <c r="E22" s="55">
        <f t="shared" si="2"/>
        <v>135062.64000000001</v>
      </c>
      <c r="F22" s="55">
        <v>82.272727272727266</v>
      </c>
      <c r="G22" s="56">
        <v>98.73</v>
      </c>
      <c r="H22" s="57">
        <v>0.18870999999999999</v>
      </c>
      <c r="I22" s="55">
        <v>1368</v>
      </c>
      <c r="J22" s="55">
        <f t="shared" si="0"/>
        <v>25488</v>
      </c>
      <c r="K22" s="55">
        <f t="shared" si="1"/>
        <v>160550.64000000001</v>
      </c>
    </row>
    <row r="23" spans="1:11" x14ac:dyDescent="0.25">
      <c r="A23" s="54" t="s">
        <v>499</v>
      </c>
      <c r="B23" s="55">
        <v>2255015</v>
      </c>
      <c r="C23" s="55">
        <v>1480716.01</v>
      </c>
      <c r="D23" s="55">
        <v>1322974.8099999998</v>
      </c>
      <c r="E23" s="55">
        <f t="shared" si="2"/>
        <v>53141.599999999999</v>
      </c>
      <c r="F23" s="55">
        <v>77.115942028985501</v>
      </c>
      <c r="G23" s="56">
        <v>29.36</v>
      </c>
      <c r="H23" s="57">
        <v>8.6510000000000004E-2</v>
      </c>
      <c r="I23" s="55">
        <v>1810</v>
      </c>
      <c r="J23" s="55">
        <f t="shared" si="0"/>
        <v>4597</v>
      </c>
      <c r="K23" s="55">
        <f t="shared" si="1"/>
        <v>57738.6</v>
      </c>
    </row>
    <row r="28" spans="1:11" x14ac:dyDescent="0.25">
      <c r="H28" s="58" t="s">
        <v>503</v>
      </c>
    </row>
    <row r="1308" spans="1:1" s="58" customFormat="1" x14ac:dyDescent="0.25">
      <c r="A1308" s="58" t="s">
        <v>500</v>
      </c>
    </row>
  </sheetData>
  <mergeCells count="1">
    <mergeCell ref="A2:J2"/>
  </mergeCells>
  <pageMargins left="0.7" right="0.7" top="0.75" bottom="0.75" header="0.3" footer="0.3"/>
  <pageSetup paperSize="9" scale="42" orientation="portrait" verticalDpi="0" r:id="rId1"/>
  <colBreaks count="1" manualBreakCount="1">
    <brk id="1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17A06-B6BF-4BB0-AA69-EDFB9B883113}">
  <dimension ref="B1:F5"/>
  <sheetViews>
    <sheetView zoomScaleNormal="100" workbookViewId="0">
      <selection activeCell="D13" sqref="D13"/>
    </sheetView>
  </sheetViews>
  <sheetFormatPr defaultRowHeight="15.75" x14ac:dyDescent="0.25"/>
  <cols>
    <col min="2" max="2" width="17.875" customWidth="1"/>
    <col min="3" max="3" width="13.125" customWidth="1"/>
    <col min="4" max="4" width="12.125" customWidth="1"/>
    <col min="5" max="6" width="13.875" customWidth="1"/>
  </cols>
  <sheetData>
    <row r="1" spans="2:6" x14ac:dyDescent="0.25">
      <c r="F1" s="46" t="s">
        <v>506</v>
      </c>
    </row>
    <row r="2" spans="2:6" ht="42" customHeight="1" x14ac:dyDescent="0.25">
      <c r="B2" s="200" t="s">
        <v>514</v>
      </c>
      <c r="C2" s="200"/>
      <c r="D2" s="200"/>
      <c r="E2" s="200"/>
      <c r="F2" s="200"/>
    </row>
    <row r="3" spans="2:6" ht="16.5" thickBot="1" x14ac:dyDescent="0.3"/>
    <row r="4" spans="2:6" ht="48" thickBot="1" x14ac:dyDescent="0.3">
      <c r="B4" s="62" t="s">
        <v>507</v>
      </c>
      <c r="C4" s="62" t="s">
        <v>508</v>
      </c>
      <c r="D4" s="63" t="s">
        <v>509</v>
      </c>
      <c r="E4" s="63" t="s">
        <v>510</v>
      </c>
      <c r="F4" s="63" t="s">
        <v>511</v>
      </c>
    </row>
    <row r="5" spans="2:6" ht="63.75" thickBot="1" x14ac:dyDescent="0.3">
      <c r="B5" s="64" t="s">
        <v>512</v>
      </c>
      <c r="C5" s="64" t="s">
        <v>513</v>
      </c>
      <c r="D5" s="64">
        <v>400</v>
      </c>
      <c r="E5" s="64">
        <v>76.5</v>
      </c>
      <c r="F5" s="65">
        <f>D5*E5</f>
        <v>30600</v>
      </c>
    </row>
  </sheetData>
  <mergeCells count="1">
    <mergeCell ref="B2:F2"/>
  </mergeCells>
  <pageMargins left="0.7" right="0.7" top="0.75" bottom="0.75" header="0.3" footer="0.3"/>
  <pageSetup paperSize="9" scale="76"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Kopsavilkums</vt:lpstr>
      <vt:lpstr>medikamenti</vt:lpstr>
      <vt:lpstr>ES_EEZsaistības</vt:lpstr>
      <vt:lpstr>laboratorijas</vt:lpstr>
      <vt:lpstr>sava</vt:lpstr>
      <vt:lpstr>gazmaskas</vt:lpstr>
      <vt:lpstr>Kopsavilkums!_Hlk121240980</vt:lpstr>
      <vt:lpstr>Kopsavilkums!Print_Area</vt:lpstr>
      <vt:lpstr>medikamenti!Print_Area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Lāsma Zandberga</cp:lastModifiedBy>
  <cp:lastPrinted>2023-10-05T10:37:53Z</cp:lastPrinted>
  <dcterms:created xsi:type="dcterms:W3CDTF">2020-09-16T07:27:33Z</dcterms:created>
  <dcterms:modified xsi:type="dcterms:W3CDTF">2023-10-11T13:53:58Z</dcterms:modified>
</cp:coreProperties>
</file>