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6_gads\APRO_2026_AUGUSTS\Aprēķini\"/>
    </mc:Choice>
  </mc:AlternateContent>
  <xr:revisionPtr revIDLastSave="0" documentId="13_ncr:1_{7790FCA4-BAF9-449D-A85E-29388870759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ielikums_aprūpe_m_bēr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9" i="1" l="1"/>
  <c r="J17" i="1" s="1"/>
  <c r="M18" i="1"/>
  <c r="K18" i="1"/>
  <c r="K17" i="1"/>
  <c r="J11" i="1"/>
  <c r="J14" i="1"/>
  <c r="M16" i="1"/>
  <c r="M17" i="1"/>
  <c r="M19" i="1" l="1"/>
  <c r="I20" i="1"/>
  <c r="I21" i="1" s="1"/>
  <c r="M11" i="1"/>
  <c r="O11" i="1"/>
  <c r="K11" i="1"/>
  <c r="I22" i="1" l="1"/>
  <c r="J20" i="1" s="1"/>
  <c r="O17" i="1"/>
  <c r="I23" i="1" l="1"/>
  <c r="O13" i="1"/>
  <c r="O14" i="1"/>
  <c r="O15" i="1"/>
  <c r="O16" i="1"/>
  <c r="O12" i="1"/>
  <c r="K16" i="1"/>
  <c r="K19" i="1" s="1"/>
  <c r="L19" i="1" s="1"/>
  <c r="N19" i="1" s="1"/>
  <c r="M13" i="1" l="1"/>
  <c r="M14" i="1"/>
  <c r="M15" i="1"/>
  <c r="M20" i="1" s="1"/>
  <c r="M21" i="1" s="1"/>
  <c r="M22" i="1" s="1"/>
  <c r="M12" i="1"/>
  <c r="K13" i="1" l="1"/>
  <c r="K14" i="1"/>
  <c r="K15" i="1"/>
  <c r="K12" i="1"/>
  <c r="K20" i="1" l="1"/>
  <c r="O18" i="1"/>
  <c r="K21" i="1" l="1"/>
  <c r="L20" i="1"/>
  <c r="N20" i="1" s="1"/>
  <c r="O19" i="1"/>
  <c r="K22" i="1" l="1"/>
  <c r="L22" i="1" s="1"/>
  <c r="N22" i="1" s="1"/>
  <c r="L21" i="1"/>
  <c r="N21" i="1" s="1"/>
  <c r="O20" i="1"/>
  <c r="O22" i="1" l="1"/>
  <c r="L23" i="1" l="1"/>
  <c r="K23" i="1" s="1"/>
  <c r="O21" i="1"/>
  <c r="O27" i="1" s="1"/>
  <c r="N23" i="1"/>
  <c r="O23" i="1" l="1"/>
  <c r="O29" i="1"/>
  <c r="M23" i="1"/>
</calcChain>
</file>

<file path=xl/sharedStrings.xml><?xml version="1.0" encoding="utf-8"?>
<sst xmlns="http://schemas.openxmlformats.org/spreadsheetml/2006/main" count="89" uniqueCount="48">
  <si>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</si>
  <si>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</si>
  <si>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</si>
  <si>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</si>
  <si>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</si>
  <si>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</si>
  <si>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</si>
  <si>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</si>
  <si>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</si>
  <si>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</si>
  <si>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</si>
  <si>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</si>
  <si>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Pašvaldības izdevumi KOPĀ</t>
  </si>
  <si>
    <t>Valsts līdzfinansējums (50%)</t>
  </si>
  <si>
    <t>KOPĀ</t>
  </si>
  <si>
    <t>Līdzfinansējums pašvaldībām par nodrošinātu aprūpes mājās pakalpojumu bērniem ar invaliditāti, kuriem ir VDEĀVK izsniegts atzinums par īpašas kopšanas nepieciešamību</t>
  </si>
  <si>
    <t>Vidēji mēnesī /KOPĀ</t>
  </si>
  <si>
    <t>personas</t>
  </si>
  <si>
    <t>h</t>
  </si>
  <si>
    <t>euro</t>
  </si>
  <si>
    <t>Pakalpojuma apjoms</t>
  </si>
  <si>
    <t>apakšprogrammas 05.01.00 "Sociālās rehabilitācijas valsts programmas"</t>
  </si>
  <si>
    <t>EKK 7460 "Pārējie valsts budžeta uzturēšanas izdevumu transferti pašvaldībām"</t>
  </si>
  <si>
    <t>Piejamais finansējums</t>
  </si>
  <si>
    <t>Starpība (prognozējamais atlikums)</t>
  </si>
  <si>
    <t>Sandra Strēle
Labklājības ministrija 
Finanšu vadības departaments 
Tālr. 64331831
Sandra.Strele@lm.gov.lv</t>
  </si>
  <si>
    <t>fakts</t>
  </si>
  <si>
    <t>plāns</t>
  </si>
  <si>
    <t>Naudas plūsmas pārskata mēnesis</t>
  </si>
  <si>
    <t>Pakalpojuma faktiskās izpildes mēnesis</t>
  </si>
  <si>
    <t>Pakalpojuma saņēmēju skaits</t>
  </si>
  <si>
    <t>vidējās 1 h izmaksas</t>
  </si>
  <si>
    <t>vidēji uz 1 bērnu</t>
  </si>
  <si>
    <t>Korekcija naudas plūsmai, euro*</t>
  </si>
  <si>
    <t xml:space="preserve">*Aprēķinā “koriģētā naudas plūsma” ir plānotais finansējuma apmērs 2025.gadā, kas nepieciešams faktiskās izpildes, t.sk. cenas un pakalpojumu saņēmēju skaita, nobīdes gadījumā pret plānoto. </t>
  </si>
  <si>
    <t>Informatīvajais ziņojums “Par valsts pamatbudžeta un valsts speciālā budžeta bāzi un izdevumu pārskatīšanas rezultātiem 2025., 2026., 2027. un 2028. gadam””</t>
  </si>
  <si>
    <t>Pakalpojuma saņēmēju skaits**</t>
  </si>
  <si>
    <t>vidēji uz 1 bērnu***</t>
  </si>
  <si>
    <t>vidējās 1 h izmaksas****</t>
  </si>
  <si>
    <t>Pakalpojuma saņēmēju skaits vidēji 3 mēn.periodā</t>
  </si>
  <si>
    <t>2026.gads/plāns</t>
  </si>
  <si>
    <t>2026.gads</t>
  </si>
  <si>
    <t>Plānotā naudas plūsma 2026.gadā</t>
  </si>
  <si>
    <t>**saņēmēju skaits periodā augusts - novembris plānots atbilstoši vidējam pakalpojuma saņēmēju skaitam ieprieksējo trīs mēnešu periodā</t>
  </si>
  <si>
    <t xml:space="preserve">***vidējais pakalpojuma pajoms uz 1 personu periodā augusts - novembris plānots atbilstoši vidējām pakalpojuma apjomam uz 1 pakalpojumu saņēmēju ieprieksējo 3 mēn. periodā. </t>
  </si>
  <si>
    <t xml:space="preserve">****vidējās pakalpojuma izmaksas par 1h   periodā augusts - novembris plānotas atbilstoši vidējām pakalpojuma 1h izmaksām ieprieksējo 3 mēn. periodā. </t>
  </si>
  <si>
    <t>5.pielikums</t>
  </si>
  <si>
    <t>Tiesību akta projekta "Par apropriācijas pārdali neatliekamu un nozīmīgu pasākumu īstenošanai labklājības nozarē" sākotnējās ietekmes (ex-ante) novērtējuma ziņojums (anotācija)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</si>
</sst>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00"/>
  </numFmts>
  <fonts count="2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i/>
      <sz val="10"/>
      <color theme="0" tint="-0.499984740745262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b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color theme="0" tint="-0.34998626667073579"/>
      <name val="Times New Roman"/>
      <family val="1"/>
      <charset val="186"/>
    </font>
    <font>
      <b/>
      <i/>
      <sz val="11"/>
      <color rgb="FF0070C0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i/>
      <sz val="8"/>
      <color rgb="FF0070C0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i/>
      <sz val="9"/>
      <color rgb="FF0070C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7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3" fillId="0" borderId="0" xfId="0" applyFont="1"/>
    <xf numFmtId="0" fontId="11" fillId="0" borderId="0" xfId="0" applyFont="1"/>
    <xf numFmtId="0" fontId="14" fillId="0" borderId="0" xfId="0" applyFont="1"/>
    <xf numFmtId="0" fontId="15" fillId="2" borderId="6" xfId="0" applyFont="1" applyFill="1" applyBorder="1"/>
    <xf numFmtId="164" fontId="13" fillId="2" borderId="3" xfId="0" applyNumberFormat="1" applyFont="1" applyFill="1" applyBorder="1" applyAlignment="1">
      <alignment horizontal="center"/>
    </xf>
    <xf numFmtId="3" fontId="12" fillId="2" borderId="3" xfId="0" applyNumberFormat="1" applyFont="1" applyFill="1" applyBorder="1" applyAlignment="1">
      <alignment horizontal="center"/>
    </xf>
    <xf numFmtId="4" fontId="12" fillId="2" borderId="3" xfId="0" applyNumberFormat="1" applyFont="1" applyFill="1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3" fontId="12" fillId="2" borderId="16" xfId="0" applyNumberFormat="1" applyFont="1" applyFill="1" applyBorder="1"/>
    <xf numFmtId="0" fontId="7" fillId="0" borderId="19" xfId="0" applyFont="1" applyBorder="1" applyAlignment="1">
      <alignment horizontal="center" wrapText="1"/>
    </xf>
    <xf numFmtId="3" fontId="12" fillId="0" borderId="19" xfId="0" applyNumberFormat="1" applyFont="1" applyFill="1" applyBorder="1"/>
    <xf numFmtId="3" fontId="15" fillId="2" borderId="20" xfId="0" applyNumberFormat="1" applyFont="1" applyFill="1" applyBorder="1"/>
    <xf numFmtId="3" fontId="15" fillId="2" borderId="22" xfId="0" applyNumberFormat="1" applyFont="1" applyFill="1" applyBorder="1"/>
    <xf numFmtId="3" fontId="5" fillId="2" borderId="20" xfId="0" applyNumberFormat="1" applyFont="1" applyFill="1" applyBorder="1"/>
    <xf numFmtId="3" fontId="9" fillId="2" borderId="23" xfId="0" applyNumberFormat="1" applyFont="1" applyFill="1" applyBorder="1"/>
    <xf numFmtId="0" fontId="3" fillId="0" borderId="0" xfId="0" applyFont="1" applyFill="1"/>
    <xf numFmtId="0" fontId="12" fillId="0" borderId="5" xfId="0" applyFont="1" applyFill="1" applyBorder="1"/>
    <xf numFmtId="3" fontId="12" fillId="0" borderId="2" xfId="0" applyNumberFormat="1" applyFont="1" applyFill="1" applyBorder="1" applyAlignment="1">
      <alignment horizontal="center"/>
    </xf>
    <xf numFmtId="4" fontId="12" fillId="0" borderId="2" xfId="0" applyNumberFormat="1" applyFont="1" applyFill="1" applyBorder="1" applyAlignment="1">
      <alignment horizontal="center"/>
    </xf>
    <xf numFmtId="3" fontId="12" fillId="0" borderId="15" xfId="0" applyNumberFormat="1" applyFont="1" applyFill="1" applyBorder="1"/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164" fontId="3" fillId="3" borderId="2" xfId="0" applyNumberFormat="1" applyFont="1" applyFill="1" applyBorder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0" fontId="18" fillId="3" borderId="0" xfId="0" applyFont="1" applyFill="1"/>
    <xf numFmtId="0" fontId="19" fillId="0" borderId="0" xfId="0" applyFont="1" applyFill="1" applyBorder="1"/>
    <xf numFmtId="1" fontId="19" fillId="0" borderId="0" xfId="0" applyNumberFormat="1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center"/>
    </xf>
    <xf numFmtId="3" fontId="13" fillId="0" borderId="0" xfId="0" applyNumberFormat="1" applyFont="1" applyFill="1" applyBorder="1" applyAlignment="1">
      <alignment horizontal="center"/>
    </xf>
    <xf numFmtId="165" fontId="19" fillId="0" borderId="0" xfId="0" applyNumberFormat="1" applyFont="1" applyFill="1" applyBorder="1" applyAlignment="1">
      <alignment horizontal="center"/>
    </xf>
    <xf numFmtId="3" fontId="13" fillId="0" borderId="0" xfId="0" applyNumberFormat="1" applyFont="1" applyFill="1" applyBorder="1"/>
    <xf numFmtId="0" fontId="8" fillId="0" borderId="0" xfId="0" applyFont="1" applyFill="1" applyBorder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5" fillId="2" borderId="10" xfId="0" applyFont="1" applyFill="1" applyBorder="1" applyAlignment="1"/>
    <xf numFmtId="0" fontId="15" fillId="2" borderId="11" xfId="0" applyFont="1" applyFill="1" applyBorder="1" applyAlignment="1"/>
    <xf numFmtId="0" fontId="5" fillId="2" borderId="12" xfId="0" applyFont="1" applyFill="1" applyBorder="1" applyAlignment="1"/>
    <xf numFmtId="0" fontId="5" fillId="2" borderId="9" xfId="0" applyFont="1" applyFill="1" applyBorder="1" applyAlignment="1"/>
    <xf numFmtId="0" fontId="9" fillId="2" borderId="13" xfId="0" applyFont="1" applyFill="1" applyBorder="1" applyAlignment="1"/>
    <xf numFmtId="0" fontId="9" fillId="2" borderId="14" xfId="0" applyFont="1" applyFill="1" applyBorder="1" applyAlignment="1"/>
    <xf numFmtId="0" fontId="20" fillId="0" borderId="2" xfId="0" applyFont="1" applyBorder="1" applyAlignment="1">
      <alignment horizontal="center" wrapText="1"/>
    </xf>
    <xf numFmtId="0" fontId="21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wrapText="1"/>
    </xf>
    <xf numFmtId="164" fontId="13" fillId="0" borderId="2" xfId="0" applyNumberFormat="1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2" fontId="12" fillId="0" borderId="2" xfId="0" applyNumberFormat="1" applyFont="1" applyBorder="1" applyAlignment="1">
      <alignment horizontal="center"/>
    </xf>
    <xf numFmtId="3" fontId="12" fillId="0" borderId="2" xfId="0" applyNumberFormat="1" applyFont="1" applyBorder="1"/>
    <xf numFmtId="3" fontId="12" fillId="2" borderId="3" xfId="0" applyNumberFormat="1" applyFont="1" applyFill="1" applyBorder="1"/>
    <xf numFmtId="0" fontId="7" fillId="0" borderId="25" xfId="0" applyFont="1" applyBorder="1" applyAlignment="1">
      <alignment horizontal="center" wrapText="1"/>
    </xf>
    <xf numFmtId="1" fontId="12" fillId="0" borderId="25" xfId="0" applyNumberFormat="1" applyFont="1" applyFill="1" applyBorder="1" applyAlignment="1">
      <alignment horizontal="center"/>
    </xf>
    <xf numFmtId="3" fontId="15" fillId="2" borderId="26" xfId="0" applyNumberFormat="1" applyFont="1" applyFill="1" applyBorder="1" applyAlignment="1">
      <alignment horizontal="center"/>
    </xf>
    <xf numFmtId="0" fontId="21" fillId="0" borderId="30" xfId="0" applyFont="1" applyBorder="1" applyAlignment="1">
      <alignment horizontal="center" wrapText="1"/>
    </xf>
    <xf numFmtId="0" fontId="21" fillId="0" borderId="31" xfId="0" applyFont="1" applyBorder="1" applyAlignment="1">
      <alignment horizontal="center" wrapText="1"/>
    </xf>
    <xf numFmtId="0" fontId="12" fillId="0" borderId="30" xfId="0" applyFont="1" applyBorder="1" applyAlignment="1">
      <alignment horizontal="center"/>
    </xf>
    <xf numFmtId="3" fontId="12" fillId="0" borderId="31" xfId="0" applyNumberFormat="1" applyFont="1" applyBorder="1"/>
    <xf numFmtId="0" fontId="15" fillId="2" borderId="32" xfId="0" applyFont="1" applyFill="1" applyBorder="1" applyAlignment="1">
      <alignment horizontal="center"/>
    </xf>
    <xf numFmtId="3" fontId="15" fillId="2" borderId="33" xfId="0" applyNumberFormat="1" applyFont="1" applyFill="1" applyBorder="1"/>
    <xf numFmtId="0" fontId="13" fillId="0" borderId="34" xfId="0" applyFont="1" applyBorder="1"/>
    <xf numFmtId="0" fontId="13" fillId="0" borderId="0" xfId="0" applyFont="1" applyBorder="1" applyAlignment="1">
      <alignment horizontal="center"/>
    </xf>
    <xf numFmtId="3" fontId="13" fillId="0" borderId="0" xfId="0" applyNumberFormat="1" applyFont="1" applyBorder="1"/>
    <xf numFmtId="3" fontId="13" fillId="0" borderId="35" xfId="0" applyNumberFormat="1" applyFont="1" applyBorder="1"/>
    <xf numFmtId="0" fontId="15" fillId="2" borderId="36" xfId="0" applyFont="1" applyFill="1" applyBorder="1" applyAlignment="1">
      <alignment horizontal="center"/>
    </xf>
    <xf numFmtId="164" fontId="13" fillId="2" borderId="37" xfId="0" applyNumberFormat="1" applyFont="1" applyFill="1" applyBorder="1" applyAlignment="1">
      <alignment horizontal="center"/>
    </xf>
    <xf numFmtId="3" fontId="12" fillId="2" borderId="37" xfId="0" applyNumberFormat="1" applyFont="1" applyFill="1" applyBorder="1" applyAlignment="1">
      <alignment horizontal="center"/>
    </xf>
    <xf numFmtId="4" fontId="12" fillId="2" borderId="37" xfId="0" applyNumberFormat="1" applyFont="1" applyFill="1" applyBorder="1" applyAlignment="1">
      <alignment horizontal="center"/>
    </xf>
    <xf numFmtId="3" fontId="12" fillId="2" borderId="37" xfId="0" applyNumberFormat="1" applyFont="1" applyFill="1" applyBorder="1"/>
    <xf numFmtId="3" fontId="22" fillId="2" borderId="38" xfId="0" applyNumberFormat="1" applyFont="1" applyFill="1" applyBorder="1"/>
    <xf numFmtId="0" fontId="10" fillId="0" borderId="0" xfId="0" applyFont="1" applyAlignment="1">
      <alignment wrapText="1"/>
    </xf>
    <xf numFmtId="0" fontId="17" fillId="0" borderId="0" xfId="0" applyFont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164" fontId="13" fillId="3" borderId="2" xfId="0" applyNumberFormat="1" applyFont="1" applyFill="1" applyBorder="1" applyAlignment="1">
      <alignment horizontal="center"/>
    </xf>
    <xf numFmtId="0" fontId="14" fillId="0" borderId="0" xfId="0" applyFont="1" applyFill="1"/>
    <xf numFmtId="0" fontId="12" fillId="0" borderId="0" xfId="0" applyFont="1"/>
    <xf numFmtId="0" fontId="12" fillId="0" borderId="5" xfId="0" applyFont="1" applyFill="1" applyBorder="1" applyAlignment="1">
      <alignment horizontal="left"/>
    </xf>
    <xf numFmtId="0" fontId="2" fillId="3" borderId="25" xfId="0" applyFont="1" applyFill="1" applyBorder="1" applyAlignment="1">
      <alignment horizontal="center"/>
    </xf>
    <xf numFmtId="3" fontId="2" fillId="3" borderId="2" xfId="0" applyNumberFormat="1" applyFont="1" applyFill="1" applyBorder="1" applyAlignment="1">
      <alignment horizontal="center"/>
    </xf>
    <xf numFmtId="3" fontId="2" fillId="3" borderId="15" xfId="0" applyNumberFormat="1" applyFont="1" applyFill="1" applyBorder="1"/>
    <xf numFmtId="3" fontId="2" fillId="3" borderId="19" xfId="0" applyNumberFormat="1" applyFont="1" applyFill="1" applyBorder="1"/>
    <xf numFmtId="1" fontId="12" fillId="4" borderId="25" xfId="0" applyNumberFormat="1" applyFont="1" applyFill="1" applyBorder="1" applyAlignment="1">
      <alignment horizontal="center"/>
    </xf>
    <xf numFmtId="4" fontId="12" fillId="4" borderId="2" xfId="0" applyNumberFormat="1" applyFont="1" applyFill="1" applyBorder="1" applyAlignment="1">
      <alignment horizontal="center"/>
    </xf>
    <xf numFmtId="164" fontId="13" fillId="4" borderId="2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top"/>
    </xf>
    <xf numFmtId="0" fontId="5" fillId="0" borderId="2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6" fillId="0" borderId="25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16" fillId="0" borderId="18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8" fillId="0" borderId="1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27" xfId="0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20" fillId="0" borderId="30" xfId="0" applyFont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0" fillId="0" borderId="8" xfId="0" applyFont="1" applyBorder="1" applyAlignment="1">
      <alignment horizontal="center" wrapText="1"/>
    </xf>
    <xf numFmtId="0" fontId="17" fillId="0" borderId="0" xfId="0" applyFont="1" applyAlignment="1">
      <alignment horizontal="left" vertical="top" wrapText="1"/>
    </xf>
    <xf numFmtId="3" fontId="19" fillId="0" borderId="40" xfId="0" applyNumberFormat="1" applyFont="1" applyFill="1" applyBorder="1" applyAlignment="1">
      <alignment horizontal="center"/>
    </xf>
    <xf numFmtId="3" fontId="19" fillId="0" borderId="21" xfId="0" applyNumberFormat="1" applyFont="1" applyFill="1" applyBorder="1" applyAlignment="1">
      <alignment horizontal="center"/>
    </xf>
    <xf numFmtId="3" fontId="19" fillId="0" borderId="41" xfId="0" applyNumberFormat="1" applyFont="1" applyFill="1" applyBorder="1" applyAlignment="1">
      <alignment horizontal="center"/>
    </xf>
    <xf numFmtId="0" fontId="23" fillId="0" borderId="39" xfId="0" applyFont="1" applyFill="1" applyBorder="1" applyAlignment="1">
      <alignment horizontal="left" vertical="top" wrapText="1"/>
    </xf>
    <xf numFmtId="1" fontId="13" fillId="3" borderId="7" xfId="0" applyNumberFormat="1" applyFont="1" applyFill="1" applyBorder="1" applyAlignment="1">
      <alignment horizontal="center" vertical="center"/>
    </xf>
    <xf numFmtId="1" fontId="13" fillId="3" borderId="42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0" borderId="7" xfId="0" applyNumberFormat="1" applyFont="1" applyFill="1" applyBorder="1" applyAlignment="1">
      <alignment horizontal="center" vertical="center"/>
    </xf>
    <xf numFmtId="1" fontId="13" fillId="0" borderId="42" xfId="0" applyNumberFormat="1" applyFont="1" applyFill="1" applyBorder="1" applyAlignment="1">
      <alignment horizontal="center" vertical="center"/>
    </xf>
    <xf numFmtId="1" fontId="13" fillId="0" borderId="8" xfId="0" applyNumberFormat="1" applyFont="1" applyFill="1" applyBorder="1" applyAlignment="1">
      <alignment horizontal="center" vertical="center"/>
    </xf>
    <xf numFmtId="0" fontId="20" fillId="0" borderId="31" xfId="0" applyFont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" fontId="3" fillId="3" borderId="42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"/>
  <sheetViews>
    <sheetView tabSelected="1" zoomScale="80" zoomScaleNormal="80" workbookViewId="0">
      <selection activeCell="T5" sqref="T5"/>
    </sheetView>
  </sheetViews>
  <sheetFormatPr defaultColWidth="8.81640625" defaultRowHeight="14" x14ac:dyDescent="0.3"/>
  <cols>
    <col min="1" max="1" width="33.453125" style="1" customWidth="1"/>
    <col min="2" max="2" width="20.36328125" style="1" customWidth="1"/>
    <col min="3" max="8" width="11.1796875" style="1" customWidth="1"/>
    <col min="9" max="10" width="10.1796875" style="1" customWidth="1"/>
    <col min="11" max="11" width="6.6328125" style="1" customWidth="1"/>
    <col min="12" max="12" width="11" style="1" customWidth="1"/>
    <col min="13" max="13" width="12.08984375" style="1" bestFit="1" customWidth="1"/>
    <col min="14" max="15" width="11.6328125" style="1" customWidth="1"/>
    <col min="16" max="16" width="8.81640625" style="5"/>
    <col min="17" max="16384" width="8.81640625" style="1"/>
  </cols>
  <sheetData>
    <row r="1" spans="1:16" x14ac:dyDescent="0.3">
      <c r="A1" s="128" t="s">
        <v>46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x14ac:dyDescent="0.3">
      <c r="A2" s="128" t="s">
        <v>47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 ht="28.5" customHeight="1" x14ac:dyDescent="0.3">
      <c r="A3" s="85" t="s">
        <v>15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</row>
    <row r="4" spans="1:16" ht="17.5" customHeight="1" x14ac:dyDescent="0.3">
      <c r="A4" s="86" t="s">
        <v>21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6" ht="17.5" customHeight="1" thickBot="1" x14ac:dyDescent="0.35">
      <c r="A5" s="87" t="s">
        <v>22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</row>
    <row r="6" spans="1:16" ht="29" customHeight="1" x14ac:dyDescent="0.3">
      <c r="A6" s="36"/>
      <c r="B6" s="36"/>
      <c r="C6" s="100" t="s">
        <v>35</v>
      </c>
      <c r="D6" s="101"/>
      <c r="E6" s="101"/>
      <c r="F6" s="101"/>
      <c r="G6" s="101"/>
      <c r="H6" s="102"/>
      <c r="I6" s="36"/>
      <c r="J6" s="73"/>
      <c r="K6" s="36"/>
      <c r="L6" s="36"/>
      <c r="M6" s="36"/>
      <c r="N6" s="36"/>
      <c r="O6" s="36"/>
      <c r="P6" s="36"/>
    </row>
    <row r="7" spans="1:16" ht="14.5" thickBot="1" x14ac:dyDescent="0.35">
      <c r="A7" s="91" t="s">
        <v>28</v>
      </c>
      <c r="B7" s="91" t="s">
        <v>29</v>
      </c>
      <c r="C7" s="103" t="s">
        <v>40</v>
      </c>
      <c r="D7" s="104"/>
      <c r="E7" s="104"/>
      <c r="F7" s="104"/>
      <c r="G7" s="104"/>
      <c r="H7" s="105"/>
      <c r="I7" s="88" t="s">
        <v>41</v>
      </c>
      <c r="J7" s="88"/>
      <c r="K7" s="89"/>
      <c r="L7" s="89"/>
      <c r="M7" s="89"/>
      <c r="N7" s="89"/>
      <c r="O7" s="90"/>
    </row>
    <row r="8" spans="1:16" ht="13" customHeight="1" x14ac:dyDescent="0.3">
      <c r="A8" s="92"/>
      <c r="B8" s="92"/>
      <c r="C8" s="106" t="s">
        <v>30</v>
      </c>
      <c r="D8" s="107" t="s">
        <v>20</v>
      </c>
      <c r="E8" s="107"/>
      <c r="F8" s="108" t="s">
        <v>31</v>
      </c>
      <c r="G8" s="107" t="s">
        <v>12</v>
      </c>
      <c r="H8" s="121" t="s">
        <v>13</v>
      </c>
      <c r="I8" s="93" t="s">
        <v>36</v>
      </c>
      <c r="J8" s="93" t="s">
        <v>39</v>
      </c>
      <c r="K8" s="94" t="s">
        <v>20</v>
      </c>
      <c r="L8" s="94"/>
      <c r="M8" s="98" t="s">
        <v>38</v>
      </c>
      <c r="N8" s="95" t="s">
        <v>12</v>
      </c>
      <c r="O8" s="96" t="s">
        <v>13</v>
      </c>
    </row>
    <row r="9" spans="1:16" ht="47.5" customHeight="1" x14ac:dyDescent="0.3">
      <c r="A9" s="92"/>
      <c r="B9" s="92"/>
      <c r="C9" s="106"/>
      <c r="D9" s="44" t="s">
        <v>32</v>
      </c>
      <c r="E9" s="44" t="s">
        <v>14</v>
      </c>
      <c r="F9" s="109"/>
      <c r="G9" s="107"/>
      <c r="H9" s="121"/>
      <c r="I9" s="93"/>
      <c r="J9" s="93"/>
      <c r="K9" s="2" t="s">
        <v>37</v>
      </c>
      <c r="L9" s="3" t="s">
        <v>14</v>
      </c>
      <c r="M9" s="99"/>
      <c r="N9" s="95"/>
      <c r="O9" s="97"/>
    </row>
    <row r="10" spans="1:16" s="5" customFormat="1" x14ac:dyDescent="0.3">
      <c r="A10" s="92"/>
      <c r="B10" s="92"/>
      <c r="C10" s="55" t="s">
        <v>17</v>
      </c>
      <c r="D10" s="45" t="s">
        <v>18</v>
      </c>
      <c r="E10" s="45" t="s">
        <v>18</v>
      </c>
      <c r="F10" s="46" t="s">
        <v>19</v>
      </c>
      <c r="G10" s="46" t="s">
        <v>19</v>
      </c>
      <c r="H10" s="56" t="s">
        <v>19</v>
      </c>
      <c r="I10" s="52" t="s">
        <v>17</v>
      </c>
      <c r="J10" s="52" t="s">
        <v>17</v>
      </c>
      <c r="K10" s="4" t="s">
        <v>18</v>
      </c>
      <c r="L10" s="4" t="s">
        <v>18</v>
      </c>
      <c r="M10" s="2" t="s">
        <v>19</v>
      </c>
      <c r="N10" s="12" t="s">
        <v>19</v>
      </c>
      <c r="O10" s="14" t="s">
        <v>19</v>
      </c>
    </row>
    <row r="11" spans="1:16" s="5" customFormat="1" x14ac:dyDescent="0.3">
      <c r="A11" s="25" t="s">
        <v>0</v>
      </c>
      <c r="B11" s="25" t="s">
        <v>11</v>
      </c>
      <c r="C11" s="57">
        <v>1200</v>
      </c>
      <c r="D11" s="47">
        <v>64.757490636704119</v>
      </c>
      <c r="E11" s="48">
        <v>77708.988764044945</v>
      </c>
      <c r="F11" s="49">
        <v>8.3714103324127755</v>
      </c>
      <c r="G11" s="50">
        <v>650533.83146067418</v>
      </c>
      <c r="H11" s="58">
        <v>325266.91573033709</v>
      </c>
      <c r="I11" s="78">
        <v>1463</v>
      </c>
      <c r="J11" s="122">
        <f>AVERAGE(I11:I13)</f>
        <v>1427</v>
      </c>
      <c r="K11" s="27">
        <f>L11/I11</f>
        <v>61.202323991797677</v>
      </c>
      <c r="L11" s="79">
        <v>89539</v>
      </c>
      <c r="M11" s="28">
        <f>N11/L11</f>
        <v>8.7528422251756215</v>
      </c>
      <c r="N11" s="80">
        <v>783720.74</v>
      </c>
      <c r="O11" s="81">
        <f>N11*0.5</f>
        <v>391860.37</v>
      </c>
      <c r="P11" s="29" t="s">
        <v>26</v>
      </c>
    </row>
    <row r="12" spans="1:16" x14ac:dyDescent="0.3">
      <c r="A12" s="26" t="s">
        <v>1</v>
      </c>
      <c r="B12" s="26" t="s">
        <v>0</v>
      </c>
      <c r="C12" s="57">
        <v>1200</v>
      </c>
      <c r="D12" s="47">
        <v>64.757490636704119</v>
      </c>
      <c r="E12" s="48">
        <v>77708.988764044945</v>
      </c>
      <c r="F12" s="49">
        <v>8.3714103324127755</v>
      </c>
      <c r="G12" s="50">
        <v>650533.83146067418</v>
      </c>
      <c r="H12" s="58">
        <v>325266.91573033709</v>
      </c>
      <c r="I12" s="78">
        <v>1450</v>
      </c>
      <c r="J12" s="123"/>
      <c r="K12" s="27">
        <f>L12/I12</f>
        <v>64.4951724137931</v>
      </c>
      <c r="L12" s="79">
        <v>93518</v>
      </c>
      <c r="M12" s="28">
        <f>N12/L12</f>
        <v>8.7477905857695841</v>
      </c>
      <c r="N12" s="80">
        <v>818075.88</v>
      </c>
      <c r="O12" s="81">
        <f>N12*0.5</f>
        <v>409037.94</v>
      </c>
      <c r="P12" s="29" t="s">
        <v>26</v>
      </c>
    </row>
    <row r="13" spans="1:16" x14ac:dyDescent="0.3">
      <c r="A13" s="26" t="s">
        <v>2</v>
      </c>
      <c r="B13" s="26" t="s">
        <v>1</v>
      </c>
      <c r="C13" s="57">
        <v>1200</v>
      </c>
      <c r="D13" s="47">
        <v>64.757490636704119</v>
      </c>
      <c r="E13" s="48">
        <v>77708.988764044945</v>
      </c>
      <c r="F13" s="49">
        <v>8.3714103324127755</v>
      </c>
      <c r="G13" s="50">
        <v>650533.83146067418</v>
      </c>
      <c r="H13" s="58">
        <v>325266.91573033709</v>
      </c>
      <c r="I13" s="78">
        <v>1368</v>
      </c>
      <c r="J13" s="124"/>
      <c r="K13" s="27">
        <f t="shared" ref="K13:K15" si="0">L13/I13</f>
        <v>65.793128654970758</v>
      </c>
      <c r="L13" s="79">
        <v>90005</v>
      </c>
      <c r="M13" s="28">
        <f t="shared" ref="M13:M18" si="1">N13/L13</f>
        <v>8.5055713571468239</v>
      </c>
      <c r="N13" s="80">
        <v>765543.95</v>
      </c>
      <c r="O13" s="81">
        <f t="shared" ref="O13:O22" si="2">N13*0.5</f>
        <v>382771.97499999998</v>
      </c>
      <c r="P13" s="29" t="s">
        <v>26</v>
      </c>
    </row>
    <row r="14" spans="1:16" x14ac:dyDescent="0.3">
      <c r="A14" s="25" t="s">
        <v>3</v>
      </c>
      <c r="B14" s="26" t="s">
        <v>2</v>
      </c>
      <c r="C14" s="57">
        <v>1200</v>
      </c>
      <c r="D14" s="47">
        <v>64.757490636704119</v>
      </c>
      <c r="E14" s="48">
        <v>77708.988764044945</v>
      </c>
      <c r="F14" s="49">
        <v>8.3714103324127755</v>
      </c>
      <c r="G14" s="50">
        <v>650533.83146067418</v>
      </c>
      <c r="H14" s="58">
        <v>325266.91573033709</v>
      </c>
      <c r="I14" s="78">
        <v>1493</v>
      </c>
      <c r="J14" s="125">
        <f>AVERAGE(I14:I16)</f>
        <v>1570.3333333333333</v>
      </c>
      <c r="K14" s="27">
        <f t="shared" si="0"/>
        <v>61.618888144675154</v>
      </c>
      <c r="L14" s="79">
        <v>91997</v>
      </c>
      <c r="M14" s="28">
        <f t="shared" si="1"/>
        <v>8.7847301542441603</v>
      </c>
      <c r="N14" s="80">
        <v>808168.82</v>
      </c>
      <c r="O14" s="81">
        <f t="shared" si="2"/>
        <v>404084.41</v>
      </c>
      <c r="P14" s="29" t="s">
        <v>26</v>
      </c>
    </row>
    <row r="15" spans="1:16" x14ac:dyDescent="0.3">
      <c r="A15" s="26" t="s">
        <v>4</v>
      </c>
      <c r="B15" s="26" t="s">
        <v>3</v>
      </c>
      <c r="C15" s="57">
        <v>1200</v>
      </c>
      <c r="D15" s="47">
        <v>64.757490636704119</v>
      </c>
      <c r="E15" s="48">
        <v>77708.988764044945</v>
      </c>
      <c r="F15" s="49">
        <v>8.3714103324127755</v>
      </c>
      <c r="G15" s="50">
        <v>650533.83146067418</v>
      </c>
      <c r="H15" s="58">
        <v>325266.91573033709</v>
      </c>
      <c r="I15" s="78">
        <v>1597</v>
      </c>
      <c r="J15" s="126"/>
      <c r="K15" s="27">
        <f t="shared" si="0"/>
        <v>64.904821540388227</v>
      </c>
      <c r="L15" s="79">
        <v>103653</v>
      </c>
      <c r="M15" s="28">
        <f t="shared" si="1"/>
        <v>8.5994368710987619</v>
      </c>
      <c r="N15" s="80">
        <v>891357.43</v>
      </c>
      <c r="O15" s="81">
        <f t="shared" si="2"/>
        <v>445678.71500000003</v>
      </c>
      <c r="P15" s="29" t="s">
        <v>26</v>
      </c>
    </row>
    <row r="16" spans="1:16" x14ac:dyDescent="0.3">
      <c r="A16" s="26" t="s">
        <v>5</v>
      </c>
      <c r="B16" s="26" t="s">
        <v>4</v>
      </c>
      <c r="C16" s="57">
        <v>1200</v>
      </c>
      <c r="D16" s="47">
        <v>64.757490636704119</v>
      </c>
      <c r="E16" s="48">
        <v>77708.988764044945</v>
      </c>
      <c r="F16" s="49">
        <v>8.3714103324127755</v>
      </c>
      <c r="G16" s="50">
        <v>650533.83146067418</v>
      </c>
      <c r="H16" s="58">
        <v>325266.91573033709</v>
      </c>
      <c r="I16" s="78">
        <v>1621</v>
      </c>
      <c r="J16" s="127"/>
      <c r="K16" s="27">
        <f>L16/I16</f>
        <v>62.867365823565699</v>
      </c>
      <c r="L16" s="79">
        <v>101908</v>
      </c>
      <c r="M16" s="28">
        <f t="shared" si="1"/>
        <v>8.8373624249322926</v>
      </c>
      <c r="N16" s="80">
        <v>900597.93</v>
      </c>
      <c r="O16" s="81">
        <f t="shared" si="2"/>
        <v>450298.96500000003</v>
      </c>
      <c r="P16" s="29" t="s">
        <v>26</v>
      </c>
    </row>
    <row r="17" spans="1:16" x14ac:dyDescent="0.3">
      <c r="A17" s="25" t="s">
        <v>6</v>
      </c>
      <c r="B17" s="26" t="s">
        <v>5</v>
      </c>
      <c r="C17" s="57">
        <v>1200</v>
      </c>
      <c r="D17" s="47">
        <v>64.757490636704119</v>
      </c>
      <c r="E17" s="48">
        <v>77708.988764044945</v>
      </c>
      <c r="F17" s="49">
        <v>8.3714103324127755</v>
      </c>
      <c r="G17" s="50">
        <v>650533.83146067418</v>
      </c>
      <c r="H17" s="58">
        <v>325266.91573033709</v>
      </c>
      <c r="I17" s="78">
        <v>1464</v>
      </c>
      <c r="J17" s="115">
        <f>AVERAGE(I17:I19)</f>
        <v>1549.4444444444443</v>
      </c>
      <c r="K17" s="27">
        <f>L17/I17</f>
        <v>64.243852459016395</v>
      </c>
      <c r="L17" s="79">
        <v>94053</v>
      </c>
      <c r="M17" s="28">
        <f t="shared" si="1"/>
        <v>8.5176948103728751</v>
      </c>
      <c r="N17" s="80">
        <v>801114.75</v>
      </c>
      <c r="O17" s="81">
        <f t="shared" ref="O17" si="3">N17*0.5</f>
        <v>400557.375</v>
      </c>
      <c r="P17" s="29" t="s">
        <v>26</v>
      </c>
    </row>
    <row r="18" spans="1:16" s="76" customFormat="1" x14ac:dyDescent="0.3">
      <c r="A18" s="26" t="s">
        <v>7</v>
      </c>
      <c r="B18" s="26" t="s">
        <v>6</v>
      </c>
      <c r="C18" s="57">
        <v>1200</v>
      </c>
      <c r="D18" s="47">
        <v>64.757490636704119</v>
      </c>
      <c r="E18" s="48">
        <v>77708.988764044945</v>
      </c>
      <c r="F18" s="49">
        <v>8.3714103324127755</v>
      </c>
      <c r="G18" s="50">
        <v>650533.83146067418</v>
      </c>
      <c r="H18" s="58">
        <v>325266.91573033709</v>
      </c>
      <c r="I18" s="78">
        <v>1617</v>
      </c>
      <c r="J18" s="116"/>
      <c r="K18" s="27">
        <f>L18/I18</f>
        <v>64.174397031539883</v>
      </c>
      <c r="L18" s="79">
        <v>103770</v>
      </c>
      <c r="M18" s="28">
        <f t="shared" si="1"/>
        <v>8.696624361568853</v>
      </c>
      <c r="N18" s="80">
        <v>902448.71</v>
      </c>
      <c r="O18" s="81">
        <f>N18*0.5</f>
        <v>451224.35499999998</v>
      </c>
      <c r="P18" s="29" t="s">
        <v>26</v>
      </c>
    </row>
    <row r="19" spans="1:16" s="76" customFormat="1" x14ac:dyDescent="0.3">
      <c r="A19" s="21" t="s">
        <v>8</v>
      </c>
      <c r="B19" s="21" t="s">
        <v>7</v>
      </c>
      <c r="C19" s="57">
        <v>1200</v>
      </c>
      <c r="D19" s="47">
        <v>64.757490636704119</v>
      </c>
      <c r="E19" s="48">
        <v>77708.988764044945</v>
      </c>
      <c r="F19" s="49">
        <v>8.3714103324127755</v>
      </c>
      <c r="G19" s="50">
        <v>650533.83146067418</v>
      </c>
      <c r="H19" s="58">
        <v>325266.91573033709</v>
      </c>
      <c r="I19" s="82">
        <f>AVERAGE(I16:I18)</f>
        <v>1567.3333333333333</v>
      </c>
      <c r="J19" s="117"/>
      <c r="K19" s="84">
        <f>AVERAGE(K16:K18)</f>
        <v>63.76187177137399</v>
      </c>
      <c r="L19" s="22">
        <f>I19*K19</f>
        <v>99936.107023000164</v>
      </c>
      <c r="M19" s="83">
        <f>AVERAGE(M16:M18)</f>
        <v>8.6838938656246736</v>
      </c>
      <c r="N19" s="24">
        <f>L19*M19</f>
        <v>867834.54673144198</v>
      </c>
      <c r="O19" s="15">
        <f t="shared" si="2"/>
        <v>433917.27336572099</v>
      </c>
      <c r="P19" s="75" t="s">
        <v>27</v>
      </c>
    </row>
    <row r="20" spans="1:16" s="76" customFormat="1" x14ac:dyDescent="0.3">
      <c r="A20" s="77" t="s">
        <v>9</v>
      </c>
      <c r="B20" s="21" t="s">
        <v>8</v>
      </c>
      <c r="C20" s="57">
        <v>1200</v>
      </c>
      <c r="D20" s="47">
        <v>64.757490636704119</v>
      </c>
      <c r="E20" s="48">
        <v>77708.988764044945</v>
      </c>
      <c r="F20" s="49">
        <v>8.3714103324127755</v>
      </c>
      <c r="G20" s="50">
        <v>650533.83146067418</v>
      </c>
      <c r="H20" s="58">
        <v>325266.91573033709</v>
      </c>
      <c r="I20" s="53">
        <f t="shared" ref="I20:I22" si="4">I19</f>
        <v>1567.3333333333333</v>
      </c>
      <c r="J20" s="118">
        <f>AVERAGE(I20:I22)</f>
        <v>1567.3333333333333</v>
      </c>
      <c r="K20" s="74">
        <f t="shared" ref="K20:K22" si="5">K19</f>
        <v>63.76187177137399</v>
      </c>
      <c r="L20" s="22">
        <f t="shared" ref="L20:L22" si="6">I20*K20</f>
        <v>99936.107023000164</v>
      </c>
      <c r="M20" s="23">
        <f t="shared" ref="M20:M22" si="7">M19</f>
        <v>8.6838938656246736</v>
      </c>
      <c r="N20" s="24">
        <f t="shared" ref="N20:N22" si="8">L20*M20</f>
        <v>867834.54673144198</v>
      </c>
      <c r="O20" s="15">
        <f t="shared" si="2"/>
        <v>433917.27336572099</v>
      </c>
      <c r="P20" s="75" t="s">
        <v>27</v>
      </c>
    </row>
    <row r="21" spans="1:16" s="76" customFormat="1" x14ac:dyDescent="0.3">
      <c r="A21" s="21" t="s">
        <v>10</v>
      </c>
      <c r="B21" s="21" t="s">
        <v>9</v>
      </c>
      <c r="C21" s="57">
        <v>1200</v>
      </c>
      <c r="D21" s="47">
        <v>64.757490636704119</v>
      </c>
      <c r="E21" s="48">
        <v>77708.988764044945</v>
      </c>
      <c r="F21" s="49">
        <v>8.3714103324127755</v>
      </c>
      <c r="G21" s="50">
        <v>650533.83146067418</v>
      </c>
      <c r="H21" s="58">
        <v>325266.91573033709</v>
      </c>
      <c r="I21" s="53">
        <f t="shared" si="4"/>
        <v>1567.3333333333333</v>
      </c>
      <c r="J21" s="119"/>
      <c r="K21" s="74">
        <f t="shared" si="5"/>
        <v>63.76187177137399</v>
      </c>
      <c r="L21" s="22">
        <f t="shared" si="6"/>
        <v>99936.107023000164</v>
      </c>
      <c r="M21" s="23">
        <f t="shared" si="7"/>
        <v>8.6838938656246736</v>
      </c>
      <c r="N21" s="24">
        <f t="shared" si="8"/>
        <v>867834.54673144198</v>
      </c>
      <c r="O21" s="15">
        <f t="shared" si="2"/>
        <v>433917.27336572099</v>
      </c>
      <c r="P21" s="7" t="s">
        <v>27</v>
      </c>
    </row>
    <row r="22" spans="1:16" s="76" customFormat="1" x14ac:dyDescent="0.3">
      <c r="A22" s="21" t="s">
        <v>11</v>
      </c>
      <c r="B22" s="21" t="s">
        <v>10</v>
      </c>
      <c r="C22" s="57">
        <v>1200</v>
      </c>
      <c r="D22" s="47">
        <v>64.757490636704119</v>
      </c>
      <c r="E22" s="48">
        <v>77708.988764044945</v>
      </c>
      <c r="F22" s="49">
        <v>8.3714103324127755</v>
      </c>
      <c r="G22" s="50">
        <v>650533.83146067418</v>
      </c>
      <c r="H22" s="58">
        <v>325266.91573033709</v>
      </c>
      <c r="I22" s="53">
        <f t="shared" si="4"/>
        <v>1567.3333333333333</v>
      </c>
      <c r="J22" s="120"/>
      <c r="K22" s="74">
        <f t="shared" si="5"/>
        <v>63.76187177137399</v>
      </c>
      <c r="L22" s="22">
        <f t="shared" si="6"/>
        <v>99936.107023000164</v>
      </c>
      <c r="M22" s="23">
        <f t="shared" si="7"/>
        <v>8.6838938656246736</v>
      </c>
      <c r="N22" s="24">
        <f t="shared" si="8"/>
        <v>867834.54673144198</v>
      </c>
      <c r="O22" s="15">
        <f t="shared" si="2"/>
        <v>433917.27336572099</v>
      </c>
      <c r="P22" s="7" t="s">
        <v>27</v>
      </c>
    </row>
    <row r="23" spans="1:16" x14ac:dyDescent="0.3">
      <c r="A23" s="8" t="s">
        <v>16</v>
      </c>
      <c r="B23" s="8" t="s">
        <v>16</v>
      </c>
      <c r="C23" s="59">
        <v>1200</v>
      </c>
      <c r="D23" s="9">
        <v>64.757490636704119</v>
      </c>
      <c r="E23" s="10">
        <v>932507.86516853934</v>
      </c>
      <c r="F23" s="11">
        <v>8.3714103324127773</v>
      </c>
      <c r="G23" s="51">
        <v>7806405.9775280906</v>
      </c>
      <c r="H23" s="60">
        <v>3903202.9887640453</v>
      </c>
      <c r="I23" s="54">
        <f>ROUNDUP(AVERAGE(I11:I22),0)</f>
        <v>1529</v>
      </c>
      <c r="J23" s="54"/>
      <c r="K23" s="9">
        <f>L23/I23/12</f>
        <v>58.788338134510603</v>
      </c>
      <c r="L23" s="10">
        <f>SUM(L12:L22)</f>
        <v>1078648.4280920005</v>
      </c>
      <c r="M23" s="11">
        <f>N23/L23</f>
        <v>8.6762706116209589</v>
      </c>
      <c r="N23" s="13">
        <f>SUM(N12:N22)</f>
        <v>9358645.6569257677</v>
      </c>
      <c r="O23" s="16">
        <f>ROUND(SUM(O11:O22),0)</f>
        <v>5071183</v>
      </c>
      <c r="P23" s="7" t="s">
        <v>27</v>
      </c>
    </row>
    <row r="24" spans="1:16" s="20" customFormat="1" ht="14" customHeight="1" x14ac:dyDescent="0.3">
      <c r="A24" s="30"/>
      <c r="B24" s="30"/>
      <c r="C24" s="61" t="s">
        <v>33</v>
      </c>
      <c r="D24" s="62"/>
      <c r="E24" s="62"/>
      <c r="F24" s="62"/>
      <c r="G24" s="63"/>
      <c r="H24" s="64">
        <v>597312</v>
      </c>
      <c r="I24" s="31"/>
      <c r="J24" s="31"/>
      <c r="K24" s="32"/>
      <c r="L24" s="33"/>
      <c r="M24" s="34"/>
      <c r="N24" s="35"/>
      <c r="O24" s="111"/>
      <c r="P24" s="7"/>
    </row>
    <row r="25" spans="1:16" s="20" customFormat="1" ht="14" customHeight="1" thickBot="1" x14ac:dyDescent="0.35">
      <c r="A25" s="30"/>
      <c r="B25" s="30"/>
      <c r="C25" s="65"/>
      <c r="D25" s="66"/>
      <c r="E25" s="67"/>
      <c r="F25" s="68"/>
      <c r="G25" s="69"/>
      <c r="H25" s="70">
        <v>4500514.9887640458</v>
      </c>
      <c r="I25" s="31"/>
      <c r="J25" s="31"/>
      <c r="K25" s="32"/>
      <c r="L25" s="33"/>
      <c r="M25" s="34"/>
      <c r="N25" s="35"/>
      <c r="O25" s="112"/>
      <c r="P25" s="7"/>
    </row>
    <row r="26" spans="1:16" s="20" customFormat="1" ht="45.5" customHeight="1" thickBot="1" x14ac:dyDescent="0.35">
      <c r="A26" s="30"/>
      <c r="B26" s="30"/>
      <c r="C26" s="114" t="s">
        <v>34</v>
      </c>
      <c r="D26" s="114"/>
      <c r="E26" s="114"/>
      <c r="F26" s="114"/>
      <c r="G26" s="114"/>
      <c r="H26" s="114"/>
      <c r="I26" s="31"/>
      <c r="J26" s="31"/>
      <c r="K26" s="32"/>
      <c r="L26" s="33"/>
      <c r="M26" s="34"/>
      <c r="N26" s="35"/>
      <c r="O26" s="113"/>
      <c r="P26" s="7"/>
    </row>
    <row r="27" spans="1:16" x14ac:dyDescent="0.3">
      <c r="A27" s="38" t="s">
        <v>42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17">
        <f>SUM(O11:O22)</f>
        <v>5071183.1984628839</v>
      </c>
      <c r="P27" s="7" t="s">
        <v>27</v>
      </c>
    </row>
    <row r="28" spans="1:16" x14ac:dyDescent="0.3">
      <c r="A28" s="40" t="s">
        <v>23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18">
        <v>4500515</v>
      </c>
      <c r="P28" s="6" t="s">
        <v>26</v>
      </c>
    </row>
    <row r="29" spans="1:16" ht="14.5" thickBot="1" x14ac:dyDescent="0.35">
      <c r="A29" s="42" t="s">
        <v>24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19">
        <f>O28-O27</f>
        <v>-570668.19846288394</v>
      </c>
      <c r="P29" s="7" t="s">
        <v>27</v>
      </c>
    </row>
    <row r="30" spans="1:16" ht="18.5" customHeight="1" x14ac:dyDescent="0.3">
      <c r="A30" s="110" t="s">
        <v>43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</row>
    <row r="31" spans="1:16" ht="18.5" customHeight="1" x14ac:dyDescent="0.3">
      <c r="A31" s="110" t="s">
        <v>44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</row>
    <row r="32" spans="1:16" ht="18.5" customHeight="1" x14ac:dyDescent="0.3">
      <c r="A32" s="110" t="s">
        <v>45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</row>
    <row r="33" spans="1:16" ht="18.5" customHeight="1" x14ac:dyDescent="0.3">
      <c r="A33" s="37"/>
      <c r="B33" s="37"/>
      <c r="C33" s="37"/>
      <c r="D33" s="37"/>
      <c r="E33" s="37"/>
      <c r="F33" s="37"/>
      <c r="G33" s="37"/>
      <c r="H33" s="37"/>
      <c r="I33" s="37"/>
      <c r="J33" s="72"/>
      <c r="K33" s="37"/>
      <c r="L33" s="37"/>
      <c r="M33" s="37"/>
      <c r="N33" s="37"/>
      <c r="O33" s="37"/>
      <c r="P33" s="37"/>
    </row>
    <row r="34" spans="1:16" ht="63" customHeight="1" x14ac:dyDescent="0.3">
      <c r="A34" s="71" t="s">
        <v>25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</sheetData>
  <mergeCells count="30">
    <mergeCell ref="A1:P1"/>
    <mergeCell ref="A2:P2"/>
    <mergeCell ref="J17:J19"/>
    <mergeCell ref="J20:J22"/>
    <mergeCell ref="G8:G9"/>
    <mergeCell ref="H8:H9"/>
    <mergeCell ref="J8:J9"/>
    <mergeCell ref="J11:J13"/>
    <mergeCell ref="J14:J16"/>
    <mergeCell ref="A30:P30"/>
    <mergeCell ref="A31:P31"/>
    <mergeCell ref="A32:P32"/>
    <mergeCell ref="O24:O26"/>
    <mergeCell ref="C26:H26"/>
    <mergeCell ref="A3:P3"/>
    <mergeCell ref="A4:P4"/>
    <mergeCell ref="A5:P5"/>
    <mergeCell ref="I7:O7"/>
    <mergeCell ref="A7:A10"/>
    <mergeCell ref="I8:I9"/>
    <mergeCell ref="K8:L8"/>
    <mergeCell ref="N8:N9"/>
    <mergeCell ref="O8:O9"/>
    <mergeCell ref="M8:M9"/>
    <mergeCell ref="B7:B10"/>
    <mergeCell ref="C6:H6"/>
    <mergeCell ref="C7:H7"/>
    <mergeCell ref="C8:C9"/>
    <mergeCell ref="D8:E8"/>
    <mergeCell ref="F8:F9"/>
  </mergeCells>
  <phoneticPr fontId="1" type="noConversion"/>
  <pageMargins left="1.1023622047244095" right="0.51181102362204722" top="1.1417322834645669" bottom="0.74803149606299213" header="0.31496062992125984" footer="0.31496062992125984"/>
  <pageSetup paperSize="9" scale="6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11" ma:contentTypeDescription="Create a new document." ma:contentTypeScope="" ma:versionID="fad9386d6e77dad1712f4d1222ad34d4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261af6a7204945ca06c7ebe587b3c13e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13749E-34DA-4D6C-B33A-EEC66D5A35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7C86A9-271C-4B6B-8F7C-69B87FBE87C9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30b671a1-e750-4efc-a322-d42da312423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467A10E-8C17-4226-A9F2-5B58AEC9B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Pielikums_aprūpe_m_bērni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Strēle</dc:creator>
  <cp:lastModifiedBy>Sandra Strēle</cp:lastModifiedBy>
  <cp:lastPrinted>2025-08-22T08:09:02Z</cp:lastPrinted>
  <dcterms:created xsi:type="dcterms:W3CDTF">2015-06-05T18:19:34Z</dcterms:created>
  <dcterms:modified xsi:type="dcterms:W3CDTF">2026-09-05T12:25:58Z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