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\\vnozare.pri\vm\Redirect_profiles\VM_Igors_Belovs\My Documents\Darba mape\MK_rīkojuma_projekti\2022\Apro_pārd_PVN\Gala_variants\"/>
    </mc:Choice>
  </mc:AlternateContent>
  <xr:revisionPtr revIDLastSave="0" documentId="8_{9166D7B2-0D50-477B-9C74-DB43ECF56A23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Kopsavilkums" sheetId="5" r:id="rId1"/>
    <sheet name="PVN palielinājuma aprēķins" sheetId="13" r:id="rId2"/>
    <sheet name="Izejas dati PSKUS" sheetId="1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2" i="13" l="1"/>
  <c r="I6" i="12"/>
  <c r="I7" i="12"/>
  <c r="I8" i="12"/>
  <c r="C13" i="13"/>
  <c r="D13" i="13" s="1"/>
  <c r="B12" i="13"/>
  <c r="C12" i="13" s="1"/>
  <c r="C11" i="13"/>
  <c r="D11" i="13" s="1"/>
  <c r="C10" i="13"/>
  <c r="D10" i="13" s="1"/>
  <c r="D5" i="13"/>
  <c r="E5" i="13" s="1"/>
  <c r="J8" i="12"/>
  <c r="J7" i="12"/>
  <c r="J6" i="12"/>
  <c r="H5" i="12"/>
  <c r="G5" i="12"/>
  <c r="F5" i="12"/>
  <c r="E5" i="12"/>
  <c r="D5" i="12"/>
  <c r="L5" i="12" s="1"/>
  <c r="C5" i="12"/>
  <c r="B5" i="12"/>
  <c r="I5" i="12" s="1"/>
  <c r="J5" i="12" l="1"/>
  <c r="B9" i="13"/>
  <c r="C9" i="13" s="1"/>
  <c r="D9" i="13" s="1"/>
  <c r="C5" i="5" s="1"/>
  <c r="C6" i="5" s="1"/>
</calcChain>
</file>

<file path=xl/sharedStrings.xml><?xml version="1.0" encoding="utf-8"?>
<sst xmlns="http://schemas.openxmlformats.org/spreadsheetml/2006/main" count="49" uniqueCount="48">
  <si>
    <t>Kopsavilkums par papildu nepieciešamo finansējumu saistībā ar PVN maiņu no 01.07.2021</t>
  </si>
  <si>
    <t>2022 un turpmākiem gadiem</t>
  </si>
  <si>
    <t>VM KOPA:</t>
  </si>
  <si>
    <t>KOPĀ</t>
  </si>
  <si>
    <t>Ārstniecības iestādes nosaukums</t>
  </si>
  <si>
    <t>Darba samaksa, EUR</t>
  </si>
  <si>
    <t>Valsts sociālās apdrošināšanas obligātās iemaksas, EUR</t>
  </si>
  <si>
    <t>Ārstniecības līdzekļi, EUR</t>
  </si>
  <si>
    <t>Izdevumi, saistīti ar pacientu ēdināšanu, EUR</t>
  </si>
  <si>
    <t>Pieskaitāmās un netiešās ražošanas izmaksas, EUR</t>
  </si>
  <si>
    <t>Administratīvie izdevumi, EUR</t>
  </si>
  <si>
    <t>D</t>
  </si>
  <si>
    <t>S</t>
  </si>
  <si>
    <t>M</t>
  </si>
  <si>
    <t>E</t>
  </si>
  <si>
    <t>U</t>
  </si>
  <si>
    <t>A</t>
  </si>
  <si>
    <t>N</t>
  </si>
  <si>
    <t>Veselības aprūpes pakalpojumu tarifu pieaugums</t>
  </si>
  <si>
    <t>2021.g.</t>
  </si>
  <si>
    <t>Amortizācija, EUR</t>
  </si>
  <si>
    <t>Finansējums kopā, EUR</t>
  </si>
  <si>
    <t>Papildus nepieciešamais norādītais finansējums M elementam, euro</t>
  </si>
  <si>
    <t>Pieauguma procents M elementam</t>
  </si>
  <si>
    <t>Paula Stradiņa klīniskā universitātes slimnīca kopā</t>
  </si>
  <si>
    <r>
      <t>Stacionāro līgumu izpilde (</t>
    </r>
    <r>
      <rPr>
        <b/>
        <i/>
        <sz val="12"/>
        <rFont val="Times New Roman"/>
        <family val="1"/>
        <charset val="186"/>
      </rPr>
      <t>ar pacienta līdzmaksājumu, Covid finansējumu)</t>
    </r>
    <r>
      <rPr>
        <b/>
        <sz val="12"/>
        <rFont val="Times New Roman"/>
        <family val="1"/>
        <charset val="186"/>
      </rPr>
      <t xml:space="preserve"> kopā</t>
    </r>
  </si>
  <si>
    <r>
      <t xml:space="preserve">Ambulatorie pakalpojumi </t>
    </r>
    <r>
      <rPr>
        <i/>
        <sz val="12"/>
        <rFont val="Times New Roman"/>
        <family val="1"/>
        <charset val="186"/>
      </rPr>
      <t>(ar pacienta līdzmaksājumu, Covid finansējumu</t>
    </r>
    <r>
      <rPr>
        <sz val="12"/>
        <rFont val="Times New Roman"/>
        <family val="1"/>
        <charset val="186"/>
      </rPr>
      <t>)</t>
    </r>
    <r>
      <rPr>
        <b/>
        <sz val="12"/>
        <rFont val="Times New Roman"/>
        <family val="1"/>
        <charset val="186"/>
      </rPr>
      <t xml:space="preserve"> kopā</t>
    </r>
  </si>
  <si>
    <t>Reģistru uzturēšanas un organizatoriski metodiskais darbs</t>
  </si>
  <si>
    <t>2021.g. stacionāro līgumu finansējuma kopsavilkums</t>
  </si>
  <si>
    <t>M elements summa, euro</t>
  </si>
  <si>
    <t>Pārējie elementi (t.sk D+S), euro</t>
  </si>
  <si>
    <t>Finansējums (bez pacienta līdzmaksājuma) kopā, euro</t>
  </si>
  <si>
    <t>M elementa daļa no kopējā finansējuma, %</t>
  </si>
  <si>
    <t>Stacionārie pakalpojumi kopā</t>
  </si>
  <si>
    <t>Budžeta apakšprogramma</t>
  </si>
  <si>
    <t>2021.gada finansēšanas plāna 1.versija</t>
  </si>
  <si>
    <t>M elementa summa (20 % no finansējuma)</t>
  </si>
  <si>
    <t xml:space="preserve">33.14 Primārā ambulatorā veselības aprūpe </t>
  </si>
  <si>
    <t>33.16 Sekundārā ambulatorā ves.aprūpe</t>
  </si>
  <si>
    <t>33.18 / 33.17 Stacionārā veselības aprūpe</t>
  </si>
  <si>
    <t>33.15Ambulatorie laboratoriskie izmeklējumi kopā</t>
  </si>
  <si>
    <t>Veselības aprūpes pakalpojumu budžeta finansējuma aprēķins PVN likmes palielinājumam 2022. gadam</t>
  </si>
  <si>
    <t>M elementa pieaugums 5% (2022.gadam)</t>
  </si>
  <si>
    <t xml:space="preserve">1.	Pēc stacionāro pakalpojumu līgumu finansējuma kopsavilkumas M elements stacionārajiem pakalpojumiem 2021. gadā tiek plānots 107 137 355 euro. 
2.	Šī summa ir 20 % no stacionāro pakalpojumu budžeta finansējuma kopsavilkuma par visiem elementiem.
3.	Pēc PSKUS norādītā, paredzamais izmaksu pieaugums ārstniecības līdzekļiem un materiāliem, tiek plānots 5% pieaugums visam M elementam.
4.	Katrā no pakalpojumu veidiem tiek noteikts M elementa kopsummas pieaugums, par pamatu ņemot indikatīvo prognozēto 5% pieaugumu. </t>
  </si>
  <si>
    <t>Pielikums Nr.3 MK rīkojuma projekta “Par apropriācijas pārdali no budžeta resora “74. Gadskārtējā valsts budžeta izpildes procesā pārdalāmais finansējums” programmas 08.00.00 “Veselības aprūpes sistēmas reformas ieviešanas finansējums””  anotācijai</t>
  </si>
  <si>
    <t>Pielikums Nr.2 MK rīkojuma projekta “Par apropriācijas pārdali no budžeta resora “74. Gadskārtējā valsts budžeta izpildes procesā pārdalāmais finansējums” programmas 08.00.00 “Veselības aprūpes sistēmas reformas ieviešanas finansējums””  anotācijai</t>
  </si>
  <si>
    <t>Pielikums Nr.1 MK rīkojuma projekta “Par apropriācijas pārdali no budžeta resora “74. Gadskārtējā valsts budžeta izpildes procesā pārdalāmais finansējums” programmas 08.00.00 “Veselības aprūpes sistēmas reformas ieviešanas finansējums””  anotācijai</t>
  </si>
  <si>
    <t>Pasākums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</si>
</sst>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-* #,##0.00\ &quot;$&quot;_-;\-* #,##0.00\ &quot;$&quot;_-;_-* &quot;-&quot;??\ &quot;$&quot;_-;_-@_-"/>
    <numFmt numFmtId="166" formatCode="#,##0\ _€"/>
    <numFmt numFmtId="167" formatCode="0.0000000"/>
  </numFmts>
  <fonts count="27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name val="Times New Roman"/>
      <family val="1"/>
      <charset val="186"/>
    </font>
    <font>
      <sz val="11"/>
      <color theme="1"/>
      <name val="Times New Roman"/>
      <family val="2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theme="1"/>
      <name val="Calibri"/>
      <family val="2"/>
      <charset val="186"/>
    </font>
    <font>
      <b/>
      <i/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Arial"/>
      <family val="2"/>
      <charset val="186"/>
    </font>
    <font>
      <b/>
      <i/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0" fontId="3" fillId="0" borderId="0"/>
    <xf numFmtId="0" fontId="9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7" fillId="0" borderId="0"/>
    <xf numFmtId="165" fontId="14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14" fillId="0" borderId="0"/>
    <xf numFmtId="0" fontId="2" fillId="0" borderId="0"/>
    <xf numFmtId="9" fontId="1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3">
    <xf numFmtId="0" fontId="0" fillId="0" borderId="0" xfId="0"/>
    <xf numFmtId="0" fontId="5" fillId="4" borderId="9" xfId="0" applyFont="1" applyFill="1" applyBorder="1" applyAlignment="1">
      <alignment horizontal="right" wrapText="1"/>
    </xf>
    <xf numFmtId="0" fontId="7" fillId="0" borderId="10" xfId="0" applyFont="1" applyBorder="1" applyAlignment="1">
      <alignment wrapText="1"/>
    </xf>
    <xf numFmtId="0" fontId="12" fillId="0" borderId="0" xfId="4" applyFont="1"/>
    <xf numFmtId="4" fontId="0" fillId="0" borderId="0" xfId="0" applyNumberFormat="1"/>
    <xf numFmtId="0" fontId="16" fillId="0" borderId="3" xfId="12" applyFont="1" applyBorder="1" applyAlignment="1">
      <alignment horizontal="center" wrapText="1"/>
    </xf>
    <xf numFmtId="0" fontId="16" fillId="5" borderId="3" xfId="12" applyFont="1" applyFill="1" applyBorder="1" applyAlignment="1">
      <alignment horizontal="center" wrapText="1"/>
    </xf>
    <xf numFmtId="0" fontId="19" fillId="0" borderId="0" xfId="4" applyFont="1"/>
    <xf numFmtId="0" fontId="16" fillId="0" borderId="1" xfId="12" applyFont="1" applyBorder="1" applyAlignment="1">
      <alignment horizontal="center"/>
    </xf>
    <xf numFmtId="0" fontId="16" fillId="5" borderId="1" xfId="12" applyFont="1" applyFill="1" applyBorder="1" applyAlignment="1">
      <alignment horizontal="center"/>
    </xf>
    <xf numFmtId="0" fontId="13" fillId="0" borderId="4" xfId="4" applyFont="1" applyBorder="1" applyAlignment="1">
      <alignment horizontal="left" wrapText="1"/>
    </xf>
    <xf numFmtId="3" fontId="16" fillId="3" borderId="4" xfId="4" applyNumberFormat="1" applyFont="1" applyFill="1" applyBorder="1" applyAlignment="1">
      <alignment horizontal="center" vertical="center"/>
    </xf>
    <xf numFmtId="3" fontId="16" fillId="5" borderId="4" xfId="4" applyNumberFormat="1" applyFont="1" applyFill="1" applyBorder="1" applyAlignment="1">
      <alignment horizontal="center" vertical="center"/>
    </xf>
    <xf numFmtId="0" fontId="16" fillId="0" borderId="3" xfId="4" applyFont="1" applyBorder="1" applyAlignment="1">
      <alignment horizontal="left" wrapText="1"/>
    </xf>
    <xf numFmtId="3" fontId="19" fillId="3" borderId="1" xfId="4" applyNumberFormat="1" applyFont="1" applyFill="1" applyBorder="1" applyAlignment="1">
      <alignment horizontal="center" vertical="center"/>
    </xf>
    <xf numFmtId="3" fontId="19" fillId="5" borderId="1" xfId="4" applyNumberFormat="1" applyFont="1" applyFill="1" applyBorder="1" applyAlignment="1">
      <alignment horizontal="center" vertical="center"/>
    </xf>
    <xf numFmtId="0" fontId="19" fillId="0" borderId="3" xfId="4" applyFont="1" applyBorder="1" applyAlignment="1">
      <alignment horizontal="left" wrapText="1"/>
    </xf>
    <xf numFmtId="3" fontId="19" fillId="3" borderId="1" xfId="4" applyNumberFormat="1" applyFont="1" applyFill="1" applyBorder="1" applyAlignment="1">
      <alignment horizontal="center" vertical="center" wrapText="1"/>
    </xf>
    <xf numFmtId="3" fontId="19" fillId="5" borderId="1" xfId="4" applyNumberFormat="1" applyFont="1" applyFill="1" applyBorder="1" applyAlignment="1">
      <alignment horizontal="center" vertical="center" wrapText="1"/>
    </xf>
    <xf numFmtId="10" fontId="19" fillId="0" borderId="0" xfId="14" applyNumberFormat="1" applyFont="1"/>
    <xf numFmtId="4" fontId="19" fillId="0" borderId="1" xfId="4" applyNumberFormat="1" applyFont="1" applyBorder="1" applyAlignment="1">
      <alignment horizontal="left" wrapText="1"/>
    </xf>
    <xf numFmtId="0" fontId="23" fillId="0" borderId="0" xfId="15" applyFont="1"/>
    <xf numFmtId="0" fontId="23" fillId="3" borderId="0" xfId="15" applyFont="1" applyFill="1"/>
    <xf numFmtId="0" fontId="23" fillId="0" borderId="0" xfId="15" applyFont="1" applyAlignment="1">
      <alignment wrapText="1"/>
    </xf>
    <xf numFmtId="3" fontId="23" fillId="3" borderId="0" xfId="15" applyNumberFormat="1" applyFont="1" applyFill="1" applyAlignment="1">
      <alignment horizontal="center" vertical="center"/>
    </xf>
    <xf numFmtId="3" fontId="23" fillId="3" borderId="0" xfId="15" applyNumberFormat="1" applyFont="1" applyFill="1"/>
    <xf numFmtId="4" fontId="23" fillId="3" borderId="0" xfId="15" applyNumberFormat="1" applyFont="1" applyFill="1"/>
    <xf numFmtId="3" fontId="23" fillId="3" borderId="0" xfId="15" applyNumberFormat="1" applyFont="1" applyFill="1" applyAlignment="1">
      <alignment horizontal="center"/>
    </xf>
    <xf numFmtId="1" fontId="23" fillId="3" borderId="0" xfId="15" applyNumberFormat="1" applyFont="1" applyFill="1" applyAlignment="1">
      <alignment horizontal="center"/>
    </xf>
    <xf numFmtId="3" fontId="23" fillId="0" borderId="0" xfId="15" applyNumberFormat="1" applyFont="1"/>
    <xf numFmtId="4" fontId="23" fillId="0" borderId="0" xfId="15" applyNumberFormat="1" applyFont="1"/>
    <xf numFmtId="164" fontId="23" fillId="0" borderId="0" xfId="15" applyNumberFormat="1" applyFont="1"/>
    <xf numFmtId="0" fontId="19" fillId="0" borderId="0" xfId="15" applyFont="1" applyAlignment="1">
      <alignment vertical="center"/>
    </xf>
    <xf numFmtId="0" fontId="12" fillId="0" borderId="0" xfId="4" applyFont="1" applyAlignment="1">
      <alignment wrapText="1"/>
    </xf>
    <xf numFmtId="0" fontId="12" fillId="0" borderId="0" xfId="16" applyFont="1"/>
    <xf numFmtId="0" fontId="23" fillId="0" borderId="0" xfId="16" applyFont="1" applyAlignment="1">
      <alignment horizontal="center" vertical="center"/>
    </xf>
    <xf numFmtId="0" fontId="23" fillId="0" borderId="0" xfId="16" applyFont="1"/>
    <xf numFmtId="0" fontId="16" fillId="3" borderId="1" xfId="4" applyFont="1" applyFill="1" applyBorder="1" applyAlignment="1">
      <alignment horizontal="left" vertical="center" wrapText="1"/>
    </xf>
    <xf numFmtId="0" fontId="13" fillId="3" borderId="1" xfId="16" applyFont="1" applyFill="1" applyBorder="1" applyAlignment="1">
      <alignment horizontal="center" vertical="center" wrapText="1"/>
    </xf>
    <xf numFmtId="0" fontId="23" fillId="3" borderId="1" xfId="16" applyFont="1" applyFill="1" applyBorder="1" applyAlignment="1">
      <alignment horizontal="center" vertical="center" wrapText="1"/>
    </xf>
    <xf numFmtId="0" fontId="23" fillId="3" borderId="0" xfId="16" applyFont="1" applyFill="1"/>
    <xf numFmtId="0" fontId="19" fillId="3" borderId="1" xfId="4" applyFont="1" applyFill="1" applyBorder="1" applyAlignment="1">
      <alignment horizontal="left" vertical="center" wrapText="1"/>
    </xf>
    <xf numFmtId="3" fontId="23" fillId="3" borderId="1" xfId="16" applyNumberFormat="1" applyFont="1" applyFill="1" applyBorder="1" applyAlignment="1">
      <alignment horizontal="center" vertical="center"/>
    </xf>
    <xf numFmtId="3" fontId="13" fillId="3" borderId="1" xfId="16" applyNumberFormat="1" applyFont="1" applyFill="1" applyBorder="1" applyAlignment="1">
      <alignment horizontal="center" vertical="center"/>
    </xf>
    <xf numFmtId="167" fontId="23" fillId="3" borderId="0" xfId="16" applyNumberFormat="1" applyFont="1" applyFill="1"/>
    <xf numFmtId="0" fontId="19" fillId="3" borderId="0" xfId="4" applyFont="1" applyFill="1" applyAlignment="1">
      <alignment horizontal="left" vertical="center" wrapText="1"/>
    </xf>
    <xf numFmtId="3" fontId="23" fillId="3" borderId="0" xfId="16" applyNumberFormat="1" applyFont="1" applyFill="1" applyAlignment="1">
      <alignment horizontal="center" vertical="center"/>
    </xf>
    <xf numFmtId="3" fontId="13" fillId="3" borderId="0" xfId="16" applyNumberFormat="1" applyFont="1" applyFill="1" applyAlignment="1">
      <alignment horizontal="center" vertical="center"/>
    </xf>
    <xf numFmtId="0" fontId="12" fillId="3" borderId="0" xfId="4" applyFont="1" applyFill="1"/>
    <xf numFmtId="0" fontId="24" fillId="3" borderId="1" xfId="4" applyFont="1" applyFill="1" applyBorder="1" applyAlignment="1">
      <alignment horizontal="center" vertical="center"/>
    </xf>
    <xf numFmtId="0" fontId="24" fillId="3" borderId="1" xfId="4" applyFont="1" applyFill="1" applyBorder="1" applyAlignment="1">
      <alignment horizontal="center" vertical="center" wrapText="1"/>
    </xf>
    <xf numFmtId="0" fontId="11" fillId="3" borderId="1" xfId="17" applyFont="1" applyFill="1" applyBorder="1" applyAlignment="1">
      <alignment horizontal="center" vertical="center" wrapText="1"/>
    </xf>
    <xf numFmtId="0" fontId="10" fillId="3" borderId="1" xfId="17" applyFont="1" applyFill="1" applyBorder="1" applyAlignment="1">
      <alignment horizontal="center" vertical="center" wrapText="1"/>
    </xf>
    <xf numFmtId="0" fontId="15" fillId="3" borderId="0" xfId="17" applyFont="1" applyFill="1" applyAlignment="1">
      <alignment horizontal="center" vertical="center" wrapText="1"/>
    </xf>
    <xf numFmtId="0" fontId="15" fillId="3" borderId="0" xfId="16" applyFont="1" applyFill="1"/>
    <xf numFmtId="49" fontId="11" fillId="3" borderId="1" xfId="18" applyNumberFormat="1" applyFont="1" applyFill="1" applyBorder="1" applyAlignment="1">
      <alignment horizontal="center" vertical="center" wrapText="1"/>
    </xf>
    <xf numFmtId="3" fontId="15" fillId="3" borderId="1" xfId="8" applyNumberFormat="1" applyFont="1" applyFill="1" applyBorder="1" applyAlignment="1">
      <alignment horizontal="center" vertical="center" wrapText="1"/>
    </xf>
    <xf numFmtId="2" fontId="15" fillId="3" borderId="0" xfId="14" applyNumberFormat="1" applyFont="1" applyFill="1" applyBorder="1" applyAlignment="1">
      <alignment horizontal="center" vertical="center" wrapText="1"/>
    </xf>
    <xf numFmtId="4" fontId="10" fillId="3" borderId="0" xfId="8" applyNumberFormat="1" applyFont="1" applyFill="1" applyAlignment="1">
      <alignment horizontal="center" vertical="center" wrapText="1"/>
    </xf>
    <xf numFmtId="0" fontId="18" fillId="3" borderId="3" xfId="18" applyFont="1" applyFill="1" applyBorder="1" applyAlignment="1">
      <alignment horizontal="left" vertical="center" wrapText="1"/>
    </xf>
    <xf numFmtId="3" fontId="12" fillId="3" borderId="3" xfId="18" applyNumberFormat="1" applyFont="1" applyFill="1" applyBorder="1" applyAlignment="1">
      <alignment horizontal="center" vertical="center" wrapText="1"/>
    </xf>
    <xf numFmtId="4" fontId="15" fillId="3" borderId="0" xfId="17" applyNumberFormat="1" applyFont="1" applyFill="1" applyAlignment="1">
      <alignment horizontal="center" vertical="center" wrapText="1"/>
    </xf>
    <xf numFmtId="0" fontId="18" fillId="3" borderId="1" xfId="19" applyFont="1" applyFill="1" applyBorder="1" applyAlignment="1">
      <alignment horizontal="left" vertical="center" wrapText="1"/>
    </xf>
    <xf numFmtId="3" fontId="12" fillId="3" borderId="1" xfId="19" applyNumberFormat="1" applyFont="1" applyFill="1" applyBorder="1" applyAlignment="1">
      <alignment horizontal="center" vertical="center" wrapText="1"/>
    </xf>
    <xf numFmtId="3" fontId="12" fillId="3" borderId="0" xfId="17" applyNumberFormat="1" applyFont="1" applyFill="1" applyAlignment="1">
      <alignment horizontal="center" vertical="center" wrapText="1"/>
    </xf>
    <xf numFmtId="0" fontId="18" fillId="3" borderId="1" xfId="18" applyFont="1" applyFill="1" applyBorder="1" applyAlignment="1">
      <alignment horizontal="left" vertical="center" wrapText="1"/>
    </xf>
    <xf numFmtId="3" fontId="12" fillId="3" borderId="1" xfId="18" applyNumberFormat="1" applyFont="1" applyFill="1" applyBorder="1" applyAlignment="1">
      <alignment horizontal="center" vertical="center" wrapText="1"/>
    </xf>
    <xf numFmtId="0" fontId="18" fillId="3" borderId="1" xfId="17" applyFont="1" applyFill="1" applyBorder="1" applyAlignment="1">
      <alignment horizontal="left" vertical="center" wrapText="1"/>
    </xf>
    <xf numFmtId="3" fontId="12" fillId="3" borderId="1" xfId="17" applyNumberFormat="1" applyFont="1" applyFill="1" applyBorder="1" applyAlignment="1">
      <alignment horizontal="center" vertical="center" wrapText="1"/>
    </xf>
    <xf numFmtId="3" fontId="15" fillId="3" borderId="0" xfId="17" applyNumberFormat="1" applyFont="1" applyFill="1" applyAlignment="1">
      <alignment horizontal="center" vertical="center" wrapText="1"/>
    </xf>
    <xf numFmtId="0" fontId="12" fillId="3" borderId="0" xfId="4" applyFont="1" applyFill="1" applyAlignment="1">
      <alignment horizontal="center" vertical="center"/>
    </xf>
    <xf numFmtId="3" fontId="25" fillId="3" borderId="0" xfId="4" applyNumberFormat="1" applyFont="1" applyFill="1" applyAlignment="1">
      <alignment horizontal="center" vertical="center"/>
    </xf>
    <xf numFmtId="0" fontId="19" fillId="0" borderId="0" xfId="4" applyFont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0" fillId="0" borderId="0" xfId="0" applyAlignment="1">
      <alignment horizontal="right" wrapText="1"/>
    </xf>
    <xf numFmtId="0" fontId="5" fillId="2" borderId="8" xfId="0" applyFont="1" applyFill="1" applyBorder="1" applyAlignment="1">
      <alignment horizontal="center" vertical="center" wrapText="1"/>
    </xf>
    <xf numFmtId="3" fontId="0" fillId="0" borderId="11" xfId="0" applyNumberFormat="1" applyBorder="1"/>
    <xf numFmtId="3" fontId="5" fillId="4" borderId="12" xfId="0" applyNumberFormat="1" applyFont="1" applyFill="1" applyBorder="1"/>
    <xf numFmtId="0" fontId="5" fillId="2" borderId="7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16" fillId="0" borderId="0" xfId="4" applyFont="1" applyAlignment="1">
      <alignment horizontal="center" vertical="center" wrapText="1"/>
    </xf>
    <xf numFmtId="0" fontId="16" fillId="0" borderId="2" xfId="4" applyFont="1" applyBorder="1" applyAlignment="1">
      <alignment horizontal="center" vertical="center" wrapText="1"/>
    </xf>
    <xf numFmtId="0" fontId="8" fillId="3" borderId="0" xfId="4" applyFont="1" applyFill="1" applyAlignment="1">
      <alignment horizontal="left" vertical="center"/>
    </xf>
    <xf numFmtId="0" fontId="4" fillId="0" borderId="0" xfId="4" applyFont="1" applyAlignment="1">
      <alignment horizontal="left" vertical="center" wrapText="1"/>
    </xf>
    <xf numFmtId="0" fontId="23" fillId="0" borderId="0" xfId="16" applyFont="1" applyAlignment="1">
      <alignment horizontal="right" vertical="center" wrapText="1"/>
    </xf>
    <xf numFmtId="166" fontId="20" fillId="3" borderId="1" xfId="4" applyNumberFormat="1" applyFont="1" applyFill="1" applyBorder="1" applyAlignment="1">
      <alignment horizontal="center" vertical="center"/>
    </xf>
    <xf numFmtId="2" fontId="16" fillId="0" borderId="1" xfId="4" applyNumberFormat="1" applyFont="1" applyBorder="1" applyAlignment="1">
      <alignment horizontal="center" vertical="center"/>
    </xf>
    <xf numFmtId="0" fontId="19" fillId="0" borderId="0" xfId="15" applyFont="1" applyAlignment="1">
      <alignment horizontal="right" vertical="center" wrapText="1"/>
    </xf>
    <xf numFmtId="3" fontId="16" fillId="0" borderId="1" xfId="4" applyNumberFormat="1" applyFont="1" applyBorder="1" applyAlignment="1">
      <alignment horizontal="center" vertical="center"/>
    </xf>
    <xf numFmtId="0" fontId="16" fillId="0" borderId="1" xfId="12" applyFont="1" applyBorder="1" applyAlignment="1">
      <alignment horizontal="center" wrapText="1"/>
    </xf>
    <xf numFmtId="0" fontId="16" fillId="0" borderId="1" xfId="12" applyFont="1" applyBorder="1" applyAlignment="1">
      <alignment horizontal="center" vertical="center" wrapText="1"/>
    </xf>
    <xf numFmtId="0" fontId="16" fillId="0" borderId="1" xfId="4" applyFont="1" applyBorder="1" applyAlignment="1">
      <alignment horizontal="center" vertical="center" wrapText="1"/>
    </xf>
  </cellXfs>
  <cellStyles count="20">
    <cellStyle name="Currency 2" xfId="9" xr:uid="{00000000-0005-0000-0000-000000000000}"/>
    <cellStyle name="Currency 2 2" xfId="11" xr:uid="{00000000-0005-0000-0000-000001000000}"/>
    <cellStyle name="Normal" xfId="0" builtinId="0"/>
    <cellStyle name="Normal 14 2" xfId="8" xr:uid="{00000000-0005-0000-0000-000003000000}"/>
    <cellStyle name="Normal 2" xfId="1" xr:uid="{00000000-0005-0000-0000-000004000000}"/>
    <cellStyle name="Normal 2 2 3" xfId="4" xr:uid="{00000000-0005-0000-0000-000005000000}"/>
    <cellStyle name="Normal 24 2 3 4 2 2 7 3 2 2 4" xfId="10" xr:uid="{00000000-0005-0000-0000-000006000000}"/>
    <cellStyle name="Normal 24 2 3 4 2 2 7 3 2 2 4 2" xfId="19" xr:uid="{EEB1478B-D0D4-4B76-8D91-32AE507BE099}"/>
    <cellStyle name="Normal 24 2 3 4 2 2 7 3 2 4" xfId="7" xr:uid="{00000000-0005-0000-0000-000007000000}"/>
    <cellStyle name="Normal 24 2 3 4 2 2 7 3 2 4 2" xfId="18" xr:uid="{820B356D-EBAE-4E99-BB6D-FAE2F18CFB83}"/>
    <cellStyle name="Normal 3" xfId="2" xr:uid="{00000000-0005-0000-0000-000008000000}"/>
    <cellStyle name="Normal 3 2" xfId="6" xr:uid="{00000000-0005-0000-0000-000009000000}"/>
    <cellStyle name="Normal 3 3" xfId="16" xr:uid="{5F2CBE54-9BAA-4957-996B-8D0AEA3A5DDB}"/>
    <cellStyle name="Normal 4" xfId="3" xr:uid="{00000000-0005-0000-0000-00000A000000}"/>
    <cellStyle name="Normal 4 10" xfId="12" xr:uid="{00000000-0005-0000-0000-00000B000000}"/>
    <cellStyle name="Normal 92" xfId="5" xr:uid="{00000000-0005-0000-0000-00000C000000}"/>
    <cellStyle name="Normal 92 2" xfId="17" xr:uid="{27AD3874-B81D-45C4-8584-1C744E4A8BED}"/>
    <cellStyle name="Normal 95" xfId="13" xr:uid="{00000000-0005-0000-0000-00000D000000}"/>
    <cellStyle name="Normal 96" xfId="15" xr:uid="{17EA165F-ED2A-4802-A6ED-FC8DD3D1FC1A}"/>
    <cellStyle name="Percent 2" xfId="14" xr:uid="{0E47120B-E533-4424-81F8-23961F24D4D2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8"/>
  <sheetViews>
    <sheetView view="pageBreakPreview" zoomScale="145" zoomScaleNormal="100" zoomScaleSheetLayoutView="145" workbookViewId="0">
      <selection activeCell="F17" sqref="F17"/>
    </sheetView>
  </sheetViews>
  <sheetFormatPr defaultRowHeight="12.75" x14ac:dyDescent="0.2"/>
  <cols>
    <col min="2" max="2" width="20.5703125" customWidth="1"/>
    <col min="3" max="3" width="28" customWidth="1"/>
  </cols>
  <sheetData>
    <row r="1" spans="2:3" ht="114.75" x14ac:dyDescent="0.2">
      <c r="C1" s="74" t="s">
        <v>46</v>
      </c>
    </row>
    <row r="2" spans="2:3" ht="13.5" thickBot="1" x14ac:dyDescent="0.25"/>
    <row r="3" spans="2:3" ht="54.75" customHeight="1" x14ac:dyDescent="0.25">
      <c r="B3" s="79" t="s">
        <v>0</v>
      </c>
      <c r="C3" s="80"/>
    </row>
    <row r="4" spans="2:3" ht="39" customHeight="1" x14ac:dyDescent="0.2">
      <c r="B4" s="78" t="s">
        <v>47</v>
      </c>
      <c r="C4" s="75" t="s">
        <v>1</v>
      </c>
    </row>
    <row r="5" spans="2:3" ht="38.25" x14ac:dyDescent="0.2">
      <c r="B5" s="2" t="s">
        <v>18</v>
      </c>
      <c r="C5" s="76">
        <f>ROUNDUP('PVN palielinājuma aprēķins'!D9,0)</f>
        <v>10070713</v>
      </c>
    </row>
    <row r="6" spans="2:3" ht="13.5" thickBot="1" x14ac:dyDescent="0.25">
      <c r="B6" s="1" t="s">
        <v>2</v>
      </c>
      <c r="C6" s="77">
        <f>ROUNDUP(C5,0)</f>
        <v>10070713</v>
      </c>
    </row>
    <row r="8" spans="2:3" x14ac:dyDescent="0.2">
      <c r="C8" s="4"/>
    </row>
  </sheetData>
  <mergeCells count="1">
    <mergeCell ref="B3:C3"/>
  </mergeCells>
  <phoneticPr fontId="2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011B4-F8D4-4DAB-A267-29C1A2D8E82C}">
  <dimension ref="A1:G17"/>
  <sheetViews>
    <sheetView tabSelected="1" view="pageBreakPreview" zoomScale="85" zoomScaleNormal="120" zoomScaleSheetLayoutView="85" workbookViewId="0">
      <selection activeCell="D13" sqref="D13"/>
    </sheetView>
  </sheetViews>
  <sheetFormatPr defaultColWidth="9.140625" defaultRowHeight="15" x14ac:dyDescent="0.25"/>
  <cols>
    <col min="1" max="1" width="38.85546875" style="3" customWidth="1"/>
    <col min="2" max="2" width="15.28515625" style="73" customWidth="1"/>
    <col min="3" max="3" width="15" style="73" customWidth="1"/>
    <col min="4" max="5" width="18.42578125" style="73" customWidth="1"/>
    <col min="6" max="6" width="30.5703125" style="73" customWidth="1"/>
    <col min="7" max="7" width="20.5703125" style="3" customWidth="1"/>
    <col min="8" max="68" width="0" style="3" hidden="1" customWidth="1"/>
    <col min="69" max="16384" width="9.140625" style="3"/>
  </cols>
  <sheetData>
    <row r="1" spans="1:7" ht="0.75" customHeight="1" x14ac:dyDescent="0.25">
      <c r="A1" s="33"/>
      <c r="B1" s="33"/>
      <c r="C1" s="33"/>
      <c r="D1" s="33"/>
      <c r="E1" s="33"/>
      <c r="F1" s="33"/>
      <c r="G1" s="33"/>
    </row>
    <row r="2" spans="1:7" s="34" customFormat="1" ht="93" customHeight="1" x14ac:dyDescent="0.25">
      <c r="A2" s="81" t="s">
        <v>28</v>
      </c>
      <c r="B2" s="81"/>
      <c r="C2" s="81"/>
      <c r="D2" s="81"/>
      <c r="E2" s="85" t="s">
        <v>45</v>
      </c>
      <c r="F2" s="85"/>
      <c r="G2" s="36"/>
    </row>
    <row r="3" spans="1:7" s="34" customFormat="1" ht="27.75" customHeight="1" x14ac:dyDescent="0.25">
      <c r="A3" s="82"/>
      <c r="B3" s="82"/>
      <c r="C3" s="82"/>
      <c r="D3" s="82"/>
      <c r="E3" s="35"/>
      <c r="F3" s="35"/>
    </row>
    <row r="4" spans="1:7" s="34" customFormat="1" ht="75.75" customHeight="1" x14ac:dyDescent="0.25">
      <c r="A4" s="37" t="s">
        <v>4</v>
      </c>
      <c r="B4" s="38" t="s">
        <v>29</v>
      </c>
      <c r="C4" s="38" t="s">
        <v>30</v>
      </c>
      <c r="D4" s="38" t="s">
        <v>31</v>
      </c>
      <c r="E4" s="39" t="s">
        <v>32</v>
      </c>
      <c r="F4" s="40"/>
      <c r="G4" s="36"/>
    </row>
    <row r="5" spans="1:7" s="34" customFormat="1" ht="15.75" x14ac:dyDescent="0.25">
      <c r="A5" s="41" t="s">
        <v>33</v>
      </c>
      <c r="B5" s="42">
        <v>107137355.21194834</v>
      </c>
      <c r="C5" s="42">
        <v>426217638.92069274</v>
      </c>
      <c r="D5" s="42">
        <f t="shared" ref="D5" si="0">B5+C5</f>
        <v>533354994.13264108</v>
      </c>
      <c r="E5" s="43">
        <f>B5*100/D5</f>
        <v>20.087438271048445</v>
      </c>
      <c r="F5" s="44"/>
      <c r="G5" s="44"/>
    </row>
    <row r="6" spans="1:7" s="34" customFormat="1" ht="36.75" customHeight="1" x14ac:dyDescent="0.25">
      <c r="A6" s="45"/>
      <c r="B6" s="46"/>
      <c r="C6" s="46"/>
      <c r="D6" s="46"/>
      <c r="E6" s="47"/>
      <c r="F6" s="44"/>
      <c r="G6" s="44"/>
    </row>
    <row r="7" spans="1:7" s="48" customFormat="1" ht="42.75" customHeight="1" x14ac:dyDescent="0.25">
      <c r="A7" s="83" t="s">
        <v>41</v>
      </c>
      <c r="B7" s="83"/>
      <c r="C7" s="83"/>
      <c r="D7" s="83"/>
      <c r="E7" s="83"/>
      <c r="F7" s="83"/>
    </row>
    <row r="8" spans="1:7" s="48" customFormat="1" ht="54" customHeight="1" x14ac:dyDescent="0.25">
      <c r="A8" s="49" t="s">
        <v>34</v>
      </c>
      <c r="B8" s="50" t="s">
        <v>35</v>
      </c>
      <c r="C8" s="51" t="s">
        <v>36</v>
      </c>
      <c r="D8" s="52" t="s">
        <v>42</v>
      </c>
      <c r="E8" s="53"/>
      <c r="F8" s="53"/>
      <c r="G8" s="54"/>
    </row>
    <row r="9" spans="1:7" s="48" customFormat="1" x14ac:dyDescent="0.25">
      <c r="A9" s="55" t="s">
        <v>3</v>
      </c>
      <c r="B9" s="56">
        <f>B10+B11+B12+B13</f>
        <v>1007071270</v>
      </c>
      <c r="C9" s="56">
        <f>20*B9/100</f>
        <v>201414254</v>
      </c>
      <c r="D9" s="56">
        <f>C9*5/100</f>
        <v>10070712.699999999</v>
      </c>
      <c r="E9" s="57"/>
      <c r="F9" s="58"/>
      <c r="G9" s="54"/>
    </row>
    <row r="10" spans="1:7" s="48" customFormat="1" ht="30" x14ac:dyDescent="0.25">
      <c r="A10" s="59" t="s">
        <v>37</v>
      </c>
      <c r="B10" s="60">
        <v>158763587</v>
      </c>
      <c r="C10" s="56">
        <f>20*B10/100</f>
        <v>31752717.399999999</v>
      </c>
      <c r="D10" s="56">
        <f>C10*5/100</f>
        <v>1587635.87</v>
      </c>
      <c r="E10" s="61"/>
      <c r="F10" s="61"/>
      <c r="G10" s="54"/>
    </row>
    <row r="11" spans="1:7" s="48" customFormat="1" ht="30" x14ac:dyDescent="0.25">
      <c r="A11" s="62" t="s">
        <v>38</v>
      </c>
      <c r="B11" s="63">
        <v>272237629</v>
      </c>
      <c r="C11" s="56">
        <f>20*B11/100</f>
        <v>54447525.799999997</v>
      </c>
      <c r="D11" s="56">
        <f t="shared" ref="D11:D12" si="1">C11*5/100</f>
        <v>2722376.29</v>
      </c>
      <c r="E11" s="64"/>
      <c r="F11" s="64"/>
      <c r="G11" s="54"/>
    </row>
    <row r="12" spans="1:7" s="48" customFormat="1" ht="30" x14ac:dyDescent="0.25">
      <c r="A12" s="65" t="s">
        <v>39</v>
      </c>
      <c r="B12" s="66">
        <f>349524730+183937585</f>
        <v>533462315</v>
      </c>
      <c r="C12" s="56">
        <f>20*B12/100</f>
        <v>106692463</v>
      </c>
      <c r="D12" s="56">
        <f>ROUNDUP(C12*5/100,0)</f>
        <v>5334624</v>
      </c>
      <c r="E12" s="64"/>
      <c r="F12" s="64"/>
      <c r="G12" s="54"/>
    </row>
    <row r="13" spans="1:7" s="48" customFormat="1" ht="30" x14ac:dyDescent="0.25">
      <c r="A13" s="67" t="s">
        <v>40</v>
      </c>
      <c r="B13" s="68">
        <v>42607739</v>
      </c>
      <c r="C13" s="56">
        <f>20*B13/100</f>
        <v>8521547.8000000007</v>
      </c>
      <c r="D13" s="56">
        <f>C13*5/100</f>
        <v>426077.39</v>
      </c>
      <c r="E13" s="69"/>
      <c r="F13" s="69"/>
      <c r="G13" s="54"/>
    </row>
    <row r="14" spans="1:7" s="48" customFormat="1" x14ac:dyDescent="0.25">
      <c r="A14" s="70"/>
      <c r="B14" s="70"/>
      <c r="C14" s="70"/>
      <c r="D14" s="71"/>
      <c r="E14" s="70"/>
      <c r="F14" s="70"/>
      <c r="G14" s="70"/>
    </row>
    <row r="15" spans="1:7" ht="87.75" customHeight="1" x14ac:dyDescent="0.25">
      <c r="A15" s="84" t="s">
        <v>43</v>
      </c>
      <c r="B15" s="84"/>
      <c r="C15" s="84"/>
      <c r="D15" s="84"/>
      <c r="E15" s="84"/>
      <c r="F15" s="72"/>
      <c r="G15" s="7"/>
    </row>
    <row r="16" spans="1:7" ht="15.75" x14ac:dyDescent="0.25">
      <c r="A16" s="7"/>
      <c r="B16" s="72"/>
      <c r="C16" s="72"/>
      <c r="D16" s="72"/>
      <c r="E16" s="72"/>
      <c r="F16" s="72"/>
      <c r="G16" s="7"/>
    </row>
    <row r="17" spans="1:7" ht="15.75" x14ac:dyDescent="0.25">
      <c r="A17" s="7"/>
      <c r="B17" s="72"/>
      <c r="C17" s="72"/>
      <c r="D17" s="72"/>
      <c r="E17" s="72"/>
      <c r="F17" s="72"/>
      <c r="G17" s="7"/>
    </row>
  </sheetData>
  <mergeCells count="4">
    <mergeCell ref="A2:D3"/>
    <mergeCell ref="A7:F7"/>
    <mergeCell ref="A15:E15"/>
    <mergeCell ref="E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5E65E-4A17-4C5B-985C-7B87B0F2E598}">
  <dimension ref="A1:M249"/>
  <sheetViews>
    <sheetView view="pageBreakPreview" zoomScale="60" zoomScaleNormal="90" workbookViewId="0">
      <selection activeCell="J17" sqref="J17"/>
    </sheetView>
  </sheetViews>
  <sheetFormatPr defaultColWidth="9.140625" defaultRowHeight="15.75" x14ac:dyDescent="0.25"/>
  <cols>
    <col min="1" max="1" width="28.42578125" style="32" customWidth="1"/>
    <col min="2" max="2" width="15.28515625" style="32" hidden="1" customWidth="1"/>
    <col min="3" max="3" width="15.85546875" style="32" hidden="1" customWidth="1"/>
    <col min="4" max="4" width="14.7109375" style="32" customWidth="1"/>
    <col min="5" max="5" width="17.42578125" style="32" hidden="1" customWidth="1"/>
    <col min="6" max="6" width="15.42578125" style="21" hidden="1" customWidth="1"/>
    <col min="7" max="7" width="15.5703125" style="21" hidden="1" customWidth="1"/>
    <col min="8" max="8" width="14.5703125" style="32" hidden="1" customWidth="1"/>
    <col min="9" max="9" width="14.5703125" style="32" customWidth="1"/>
    <col min="10" max="10" width="16.140625" style="32" customWidth="1"/>
    <col min="11" max="11" width="33.5703125" style="32" customWidth="1"/>
    <col min="12" max="12" width="26.140625" style="32" customWidth="1"/>
    <col min="13" max="13" width="14.42578125" style="32" bestFit="1" customWidth="1"/>
    <col min="14" max="16384" width="9.140625" style="32"/>
  </cols>
  <sheetData>
    <row r="1" spans="1:13" ht="84.75" customHeight="1" x14ac:dyDescent="0.25">
      <c r="K1" s="88" t="s">
        <v>44</v>
      </c>
      <c r="L1" s="88"/>
    </row>
    <row r="3" spans="1:13" s="7" customFormat="1" ht="77.25" customHeight="1" x14ac:dyDescent="0.25">
      <c r="A3" s="89" t="s">
        <v>19</v>
      </c>
      <c r="B3" s="5" t="s">
        <v>5</v>
      </c>
      <c r="C3" s="5" t="s">
        <v>6</v>
      </c>
      <c r="D3" s="6" t="s">
        <v>7</v>
      </c>
      <c r="E3" s="5" t="s">
        <v>8</v>
      </c>
      <c r="F3" s="5" t="s">
        <v>9</v>
      </c>
      <c r="G3" s="5" t="s">
        <v>10</v>
      </c>
      <c r="H3" s="5" t="s">
        <v>20</v>
      </c>
      <c r="I3" s="5" t="s">
        <v>30</v>
      </c>
      <c r="J3" s="90" t="s">
        <v>21</v>
      </c>
      <c r="K3" s="91" t="s">
        <v>22</v>
      </c>
      <c r="L3" s="92" t="s">
        <v>23</v>
      </c>
    </row>
    <row r="4" spans="1:13" s="7" customFormat="1" ht="30.75" customHeight="1" x14ac:dyDescent="0.25">
      <c r="A4" s="89"/>
      <c r="B4" s="8" t="s">
        <v>11</v>
      </c>
      <c r="C4" s="8" t="s">
        <v>12</v>
      </c>
      <c r="D4" s="9" t="s">
        <v>13</v>
      </c>
      <c r="E4" s="8" t="s">
        <v>14</v>
      </c>
      <c r="F4" s="8" t="s">
        <v>15</v>
      </c>
      <c r="G4" s="8" t="s">
        <v>16</v>
      </c>
      <c r="H4" s="8" t="s">
        <v>17</v>
      </c>
      <c r="I4" s="8"/>
      <c r="J4" s="90"/>
      <c r="K4" s="91"/>
      <c r="L4" s="92"/>
    </row>
    <row r="5" spans="1:13" s="7" customFormat="1" ht="29.25" customHeight="1" x14ac:dyDescent="0.25">
      <c r="A5" s="10" t="s">
        <v>24</v>
      </c>
      <c r="B5" s="11">
        <f>B6+B7+B8</f>
        <v>32094702.678718604</v>
      </c>
      <c r="C5" s="11">
        <f t="shared" ref="C5:H5" si="0">C6+C7+C8</f>
        <v>7730980.0154359322</v>
      </c>
      <c r="D5" s="12">
        <f>D6+D7+D8</f>
        <v>57627480.714261152</v>
      </c>
      <c r="E5" s="11">
        <f t="shared" si="0"/>
        <v>909364.14201720362</v>
      </c>
      <c r="F5" s="11">
        <f t="shared" si="0"/>
        <v>7757219.4566108892</v>
      </c>
      <c r="G5" s="11">
        <f t="shared" si="0"/>
        <v>730150.89994099387</v>
      </c>
      <c r="H5" s="11">
        <f t="shared" si="0"/>
        <v>7105326.6078153029</v>
      </c>
      <c r="I5" s="11">
        <f>SUM(B5:C5,E5:H5)</f>
        <v>56327743.800538927</v>
      </c>
      <c r="J5" s="11">
        <f>J6+J7+J8</f>
        <v>113955224.51480007</v>
      </c>
      <c r="K5" s="86">
        <v>2870509</v>
      </c>
      <c r="L5" s="87">
        <f>ROUND(K5*100/D5,2)</f>
        <v>4.9800000000000004</v>
      </c>
    </row>
    <row r="6" spans="1:13" s="7" customFormat="1" ht="51" customHeight="1" x14ac:dyDescent="0.25">
      <c r="A6" s="13" t="s">
        <v>25</v>
      </c>
      <c r="B6" s="14">
        <v>25374361.649482515</v>
      </c>
      <c r="C6" s="14">
        <v>6113823.9295754181</v>
      </c>
      <c r="D6" s="15">
        <v>43787874.077920347</v>
      </c>
      <c r="E6" s="14">
        <v>909364.14201720362</v>
      </c>
      <c r="F6" s="14">
        <v>5844711.1605909076</v>
      </c>
      <c r="G6" s="14">
        <v>528846.38481704565</v>
      </c>
      <c r="H6" s="14">
        <v>3709865.6755966297</v>
      </c>
      <c r="I6" s="11">
        <f t="shared" ref="I6:I8" si="1">SUM(B6:C6,E6:H6)</f>
        <v>42480972.942079723</v>
      </c>
      <c r="J6" s="14">
        <f>B6+C6+D6+E6+F6+G6+H6</f>
        <v>86268847.020000055</v>
      </c>
      <c r="K6" s="86"/>
      <c r="L6" s="87"/>
    </row>
    <row r="7" spans="1:13" s="7" customFormat="1" ht="53.25" customHeight="1" x14ac:dyDescent="0.25">
      <c r="A7" s="16" t="s">
        <v>26</v>
      </c>
      <c r="B7" s="17">
        <v>6549269.0292360885</v>
      </c>
      <c r="C7" s="17">
        <v>1575944.8410605134</v>
      </c>
      <c r="D7" s="18">
        <v>13839606.636340806</v>
      </c>
      <c r="E7" s="17">
        <v>0</v>
      </c>
      <c r="F7" s="17">
        <v>1872397.8135843843</v>
      </c>
      <c r="G7" s="17">
        <v>196733.99902324565</v>
      </c>
      <c r="H7" s="17">
        <v>3387924.9307549736</v>
      </c>
      <c r="I7" s="11">
        <f t="shared" si="1"/>
        <v>13582270.613659207</v>
      </c>
      <c r="J7" s="14">
        <f t="shared" ref="J7:J8" si="2">B7+C7+D7+E7+F7+G7+H7</f>
        <v>27421877.250000015</v>
      </c>
      <c r="K7" s="86"/>
      <c r="L7" s="87"/>
      <c r="M7" s="19"/>
    </row>
    <row r="8" spans="1:13" s="7" customFormat="1" ht="54" customHeight="1" x14ac:dyDescent="0.25">
      <c r="A8" s="20" t="s">
        <v>27</v>
      </c>
      <c r="B8" s="17">
        <v>171072</v>
      </c>
      <c r="C8" s="17">
        <v>41211.2448</v>
      </c>
      <c r="D8" s="18"/>
      <c r="E8" s="17"/>
      <c r="F8" s="17">
        <v>40110.482435597187</v>
      </c>
      <c r="G8" s="17">
        <v>4570.5161007025754</v>
      </c>
      <c r="H8" s="17">
        <v>7536.001463700235</v>
      </c>
      <c r="I8" s="11">
        <f t="shared" si="1"/>
        <v>264500.24479999999</v>
      </c>
      <c r="J8" s="14">
        <f t="shared" si="2"/>
        <v>264500.24479999999</v>
      </c>
      <c r="K8" s="86"/>
      <c r="L8" s="87"/>
    </row>
    <row r="9" spans="1:13" s="21" customFormat="1" x14ac:dyDescent="0.25">
      <c r="B9" s="22"/>
      <c r="C9" s="22"/>
      <c r="D9" s="22"/>
      <c r="E9" s="22"/>
      <c r="F9" s="22"/>
      <c r="G9" s="22"/>
      <c r="H9" s="22"/>
      <c r="I9" s="22"/>
      <c r="J9" s="22"/>
      <c r="K9" s="22"/>
    </row>
    <row r="10" spans="1:13" s="21" customFormat="1" x14ac:dyDescent="0.25">
      <c r="A10" s="23"/>
      <c r="B10" s="24"/>
      <c r="C10" s="25"/>
      <c r="D10" s="25"/>
      <c r="E10" s="25"/>
      <c r="F10" s="25"/>
      <c r="G10" s="25"/>
      <c r="H10" s="25"/>
      <c r="I10" s="25"/>
      <c r="J10" s="25"/>
      <c r="K10" s="22"/>
    </row>
    <row r="11" spans="1:13" s="21" customFormat="1" x14ac:dyDescent="0.25">
      <c r="A11" s="23"/>
      <c r="B11" s="24"/>
      <c r="C11" s="25"/>
      <c r="D11" s="25"/>
      <c r="E11" s="25"/>
      <c r="F11" s="25"/>
      <c r="G11" s="26"/>
      <c r="H11" s="25"/>
      <c r="I11" s="25"/>
      <c r="J11" s="25"/>
      <c r="K11" s="22"/>
    </row>
    <row r="12" spans="1:13" s="21" customFormat="1" x14ac:dyDescent="0.25">
      <c r="A12" s="23"/>
      <c r="B12" s="27"/>
      <c r="C12" s="22"/>
      <c r="D12" s="22"/>
      <c r="E12" s="22"/>
      <c r="F12" s="25"/>
      <c r="G12" s="25"/>
      <c r="H12" s="22"/>
      <c r="I12" s="22"/>
      <c r="J12" s="22"/>
      <c r="K12" s="22"/>
    </row>
    <row r="13" spans="1:13" s="21" customFormat="1" x14ac:dyDescent="0.25">
      <c r="A13" s="23"/>
      <c r="B13" s="28"/>
      <c r="C13" s="22"/>
      <c r="D13" s="22"/>
      <c r="E13" s="22"/>
      <c r="F13" s="25"/>
      <c r="G13" s="25"/>
      <c r="H13" s="22"/>
      <c r="I13" s="22"/>
      <c r="J13" s="22"/>
      <c r="K13" s="22"/>
    </row>
    <row r="14" spans="1:13" s="21" customFormat="1" x14ac:dyDescent="0.25">
      <c r="B14" s="29"/>
      <c r="C14" s="29"/>
      <c r="D14" s="29"/>
      <c r="E14" s="29"/>
      <c r="F14" s="29"/>
      <c r="G14" s="29"/>
      <c r="H14" s="29"/>
      <c r="I14" s="29"/>
      <c r="J14" s="29"/>
    </row>
    <row r="15" spans="1:13" s="21" customFormat="1" x14ac:dyDescent="0.25">
      <c r="A15" s="29"/>
      <c r="B15" s="30"/>
      <c r="C15" s="29"/>
      <c r="F15" s="29"/>
      <c r="G15" s="29"/>
    </row>
    <row r="16" spans="1:13" s="21" customFormat="1" x14ac:dyDescent="0.25">
      <c r="F16" s="29"/>
      <c r="G16" s="29"/>
      <c r="H16" s="31"/>
      <c r="I16" s="31"/>
      <c r="J16" s="29"/>
    </row>
    <row r="17" spans="2:10" s="21" customFormat="1" x14ac:dyDescent="0.25">
      <c r="F17" s="29"/>
      <c r="G17" s="29"/>
    </row>
    <row r="18" spans="2:10" s="21" customFormat="1" x14ac:dyDescent="0.25">
      <c r="F18" s="29"/>
      <c r="G18" s="29"/>
    </row>
    <row r="19" spans="2:10" s="21" customFormat="1" x14ac:dyDescent="0.25">
      <c r="G19" s="29"/>
    </row>
    <row r="20" spans="2:10" s="21" customFormat="1" x14ac:dyDescent="0.25">
      <c r="B20" s="29"/>
      <c r="C20" s="29"/>
      <c r="D20" s="29"/>
      <c r="E20" s="29"/>
      <c r="F20" s="29"/>
      <c r="G20" s="29"/>
      <c r="H20" s="29"/>
      <c r="I20" s="29"/>
      <c r="J20" s="29"/>
    </row>
    <row r="21" spans="2:10" s="21" customFormat="1" ht="24" customHeight="1" x14ac:dyDescent="0.25"/>
    <row r="22" spans="2:10" s="21" customFormat="1" x14ac:dyDescent="0.25"/>
    <row r="23" spans="2:10" s="21" customFormat="1" x14ac:dyDescent="0.25"/>
    <row r="24" spans="2:10" s="21" customFormat="1" x14ac:dyDescent="0.25"/>
    <row r="25" spans="2:10" s="21" customFormat="1" x14ac:dyDescent="0.25"/>
    <row r="26" spans="2:10" s="21" customFormat="1" x14ac:dyDescent="0.25"/>
    <row r="27" spans="2:10" s="21" customFormat="1" x14ac:dyDescent="0.25"/>
    <row r="28" spans="2:10" s="21" customFormat="1" x14ac:dyDescent="0.25"/>
    <row r="29" spans="2:10" s="21" customFormat="1" x14ac:dyDescent="0.25"/>
    <row r="30" spans="2:10" s="21" customFormat="1" x14ac:dyDescent="0.25"/>
    <row r="31" spans="2:10" s="21" customFormat="1" x14ac:dyDescent="0.25"/>
    <row r="32" spans="2:10" s="21" customFormat="1" x14ac:dyDescent="0.25"/>
    <row r="33" s="21" customFormat="1" x14ac:dyDescent="0.25"/>
    <row r="34" s="21" customFormat="1" x14ac:dyDescent="0.25"/>
    <row r="35" s="21" customFormat="1" x14ac:dyDescent="0.25"/>
    <row r="36" s="21" customFormat="1" x14ac:dyDescent="0.25"/>
    <row r="37" s="21" customFormat="1" x14ac:dyDescent="0.25"/>
    <row r="38" s="21" customFormat="1" x14ac:dyDescent="0.25"/>
    <row r="39" s="21" customFormat="1" x14ac:dyDescent="0.25"/>
    <row r="40" s="21" customFormat="1" x14ac:dyDescent="0.25"/>
    <row r="41" s="21" customFormat="1" x14ac:dyDescent="0.25"/>
    <row r="42" s="21" customFormat="1" x14ac:dyDescent="0.25"/>
    <row r="43" s="21" customFormat="1" x14ac:dyDescent="0.25"/>
    <row r="44" s="21" customFormat="1" x14ac:dyDescent="0.25"/>
    <row r="45" s="21" customFormat="1" x14ac:dyDescent="0.25"/>
    <row r="46" s="21" customFormat="1" x14ac:dyDescent="0.25"/>
    <row r="47" s="21" customFormat="1" x14ac:dyDescent="0.25"/>
    <row r="48" s="21" customFormat="1" x14ac:dyDescent="0.25"/>
    <row r="49" s="21" customFormat="1" x14ac:dyDescent="0.25"/>
    <row r="50" s="21" customFormat="1" x14ac:dyDescent="0.25"/>
    <row r="51" s="21" customFormat="1" x14ac:dyDescent="0.25"/>
    <row r="52" s="21" customFormat="1" x14ac:dyDescent="0.25"/>
    <row r="53" s="21" customFormat="1" x14ac:dyDescent="0.25"/>
    <row r="54" s="21" customFormat="1" x14ac:dyDescent="0.25"/>
    <row r="55" s="21" customFormat="1" x14ac:dyDescent="0.25"/>
    <row r="56" s="21" customFormat="1" x14ac:dyDescent="0.25"/>
    <row r="57" s="21" customFormat="1" x14ac:dyDescent="0.25"/>
    <row r="58" s="21" customFormat="1" x14ac:dyDescent="0.25"/>
    <row r="59" s="21" customFormat="1" x14ac:dyDescent="0.25"/>
    <row r="60" s="21" customFormat="1" x14ac:dyDescent="0.25"/>
    <row r="61" s="21" customFormat="1" x14ac:dyDescent="0.25"/>
    <row r="62" s="21" customFormat="1" ht="49.5" customHeight="1" x14ac:dyDescent="0.25"/>
    <row r="63" s="21" customFormat="1" x14ac:dyDescent="0.25"/>
    <row r="64" s="21" customFormat="1" x14ac:dyDescent="0.25"/>
    <row r="65" s="21" customFormat="1" x14ac:dyDescent="0.25"/>
    <row r="66" s="21" customFormat="1" x14ac:dyDescent="0.25"/>
    <row r="67" s="21" customFormat="1" x14ac:dyDescent="0.25"/>
    <row r="68" s="21" customFormat="1" x14ac:dyDescent="0.25"/>
    <row r="69" s="21" customFormat="1" x14ac:dyDescent="0.25"/>
    <row r="70" s="21" customFormat="1" x14ac:dyDescent="0.25"/>
    <row r="71" s="21" customFormat="1" x14ac:dyDescent="0.25"/>
    <row r="72" s="21" customFormat="1" x14ac:dyDescent="0.25"/>
    <row r="73" s="21" customFormat="1" x14ac:dyDescent="0.25"/>
    <row r="74" s="21" customFormat="1" x14ac:dyDescent="0.25"/>
    <row r="75" s="21" customFormat="1" x14ac:dyDescent="0.25"/>
    <row r="76" s="21" customFormat="1" x14ac:dyDescent="0.25"/>
    <row r="77" s="21" customFormat="1" x14ac:dyDescent="0.25"/>
    <row r="78" s="21" customFormat="1" x14ac:dyDescent="0.25"/>
    <row r="79" s="21" customFormat="1" x14ac:dyDescent="0.25"/>
    <row r="80" s="21" customFormat="1" x14ac:dyDescent="0.25"/>
    <row r="81" s="21" customFormat="1" x14ac:dyDescent="0.25"/>
    <row r="82" s="21" customFormat="1" x14ac:dyDescent="0.25"/>
    <row r="83" s="21" customFormat="1" x14ac:dyDescent="0.25"/>
    <row r="84" s="21" customFormat="1" x14ac:dyDescent="0.25"/>
    <row r="85" s="21" customFormat="1" x14ac:dyDescent="0.25"/>
    <row r="86" s="21" customFormat="1" x14ac:dyDescent="0.25"/>
    <row r="87" s="21" customFormat="1" x14ac:dyDescent="0.25"/>
    <row r="88" s="21" customFormat="1" x14ac:dyDescent="0.25"/>
    <row r="89" s="21" customFormat="1" x14ac:dyDescent="0.25"/>
    <row r="90" s="21" customFormat="1" x14ac:dyDescent="0.25"/>
    <row r="91" s="21" customFormat="1" x14ac:dyDescent="0.25"/>
    <row r="92" s="21" customFormat="1" x14ac:dyDescent="0.25"/>
    <row r="93" s="21" customFormat="1" x14ac:dyDescent="0.25"/>
    <row r="94" s="21" customFormat="1" x14ac:dyDescent="0.25"/>
    <row r="95" s="21" customFormat="1" x14ac:dyDescent="0.25"/>
    <row r="96" s="21" customFormat="1" x14ac:dyDescent="0.25"/>
    <row r="97" s="21" customFormat="1" x14ac:dyDescent="0.25"/>
    <row r="98" s="21" customFormat="1" x14ac:dyDescent="0.25"/>
    <row r="99" s="21" customFormat="1" x14ac:dyDescent="0.25"/>
    <row r="100" s="21" customFormat="1" x14ac:dyDescent="0.25"/>
    <row r="101" s="21" customFormat="1" x14ac:dyDescent="0.25"/>
    <row r="102" s="21" customFormat="1" x14ac:dyDescent="0.25"/>
    <row r="103" s="21" customFormat="1" ht="23.25" customHeight="1" x14ac:dyDescent="0.25"/>
    <row r="104" s="21" customFormat="1" x14ac:dyDescent="0.25"/>
    <row r="105" s="21" customFormat="1" x14ac:dyDescent="0.25"/>
    <row r="106" s="21" customFormat="1" x14ac:dyDescent="0.25"/>
    <row r="107" s="21" customFormat="1" x14ac:dyDescent="0.25"/>
    <row r="108" s="21" customFormat="1" x14ac:dyDescent="0.25"/>
    <row r="109" s="21" customFormat="1" x14ac:dyDescent="0.25"/>
    <row r="110" s="21" customFormat="1" x14ac:dyDescent="0.25"/>
    <row r="111" s="21" customFormat="1" x14ac:dyDescent="0.25"/>
    <row r="112" s="21" customFormat="1" x14ac:dyDescent="0.25"/>
    <row r="113" s="21" customFormat="1" x14ac:dyDescent="0.25"/>
    <row r="114" s="21" customFormat="1" x14ac:dyDescent="0.25"/>
    <row r="115" s="21" customFormat="1" x14ac:dyDescent="0.25"/>
    <row r="116" s="21" customFormat="1" x14ac:dyDescent="0.25"/>
    <row r="117" s="21" customFormat="1" x14ac:dyDescent="0.25"/>
    <row r="118" s="21" customFormat="1" x14ac:dyDescent="0.25"/>
    <row r="119" s="21" customFormat="1" x14ac:dyDescent="0.25"/>
    <row r="120" s="21" customFormat="1" x14ac:dyDescent="0.25"/>
    <row r="121" s="21" customFormat="1" x14ac:dyDescent="0.25"/>
    <row r="122" s="21" customFormat="1" x14ac:dyDescent="0.25"/>
    <row r="123" s="21" customFormat="1" x14ac:dyDescent="0.25"/>
    <row r="124" s="21" customFormat="1" x14ac:dyDescent="0.25"/>
    <row r="125" s="21" customFormat="1" x14ac:dyDescent="0.25"/>
    <row r="126" s="21" customFormat="1" x14ac:dyDescent="0.25"/>
    <row r="127" s="21" customFormat="1" x14ac:dyDescent="0.25"/>
    <row r="128" s="21" customFormat="1" x14ac:dyDescent="0.25"/>
    <row r="129" s="21" customFormat="1" x14ac:dyDescent="0.25"/>
    <row r="130" s="21" customFormat="1" x14ac:dyDescent="0.25"/>
    <row r="131" s="21" customFormat="1" x14ac:dyDescent="0.25"/>
    <row r="132" s="21" customFormat="1" x14ac:dyDescent="0.25"/>
    <row r="133" s="21" customFormat="1" x14ac:dyDescent="0.25"/>
    <row r="134" s="21" customFormat="1" x14ac:dyDescent="0.25"/>
    <row r="135" s="21" customFormat="1" x14ac:dyDescent="0.25"/>
    <row r="136" s="21" customFormat="1" x14ac:dyDescent="0.25"/>
    <row r="137" s="21" customFormat="1" x14ac:dyDescent="0.25"/>
    <row r="138" s="21" customFormat="1" x14ac:dyDescent="0.25"/>
    <row r="139" s="21" customFormat="1" x14ac:dyDescent="0.25"/>
    <row r="140" s="21" customFormat="1" x14ac:dyDescent="0.25"/>
    <row r="141" s="21" customFormat="1" x14ac:dyDescent="0.25"/>
    <row r="142" s="21" customFormat="1" x14ac:dyDescent="0.25"/>
    <row r="143" s="21" customFormat="1" x14ac:dyDescent="0.25"/>
    <row r="144" s="21" customFormat="1" x14ac:dyDescent="0.25"/>
    <row r="145" spans="5:9" s="21" customFormat="1" x14ac:dyDescent="0.25"/>
    <row r="146" spans="5:9" s="21" customFormat="1" x14ac:dyDescent="0.25"/>
    <row r="147" spans="5:9" s="21" customFormat="1" x14ac:dyDescent="0.25">
      <c r="E147" s="32"/>
    </row>
    <row r="148" spans="5:9" s="21" customFormat="1" ht="37.5" customHeight="1" x14ac:dyDescent="0.25"/>
    <row r="149" spans="5:9" s="21" customFormat="1" ht="15" customHeight="1" x14ac:dyDescent="0.25"/>
    <row r="150" spans="5:9" s="21" customFormat="1" ht="15" customHeight="1" x14ac:dyDescent="0.25">
      <c r="E150" s="32"/>
      <c r="H150" s="32"/>
      <c r="I150" s="32"/>
    </row>
    <row r="151" spans="5:9" s="21" customFormat="1" ht="15" customHeight="1" x14ac:dyDescent="0.25"/>
    <row r="152" spans="5:9" s="21" customFormat="1" ht="30" customHeight="1" x14ac:dyDescent="0.25"/>
    <row r="153" spans="5:9" s="21" customFormat="1" ht="20.25" customHeight="1" x14ac:dyDescent="0.25"/>
    <row r="154" spans="5:9" s="21" customFormat="1" ht="15" customHeight="1" x14ac:dyDescent="0.25"/>
    <row r="155" spans="5:9" s="21" customFormat="1" ht="30" customHeight="1" x14ac:dyDescent="0.25"/>
    <row r="156" spans="5:9" s="21" customFormat="1" x14ac:dyDescent="0.25"/>
    <row r="157" spans="5:9" s="21" customFormat="1" ht="15" customHeight="1" x14ac:dyDescent="0.25"/>
    <row r="158" spans="5:9" s="21" customFormat="1" x14ac:dyDescent="0.25"/>
    <row r="159" spans="5:9" s="21" customFormat="1" ht="15" customHeight="1" x14ac:dyDescent="0.25"/>
    <row r="160" spans="5:9" s="21" customFormat="1" x14ac:dyDescent="0.25"/>
    <row r="161" s="21" customFormat="1" x14ac:dyDescent="0.25"/>
    <row r="162" s="21" customFormat="1" x14ac:dyDescent="0.25"/>
    <row r="163" s="21" customFormat="1" ht="15" customHeight="1" x14ac:dyDescent="0.25"/>
    <row r="164" s="21" customFormat="1" x14ac:dyDescent="0.25"/>
    <row r="165" s="21" customFormat="1" x14ac:dyDescent="0.25"/>
    <row r="166" s="21" customFormat="1" x14ac:dyDescent="0.25"/>
    <row r="167" s="21" customFormat="1" x14ac:dyDescent="0.25"/>
    <row r="168" s="21" customFormat="1" x14ac:dyDescent="0.25"/>
    <row r="169" s="21" customFormat="1" x14ac:dyDescent="0.25"/>
    <row r="170" s="21" customFormat="1" x14ac:dyDescent="0.25"/>
    <row r="171" s="21" customFormat="1" x14ac:dyDescent="0.25"/>
    <row r="172" s="21" customFormat="1" x14ac:dyDescent="0.25"/>
    <row r="173" s="21" customFormat="1" x14ac:dyDescent="0.25"/>
    <row r="174" s="21" customFormat="1" x14ac:dyDescent="0.25"/>
    <row r="175" s="21" customFormat="1" x14ac:dyDescent="0.25"/>
    <row r="176" s="21" customFormat="1" x14ac:dyDescent="0.25"/>
    <row r="177" s="21" customFormat="1" x14ac:dyDescent="0.25"/>
    <row r="178" s="21" customFormat="1" x14ac:dyDescent="0.25"/>
    <row r="179" s="21" customFormat="1" x14ac:dyDescent="0.25"/>
    <row r="180" s="21" customFormat="1" x14ac:dyDescent="0.25"/>
    <row r="181" s="21" customFormat="1" x14ac:dyDescent="0.25"/>
    <row r="182" s="21" customFormat="1" x14ac:dyDescent="0.25"/>
    <row r="183" s="21" customFormat="1" x14ac:dyDescent="0.25"/>
    <row r="184" s="21" customFormat="1" x14ac:dyDescent="0.25"/>
    <row r="185" s="21" customFormat="1" x14ac:dyDescent="0.25"/>
    <row r="186" s="21" customFormat="1" x14ac:dyDescent="0.25"/>
    <row r="187" s="21" customFormat="1" x14ac:dyDescent="0.25"/>
    <row r="188" s="21" customFormat="1" x14ac:dyDescent="0.25"/>
    <row r="189" s="21" customFormat="1" x14ac:dyDescent="0.25"/>
    <row r="190" s="21" customFormat="1" x14ac:dyDescent="0.25"/>
    <row r="191" s="21" customFormat="1" x14ac:dyDescent="0.25"/>
    <row r="192" s="21" customFormat="1" x14ac:dyDescent="0.25"/>
    <row r="193" s="21" customFormat="1" x14ac:dyDescent="0.25"/>
    <row r="194" s="21" customFormat="1" x14ac:dyDescent="0.25"/>
    <row r="195" s="21" customFormat="1" x14ac:dyDescent="0.25"/>
    <row r="196" s="21" customFormat="1" x14ac:dyDescent="0.25"/>
    <row r="197" s="21" customFormat="1" x14ac:dyDescent="0.25"/>
    <row r="198" s="21" customFormat="1" x14ac:dyDescent="0.25"/>
    <row r="199" s="21" customFormat="1" x14ac:dyDescent="0.25"/>
    <row r="200" s="21" customFormat="1" x14ac:dyDescent="0.25"/>
    <row r="201" s="21" customFormat="1" x14ac:dyDescent="0.25"/>
    <row r="202" s="21" customFormat="1" x14ac:dyDescent="0.25"/>
    <row r="203" s="21" customFormat="1" x14ac:dyDescent="0.25"/>
    <row r="204" s="21" customFormat="1" x14ac:dyDescent="0.25"/>
    <row r="205" s="21" customFormat="1" x14ac:dyDescent="0.25"/>
    <row r="206" s="21" customFormat="1" x14ac:dyDescent="0.25"/>
    <row r="207" s="21" customFormat="1" x14ac:dyDescent="0.25"/>
    <row r="208" s="21" customFormat="1" x14ac:dyDescent="0.25"/>
    <row r="209" s="21" customFormat="1" x14ac:dyDescent="0.25"/>
    <row r="210" s="21" customFormat="1" x14ac:dyDescent="0.25"/>
    <row r="211" s="21" customFormat="1" x14ac:dyDescent="0.25"/>
    <row r="212" s="21" customFormat="1" x14ac:dyDescent="0.25"/>
    <row r="213" s="21" customFormat="1" x14ac:dyDescent="0.25"/>
    <row r="214" s="21" customFormat="1" x14ac:dyDescent="0.25"/>
    <row r="215" s="21" customFormat="1" x14ac:dyDescent="0.25"/>
    <row r="216" s="21" customFormat="1" x14ac:dyDescent="0.25"/>
    <row r="217" s="21" customFormat="1" x14ac:dyDescent="0.25"/>
    <row r="218" s="21" customFormat="1" x14ac:dyDescent="0.25"/>
    <row r="219" s="21" customFormat="1" x14ac:dyDescent="0.25"/>
    <row r="220" s="21" customFormat="1" x14ac:dyDescent="0.25"/>
    <row r="221" s="21" customFormat="1" x14ac:dyDescent="0.25"/>
    <row r="222" s="21" customFormat="1" x14ac:dyDescent="0.25"/>
    <row r="223" s="21" customFormat="1" x14ac:dyDescent="0.25"/>
    <row r="224" s="21" customFormat="1" x14ac:dyDescent="0.25"/>
    <row r="225" s="21" customFormat="1" x14ac:dyDescent="0.25"/>
    <row r="226" s="21" customFormat="1" x14ac:dyDescent="0.25"/>
    <row r="227" s="21" customFormat="1" x14ac:dyDescent="0.25"/>
    <row r="228" s="21" customFormat="1" x14ac:dyDescent="0.25"/>
    <row r="229" s="21" customFormat="1" x14ac:dyDescent="0.25"/>
    <row r="230" s="21" customFormat="1" x14ac:dyDescent="0.25"/>
    <row r="231" s="21" customFormat="1" x14ac:dyDescent="0.25"/>
    <row r="232" s="21" customFormat="1" x14ac:dyDescent="0.25"/>
    <row r="233" s="21" customFormat="1" x14ac:dyDescent="0.25"/>
    <row r="234" s="21" customFormat="1" x14ac:dyDescent="0.25"/>
    <row r="235" s="21" customFormat="1" x14ac:dyDescent="0.25"/>
    <row r="236" s="21" customFormat="1" x14ac:dyDescent="0.25"/>
    <row r="237" s="21" customFormat="1" x14ac:dyDescent="0.25"/>
    <row r="238" s="21" customFormat="1" x14ac:dyDescent="0.25"/>
    <row r="239" s="21" customFormat="1" x14ac:dyDescent="0.25"/>
    <row r="240" s="21" customFormat="1" x14ac:dyDescent="0.25"/>
    <row r="241" s="21" customFormat="1" x14ac:dyDescent="0.25"/>
    <row r="242" s="21" customFormat="1" x14ac:dyDescent="0.25"/>
    <row r="243" s="21" customFormat="1" x14ac:dyDescent="0.25"/>
    <row r="244" s="21" customFormat="1" x14ac:dyDescent="0.25"/>
    <row r="245" s="21" customFormat="1" x14ac:dyDescent="0.25"/>
    <row r="246" s="21" customFormat="1" x14ac:dyDescent="0.25"/>
    <row r="247" s="21" customFormat="1" x14ac:dyDescent="0.25"/>
    <row r="248" s="21" customFormat="1" x14ac:dyDescent="0.25"/>
    <row r="249" s="21" customFormat="1" x14ac:dyDescent="0.25"/>
  </sheetData>
  <mergeCells count="7">
    <mergeCell ref="K5:K8"/>
    <mergeCell ref="L5:L8"/>
    <mergeCell ref="K1:L1"/>
    <mergeCell ref="A3:A4"/>
    <mergeCell ref="J3:J4"/>
    <mergeCell ref="K3:K4"/>
    <mergeCell ref="L3:L4"/>
  </mergeCells>
  <pageMargins left="0.51181102362204722" right="0.51181102362204722" top="0.35433070866141736" bottom="0.35433070866141736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Kopsavilkums</vt:lpstr>
      <vt:lpstr>PVN palielinājuma aprēķins</vt:lpstr>
      <vt:lpstr>Izejas dati PSKUS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Biruta Raubicka</dc:creator>
  <cp:lastModifiedBy>Igors Belovs</cp:lastModifiedBy>
  <cp:lastPrinted>2021-08-03T12:22:03Z</cp:lastPrinted>
  <dcterms:created xsi:type="dcterms:W3CDTF">2021-07-12T11:27:49Z</dcterms:created>
  <dcterms:modified xsi:type="dcterms:W3CDTF">2022-03-17T10:41:06Z</dcterms:modified>
</cp:coreProperties>
</file>