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vnozare.pri\vm\Redirect_profiles\VM_Liene_Abola\My Documents\LNG\Covid-19_VIRSSTUNDAS\Covid-19_virsstundas_1.piepr_2022\Atkārtoti_uz_FM_+apr\"/>
    </mc:Choice>
  </mc:AlternateContent>
  <xr:revisionPtr revIDLastSave="0" documentId="13_ncr:1_{BB8F6E64-793F-4C78-BE7C-B2CD7DB9B86A}" xr6:coauthVersionLast="47" xr6:coauthVersionMax="47" xr10:uidLastSave="{00000000-0000-0000-0000-000000000000}"/>
  <bookViews>
    <workbookView xWindow="-120" yWindow="-120" windowWidth="29040" windowHeight="15840" tabRatio="662" firstSheet="1" activeTab="1" xr2:uid="{00000000-000D-0000-FFFF-FFFF00000000}"/>
  </bookViews>
  <sheets>
    <sheet name=" proj_dec" sheetId="2" state="hidden" r:id="rId1"/>
    <sheet name="KOPSAVILKUMS" sheetId="6" r:id="rId2"/>
    <sheet name="NMPD_sum_darbs_dec_feb" sheetId="30" r:id="rId3"/>
    <sheet name="SPKC_decembris" sheetId="13" r:id="rId4"/>
    <sheet name="SPKC_janvāris" sheetId="28" r:id="rId5"/>
    <sheet name="SPKC_februāris" sheetId="31" r:id="rId6"/>
    <sheet name="SPKC_marts" sheetId="32" r:id="rId7"/>
    <sheet name="SPKC_aprīlis" sheetId="38" r:id="rId8"/>
    <sheet name="NVD_decembris" sheetId="17" r:id="rId9"/>
    <sheet name="NVD_janvāris" sheetId="29" r:id="rId10"/>
    <sheet name="NVD_februāris" sheetId="33" r:id="rId11"/>
    <sheet name="NVD_marts" sheetId="34" r:id="rId12"/>
    <sheet name="NVD_aprīlis" sheetId="37" r:id="rId13"/>
    <sheet name="VADC_janvāris" sheetId="27" r:id="rId14"/>
    <sheet name="VM_decembris" sheetId="25" r:id="rId15"/>
    <sheet name="VM_janvāris" sheetId="26" r:id="rId16"/>
    <sheet name="VM_februāris" sheetId="35" r:id="rId17"/>
    <sheet name="VM_marts" sheetId="36" r:id="rId18"/>
    <sheet name="VM_aprīlis" sheetId="39" r:id="rId1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6" l="1"/>
  <c r="D10" i="6"/>
  <c r="C10" i="6"/>
  <c r="I20" i="38"/>
  <c r="I16" i="38"/>
  <c r="H13" i="38"/>
  <c r="I13" i="38" s="1"/>
  <c r="H14" i="38"/>
  <c r="I14" i="38" s="1"/>
  <c r="H15" i="38"/>
  <c r="I15" i="38" s="1"/>
  <c r="H16" i="38"/>
  <c r="H17" i="38"/>
  <c r="I17" i="38"/>
  <c r="H18" i="38"/>
  <c r="I18" i="38" s="1"/>
  <c r="H19" i="38"/>
  <c r="I19" i="38" s="1"/>
  <c r="H20" i="38"/>
  <c r="H21" i="38"/>
  <c r="I21" i="38"/>
  <c r="I12" i="38"/>
  <c r="H12" i="38"/>
  <c r="G13" i="38"/>
  <c r="G14" i="38"/>
  <c r="G15" i="38"/>
  <c r="G16" i="38"/>
  <c r="G17" i="38"/>
  <c r="G18" i="38"/>
  <c r="G19" i="38"/>
  <c r="G20" i="38"/>
  <c r="G21" i="38"/>
  <c r="G12" i="38"/>
  <c r="C21" i="38"/>
  <c r="C20" i="38"/>
  <c r="C19" i="38"/>
  <c r="C18" i="38"/>
  <c r="C17" i="38"/>
  <c r="C16" i="38"/>
  <c r="C15" i="38"/>
  <c r="C14" i="38"/>
  <c r="C13" i="38"/>
  <c r="C12" i="38"/>
  <c r="E13" i="6"/>
  <c r="D13" i="6"/>
  <c r="C13" i="6"/>
  <c r="G21" i="39"/>
  <c r="H21" i="39" s="1"/>
  <c r="I21" i="39" s="1"/>
  <c r="C21" i="39"/>
  <c r="G14" i="39"/>
  <c r="H14" i="39" s="1"/>
  <c r="I14" i="39" s="1"/>
  <c r="C14" i="39"/>
  <c r="G20" i="39"/>
  <c r="H20" i="39" s="1"/>
  <c r="I20" i="39" s="1"/>
  <c r="C20" i="39"/>
  <c r="G28" i="39"/>
  <c r="H28" i="39" s="1"/>
  <c r="I28" i="39" s="1"/>
  <c r="C28" i="39"/>
  <c r="G27" i="39"/>
  <c r="H27" i="39" s="1"/>
  <c r="I27" i="39" s="1"/>
  <c r="C27" i="39"/>
  <c r="G22" i="39"/>
  <c r="H22" i="39" s="1"/>
  <c r="I22" i="39" s="1"/>
  <c r="C22" i="39"/>
  <c r="G16" i="39"/>
  <c r="H16" i="39" s="1"/>
  <c r="I16" i="39" s="1"/>
  <c r="C16" i="39"/>
  <c r="G19" i="39"/>
  <c r="H19" i="39" s="1"/>
  <c r="I19" i="39" s="1"/>
  <c r="C19" i="39"/>
  <c r="G23" i="39"/>
  <c r="H23" i="39" s="1"/>
  <c r="I23" i="39" s="1"/>
  <c r="C23" i="39"/>
  <c r="G15" i="39"/>
  <c r="H15" i="39" s="1"/>
  <c r="I15" i="39" s="1"/>
  <c r="C15" i="39"/>
  <c r="G26" i="39"/>
  <c r="H26" i="39" s="1"/>
  <c r="I26" i="39" s="1"/>
  <c r="C26" i="39"/>
  <c r="G13" i="39"/>
  <c r="H13" i="39" s="1"/>
  <c r="I13" i="39" s="1"/>
  <c r="C13" i="39"/>
  <c r="G12" i="39"/>
  <c r="H12" i="39" s="1"/>
  <c r="I12" i="39" s="1"/>
  <c r="C12" i="39"/>
  <c r="G25" i="39"/>
  <c r="H25" i="39" s="1"/>
  <c r="I25" i="39" s="1"/>
  <c r="C25" i="39"/>
  <c r="G24" i="39"/>
  <c r="H24" i="39" s="1"/>
  <c r="I24" i="39" s="1"/>
  <c r="C24" i="39"/>
  <c r="G18" i="39"/>
  <c r="H18" i="39" s="1"/>
  <c r="I18" i="39" s="1"/>
  <c r="C18" i="39"/>
  <c r="G17" i="39"/>
  <c r="H17" i="39" s="1"/>
  <c r="I17" i="39" s="1"/>
  <c r="C17" i="39"/>
  <c r="E11" i="6" l="1"/>
  <c r="D11" i="6"/>
  <c r="C11" i="6"/>
  <c r="E11" i="39"/>
  <c r="B11" i="39"/>
  <c r="I11" i="38"/>
  <c r="H11" i="38"/>
  <c r="E11" i="38"/>
  <c r="B11" i="38"/>
  <c r="G41" i="37"/>
  <c r="H41" i="37" s="1"/>
  <c r="I41" i="37" s="1"/>
  <c r="H13" i="37"/>
  <c r="I13" i="37" s="1"/>
  <c r="H19" i="37"/>
  <c r="I19" i="37" s="1"/>
  <c r="H24" i="37"/>
  <c r="I24" i="37" s="1"/>
  <c r="H32" i="37"/>
  <c r="I32" i="37" s="1"/>
  <c r="H37" i="37"/>
  <c r="I37" i="37"/>
  <c r="H44" i="37"/>
  <c r="I44" i="37"/>
  <c r="H52" i="37"/>
  <c r="I52" i="37" s="1"/>
  <c r="H56" i="37"/>
  <c r="I56" i="37"/>
  <c r="G13" i="37"/>
  <c r="G14" i="37"/>
  <c r="H14" i="37" s="1"/>
  <c r="I14" i="37" s="1"/>
  <c r="G15" i="37"/>
  <c r="H15" i="37" s="1"/>
  <c r="I15" i="37" s="1"/>
  <c r="G16" i="37"/>
  <c r="H16" i="37" s="1"/>
  <c r="I16" i="37" s="1"/>
  <c r="G17" i="37"/>
  <c r="H17" i="37" s="1"/>
  <c r="I17" i="37" s="1"/>
  <c r="G18" i="37"/>
  <c r="H18" i="37" s="1"/>
  <c r="I18" i="37" s="1"/>
  <c r="G19" i="37"/>
  <c r="G20" i="37"/>
  <c r="H20" i="37" s="1"/>
  <c r="I20" i="37" s="1"/>
  <c r="G21" i="37"/>
  <c r="H21" i="37" s="1"/>
  <c r="I21" i="37" s="1"/>
  <c r="G22" i="37"/>
  <c r="H22" i="37" s="1"/>
  <c r="I22" i="37" s="1"/>
  <c r="G23" i="37"/>
  <c r="H23" i="37" s="1"/>
  <c r="I23" i="37" s="1"/>
  <c r="G24" i="37"/>
  <c r="G25" i="37"/>
  <c r="H25" i="37" s="1"/>
  <c r="I25" i="37" s="1"/>
  <c r="G26" i="37"/>
  <c r="H26" i="37" s="1"/>
  <c r="I26" i="37" s="1"/>
  <c r="G27" i="37"/>
  <c r="H27" i="37" s="1"/>
  <c r="I27" i="37" s="1"/>
  <c r="G28" i="37"/>
  <c r="H28" i="37" s="1"/>
  <c r="I28" i="37" s="1"/>
  <c r="G29" i="37"/>
  <c r="H29" i="37" s="1"/>
  <c r="I29" i="37" s="1"/>
  <c r="G30" i="37"/>
  <c r="H30" i="37" s="1"/>
  <c r="I30" i="37" s="1"/>
  <c r="G31" i="37"/>
  <c r="H31" i="37" s="1"/>
  <c r="I31" i="37" s="1"/>
  <c r="G32" i="37"/>
  <c r="G33" i="37"/>
  <c r="H33" i="37" s="1"/>
  <c r="I33" i="37" s="1"/>
  <c r="G34" i="37"/>
  <c r="H34" i="37" s="1"/>
  <c r="I34" i="37" s="1"/>
  <c r="G35" i="37"/>
  <c r="H35" i="37" s="1"/>
  <c r="I35" i="37" s="1"/>
  <c r="G36" i="37"/>
  <c r="H36" i="37" s="1"/>
  <c r="I36" i="37" s="1"/>
  <c r="G37" i="37"/>
  <c r="G38" i="37"/>
  <c r="H38" i="37" s="1"/>
  <c r="I38" i="37" s="1"/>
  <c r="G39" i="37"/>
  <c r="H39" i="37" s="1"/>
  <c r="I39" i="37" s="1"/>
  <c r="G40" i="37"/>
  <c r="H40" i="37" s="1"/>
  <c r="I40" i="37" s="1"/>
  <c r="G42" i="37"/>
  <c r="H42" i="37" s="1"/>
  <c r="I42" i="37" s="1"/>
  <c r="G43" i="37"/>
  <c r="H43" i="37" s="1"/>
  <c r="I43" i="37" s="1"/>
  <c r="G44" i="37"/>
  <c r="G45" i="37"/>
  <c r="H45" i="37" s="1"/>
  <c r="I45" i="37" s="1"/>
  <c r="G46" i="37"/>
  <c r="H46" i="37" s="1"/>
  <c r="I46" i="37" s="1"/>
  <c r="G47" i="37"/>
  <c r="H47" i="37" s="1"/>
  <c r="I47" i="37" s="1"/>
  <c r="G48" i="37"/>
  <c r="H48" i="37" s="1"/>
  <c r="I48" i="37" s="1"/>
  <c r="G49" i="37"/>
  <c r="H49" i="37" s="1"/>
  <c r="I49" i="37" s="1"/>
  <c r="G50" i="37"/>
  <c r="H50" i="37" s="1"/>
  <c r="I50" i="37" s="1"/>
  <c r="G51" i="37"/>
  <c r="H51" i="37" s="1"/>
  <c r="I51" i="37" s="1"/>
  <c r="G52" i="37"/>
  <c r="G53" i="37"/>
  <c r="H53" i="37" s="1"/>
  <c r="I53" i="37" s="1"/>
  <c r="G54" i="37"/>
  <c r="H54" i="37" s="1"/>
  <c r="I54" i="37" s="1"/>
  <c r="G55" i="37"/>
  <c r="H55" i="37" s="1"/>
  <c r="I55" i="37" s="1"/>
  <c r="G56" i="37"/>
  <c r="G57" i="37"/>
  <c r="H57" i="37" s="1"/>
  <c r="I57" i="37" s="1"/>
  <c r="G58" i="37"/>
  <c r="H58" i="37" s="1"/>
  <c r="I58" i="37" s="1"/>
  <c r="G59" i="37"/>
  <c r="H59" i="37" s="1"/>
  <c r="I59" i="37" s="1"/>
  <c r="G60" i="37"/>
  <c r="H60" i="37" s="1"/>
  <c r="I60" i="37" s="1"/>
  <c r="G12" i="37"/>
  <c r="H12" i="37" s="1"/>
  <c r="I12" i="37" s="1"/>
  <c r="I11" i="39" l="1"/>
  <c r="H11" i="39"/>
  <c r="I11" i="37"/>
  <c r="H11" i="37"/>
  <c r="C60" i="37"/>
  <c r="C59" i="37"/>
  <c r="C58" i="37"/>
  <c r="C57" i="37"/>
  <c r="C56" i="37"/>
  <c r="C55" i="37"/>
  <c r="C54" i="37"/>
  <c r="C53" i="37"/>
  <c r="C52" i="37"/>
  <c r="C51" i="37"/>
  <c r="C50" i="37"/>
  <c r="C49" i="37"/>
  <c r="C48" i="37"/>
  <c r="C47" i="37"/>
  <c r="C46" i="37"/>
  <c r="C45" i="37"/>
  <c r="C44" i="37"/>
  <c r="C43" i="37"/>
  <c r="C42" i="37"/>
  <c r="C41" i="37"/>
  <c r="C40" i="37"/>
  <c r="C39" i="37"/>
  <c r="C38" i="37"/>
  <c r="C37" i="37"/>
  <c r="C36" i="37"/>
  <c r="C35" i="37"/>
  <c r="C34" i="37"/>
  <c r="C33" i="37"/>
  <c r="C32" i="37"/>
  <c r="C31" i="37"/>
  <c r="C30" i="37"/>
  <c r="C29" i="37"/>
  <c r="C28" i="37"/>
  <c r="C27" i="37"/>
  <c r="C26" i="37"/>
  <c r="C25" i="37"/>
  <c r="C24" i="37"/>
  <c r="C23" i="37"/>
  <c r="C22" i="37"/>
  <c r="C21" i="37"/>
  <c r="C20" i="37"/>
  <c r="C19" i="37"/>
  <c r="C18" i="37"/>
  <c r="C17" i="37"/>
  <c r="C16" i="37"/>
  <c r="C15" i="37"/>
  <c r="C14" i="37"/>
  <c r="C13" i="37"/>
  <c r="C12" i="37"/>
  <c r="E11" i="37"/>
  <c r="B11" i="37"/>
  <c r="E8" i="6"/>
  <c r="E11" i="36"/>
  <c r="H11" i="36"/>
  <c r="I11" i="36"/>
  <c r="B11" i="36"/>
  <c r="G22" i="36"/>
  <c r="G28" i="36"/>
  <c r="G29" i="36"/>
  <c r="G12" i="36"/>
  <c r="G14" i="36"/>
  <c r="G15" i="36"/>
  <c r="G23" i="36"/>
  <c r="G18" i="36"/>
  <c r="G27" i="36"/>
  <c r="G24" i="36"/>
  <c r="G30" i="36"/>
  <c r="G20" i="36"/>
  <c r="G17" i="36"/>
  <c r="G13" i="36"/>
  <c r="H13" i="36" s="1"/>
  <c r="I13" i="36" s="1"/>
  <c r="G19" i="36"/>
  <c r="H19" i="36" s="1"/>
  <c r="I19" i="36" s="1"/>
  <c r="G26" i="36"/>
  <c r="H26" i="36" s="1"/>
  <c r="I26" i="36" s="1"/>
  <c r="G31" i="36"/>
  <c r="H31" i="36" s="1"/>
  <c r="I31" i="36" s="1"/>
  <c r="G32" i="36"/>
  <c r="H32" i="36" s="1"/>
  <c r="I32" i="36" s="1"/>
  <c r="G25" i="36"/>
  <c r="H25" i="36" s="1"/>
  <c r="I25" i="36" s="1"/>
  <c r="G16" i="36"/>
  <c r="H16" i="36" s="1"/>
  <c r="I16" i="36" s="1"/>
  <c r="G21" i="36"/>
  <c r="H21" i="36" s="1"/>
  <c r="C16" i="36"/>
  <c r="C25" i="36"/>
  <c r="C32" i="36"/>
  <c r="C31" i="36"/>
  <c r="C26" i="36"/>
  <c r="C19" i="36"/>
  <c r="C13" i="36"/>
  <c r="C17" i="36"/>
  <c r="C20" i="36"/>
  <c r="C30" i="36"/>
  <c r="C24" i="36"/>
  <c r="C27" i="36"/>
  <c r="C18" i="36"/>
  <c r="C23" i="36"/>
  <c r="C15" i="36"/>
  <c r="C14" i="36"/>
  <c r="C12" i="36"/>
  <c r="C29" i="36"/>
  <c r="C28" i="36"/>
  <c r="C22" i="36"/>
  <c r="C21" i="36"/>
  <c r="H17" i="36" l="1"/>
  <c r="I17" i="36" s="1"/>
  <c r="H20" i="36"/>
  <c r="I20" i="36" s="1"/>
  <c r="H30" i="36"/>
  <c r="I30" i="36" s="1"/>
  <c r="H24" i="36"/>
  <c r="I24" i="36" s="1"/>
  <c r="H27" i="36"/>
  <c r="I27" i="36" s="1"/>
  <c r="H18" i="36"/>
  <c r="I18" i="36" s="1"/>
  <c r="H23" i="36"/>
  <c r="I23" i="36" s="1"/>
  <c r="H15" i="36"/>
  <c r="I15" i="36" s="1"/>
  <c r="H14" i="36"/>
  <c r="I14" i="36" s="1"/>
  <c r="H12" i="36"/>
  <c r="I12" i="36" s="1"/>
  <c r="H29" i="36"/>
  <c r="I29" i="36" s="1"/>
  <c r="H28" i="36"/>
  <c r="I28" i="36" s="1"/>
  <c r="H22" i="36"/>
  <c r="I22" i="36" s="1"/>
  <c r="I21" i="36"/>
  <c r="H11" i="35"/>
  <c r="I11" i="35"/>
  <c r="E11" i="35"/>
  <c r="B11" i="35"/>
  <c r="G26" i="35"/>
  <c r="G27" i="35"/>
  <c r="G14" i="35"/>
  <c r="G24" i="35"/>
  <c r="G35" i="35"/>
  <c r="G36" i="35"/>
  <c r="G12" i="35"/>
  <c r="G16" i="35"/>
  <c r="G19" i="35"/>
  <c r="G20" i="35"/>
  <c r="G28" i="35"/>
  <c r="G33" i="35"/>
  <c r="G15" i="35"/>
  <c r="G29" i="35"/>
  <c r="G17" i="35"/>
  <c r="G25" i="35"/>
  <c r="G22" i="35"/>
  <c r="G31" i="35"/>
  <c r="G18" i="35"/>
  <c r="H18" i="35" s="1"/>
  <c r="I18" i="35" s="1"/>
  <c r="G23" i="35"/>
  <c r="G13" i="35"/>
  <c r="H13" i="35" s="1"/>
  <c r="I13" i="35" s="1"/>
  <c r="G32" i="35"/>
  <c r="H32" i="35" s="1"/>
  <c r="I32" i="35" s="1"/>
  <c r="G37" i="35"/>
  <c r="H37" i="35" s="1"/>
  <c r="I37" i="35" s="1"/>
  <c r="G38" i="35"/>
  <c r="H38" i="35" s="1"/>
  <c r="I38" i="35" s="1"/>
  <c r="G30" i="35"/>
  <c r="H30" i="35" s="1"/>
  <c r="I30" i="35" s="1"/>
  <c r="G21" i="35"/>
  <c r="H21" i="35" s="1"/>
  <c r="I21" i="35" s="1"/>
  <c r="G34" i="35"/>
  <c r="H23" i="35"/>
  <c r="I23" i="35" s="1"/>
  <c r="C21" i="35"/>
  <c r="C30" i="35"/>
  <c r="C38" i="35"/>
  <c r="C37" i="35"/>
  <c r="C32" i="35"/>
  <c r="C13" i="35"/>
  <c r="C23" i="35"/>
  <c r="C18" i="35"/>
  <c r="C31" i="35"/>
  <c r="C22" i="35"/>
  <c r="C25" i="35"/>
  <c r="C17" i="35"/>
  <c r="C29" i="35"/>
  <c r="C15" i="35"/>
  <c r="C33" i="35"/>
  <c r="C28" i="35"/>
  <c r="C20" i="35"/>
  <c r="C19" i="35"/>
  <c r="C16" i="35"/>
  <c r="C12" i="35"/>
  <c r="C36" i="35"/>
  <c r="C35" i="35"/>
  <c r="C24" i="35"/>
  <c r="C14" i="35"/>
  <c r="C27" i="35"/>
  <c r="C26" i="35"/>
  <c r="C34" i="35"/>
  <c r="H31" i="35" l="1"/>
  <c r="I31" i="35" s="1"/>
  <c r="H22" i="35"/>
  <c r="I22" i="35" s="1"/>
  <c r="H25" i="35"/>
  <c r="I25" i="35" s="1"/>
  <c r="H17" i="35"/>
  <c r="I17" i="35" s="1"/>
  <c r="H29" i="35"/>
  <c r="I29" i="35" s="1"/>
  <c r="H15" i="35"/>
  <c r="I15" i="35" s="1"/>
  <c r="H33" i="35"/>
  <c r="I33" i="35" s="1"/>
  <c r="H28" i="35"/>
  <c r="I28" i="35" s="1"/>
  <c r="H20" i="35"/>
  <c r="I20" i="35" s="1"/>
  <c r="H19" i="35"/>
  <c r="I19" i="35" s="1"/>
  <c r="H16" i="35"/>
  <c r="I16" i="35" s="1"/>
  <c r="H12" i="35"/>
  <c r="I12" i="35" s="1"/>
  <c r="H36" i="35"/>
  <c r="I36" i="35" s="1"/>
  <c r="H35" i="35"/>
  <c r="I35" i="35" s="1"/>
  <c r="H24" i="35"/>
  <c r="I24" i="35" s="1"/>
  <c r="H14" i="35"/>
  <c r="I14" i="35" s="1"/>
  <c r="H27" i="35"/>
  <c r="I27" i="35" s="1"/>
  <c r="H26" i="35"/>
  <c r="I26" i="35" s="1"/>
  <c r="H34" i="35"/>
  <c r="E11" i="26"/>
  <c r="H11" i="26"/>
  <c r="I11" i="26"/>
  <c r="B11" i="26"/>
  <c r="G13" i="26"/>
  <c r="G14" i="26"/>
  <c r="G15" i="26"/>
  <c r="G16" i="26"/>
  <c r="G17" i="26"/>
  <c r="G18" i="26"/>
  <c r="G19" i="26"/>
  <c r="G20" i="26"/>
  <c r="G21" i="26"/>
  <c r="G22" i="26"/>
  <c r="G23" i="26"/>
  <c r="G24" i="26"/>
  <c r="G25" i="26"/>
  <c r="G26" i="26"/>
  <c r="G27" i="26"/>
  <c r="G28" i="26"/>
  <c r="G29" i="26"/>
  <c r="G30" i="26"/>
  <c r="G31" i="26"/>
  <c r="G32" i="26"/>
  <c r="G33" i="26"/>
  <c r="G34" i="26"/>
  <c r="G35" i="26"/>
  <c r="G12" i="26"/>
  <c r="G12" i="25"/>
  <c r="C19" i="26"/>
  <c r="C27" i="26"/>
  <c r="C35" i="26"/>
  <c r="C33" i="26"/>
  <c r="C29" i="26"/>
  <c r="C20" i="26"/>
  <c r="C16" i="26"/>
  <c r="C34" i="26"/>
  <c r="C21" i="26"/>
  <c r="C23" i="26"/>
  <c r="C15" i="26"/>
  <c r="C28" i="26"/>
  <c r="C31" i="26"/>
  <c r="C26" i="26"/>
  <c r="C18" i="26"/>
  <c r="C17" i="26"/>
  <c r="C14" i="26"/>
  <c r="C12" i="26"/>
  <c r="C30" i="26"/>
  <c r="C32" i="26"/>
  <c r="C22" i="26"/>
  <c r="C13" i="26"/>
  <c r="C25" i="26"/>
  <c r="C24" i="26"/>
  <c r="I34" i="35" l="1"/>
  <c r="B11" i="25" l="1"/>
  <c r="E11" i="25"/>
  <c r="G30" i="25"/>
  <c r="G33" i="25"/>
  <c r="G32" i="25"/>
  <c r="G35" i="25"/>
  <c r="G14" i="25"/>
  <c r="G38" i="25"/>
  <c r="G21" i="25"/>
  <c r="G17" i="25"/>
  <c r="G22" i="25"/>
  <c r="G25" i="25"/>
  <c r="G26" i="25"/>
  <c r="G18" i="25"/>
  <c r="G34" i="25"/>
  <c r="G28" i="25"/>
  <c r="G19" i="25"/>
  <c r="G15" i="25"/>
  <c r="G36" i="25"/>
  <c r="G24" i="25"/>
  <c r="G39" i="25"/>
  <c r="G31" i="25"/>
  <c r="G41" i="25"/>
  <c r="G42" i="25"/>
  <c r="G23" i="25"/>
  <c r="G29" i="25"/>
  <c r="G13" i="25"/>
  <c r="H13" i="25" s="1"/>
  <c r="I13" i="25" s="1"/>
  <c r="G16" i="25"/>
  <c r="H16" i="25" s="1"/>
  <c r="I16" i="25" s="1"/>
  <c r="G40" i="25"/>
  <c r="H40" i="25" s="1"/>
  <c r="I40" i="25" s="1"/>
  <c r="G43" i="25"/>
  <c r="H43" i="25" s="1"/>
  <c r="I43" i="25" s="1"/>
  <c r="G37" i="25"/>
  <c r="H37" i="25" s="1"/>
  <c r="I37" i="25" s="1"/>
  <c r="G27" i="25"/>
  <c r="H27" i="25" s="1"/>
  <c r="I27" i="25" s="1"/>
  <c r="G20" i="25"/>
  <c r="H20" i="25" s="1"/>
  <c r="C27" i="25"/>
  <c r="C37" i="25"/>
  <c r="C43" i="25"/>
  <c r="C40" i="25"/>
  <c r="C16" i="25"/>
  <c r="C13" i="25"/>
  <c r="C29" i="25"/>
  <c r="C23" i="25"/>
  <c r="C42" i="25"/>
  <c r="C41" i="25"/>
  <c r="C31" i="25"/>
  <c r="C39" i="25"/>
  <c r="C24" i="25"/>
  <c r="C36" i="25"/>
  <c r="C15" i="25"/>
  <c r="C19" i="25"/>
  <c r="C28" i="25"/>
  <c r="C34" i="25"/>
  <c r="C18" i="25"/>
  <c r="C26" i="25"/>
  <c r="C22" i="25"/>
  <c r="C12" i="25"/>
  <c r="C17" i="25"/>
  <c r="C21" i="25"/>
  <c r="C38" i="25"/>
  <c r="C14" i="25"/>
  <c r="C35" i="25"/>
  <c r="C32" i="25"/>
  <c r="C33" i="25"/>
  <c r="C30" i="25"/>
  <c r="C20" i="25"/>
  <c r="D12" i="6" l="1"/>
  <c r="E12" i="6"/>
  <c r="C12" i="6"/>
  <c r="I12" i="27"/>
  <c r="H12" i="27"/>
  <c r="G12" i="27"/>
  <c r="C12" i="27"/>
  <c r="I11" i="34"/>
  <c r="C77" i="34"/>
  <c r="C76" i="34"/>
  <c r="C75" i="34"/>
  <c r="C74" i="34"/>
  <c r="C73" i="34"/>
  <c r="C72" i="34"/>
  <c r="C71" i="34"/>
  <c r="C70" i="34"/>
  <c r="C69" i="34"/>
  <c r="C68" i="34"/>
  <c r="C67" i="34"/>
  <c r="C66" i="34"/>
  <c r="C65" i="34"/>
  <c r="C64" i="34"/>
  <c r="C63" i="34"/>
  <c r="C62" i="34"/>
  <c r="C61" i="34"/>
  <c r="C60" i="34"/>
  <c r="C59" i="34"/>
  <c r="C58" i="34"/>
  <c r="C57" i="34"/>
  <c r="C56" i="34"/>
  <c r="C55" i="34"/>
  <c r="C54" i="34"/>
  <c r="C53" i="34"/>
  <c r="C52" i="34"/>
  <c r="C51" i="34"/>
  <c r="C50" i="34"/>
  <c r="C49" i="34"/>
  <c r="C48" i="34"/>
  <c r="C47" i="34"/>
  <c r="C46" i="34"/>
  <c r="C45" i="34"/>
  <c r="C44" i="34"/>
  <c r="C43" i="34"/>
  <c r="C42" i="34"/>
  <c r="C41" i="34"/>
  <c r="C40" i="34"/>
  <c r="C39" i="34"/>
  <c r="C38" i="34"/>
  <c r="C37" i="34"/>
  <c r="C36" i="34"/>
  <c r="C35" i="34"/>
  <c r="C34" i="34"/>
  <c r="C33" i="34"/>
  <c r="C32" i="34"/>
  <c r="C31" i="34"/>
  <c r="C30" i="34"/>
  <c r="C29" i="34"/>
  <c r="C28" i="34"/>
  <c r="C27" i="34"/>
  <c r="C26" i="34"/>
  <c r="C25" i="34"/>
  <c r="C24" i="34"/>
  <c r="C23" i="34"/>
  <c r="C22" i="34"/>
  <c r="C21" i="34"/>
  <c r="C20" i="34"/>
  <c r="C19" i="34"/>
  <c r="C18" i="34"/>
  <c r="C17" i="34"/>
  <c r="C16" i="34"/>
  <c r="C15" i="34"/>
  <c r="C14" i="34"/>
  <c r="C13" i="34"/>
  <c r="C12" i="34"/>
  <c r="G13" i="34"/>
  <c r="H13" i="34" s="1"/>
  <c r="I13" i="34" s="1"/>
  <c r="G14" i="34"/>
  <c r="G15" i="34"/>
  <c r="H15" i="34" s="1"/>
  <c r="I15" i="34" s="1"/>
  <c r="G16" i="34"/>
  <c r="H16" i="34" s="1"/>
  <c r="I16" i="34" s="1"/>
  <c r="G17" i="34"/>
  <c r="H17" i="34" s="1"/>
  <c r="I17" i="34" s="1"/>
  <c r="G18" i="34"/>
  <c r="G19" i="34"/>
  <c r="H19" i="34" s="1"/>
  <c r="I19" i="34" s="1"/>
  <c r="G20" i="34"/>
  <c r="G21" i="34"/>
  <c r="H21" i="34" s="1"/>
  <c r="I21" i="34" s="1"/>
  <c r="G22" i="34"/>
  <c r="H22" i="34" s="1"/>
  <c r="I22" i="34" s="1"/>
  <c r="G23" i="34"/>
  <c r="H23" i="34" s="1"/>
  <c r="I23" i="34" s="1"/>
  <c r="G24" i="34"/>
  <c r="G25" i="34"/>
  <c r="H25" i="34" s="1"/>
  <c r="I25" i="34" s="1"/>
  <c r="G26" i="34"/>
  <c r="H26" i="34" s="1"/>
  <c r="I26" i="34" s="1"/>
  <c r="G27" i="34"/>
  <c r="G28" i="34"/>
  <c r="H28" i="34" s="1"/>
  <c r="I28" i="34" s="1"/>
  <c r="G29" i="34"/>
  <c r="H29" i="34" s="1"/>
  <c r="I29" i="34" s="1"/>
  <c r="G30" i="34"/>
  <c r="H30" i="34" s="1"/>
  <c r="I30" i="34" s="1"/>
  <c r="G31" i="34"/>
  <c r="G32" i="34"/>
  <c r="H32" i="34" s="1"/>
  <c r="I32" i="34" s="1"/>
  <c r="G33" i="34"/>
  <c r="H33" i="34" s="1"/>
  <c r="I33" i="34" s="1"/>
  <c r="G34" i="34"/>
  <c r="H34" i="34" s="1"/>
  <c r="I34" i="34" s="1"/>
  <c r="G35" i="34"/>
  <c r="H35" i="34" s="1"/>
  <c r="I35" i="34" s="1"/>
  <c r="G36" i="34"/>
  <c r="H36" i="34" s="1"/>
  <c r="I36" i="34" s="1"/>
  <c r="G37" i="34"/>
  <c r="H37" i="34" s="1"/>
  <c r="I37" i="34" s="1"/>
  <c r="G38" i="34"/>
  <c r="H38" i="34" s="1"/>
  <c r="I38" i="34" s="1"/>
  <c r="G39" i="34"/>
  <c r="H39" i="34" s="1"/>
  <c r="I39" i="34" s="1"/>
  <c r="G40" i="34"/>
  <c r="H40" i="34" s="1"/>
  <c r="I40" i="34" s="1"/>
  <c r="G41" i="34"/>
  <c r="H41" i="34" s="1"/>
  <c r="I41" i="34" s="1"/>
  <c r="G42" i="34"/>
  <c r="H42" i="34" s="1"/>
  <c r="I42" i="34" s="1"/>
  <c r="G43" i="34"/>
  <c r="H43" i="34" s="1"/>
  <c r="I43" i="34" s="1"/>
  <c r="G44" i="34"/>
  <c r="H44" i="34" s="1"/>
  <c r="I44" i="34" s="1"/>
  <c r="G45" i="34"/>
  <c r="H45" i="34" s="1"/>
  <c r="I45" i="34" s="1"/>
  <c r="G46" i="34"/>
  <c r="H46" i="34" s="1"/>
  <c r="I46" i="34" s="1"/>
  <c r="G47" i="34"/>
  <c r="H47" i="34" s="1"/>
  <c r="I47" i="34" s="1"/>
  <c r="G48" i="34"/>
  <c r="H48" i="34" s="1"/>
  <c r="I48" i="34" s="1"/>
  <c r="G49" i="34"/>
  <c r="H49" i="34" s="1"/>
  <c r="I49" i="34" s="1"/>
  <c r="G50" i="34"/>
  <c r="G51" i="34"/>
  <c r="H51" i="34" s="1"/>
  <c r="I51" i="34" s="1"/>
  <c r="G52" i="34"/>
  <c r="H52" i="34" s="1"/>
  <c r="I52" i="34" s="1"/>
  <c r="G53" i="34"/>
  <c r="H53" i="34" s="1"/>
  <c r="I53" i="34" s="1"/>
  <c r="G54" i="34"/>
  <c r="H54" i="34" s="1"/>
  <c r="I54" i="34" s="1"/>
  <c r="G55" i="34"/>
  <c r="H55" i="34" s="1"/>
  <c r="I55" i="34" s="1"/>
  <c r="G56" i="34"/>
  <c r="H56" i="34" s="1"/>
  <c r="I56" i="34" s="1"/>
  <c r="G57" i="34"/>
  <c r="H57" i="34" s="1"/>
  <c r="I57" i="34" s="1"/>
  <c r="G58" i="34"/>
  <c r="H58" i="34" s="1"/>
  <c r="I58" i="34" s="1"/>
  <c r="G59" i="34"/>
  <c r="H59" i="34" s="1"/>
  <c r="I59" i="34" s="1"/>
  <c r="G60" i="34"/>
  <c r="H60" i="34" s="1"/>
  <c r="I60" i="34" s="1"/>
  <c r="G61" i="34"/>
  <c r="H61" i="34" s="1"/>
  <c r="I61" i="34" s="1"/>
  <c r="G62" i="34"/>
  <c r="H62" i="34" s="1"/>
  <c r="I62" i="34" s="1"/>
  <c r="G63" i="34"/>
  <c r="G64" i="34"/>
  <c r="G65" i="34"/>
  <c r="H65" i="34" s="1"/>
  <c r="I65" i="34" s="1"/>
  <c r="G66" i="34"/>
  <c r="H66" i="34" s="1"/>
  <c r="I66" i="34" s="1"/>
  <c r="G67" i="34"/>
  <c r="H67" i="34" s="1"/>
  <c r="I67" i="34" s="1"/>
  <c r="G68" i="34"/>
  <c r="H68" i="34" s="1"/>
  <c r="I68" i="34" s="1"/>
  <c r="G69" i="34"/>
  <c r="H69" i="34" s="1"/>
  <c r="I69" i="34" s="1"/>
  <c r="G70" i="34"/>
  <c r="H70" i="34" s="1"/>
  <c r="I70" i="34" s="1"/>
  <c r="G71" i="34"/>
  <c r="H71" i="34" s="1"/>
  <c r="I71" i="34" s="1"/>
  <c r="G72" i="34"/>
  <c r="H72" i="34" s="1"/>
  <c r="I72" i="34" s="1"/>
  <c r="G73" i="34"/>
  <c r="H73" i="34" s="1"/>
  <c r="I73" i="34" s="1"/>
  <c r="G74" i="34"/>
  <c r="H74" i="34" s="1"/>
  <c r="I74" i="34" s="1"/>
  <c r="G75" i="34"/>
  <c r="H75" i="34" s="1"/>
  <c r="I75" i="34" s="1"/>
  <c r="G76" i="34"/>
  <c r="H76" i="34" s="1"/>
  <c r="I76" i="34" s="1"/>
  <c r="G77" i="34"/>
  <c r="H77" i="34" s="1"/>
  <c r="I77" i="34" s="1"/>
  <c r="G12" i="34"/>
  <c r="H12" i="34" s="1"/>
  <c r="H64" i="34"/>
  <c r="I64" i="34" s="1"/>
  <c r="H63" i="34"/>
  <c r="I63" i="34" s="1"/>
  <c r="H50" i="34"/>
  <c r="I50" i="34" s="1"/>
  <c r="H31" i="34"/>
  <c r="I31" i="34" s="1"/>
  <c r="H27" i="34"/>
  <c r="I27" i="34" s="1"/>
  <c r="H24" i="34"/>
  <c r="I24" i="34" s="1"/>
  <c r="H20" i="34"/>
  <c r="I20" i="34" s="1"/>
  <c r="H18" i="34"/>
  <c r="I18" i="34" s="1"/>
  <c r="H14" i="34"/>
  <c r="I14" i="34" s="1"/>
  <c r="E11" i="34"/>
  <c r="B11" i="34"/>
  <c r="C83" i="33"/>
  <c r="C82" i="33"/>
  <c r="C81" i="33"/>
  <c r="C80" i="33"/>
  <c r="C79" i="33"/>
  <c r="C78" i="33"/>
  <c r="C77" i="33"/>
  <c r="C76" i="33"/>
  <c r="C75" i="33"/>
  <c r="C74" i="33"/>
  <c r="C73" i="33"/>
  <c r="C72" i="33"/>
  <c r="C71" i="33"/>
  <c r="C70" i="33"/>
  <c r="C69" i="33"/>
  <c r="C68" i="33"/>
  <c r="C67" i="33"/>
  <c r="C66" i="33"/>
  <c r="C65" i="33"/>
  <c r="C64" i="33"/>
  <c r="C63" i="33"/>
  <c r="C62" i="33"/>
  <c r="C61" i="33"/>
  <c r="C60" i="33"/>
  <c r="C59" i="33"/>
  <c r="C58" i="33"/>
  <c r="C57" i="33"/>
  <c r="C56" i="33"/>
  <c r="C55" i="33"/>
  <c r="C54" i="33"/>
  <c r="C53" i="33"/>
  <c r="C52" i="33"/>
  <c r="C51" i="33"/>
  <c r="C50" i="33"/>
  <c r="C49" i="33"/>
  <c r="C48" i="33"/>
  <c r="C47" i="33"/>
  <c r="C46" i="33"/>
  <c r="C45" i="33"/>
  <c r="C44" i="33"/>
  <c r="C43" i="33"/>
  <c r="C42" i="33"/>
  <c r="C41" i="33"/>
  <c r="C40" i="33"/>
  <c r="C39" i="33"/>
  <c r="C38" i="33"/>
  <c r="C37" i="33"/>
  <c r="C36" i="33"/>
  <c r="C35" i="33"/>
  <c r="C34" i="33"/>
  <c r="C33" i="33"/>
  <c r="C32" i="33"/>
  <c r="C31" i="33"/>
  <c r="C30" i="33"/>
  <c r="C29" i="33"/>
  <c r="C28" i="33"/>
  <c r="C27" i="33"/>
  <c r="C26" i="33"/>
  <c r="C25" i="33"/>
  <c r="C24" i="33"/>
  <c r="C23" i="33"/>
  <c r="C22" i="33"/>
  <c r="C21" i="33"/>
  <c r="C20" i="33"/>
  <c r="C19" i="33"/>
  <c r="C18" i="33"/>
  <c r="C17" i="33"/>
  <c r="C16" i="33"/>
  <c r="C15" i="33"/>
  <c r="C14" i="33"/>
  <c r="C13" i="33"/>
  <c r="C12" i="33"/>
  <c r="G13" i="33"/>
  <c r="H13" i="33" s="1"/>
  <c r="I13" i="33" s="1"/>
  <c r="G14" i="33"/>
  <c r="H14" i="33" s="1"/>
  <c r="I14" i="33" s="1"/>
  <c r="G15" i="33"/>
  <c r="H15" i="33" s="1"/>
  <c r="I15" i="33" s="1"/>
  <c r="G16" i="33"/>
  <c r="G17" i="33"/>
  <c r="H17" i="33" s="1"/>
  <c r="I17" i="33" s="1"/>
  <c r="G18" i="33"/>
  <c r="H18" i="33" s="1"/>
  <c r="I18" i="33" s="1"/>
  <c r="G19" i="33"/>
  <c r="G20" i="33"/>
  <c r="H20" i="33" s="1"/>
  <c r="I20" i="33" s="1"/>
  <c r="G21" i="33"/>
  <c r="G22" i="33"/>
  <c r="H22" i="33" s="1"/>
  <c r="I22" i="33" s="1"/>
  <c r="G23" i="33"/>
  <c r="H23" i="33" s="1"/>
  <c r="I23" i="33" s="1"/>
  <c r="G24" i="33"/>
  <c r="H24" i="33" s="1"/>
  <c r="I24" i="33" s="1"/>
  <c r="G25" i="33"/>
  <c r="G26" i="33"/>
  <c r="H26" i="33" s="1"/>
  <c r="I26" i="33" s="1"/>
  <c r="G27" i="33"/>
  <c r="G28" i="33"/>
  <c r="H28" i="33" s="1"/>
  <c r="I28" i="33" s="1"/>
  <c r="G29" i="33"/>
  <c r="G30" i="33"/>
  <c r="H30" i="33" s="1"/>
  <c r="I30" i="33" s="1"/>
  <c r="G31" i="33"/>
  <c r="H31" i="33" s="1"/>
  <c r="I31" i="33" s="1"/>
  <c r="G32" i="33"/>
  <c r="G33" i="33"/>
  <c r="H33" i="33" s="1"/>
  <c r="I33" i="33" s="1"/>
  <c r="G34" i="33"/>
  <c r="H34" i="33" s="1"/>
  <c r="I34" i="33" s="1"/>
  <c r="G35" i="33"/>
  <c r="H35" i="33" s="1"/>
  <c r="I35" i="33" s="1"/>
  <c r="G36" i="33"/>
  <c r="H36" i="33" s="1"/>
  <c r="I36" i="33" s="1"/>
  <c r="G37" i="33"/>
  <c r="G38" i="33"/>
  <c r="H38" i="33" s="1"/>
  <c r="I38" i="33" s="1"/>
  <c r="G39" i="33"/>
  <c r="G40" i="33"/>
  <c r="G41" i="33"/>
  <c r="G42" i="33"/>
  <c r="H42" i="33" s="1"/>
  <c r="I42" i="33" s="1"/>
  <c r="G43" i="33"/>
  <c r="G44" i="33"/>
  <c r="H44" i="33" s="1"/>
  <c r="I44" i="33" s="1"/>
  <c r="G45" i="33"/>
  <c r="G46" i="33"/>
  <c r="H46" i="33" s="1"/>
  <c r="I46" i="33" s="1"/>
  <c r="G47" i="33"/>
  <c r="G48" i="33"/>
  <c r="G49" i="33"/>
  <c r="H49" i="33" s="1"/>
  <c r="I49" i="33" s="1"/>
  <c r="G50" i="33"/>
  <c r="H50" i="33" s="1"/>
  <c r="I50" i="33" s="1"/>
  <c r="G51" i="33"/>
  <c r="G52" i="33"/>
  <c r="H52" i="33" s="1"/>
  <c r="I52" i="33" s="1"/>
  <c r="G53" i="33"/>
  <c r="G54" i="33"/>
  <c r="H54" i="33" s="1"/>
  <c r="I54" i="33" s="1"/>
  <c r="G55" i="33"/>
  <c r="H55" i="33" s="1"/>
  <c r="I55" i="33" s="1"/>
  <c r="G56" i="33"/>
  <c r="G57" i="33"/>
  <c r="H57" i="33" s="1"/>
  <c r="I57" i="33" s="1"/>
  <c r="G58" i="33"/>
  <c r="H58" i="33" s="1"/>
  <c r="I58" i="33" s="1"/>
  <c r="G59" i="33"/>
  <c r="G60" i="33"/>
  <c r="H60" i="33" s="1"/>
  <c r="I60" i="33" s="1"/>
  <c r="G61" i="33"/>
  <c r="G62" i="33"/>
  <c r="H62" i="33" s="1"/>
  <c r="I62" i="33" s="1"/>
  <c r="G63" i="33"/>
  <c r="H63" i="33" s="1"/>
  <c r="I63" i="33" s="1"/>
  <c r="G64" i="33"/>
  <c r="H64" i="33" s="1"/>
  <c r="I64" i="33" s="1"/>
  <c r="G65" i="33"/>
  <c r="H65" i="33" s="1"/>
  <c r="I65" i="33" s="1"/>
  <c r="G66" i="33"/>
  <c r="H66" i="33" s="1"/>
  <c r="I66" i="33" s="1"/>
  <c r="G67" i="33"/>
  <c r="G68" i="33"/>
  <c r="H68" i="33" s="1"/>
  <c r="I68" i="33" s="1"/>
  <c r="G69" i="33"/>
  <c r="G70" i="33"/>
  <c r="H70" i="33" s="1"/>
  <c r="I70" i="33" s="1"/>
  <c r="G71" i="33"/>
  <c r="H71" i="33" s="1"/>
  <c r="I71" i="33" s="1"/>
  <c r="G72" i="33"/>
  <c r="G73" i="33"/>
  <c r="G74" i="33"/>
  <c r="H74" i="33" s="1"/>
  <c r="I74" i="33" s="1"/>
  <c r="G75" i="33"/>
  <c r="H75" i="33" s="1"/>
  <c r="I75" i="33" s="1"/>
  <c r="G76" i="33"/>
  <c r="H76" i="33" s="1"/>
  <c r="I76" i="33" s="1"/>
  <c r="G77" i="33"/>
  <c r="G78" i="33"/>
  <c r="H78" i="33" s="1"/>
  <c r="I78" i="33" s="1"/>
  <c r="G79" i="33"/>
  <c r="H79" i="33" s="1"/>
  <c r="I79" i="33" s="1"/>
  <c r="G80" i="33"/>
  <c r="G81" i="33"/>
  <c r="H81" i="33" s="1"/>
  <c r="I81" i="33" s="1"/>
  <c r="G82" i="33"/>
  <c r="H82" i="33" s="1"/>
  <c r="I82" i="33" s="1"/>
  <c r="G83" i="33"/>
  <c r="G12" i="33"/>
  <c r="H12" i="33" s="1"/>
  <c r="H83" i="33"/>
  <c r="I83" i="33" s="1"/>
  <c r="H80" i="33"/>
  <c r="I80" i="33" s="1"/>
  <c r="H77" i="33"/>
  <c r="I77" i="33" s="1"/>
  <c r="H73" i="33"/>
  <c r="I73" i="33" s="1"/>
  <c r="H72" i="33"/>
  <c r="I72" i="33" s="1"/>
  <c r="H69" i="33"/>
  <c r="I69" i="33" s="1"/>
  <c r="H67" i="33"/>
  <c r="I67" i="33" s="1"/>
  <c r="H61" i="33"/>
  <c r="I61" i="33" s="1"/>
  <c r="H59" i="33"/>
  <c r="I59" i="33" s="1"/>
  <c r="H56" i="33"/>
  <c r="I56" i="33" s="1"/>
  <c r="H53" i="33"/>
  <c r="I53" i="33" s="1"/>
  <c r="H51" i="33"/>
  <c r="I51" i="33" s="1"/>
  <c r="H48" i="33"/>
  <c r="I48" i="33" s="1"/>
  <c r="H47" i="33"/>
  <c r="I47" i="33" s="1"/>
  <c r="H45" i="33"/>
  <c r="I45" i="33" s="1"/>
  <c r="H43" i="33"/>
  <c r="I43" i="33" s="1"/>
  <c r="H41" i="33"/>
  <c r="I41" i="33" s="1"/>
  <c r="H40" i="33"/>
  <c r="I40" i="33" s="1"/>
  <c r="H39" i="33"/>
  <c r="I39" i="33" s="1"/>
  <c r="H37" i="33"/>
  <c r="I37" i="33" s="1"/>
  <c r="H32" i="33"/>
  <c r="I32" i="33" s="1"/>
  <c r="H29" i="33"/>
  <c r="I29" i="33" s="1"/>
  <c r="H27" i="33"/>
  <c r="I27" i="33" s="1"/>
  <c r="H25" i="33"/>
  <c r="I25" i="33" s="1"/>
  <c r="H21" i="33"/>
  <c r="I21" i="33" s="1"/>
  <c r="H19" i="33"/>
  <c r="I19" i="33" s="1"/>
  <c r="H16" i="33"/>
  <c r="I16" i="33" s="1"/>
  <c r="E11" i="33"/>
  <c r="B11" i="33"/>
  <c r="G14" i="29"/>
  <c r="G15" i="29"/>
  <c r="G16" i="29"/>
  <c r="G17" i="29"/>
  <c r="G18" i="29"/>
  <c r="G19" i="29"/>
  <c r="G20" i="29"/>
  <c r="G21" i="29"/>
  <c r="G22" i="29"/>
  <c r="G23" i="29"/>
  <c r="G24" i="29"/>
  <c r="G25" i="29"/>
  <c r="G26" i="29"/>
  <c r="G27" i="29"/>
  <c r="G28" i="29"/>
  <c r="G29" i="29"/>
  <c r="G30" i="29"/>
  <c r="G31" i="29"/>
  <c r="G32" i="29"/>
  <c r="G33" i="29"/>
  <c r="G34" i="29"/>
  <c r="G35" i="29"/>
  <c r="G36" i="29"/>
  <c r="G37" i="29"/>
  <c r="G38" i="29"/>
  <c r="G39" i="29"/>
  <c r="G40" i="29"/>
  <c r="G41" i="29"/>
  <c r="G42" i="29"/>
  <c r="G43" i="29"/>
  <c r="G44" i="29"/>
  <c r="G45" i="29"/>
  <c r="G46" i="29"/>
  <c r="G47" i="29"/>
  <c r="G48" i="29"/>
  <c r="G49" i="29"/>
  <c r="G50" i="29"/>
  <c r="G51" i="29"/>
  <c r="G52" i="29"/>
  <c r="G53" i="29"/>
  <c r="G54" i="29"/>
  <c r="G55" i="29"/>
  <c r="G56" i="29"/>
  <c r="G57" i="29"/>
  <c r="G58" i="29"/>
  <c r="G59" i="29"/>
  <c r="G60" i="29"/>
  <c r="G61" i="29"/>
  <c r="G62" i="29"/>
  <c r="G63" i="29"/>
  <c r="G64" i="29"/>
  <c r="G65" i="29"/>
  <c r="G66" i="29"/>
  <c r="G67" i="29"/>
  <c r="G68" i="29"/>
  <c r="G69" i="29"/>
  <c r="G70" i="29"/>
  <c r="G71" i="29"/>
  <c r="G72" i="29"/>
  <c r="G73" i="29"/>
  <c r="G74" i="29"/>
  <c r="G75" i="29"/>
  <c r="G76" i="29"/>
  <c r="G77" i="29"/>
  <c r="G78" i="29"/>
  <c r="G79" i="29"/>
  <c r="G80" i="29"/>
  <c r="G81" i="29"/>
  <c r="G82" i="29"/>
  <c r="G83" i="29"/>
  <c r="G84" i="29"/>
  <c r="G85" i="29"/>
  <c r="G86" i="29"/>
  <c r="G87" i="29"/>
  <c r="G88" i="29"/>
  <c r="G12" i="29"/>
  <c r="G13" i="29"/>
  <c r="B11" i="17"/>
  <c r="G13" i="17"/>
  <c r="G14" i="17"/>
  <c r="G15" i="17"/>
  <c r="G16" i="17"/>
  <c r="G17" i="17"/>
  <c r="G18" i="17"/>
  <c r="G19" i="17"/>
  <c r="G20" i="17"/>
  <c r="G21" i="17"/>
  <c r="G22" i="17"/>
  <c r="G23" i="17"/>
  <c r="G24" i="17"/>
  <c r="G25" i="17"/>
  <c r="G26" i="17"/>
  <c r="G27" i="17"/>
  <c r="G28" i="17"/>
  <c r="G29" i="17"/>
  <c r="G30" i="17"/>
  <c r="G31" i="17"/>
  <c r="G32" i="17"/>
  <c r="G33" i="17"/>
  <c r="G34" i="17"/>
  <c r="G35" i="17"/>
  <c r="G36" i="17"/>
  <c r="G37" i="17"/>
  <c r="G38" i="17"/>
  <c r="G39" i="17"/>
  <c r="G40" i="17"/>
  <c r="G41" i="17"/>
  <c r="G42" i="17"/>
  <c r="G43" i="17"/>
  <c r="G44" i="17"/>
  <c r="G45" i="17"/>
  <c r="G46" i="17"/>
  <c r="G47" i="17"/>
  <c r="G48" i="17"/>
  <c r="G49" i="17"/>
  <c r="G50" i="17"/>
  <c r="G51" i="17"/>
  <c r="G52" i="17"/>
  <c r="G53" i="17"/>
  <c r="G54" i="17"/>
  <c r="G55" i="17"/>
  <c r="G56" i="17"/>
  <c r="G57" i="17"/>
  <c r="G58" i="17"/>
  <c r="G59" i="17"/>
  <c r="G60" i="17"/>
  <c r="G61" i="17"/>
  <c r="G62" i="17"/>
  <c r="G63" i="17"/>
  <c r="G64" i="17"/>
  <c r="G65" i="17"/>
  <c r="G66" i="17"/>
  <c r="G67" i="17"/>
  <c r="G68" i="17"/>
  <c r="G69" i="17"/>
  <c r="G70" i="17"/>
  <c r="G71" i="17"/>
  <c r="G72" i="17"/>
  <c r="G73" i="17"/>
  <c r="G74" i="17"/>
  <c r="G75" i="17"/>
  <c r="G76" i="17"/>
  <c r="G77" i="17"/>
  <c r="G78" i="17"/>
  <c r="G79" i="17"/>
  <c r="G80" i="17"/>
  <c r="G81" i="17"/>
  <c r="G82" i="17"/>
  <c r="G83" i="17"/>
  <c r="G84" i="17"/>
  <c r="G85" i="17"/>
  <c r="G86" i="17"/>
  <c r="G87" i="17"/>
  <c r="G12" i="17"/>
  <c r="C87" i="17"/>
  <c r="C86" i="17"/>
  <c r="C85" i="17"/>
  <c r="C84" i="17"/>
  <c r="C83" i="17"/>
  <c r="C82" i="17"/>
  <c r="C81" i="17"/>
  <c r="C80" i="17"/>
  <c r="C79" i="17"/>
  <c r="C78" i="17"/>
  <c r="C77" i="17"/>
  <c r="C76" i="17"/>
  <c r="C75" i="17"/>
  <c r="C74" i="17"/>
  <c r="C73" i="17"/>
  <c r="C72" i="17"/>
  <c r="C71" i="17"/>
  <c r="C70" i="17"/>
  <c r="C69" i="17"/>
  <c r="C68" i="17"/>
  <c r="C67" i="17"/>
  <c r="C66" i="17"/>
  <c r="C65" i="17"/>
  <c r="C64" i="17"/>
  <c r="C63" i="17"/>
  <c r="C62" i="17"/>
  <c r="C61" i="17"/>
  <c r="C60" i="17"/>
  <c r="C59" i="17"/>
  <c r="C58" i="17"/>
  <c r="C57" i="17"/>
  <c r="C56" i="17"/>
  <c r="C55" i="17"/>
  <c r="C54" i="17"/>
  <c r="C53" i="17"/>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I11" i="13"/>
  <c r="I11" i="28"/>
  <c r="I11" i="31"/>
  <c r="I11" i="32"/>
  <c r="I22" i="32"/>
  <c r="I17" i="32"/>
  <c r="I13" i="32"/>
  <c r="I14" i="32"/>
  <c r="I15" i="32"/>
  <c r="I16" i="32"/>
  <c r="I18" i="32"/>
  <c r="I19" i="32"/>
  <c r="I20" i="32"/>
  <c r="I21" i="32"/>
  <c r="I23" i="32"/>
  <c r="C23" i="32"/>
  <c r="C22" i="32"/>
  <c r="C21" i="32"/>
  <c r="C20" i="32"/>
  <c r="C19" i="32"/>
  <c r="C18" i="32"/>
  <c r="C17" i="32"/>
  <c r="C16" i="32"/>
  <c r="C15" i="32"/>
  <c r="C14" i="32"/>
  <c r="C13" i="32"/>
  <c r="C12" i="32"/>
  <c r="H11" i="34" l="1"/>
  <c r="I12" i="34"/>
  <c r="H11" i="33"/>
  <c r="I12" i="33"/>
  <c r="I11" i="33" s="1"/>
  <c r="H23" i="32"/>
  <c r="G23" i="32"/>
  <c r="H22" i="32"/>
  <c r="G22" i="32"/>
  <c r="H21" i="32"/>
  <c r="G21" i="32"/>
  <c r="H20" i="32"/>
  <c r="G20" i="32"/>
  <c r="H19" i="32"/>
  <c r="G19" i="32"/>
  <c r="H18" i="32"/>
  <c r="G18" i="32"/>
  <c r="H17" i="32"/>
  <c r="G17" i="32"/>
  <c r="H16" i="32"/>
  <c r="G16" i="32"/>
  <c r="H15" i="32"/>
  <c r="G15" i="32"/>
  <c r="H14" i="32"/>
  <c r="G14" i="32"/>
  <c r="H13" i="32"/>
  <c r="G13" i="32"/>
  <c r="H12" i="32"/>
  <c r="I12" i="32" s="1"/>
  <c r="G12" i="32"/>
  <c r="E11" i="32"/>
  <c r="B11" i="32"/>
  <c r="H20" i="31"/>
  <c r="I20" i="31" s="1"/>
  <c r="C24" i="31"/>
  <c r="C23" i="31"/>
  <c r="C22" i="31"/>
  <c r="C21" i="31"/>
  <c r="C20" i="31"/>
  <c r="C19" i="31"/>
  <c r="C18" i="31"/>
  <c r="C17" i="31"/>
  <c r="C16" i="31"/>
  <c r="C15" i="31"/>
  <c r="C14" i="31"/>
  <c r="C13" i="31"/>
  <c r="C12" i="31"/>
  <c r="H24" i="31"/>
  <c r="I24" i="31" s="1"/>
  <c r="G24" i="31"/>
  <c r="H23" i="31"/>
  <c r="I23" i="31" s="1"/>
  <c r="G23" i="31"/>
  <c r="H22" i="31"/>
  <c r="I22" i="31" s="1"/>
  <c r="G22" i="31"/>
  <c r="H21" i="31"/>
  <c r="I21" i="31" s="1"/>
  <c r="G21" i="31"/>
  <c r="G20" i="31"/>
  <c r="H19" i="31"/>
  <c r="I19" i="31" s="1"/>
  <c r="G19" i="31"/>
  <c r="H18" i="31"/>
  <c r="I18" i="31" s="1"/>
  <c r="G18" i="31"/>
  <c r="H17" i="31"/>
  <c r="I17" i="31" s="1"/>
  <c r="G17" i="31"/>
  <c r="H16" i="31"/>
  <c r="I16" i="31" s="1"/>
  <c r="G16" i="31"/>
  <c r="H15" i="31"/>
  <c r="I15" i="31" s="1"/>
  <c r="G15" i="31"/>
  <c r="H14" i="31"/>
  <c r="I14" i="31" s="1"/>
  <c r="G14" i="31"/>
  <c r="H13" i="31"/>
  <c r="I13" i="31" s="1"/>
  <c r="G13" i="31"/>
  <c r="H12" i="31"/>
  <c r="G12" i="31"/>
  <c r="E11" i="31"/>
  <c r="B11" i="31"/>
  <c r="H11" i="32" l="1"/>
  <c r="H11" i="31"/>
  <c r="I12" i="31"/>
  <c r="C20" i="28" l="1"/>
  <c r="I23" i="28" l="1"/>
  <c r="I18" i="28"/>
  <c r="I16" i="28"/>
  <c r="I13" i="28"/>
  <c r="I14" i="28"/>
  <c r="I15" i="28"/>
  <c r="I17" i="28"/>
  <c r="I19" i="28"/>
  <c r="I20" i="28"/>
  <c r="I21" i="28"/>
  <c r="I22" i="28"/>
  <c r="I24" i="28"/>
  <c r="C24" i="28"/>
  <c r="C23" i="28"/>
  <c r="C22" i="28"/>
  <c r="C21" i="28"/>
  <c r="C19" i="28"/>
  <c r="C18" i="28"/>
  <c r="C17" i="28"/>
  <c r="C16" i="28"/>
  <c r="C15" i="28"/>
  <c r="C14" i="28"/>
  <c r="C13" i="28"/>
  <c r="C12" i="28"/>
  <c r="H12" i="13" l="1"/>
  <c r="E11" i="13"/>
  <c r="B11" i="13"/>
  <c r="I24" i="13"/>
  <c r="H23" i="13"/>
  <c r="I23" i="13" s="1"/>
  <c r="H24" i="13"/>
  <c r="H25" i="13"/>
  <c r="I25" i="13" s="1"/>
  <c r="G23" i="13"/>
  <c r="G24" i="13"/>
  <c r="G25" i="13"/>
  <c r="G12" i="13"/>
  <c r="C25" i="13"/>
  <c r="C24" i="13"/>
  <c r="C23" i="13"/>
  <c r="C22" i="13"/>
  <c r="C21" i="13"/>
  <c r="C20" i="13"/>
  <c r="C19" i="13"/>
  <c r="C18" i="13"/>
  <c r="C17" i="13"/>
  <c r="C16" i="13"/>
  <c r="C15" i="13"/>
  <c r="C14" i="13"/>
  <c r="C13" i="13"/>
  <c r="C12" i="13"/>
  <c r="D9" i="6" l="1"/>
  <c r="C9" i="6"/>
  <c r="E11" i="30"/>
  <c r="H11" i="30"/>
  <c r="I11" i="30"/>
  <c r="B11" i="30"/>
  <c r="E46" i="30"/>
  <c r="H46" i="30"/>
  <c r="I46" i="30"/>
  <c r="B46" i="30"/>
  <c r="E25" i="30"/>
  <c r="H25" i="30"/>
  <c r="I25" i="30"/>
  <c r="B25" i="30"/>
  <c r="E12" i="30"/>
  <c r="H12" i="30"/>
  <c r="I12" i="30"/>
  <c r="B12" i="30"/>
  <c r="H14" i="30"/>
  <c r="I14" i="30" s="1"/>
  <c r="G14" i="30"/>
  <c r="G15" i="30"/>
  <c r="H15" i="30" s="1"/>
  <c r="I15" i="30" s="1"/>
  <c r="G16" i="30"/>
  <c r="H16" i="30"/>
  <c r="I16" i="30"/>
  <c r="G17" i="30"/>
  <c r="H17" i="30" s="1"/>
  <c r="I17" i="30" s="1"/>
  <c r="G18" i="30"/>
  <c r="H18" i="30" s="1"/>
  <c r="I18" i="30" s="1"/>
  <c r="G19" i="30"/>
  <c r="H19" i="30"/>
  <c r="I19" i="30"/>
  <c r="G20" i="30"/>
  <c r="H20" i="30"/>
  <c r="I20" i="30" s="1"/>
  <c r="G21" i="30"/>
  <c r="H21" i="30"/>
  <c r="I21" i="30"/>
  <c r="G22" i="30"/>
  <c r="H22" i="30"/>
  <c r="I22" i="30" s="1"/>
  <c r="G23" i="30"/>
  <c r="H23" i="30" s="1"/>
  <c r="I23" i="30" s="1"/>
  <c r="G24" i="30"/>
  <c r="H24" i="30"/>
  <c r="I24" i="30"/>
  <c r="G26" i="30"/>
  <c r="H26" i="30" s="1"/>
  <c r="I26" i="30" s="1"/>
  <c r="G27" i="30"/>
  <c r="H27" i="30"/>
  <c r="I27" i="30"/>
  <c r="G28" i="30"/>
  <c r="H28" i="30"/>
  <c r="I28" i="30" s="1"/>
  <c r="G29" i="30"/>
  <c r="H29" i="30"/>
  <c r="I29" i="30"/>
  <c r="G30" i="30"/>
  <c r="H30" i="30"/>
  <c r="I30" i="30" s="1"/>
  <c r="G31" i="30"/>
  <c r="H31" i="30" s="1"/>
  <c r="I31" i="30" s="1"/>
  <c r="G32" i="30"/>
  <c r="H32" i="30"/>
  <c r="I32" i="30"/>
  <c r="G33" i="30"/>
  <c r="H33" i="30" s="1"/>
  <c r="I33" i="30" s="1"/>
  <c r="G34" i="30"/>
  <c r="H34" i="30" s="1"/>
  <c r="I34" i="30" s="1"/>
  <c r="G35" i="30"/>
  <c r="H35" i="30"/>
  <c r="I35" i="30"/>
  <c r="G36" i="30"/>
  <c r="H36" i="30"/>
  <c r="I36" i="30" s="1"/>
  <c r="G37" i="30"/>
  <c r="H37" i="30"/>
  <c r="I37" i="30"/>
  <c r="G38" i="30"/>
  <c r="H38" i="30"/>
  <c r="I38" i="30" s="1"/>
  <c r="G39" i="30"/>
  <c r="H39" i="30" s="1"/>
  <c r="I39" i="30" s="1"/>
  <c r="G40" i="30"/>
  <c r="H40" i="30"/>
  <c r="I40" i="30"/>
  <c r="G41" i="30"/>
  <c r="H41" i="30" s="1"/>
  <c r="I41" i="30" s="1"/>
  <c r="G42" i="30"/>
  <c r="H42" i="30" s="1"/>
  <c r="I42" i="30" s="1"/>
  <c r="G43" i="30"/>
  <c r="H43" i="30"/>
  <c r="I43" i="30"/>
  <c r="G44" i="30"/>
  <c r="H44" i="30"/>
  <c r="I44" i="30" s="1"/>
  <c r="G45" i="30"/>
  <c r="H45" i="30"/>
  <c r="I45" i="30"/>
  <c r="G47" i="30"/>
  <c r="H47" i="30" s="1"/>
  <c r="I47" i="30" s="1"/>
  <c r="G48" i="30"/>
  <c r="H48" i="30"/>
  <c r="I48" i="30"/>
  <c r="G49" i="30"/>
  <c r="H49" i="30" s="1"/>
  <c r="I49" i="30" s="1"/>
  <c r="I13" i="30"/>
  <c r="H13" i="30"/>
  <c r="G13" i="30"/>
  <c r="C49" i="30"/>
  <c r="C48" i="30"/>
  <c r="C47" i="30"/>
  <c r="C45" i="30"/>
  <c r="C44" i="30"/>
  <c r="C43" i="30"/>
  <c r="C42" i="30"/>
  <c r="C41" i="30"/>
  <c r="C40" i="30"/>
  <c r="C39" i="30"/>
  <c r="C38" i="30"/>
  <c r="C37" i="30"/>
  <c r="C36" i="30"/>
  <c r="C35" i="30"/>
  <c r="C34" i="30"/>
  <c r="C33" i="30"/>
  <c r="C32" i="30"/>
  <c r="C31" i="30"/>
  <c r="C30" i="30"/>
  <c r="C29" i="30"/>
  <c r="C28" i="30"/>
  <c r="C27" i="30"/>
  <c r="C26" i="30"/>
  <c r="C24" i="30"/>
  <c r="C23" i="30"/>
  <c r="C22" i="30"/>
  <c r="C21" i="30"/>
  <c r="C20" i="30"/>
  <c r="C19" i="30"/>
  <c r="C18" i="30"/>
  <c r="C17" i="30"/>
  <c r="C16" i="30"/>
  <c r="C15" i="30"/>
  <c r="C14" i="30"/>
  <c r="C13" i="30"/>
  <c r="E9" i="6" l="1"/>
  <c r="H12" i="29" l="1"/>
  <c r="H77" i="29"/>
  <c r="I77" i="29" s="1"/>
  <c r="H78" i="29"/>
  <c r="I78" i="29" s="1"/>
  <c r="H50" i="29"/>
  <c r="I50" i="29" s="1"/>
  <c r="H46" i="29"/>
  <c r="I46" i="29" s="1"/>
  <c r="H13" i="29"/>
  <c r="I13" i="29" s="1"/>
  <c r="H14" i="29"/>
  <c r="I14" i="29" s="1"/>
  <c r="H15" i="29"/>
  <c r="I15" i="29" s="1"/>
  <c r="H16" i="29"/>
  <c r="I16" i="29" s="1"/>
  <c r="H17" i="29"/>
  <c r="I17" i="29" s="1"/>
  <c r="H18" i="29"/>
  <c r="I18" i="29" s="1"/>
  <c r="H19" i="29"/>
  <c r="I19" i="29" s="1"/>
  <c r="H20" i="29"/>
  <c r="I20" i="29" s="1"/>
  <c r="H21" i="29"/>
  <c r="I21" i="29" s="1"/>
  <c r="H22" i="29"/>
  <c r="I22" i="29" s="1"/>
  <c r="H23" i="29"/>
  <c r="I23" i="29" s="1"/>
  <c r="H24" i="29"/>
  <c r="I24" i="29" s="1"/>
  <c r="H25" i="29"/>
  <c r="I25" i="29" s="1"/>
  <c r="H26" i="29"/>
  <c r="I26" i="29" s="1"/>
  <c r="H27" i="29"/>
  <c r="I27" i="29" s="1"/>
  <c r="H28" i="29"/>
  <c r="I28" i="29" s="1"/>
  <c r="H29" i="29"/>
  <c r="I29" i="29" s="1"/>
  <c r="H30" i="29"/>
  <c r="I30" i="29" s="1"/>
  <c r="H31" i="29"/>
  <c r="I31" i="29" s="1"/>
  <c r="H32" i="29"/>
  <c r="I32" i="29" s="1"/>
  <c r="H33" i="29"/>
  <c r="I33" i="29" s="1"/>
  <c r="H34" i="29"/>
  <c r="I34" i="29" s="1"/>
  <c r="H35" i="29"/>
  <c r="I35" i="29" s="1"/>
  <c r="H36" i="29"/>
  <c r="I36" i="29" s="1"/>
  <c r="H37" i="29"/>
  <c r="I37" i="29" s="1"/>
  <c r="H38" i="29"/>
  <c r="I38" i="29" s="1"/>
  <c r="H39" i="29"/>
  <c r="I39" i="29" s="1"/>
  <c r="H40" i="29"/>
  <c r="I40" i="29" s="1"/>
  <c r="H41" i="29"/>
  <c r="I41" i="29" s="1"/>
  <c r="H42" i="29"/>
  <c r="I42" i="29" s="1"/>
  <c r="H43" i="29"/>
  <c r="I43" i="29" s="1"/>
  <c r="H44" i="29"/>
  <c r="I44" i="29" s="1"/>
  <c r="H45" i="29"/>
  <c r="I45" i="29" s="1"/>
  <c r="H47" i="29"/>
  <c r="I47" i="29" s="1"/>
  <c r="H48" i="29"/>
  <c r="I48" i="29" s="1"/>
  <c r="H49" i="29"/>
  <c r="I49" i="29" s="1"/>
  <c r="H51" i="29"/>
  <c r="I51" i="29" s="1"/>
  <c r="H52" i="29"/>
  <c r="I52" i="29" s="1"/>
  <c r="H54" i="29"/>
  <c r="I54" i="29" s="1"/>
  <c r="H55" i="29"/>
  <c r="I55" i="29" s="1"/>
  <c r="H56" i="29"/>
  <c r="I56" i="29" s="1"/>
  <c r="H57" i="29"/>
  <c r="I57" i="29" s="1"/>
  <c r="H58" i="29"/>
  <c r="I58" i="29" s="1"/>
  <c r="H59" i="29"/>
  <c r="I59" i="29" s="1"/>
  <c r="H60" i="29"/>
  <c r="I60" i="29" s="1"/>
  <c r="H61" i="29"/>
  <c r="I61" i="29" s="1"/>
  <c r="H62" i="29"/>
  <c r="I62" i="29" s="1"/>
  <c r="H63" i="29"/>
  <c r="I63" i="29" s="1"/>
  <c r="H64" i="29"/>
  <c r="I64" i="29" s="1"/>
  <c r="H65" i="29"/>
  <c r="I65" i="29" s="1"/>
  <c r="H66" i="29"/>
  <c r="I66" i="29" s="1"/>
  <c r="H67" i="29"/>
  <c r="I67" i="29" s="1"/>
  <c r="H68" i="29"/>
  <c r="I68" i="29" s="1"/>
  <c r="H69" i="29"/>
  <c r="I69" i="29" s="1"/>
  <c r="H70" i="29"/>
  <c r="I70" i="29" s="1"/>
  <c r="H71" i="29"/>
  <c r="I71" i="29" s="1"/>
  <c r="H72" i="29"/>
  <c r="I72" i="29" s="1"/>
  <c r="H73" i="29"/>
  <c r="I73" i="29" s="1"/>
  <c r="H74" i="29"/>
  <c r="I74" i="29" s="1"/>
  <c r="H75" i="29"/>
  <c r="I75" i="29" s="1"/>
  <c r="H76" i="29"/>
  <c r="I76" i="29" s="1"/>
  <c r="H79" i="29"/>
  <c r="I79" i="29" s="1"/>
  <c r="H80" i="29"/>
  <c r="I80" i="29" s="1"/>
  <c r="H81" i="29"/>
  <c r="I81" i="29" s="1"/>
  <c r="H82" i="29"/>
  <c r="I82" i="29" s="1"/>
  <c r="H83" i="29"/>
  <c r="I83" i="29" s="1"/>
  <c r="H84" i="29"/>
  <c r="I84" i="29" s="1"/>
  <c r="H85" i="29"/>
  <c r="I85" i="29" s="1"/>
  <c r="H86" i="29"/>
  <c r="I86" i="29" s="1"/>
  <c r="H87" i="29"/>
  <c r="I87" i="29" s="1"/>
  <c r="H88" i="29"/>
  <c r="I88" i="29" s="1"/>
  <c r="H53" i="29"/>
  <c r="I53" i="29" s="1"/>
  <c r="E11" i="29"/>
  <c r="B11" i="29"/>
  <c r="E11" i="28"/>
  <c r="B11" i="28"/>
  <c r="G24" i="28"/>
  <c r="H24" i="28"/>
  <c r="G22" i="28"/>
  <c r="H22" i="28"/>
  <c r="H23" i="28"/>
  <c r="G23" i="28"/>
  <c r="H21" i="28"/>
  <c r="G21" i="28"/>
  <c r="H20" i="28"/>
  <c r="G20" i="28"/>
  <c r="H19" i="28"/>
  <c r="G19" i="28"/>
  <c r="H18" i="28"/>
  <c r="G18" i="28"/>
  <c r="H17" i="28"/>
  <c r="G17" i="28"/>
  <c r="H16" i="28"/>
  <c r="G16" i="28"/>
  <c r="H15" i="28"/>
  <c r="G15" i="28"/>
  <c r="H14" i="28"/>
  <c r="G14" i="28"/>
  <c r="H13" i="28"/>
  <c r="G13" i="28"/>
  <c r="H12" i="28"/>
  <c r="H11" i="28" s="1"/>
  <c r="G12" i="28"/>
  <c r="I12" i="29" l="1"/>
  <c r="I11" i="29" s="1"/>
  <c r="H11" i="29"/>
  <c r="I12" i="28"/>
  <c r="E11" i="27" l="1"/>
  <c r="B11" i="27"/>
  <c r="H11" i="27" l="1"/>
  <c r="I11" i="27"/>
  <c r="H18" i="26"/>
  <c r="I18" i="26" s="1"/>
  <c r="H17" i="26"/>
  <c r="I17" i="26" s="1"/>
  <c r="H33" i="26"/>
  <c r="I33" i="26" s="1"/>
  <c r="H31" i="26"/>
  <c r="I31" i="26" s="1"/>
  <c r="H14" i="26"/>
  <c r="I14" i="26" s="1"/>
  <c r="H25" i="26"/>
  <c r="I25" i="26" s="1"/>
  <c r="H13" i="26"/>
  <c r="I13" i="26" s="1"/>
  <c r="H22" i="26"/>
  <c r="I22" i="26" s="1"/>
  <c r="H32" i="26"/>
  <c r="I32" i="26" s="1"/>
  <c r="H30" i="26"/>
  <c r="I30" i="26" s="1"/>
  <c r="H12" i="26"/>
  <c r="I12" i="26" s="1"/>
  <c r="H26" i="26"/>
  <c r="I26" i="26" s="1"/>
  <c r="H28" i="26"/>
  <c r="I28" i="26" s="1"/>
  <c r="H15" i="26"/>
  <c r="I15" i="26" s="1"/>
  <c r="H23" i="26"/>
  <c r="I23" i="26" s="1"/>
  <c r="H21" i="26"/>
  <c r="I21" i="26" s="1"/>
  <c r="H34" i="26"/>
  <c r="I34" i="26" s="1"/>
  <c r="H16" i="26"/>
  <c r="I16" i="26" s="1"/>
  <c r="H20" i="26"/>
  <c r="I20" i="26" s="1"/>
  <c r="H29" i="26"/>
  <c r="I29" i="26" s="1"/>
  <c r="H35" i="26"/>
  <c r="I35" i="26" s="1"/>
  <c r="H27" i="26"/>
  <c r="I27" i="26" s="1"/>
  <c r="H19" i="26"/>
  <c r="I19" i="26" s="1"/>
  <c r="H24" i="26"/>
  <c r="I24" i="26" l="1"/>
  <c r="H15" i="25"/>
  <c r="I15" i="25" s="1"/>
  <c r="H19" i="25"/>
  <c r="I19" i="25" s="1"/>
  <c r="H25" i="25"/>
  <c r="I25" i="25" s="1"/>
  <c r="H41" i="25"/>
  <c r="I41" i="25" s="1"/>
  <c r="H21" i="25"/>
  <c r="I21" i="25" s="1"/>
  <c r="H34" i="25"/>
  <c r="I34" i="25" s="1"/>
  <c r="H31" i="25"/>
  <c r="I31" i="25" s="1"/>
  <c r="H23" i="25"/>
  <c r="I23" i="25" s="1"/>
  <c r="H36" i="25"/>
  <c r="I36" i="25" s="1"/>
  <c r="H12" i="25"/>
  <c r="H24" i="25"/>
  <c r="I24" i="25" s="1"/>
  <c r="H42" i="25"/>
  <c r="I42" i="25" s="1"/>
  <c r="H33" i="25"/>
  <c r="I33" i="25" s="1"/>
  <c r="H14" i="25"/>
  <c r="I14" i="25" s="1"/>
  <c r="H29" i="25"/>
  <c r="I29" i="25" s="1"/>
  <c r="H30" i="25"/>
  <c r="I30" i="25" s="1"/>
  <c r="H18" i="25"/>
  <c r="I18" i="25" s="1"/>
  <c r="I12" i="25" l="1"/>
  <c r="I11" i="25" s="1"/>
  <c r="H11" i="25"/>
  <c r="E11" i="17"/>
  <c r="H83" i="17"/>
  <c r="I83" i="17" s="1"/>
  <c r="H84" i="17"/>
  <c r="I84" i="17" s="1"/>
  <c r="H85" i="17"/>
  <c r="I85" i="17" s="1"/>
  <c r="H86" i="17"/>
  <c r="I86" i="17" s="1"/>
  <c r="H87" i="17"/>
  <c r="I87" i="17" s="1"/>
  <c r="G13" i="13" l="1"/>
  <c r="G14" i="13"/>
  <c r="G15" i="13"/>
  <c r="G16" i="13"/>
  <c r="G17" i="13"/>
  <c r="G18" i="13"/>
  <c r="G19" i="13"/>
  <c r="G20" i="13"/>
  <c r="G21" i="13"/>
  <c r="G22" i="13"/>
  <c r="H39" i="25" l="1"/>
  <c r="I39" i="25" s="1"/>
  <c r="H26" i="25"/>
  <c r="I26" i="25" s="1"/>
  <c r="H22" i="25"/>
  <c r="I22" i="25" s="1"/>
  <c r="H28" i="25"/>
  <c r="I28" i="25" s="1"/>
  <c r="H12" i="17" l="1"/>
  <c r="H13" i="17"/>
  <c r="I13" i="17" s="1"/>
  <c r="H14" i="17"/>
  <c r="I14" i="17" s="1"/>
  <c r="H15" i="17"/>
  <c r="I15" i="17" s="1"/>
  <c r="H16" i="17"/>
  <c r="I16" i="17" s="1"/>
  <c r="H17" i="17"/>
  <c r="I17" i="17" s="1"/>
  <c r="H18" i="17"/>
  <c r="I18" i="17" s="1"/>
  <c r="H19" i="17"/>
  <c r="I19" i="17" s="1"/>
  <c r="H20" i="17"/>
  <c r="I20" i="17" s="1"/>
  <c r="H21" i="17"/>
  <c r="I21" i="17" s="1"/>
  <c r="H22" i="17"/>
  <c r="I22" i="17" s="1"/>
  <c r="H23" i="17"/>
  <c r="I23" i="17" s="1"/>
  <c r="H24" i="17"/>
  <c r="I24" i="17" s="1"/>
  <c r="H25" i="17"/>
  <c r="I25" i="17" s="1"/>
  <c r="H26" i="17"/>
  <c r="I26" i="17" s="1"/>
  <c r="H27" i="17"/>
  <c r="I27" i="17" s="1"/>
  <c r="H28" i="17"/>
  <c r="I28" i="17" s="1"/>
  <c r="H29" i="17"/>
  <c r="I29" i="17" s="1"/>
  <c r="H30" i="17"/>
  <c r="I30" i="17" s="1"/>
  <c r="H31" i="17"/>
  <c r="I31" i="17" s="1"/>
  <c r="H32" i="17"/>
  <c r="I32" i="17" s="1"/>
  <c r="H33" i="17"/>
  <c r="I33" i="17" s="1"/>
  <c r="H34" i="17"/>
  <c r="I34" i="17" s="1"/>
  <c r="H35" i="17"/>
  <c r="I35" i="17" s="1"/>
  <c r="H36" i="17"/>
  <c r="I36" i="17" s="1"/>
  <c r="H37" i="17"/>
  <c r="I37" i="17" s="1"/>
  <c r="H38" i="17"/>
  <c r="I38" i="17" s="1"/>
  <c r="H39" i="17"/>
  <c r="I39" i="17" s="1"/>
  <c r="H40" i="17"/>
  <c r="I40" i="17" s="1"/>
  <c r="H41" i="17"/>
  <c r="I41" i="17" s="1"/>
  <c r="H42" i="17"/>
  <c r="I42" i="17" s="1"/>
  <c r="H43" i="17"/>
  <c r="I43" i="17" s="1"/>
  <c r="H44" i="17"/>
  <c r="I44" i="17" s="1"/>
  <c r="H45" i="17"/>
  <c r="I45" i="17" s="1"/>
  <c r="H46" i="17"/>
  <c r="I46" i="17" s="1"/>
  <c r="H47" i="17"/>
  <c r="I47" i="17" s="1"/>
  <c r="H48" i="17"/>
  <c r="I48" i="17" s="1"/>
  <c r="H49" i="17"/>
  <c r="I49" i="17" s="1"/>
  <c r="H50" i="17"/>
  <c r="I50" i="17" s="1"/>
  <c r="H51" i="17"/>
  <c r="I51" i="17" s="1"/>
  <c r="H52" i="17"/>
  <c r="I52" i="17" s="1"/>
  <c r="H53" i="17"/>
  <c r="I53" i="17" s="1"/>
  <c r="H54" i="17"/>
  <c r="I54" i="17" s="1"/>
  <c r="H55" i="17"/>
  <c r="I55" i="17" s="1"/>
  <c r="H56" i="17"/>
  <c r="I56" i="17" s="1"/>
  <c r="H57" i="17"/>
  <c r="I57" i="17" s="1"/>
  <c r="H58" i="17"/>
  <c r="I58" i="17" s="1"/>
  <c r="H59" i="17"/>
  <c r="I59" i="17" s="1"/>
  <c r="H60" i="17"/>
  <c r="I60" i="17" s="1"/>
  <c r="H61" i="17"/>
  <c r="I61" i="17" s="1"/>
  <c r="H62" i="17"/>
  <c r="I62" i="17" s="1"/>
  <c r="H63" i="17"/>
  <c r="I63" i="17" s="1"/>
  <c r="H64" i="17"/>
  <c r="I64" i="17" s="1"/>
  <c r="H65" i="17"/>
  <c r="I65" i="17" s="1"/>
  <c r="H66" i="17"/>
  <c r="I66" i="17" s="1"/>
  <c r="H67" i="17"/>
  <c r="I67" i="17" s="1"/>
  <c r="H68" i="17"/>
  <c r="I68" i="17" s="1"/>
  <c r="H69" i="17"/>
  <c r="I69" i="17" s="1"/>
  <c r="H70" i="17"/>
  <c r="I70" i="17" s="1"/>
  <c r="H71" i="17"/>
  <c r="I71" i="17" s="1"/>
  <c r="H72" i="17"/>
  <c r="I72" i="17" s="1"/>
  <c r="H73" i="17"/>
  <c r="I73" i="17" s="1"/>
  <c r="H74" i="17"/>
  <c r="I74" i="17" s="1"/>
  <c r="H75" i="17"/>
  <c r="I75" i="17" s="1"/>
  <c r="H76" i="17"/>
  <c r="I76" i="17" s="1"/>
  <c r="H77" i="17"/>
  <c r="I77" i="17" s="1"/>
  <c r="H78" i="17"/>
  <c r="I78" i="17" s="1"/>
  <c r="H79" i="17"/>
  <c r="I79" i="17" s="1"/>
  <c r="H80" i="17"/>
  <c r="H81" i="17"/>
  <c r="I81" i="17" s="1"/>
  <c r="H82" i="17"/>
  <c r="I82" i="17" s="1"/>
  <c r="I80" i="17" l="1"/>
  <c r="I12" i="17"/>
  <c r="H11" i="17"/>
  <c r="I11" i="17" l="1"/>
  <c r="H17" i="13"/>
  <c r="I17" i="13" s="1"/>
  <c r="H32" i="25" l="1"/>
  <c r="H35" i="25"/>
  <c r="I35" i="25" s="1"/>
  <c r="H38" i="25"/>
  <c r="I38" i="25" s="1"/>
  <c r="H17" i="25"/>
  <c r="I32" i="25" l="1"/>
  <c r="I20" i="25"/>
  <c r="I17" i="25"/>
  <c r="C8" i="6" l="1"/>
  <c r="H13" i="13"/>
  <c r="H14" i="13"/>
  <c r="I14" i="13" s="1"/>
  <c r="H15" i="13"/>
  <c r="I15" i="13" s="1"/>
  <c r="H16" i="13"/>
  <c r="I16" i="13" s="1"/>
  <c r="H18" i="13"/>
  <c r="I18" i="13" s="1"/>
  <c r="H19" i="13"/>
  <c r="I19" i="13" s="1"/>
  <c r="H20" i="13"/>
  <c r="I20" i="13" s="1"/>
  <c r="H21" i="13"/>
  <c r="I21" i="13" s="1"/>
  <c r="H22" i="13"/>
  <c r="I22" i="13" s="1"/>
  <c r="I13" i="13" l="1"/>
  <c r="H11" i="13"/>
  <c r="D8" i="6" s="1"/>
  <c r="I12" i="13"/>
  <c r="J94" i="2" l="1"/>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E21" i="2"/>
  <c r="F21" i="2"/>
  <c r="C21" i="2"/>
  <c r="I23" i="2"/>
  <c r="J23" i="2" s="1"/>
  <c r="I24" i="2"/>
  <c r="J24" i="2" s="1"/>
  <c r="I25" i="2"/>
  <c r="J25" i="2" s="1"/>
  <c r="I26" i="2"/>
  <c r="J26" i="2" s="1"/>
  <c r="K26" i="2" s="1"/>
  <c r="I27" i="2"/>
  <c r="J27" i="2" s="1"/>
  <c r="I29" i="2"/>
  <c r="J29" i="2" s="1"/>
  <c r="I30" i="2"/>
  <c r="I31" i="2"/>
  <c r="J31" i="2" s="1"/>
  <c r="I32" i="2"/>
  <c r="I33" i="2"/>
  <c r="J33" i="2" s="1"/>
  <c r="I34" i="2"/>
  <c r="J34" i="2" s="1"/>
  <c r="I35" i="2"/>
  <c r="J35" i="2" s="1"/>
  <c r="I36" i="2"/>
  <c r="J36" i="2" s="1"/>
  <c r="I37" i="2"/>
  <c r="J37" i="2" s="1"/>
  <c r="I38" i="2"/>
  <c r="J38" i="2" s="1"/>
  <c r="I39" i="2"/>
  <c r="I40" i="2"/>
  <c r="J40" i="2" s="1"/>
  <c r="I41" i="2"/>
  <c r="J41" i="2" s="1"/>
  <c r="I42" i="2"/>
  <c r="J42" i="2" s="1"/>
  <c r="I43" i="2"/>
  <c r="I44" i="2"/>
  <c r="J44" i="2" s="1"/>
  <c r="I45" i="2"/>
  <c r="J45" i="2" s="1"/>
  <c r="I46" i="2"/>
  <c r="J46" i="2" s="1"/>
  <c r="I47" i="2"/>
  <c r="I48" i="2"/>
  <c r="J48" i="2" s="1"/>
  <c r="I49" i="2"/>
  <c r="J49" i="2" s="1"/>
  <c r="I50" i="2"/>
  <c r="I51" i="2"/>
  <c r="J51" i="2" s="1"/>
  <c r="I52" i="2"/>
  <c r="J52" i="2" s="1"/>
  <c r="I53" i="2"/>
  <c r="J53" i="2" s="1"/>
  <c r="I54" i="2"/>
  <c r="J54" i="2" s="1"/>
  <c r="I55" i="2"/>
  <c r="J55" i="2" s="1"/>
  <c r="I56" i="2"/>
  <c r="J56" i="2" s="1"/>
  <c r="I57" i="2"/>
  <c r="J57" i="2" s="1"/>
  <c r="I58" i="2"/>
  <c r="J58" i="2" s="1"/>
  <c r="I59" i="2"/>
  <c r="J59" i="2" s="1"/>
  <c r="I60" i="2"/>
  <c r="J60" i="2" s="1"/>
  <c r="I61" i="2"/>
  <c r="I62" i="2"/>
  <c r="J62" i="2" s="1"/>
  <c r="I63" i="2"/>
  <c r="J63" i="2" s="1"/>
  <c r="I64" i="2"/>
  <c r="J64" i="2" s="1"/>
  <c r="I65" i="2"/>
  <c r="J65" i="2" s="1"/>
  <c r="I66" i="2"/>
  <c r="J66" i="2" s="1"/>
  <c r="I67" i="2"/>
  <c r="J67" i="2" s="1"/>
  <c r="I68" i="2"/>
  <c r="J68" i="2" s="1"/>
  <c r="I69" i="2"/>
  <c r="J69" i="2" s="1"/>
  <c r="I70" i="2"/>
  <c r="I71" i="2"/>
  <c r="I72" i="2"/>
  <c r="J72" i="2" s="1"/>
  <c r="I73" i="2"/>
  <c r="J73" i="2" s="1"/>
  <c r="I74" i="2"/>
  <c r="I75" i="2"/>
  <c r="I76" i="2"/>
  <c r="J76" i="2" s="1"/>
  <c r="I77" i="2"/>
  <c r="J77" i="2" s="1"/>
  <c r="I78" i="2"/>
  <c r="I79" i="2"/>
  <c r="I80" i="2"/>
  <c r="I81" i="2"/>
  <c r="J81" i="2" s="1"/>
  <c r="I82" i="2"/>
  <c r="J82" i="2" s="1"/>
  <c r="I83" i="2"/>
  <c r="I84" i="2"/>
  <c r="I85" i="2"/>
  <c r="I86" i="2"/>
  <c r="J86" i="2" s="1"/>
  <c r="I87" i="2"/>
  <c r="J87" i="2" s="1"/>
  <c r="I88" i="2"/>
  <c r="I89" i="2"/>
  <c r="J89" i="2" s="1"/>
  <c r="I90" i="2"/>
  <c r="J90" i="2" s="1"/>
  <c r="I91" i="2"/>
  <c r="J91" i="2" s="1"/>
  <c r="I92" i="2"/>
  <c r="J92" i="2" s="1"/>
  <c r="I93" i="2"/>
  <c r="I22" i="2"/>
  <c r="J22" i="2" s="1"/>
  <c r="K22" i="2" s="1"/>
  <c r="G76" i="2" l="1"/>
  <c r="K76" i="2"/>
  <c r="G64" i="2"/>
  <c r="K64" i="2"/>
  <c r="G52" i="2"/>
  <c r="K52" i="2"/>
  <c r="G44" i="2"/>
  <c r="K44" i="2"/>
  <c r="G36" i="2"/>
  <c r="K36" i="2"/>
  <c r="G23" i="2"/>
  <c r="K23" i="2"/>
  <c r="G91" i="2"/>
  <c r="K91" i="2"/>
  <c r="G87" i="2"/>
  <c r="K87" i="2"/>
  <c r="G67" i="2"/>
  <c r="K67" i="2"/>
  <c r="G63" i="2"/>
  <c r="K63" i="2"/>
  <c r="G59" i="2"/>
  <c r="K59" i="2"/>
  <c r="G55" i="2"/>
  <c r="K55" i="2"/>
  <c r="G51" i="2"/>
  <c r="K51" i="2"/>
  <c r="G35" i="2"/>
  <c r="K35" i="2"/>
  <c r="G31" i="2"/>
  <c r="K31" i="2"/>
  <c r="G72" i="2"/>
  <c r="K72" i="2"/>
  <c r="G60" i="2"/>
  <c r="K60" i="2"/>
  <c r="G48" i="2"/>
  <c r="K48" i="2"/>
  <c r="G27" i="2"/>
  <c r="K27" i="2"/>
  <c r="G90" i="2"/>
  <c r="K90" i="2"/>
  <c r="G86" i="2"/>
  <c r="K86" i="2"/>
  <c r="G82" i="2"/>
  <c r="K82" i="2"/>
  <c r="G66" i="2"/>
  <c r="K66" i="2"/>
  <c r="G62" i="2"/>
  <c r="K62" i="2"/>
  <c r="G58" i="2"/>
  <c r="K58" i="2"/>
  <c r="G54" i="2"/>
  <c r="K54" i="2"/>
  <c r="G46" i="2"/>
  <c r="K46" i="2"/>
  <c r="G42" i="2"/>
  <c r="K42" i="2"/>
  <c r="G38" i="2"/>
  <c r="K38" i="2"/>
  <c r="G34" i="2"/>
  <c r="K34" i="2"/>
  <c r="G25" i="2"/>
  <c r="K25" i="2"/>
  <c r="G92" i="2"/>
  <c r="K92" i="2"/>
  <c r="G68" i="2"/>
  <c r="K68" i="2"/>
  <c r="G56" i="2"/>
  <c r="K56" i="2"/>
  <c r="G40" i="2"/>
  <c r="K40" i="2"/>
  <c r="G89" i="2"/>
  <c r="K89" i="2"/>
  <c r="G81" i="2"/>
  <c r="K81" i="2"/>
  <c r="G77" i="2"/>
  <c r="K77" i="2"/>
  <c r="G73" i="2"/>
  <c r="K73" i="2"/>
  <c r="G69" i="2"/>
  <c r="K69" i="2"/>
  <c r="G65" i="2"/>
  <c r="K65" i="2"/>
  <c r="G57" i="2"/>
  <c r="K57" i="2"/>
  <c r="G53" i="2"/>
  <c r="K53" i="2"/>
  <c r="G49" i="2"/>
  <c r="K49" i="2"/>
  <c r="G45" i="2"/>
  <c r="K45" i="2"/>
  <c r="G41" i="2"/>
  <c r="K41" i="2"/>
  <c r="G37" i="2"/>
  <c r="K37" i="2"/>
  <c r="G33" i="2"/>
  <c r="K33" i="2"/>
  <c r="G29" i="2"/>
  <c r="K29" i="2"/>
  <c r="G24" i="2"/>
  <c r="K24" i="2"/>
  <c r="J93" i="2"/>
  <c r="J88" i="2"/>
  <c r="J85" i="2"/>
  <c r="J84" i="2"/>
  <c r="J83" i="2"/>
  <c r="J79" i="2"/>
  <c r="J78" i="2"/>
  <c r="J75" i="2"/>
  <c r="J74" i="2"/>
  <c r="J71" i="2"/>
  <c r="J80" i="2"/>
  <c r="J50" i="2"/>
  <c r="J47" i="2"/>
  <c r="J43" i="2"/>
  <c r="J61" i="2"/>
  <c r="J39" i="2"/>
  <c r="J70" i="2"/>
  <c r="J32" i="2"/>
  <c r="J30" i="2"/>
  <c r="G22" i="2"/>
  <c r="G26"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22" i="2"/>
  <c r="G93" i="2" l="1"/>
  <c r="K93" i="2"/>
  <c r="G88" i="2"/>
  <c r="K88" i="2"/>
  <c r="G85" i="2"/>
  <c r="K85" i="2"/>
  <c r="G84" i="2"/>
  <c r="K84" i="2"/>
  <c r="G83" i="2"/>
  <c r="K83" i="2"/>
  <c r="G79" i="2"/>
  <c r="K79" i="2"/>
  <c r="G78" i="2"/>
  <c r="K78" i="2"/>
  <c r="G75" i="2"/>
  <c r="K75" i="2"/>
  <c r="D21" i="2"/>
  <c r="G74" i="2"/>
  <c r="K74" i="2"/>
  <c r="G71" i="2"/>
  <c r="K71" i="2"/>
  <c r="G80" i="2"/>
  <c r="K80" i="2"/>
  <c r="G50" i="2"/>
  <c r="K50" i="2"/>
  <c r="G47" i="2"/>
  <c r="K47" i="2"/>
  <c r="G43" i="2"/>
  <c r="K43" i="2"/>
  <c r="G61" i="2"/>
  <c r="K61" i="2"/>
  <c r="G39" i="2"/>
  <c r="K39" i="2"/>
  <c r="G70" i="2"/>
  <c r="K70" i="2"/>
  <c r="G32" i="2"/>
  <c r="K32" i="2"/>
  <c r="G30" i="2"/>
  <c r="K30" i="2"/>
  <c r="H21" i="2"/>
  <c r="I28" i="2"/>
  <c r="J28" i="2" l="1"/>
  <c r="J21" i="2" s="1"/>
  <c r="K28" i="2" l="1"/>
  <c r="K21" i="2" s="1"/>
  <c r="G28" i="2"/>
  <c r="G21" i="2" s="1"/>
</calcChain>
</file>

<file path=xl/sharedStrings.xml><?xml version="1.0" encoding="utf-8"?>
<sst xmlns="http://schemas.openxmlformats.org/spreadsheetml/2006/main" count="1023" uniqueCount="290">
  <si>
    <t>KOPĀ</t>
  </si>
  <si>
    <t>Kopā</t>
  </si>
  <si>
    <t>Piezīmes</t>
  </si>
  <si>
    <r>
      <t xml:space="preserve">  līdz normālam darba laikam </t>
    </r>
    <r>
      <rPr>
        <vertAlign val="superscript"/>
        <sz val="13"/>
        <color theme="1"/>
        <rFont val="Times New Roman"/>
        <family val="1"/>
        <charset val="186"/>
      </rPr>
      <t>1</t>
    </r>
  </si>
  <si>
    <t>Iestādes vadītājs ____________________ (paraksts)</t>
  </si>
  <si>
    <t>Faktiskā darba samaksa mēnesī, EUR</t>
  </si>
  <si>
    <r>
      <rPr>
        <vertAlign val="superscript"/>
        <sz val="12"/>
        <color theme="1"/>
        <rFont val="Times New Roman"/>
        <family val="1"/>
        <charset val="186"/>
      </rPr>
      <t>1</t>
    </r>
    <r>
      <rPr>
        <sz val="12"/>
        <color theme="1"/>
        <rFont val="Times New Roman"/>
        <family val="1"/>
        <charset val="186"/>
      </rPr>
      <t xml:space="preserve">  Normālais darba laiks (stundās) atbilstoši  darba dienu skaitam pārskata mēnesī ar dienas darba laiku, kas nepārsniedz 8 stundas. Izņemot ārstniecības personām, kuru darbs saistīts ar īpašu risku un  ja viņi šajā darbā ir nodarbināti ne mazāk kā 50 procentus no normālā dienas vai nedēļas darba laika, ir noteikta septiņu stundu darba  diena vai 35 stundu darba nedēļa (Darba Likuma 131.pants)</t>
    </r>
  </si>
  <si>
    <t>Izdevumi  par virsstundām kopā ar VSOAI, EUR</t>
  </si>
  <si>
    <t xml:space="preserve"> Darba stundas  normālā darba laika  ietvaros:</t>
  </si>
  <si>
    <t>tajā skaitā</t>
  </si>
  <si>
    <t>Mēnešalga no kuras rēķina stundas likmi</t>
  </si>
  <si>
    <t>…</t>
  </si>
  <si>
    <t>* Iesniedzot datus pārskatam katrai ārstniecības iestādei jānodrošina, ka ikmēneša darba laika uzskaites tabelē, kura tiek apsiprināta ar iestādes vadītāja parakstu, ir iespējams izsekot Jūsu iesniegtai informācijai - darbinieka saistībai ar Covid-19</t>
  </si>
  <si>
    <r>
      <t xml:space="preserve">Ārsti, zobārsti  un funkcionālie speciālisti, </t>
    </r>
    <r>
      <rPr>
        <sz val="13"/>
        <color rgb="FFFF0000"/>
        <rFont val="Times New Roman"/>
        <family val="1"/>
        <charset val="186"/>
      </rPr>
      <t>kopā, tai skaitā:</t>
    </r>
    <r>
      <rPr>
        <sz val="13"/>
        <color theme="1"/>
        <rFont val="Times New Roman"/>
        <family val="1"/>
        <charset val="186"/>
      </rPr>
      <t>**</t>
    </r>
  </si>
  <si>
    <r>
      <t xml:space="preserve">Ārstniecības un pacientu aprūpes personas un funkcionālo speciālistu asistenti, </t>
    </r>
    <r>
      <rPr>
        <sz val="13"/>
        <color rgb="FFFF0000"/>
        <rFont val="Times New Roman"/>
        <family val="1"/>
        <charset val="186"/>
      </rPr>
      <t>kopā, tai skaitā:</t>
    </r>
    <r>
      <rPr>
        <sz val="13"/>
        <color theme="1"/>
        <rFont val="Times New Roman"/>
        <family val="1"/>
        <charset val="186"/>
      </rPr>
      <t>**</t>
    </r>
  </si>
  <si>
    <r>
      <t xml:space="preserve">Ārstniecības un pacientu aprūpes atbalsta personas, māsu palīgi, zobārstu aistenti, </t>
    </r>
    <r>
      <rPr>
        <sz val="13"/>
        <color rgb="FFFF0000"/>
        <rFont val="Times New Roman"/>
        <family val="1"/>
        <charset val="186"/>
      </rPr>
      <t>kopā, tai skaitā:</t>
    </r>
    <r>
      <rPr>
        <sz val="13"/>
        <color theme="1"/>
        <rFont val="Times New Roman"/>
        <family val="1"/>
        <charset val="186"/>
      </rPr>
      <t>**</t>
    </r>
  </si>
  <si>
    <t>Pārējie darbinieki, kuri tieši iesaistīti darbā ar Covid-19, kopā, tai skaitā:**</t>
  </si>
  <si>
    <t>Nodarbināto skaits mēnesī</t>
  </si>
  <si>
    <t xml:space="preserve">** apakšpozīcijās sniedz atsevišķu informāciju par katru nodarbināto, kurš ir strādājis virsstundas sakarā ar Latvijā izsludināto ārkārtējo situāciju ar mērķi ierobežot Covid-19 izplatību </t>
  </si>
  <si>
    <t>Apmaksājamais laiks mēnesī, stundas (tai skaitā summētā darba laika ietvaros)</t>
  </si>
  <si>
    <t>Apmaksājamā 100% piemaksa par nostrādātām virsstundām virs normālā  darba laika  (tai skaitā summētā darba laika ietvaros)</t>
  </si>
  <si>
    <t>7=8+9</t>
  </si>
  <si>
    <t>14=13 + VSOAI</t>
  </si>
  <si>
    <r>
      <t>Pārskats par  darba veicējiem (ārstniecības personām) , virs normālā darba laika nostrādātām stundām, apmaksājamām stundām un izdevumiem, sakarā ar Latvijā izsludināto ārkārtējo situāciju ar mērķi ierobežot Covid-19 izplatību 2020.gada martā - maijā</t>
    </r>
    <r>
      <rPr>
        <b/>
        <sz val="13"/>
        <color rgb="FFFF0000"/>
        <rFont val="Times New Roman"/>
        <family val="1"/>
        <charset val="186"/>
      </rPr>
      <t>*</t>
    </r>
  </si>
  <si>
    <r>
      <t xml:space="preserve">Stundas likme </t>
    </r>
    <r>
      <rPr>
        <vertAlign val="superscript"/>
        <sz val="13"/>
        <color theme="1"/>
        <rFont val="Times New Roman"/>
        <family val="1"/>
        <charset val="186"/>
      </rPr>
      <t>2</t>
    </r>
  </si>
  <si>
    <r>
      <rPr>
        <vertAlign val="superscript"/>
        <sz val="14"/>
        <color theme="1"/>
        <rFont val="Times New Roman"/>
        <family val="1"/>
        <charset val="186"/>
      </rPr>
      <t>2</t>
    </r>
    <r>
      <rPr>
        <sz val="12"/>
        <color theme="1"/>
        <rFont val="Times New Roman"/>
        <family val="1"/>
        <charset val="186"/>
      </rPr>
      <t xml:space="preserve"> Ja stundas likmes aprēķināšanai netiek izmantota "Piemērā" norādītā formula, lūdzam sniegt skaidrojumu, kā tiek noteikta stundas likme</t>
    </r>
  </si>
  <si>
    <t>virsstundas - virs  normālā darba laika, kas saistītas ar darbu  ar Covid-19</t>
  </si>
  <si>
    <t>10=11+13</t>
  </si>
  <si>
    <t>RC vadītāja vietnieks</t>
  </si>
  <si>
    <t>Medicīnisko maksas pakalpojumu nodaļas vadītājs</t>
  </si>
  <si>
    <t>RC galvenais ārsta palīgs</t>
  </si>
  <si>
    <t>Ārkārtas situāciju gatavības nodrošināšanas nodaļas vadītājs</t>
  </si>
  <si>
    <t>Komunikācijas nodaļas vadītājs</t>
  </si>
  <si>
    <t>direktors</t>
  </si>
  <si>
    <t>Katastrofu medicīnas centra vadītājs</t>
  </si>
  <si>
    <t>galvenais sabiedrisko attiecību speciālists</t>
  </si>
  <si>
    <t>Operatīvās vadības centra vadītāja vietnieks</t>
  </si>
  <si>
    <t>Operatīvās vadības centra vadītājs</t>
  </si>
  <si>
    <t>direktora vietnieks neatliekamās medicīniskās palīdzības jautājumos</t>
  </si>
  <si>
    <t>Operatīvā darba organizēšanas nodaļas vadītājs</t>
  </si>
  <si>
    <t>galvenais speciālists cilvēkresursu attīstības jautājumos</t>
  </si>
  <si>
    <t>galvenais speciālists</t>
  </si>
  <si>
    <t>galvenais informācijas sistēmas administrators</t>
  </si>
  <si>
    <t>galvenais speciālists personālvadības jautājumos</t>
  </si>
  <si>
    <t>galvenais komunikācijas speciālists</t>
  </si>
  <si>
    <t>lietvedis</t>
  </si>
  <si>
    <t>BAC galvenais ārsta palīgs (ļoti liels BAC)</t>
  </si>
  <si>
    <t>personāla speciālists</t>
  </si>
  <si>
    <t>Personāla vadības un attīstības nodaļas vadītājs</t>
  </si>
  <si>
    <t>vecākais speciālists personāla vadības jautājumos</t>
  </si>
  <si>
    <t>speciālists</t>
  </si>
  <si>
    <t>Attīstības plānošanas departamenta vadītājs</t>
  </si>
  <si>
    <t>vecākais speciālists</t>
  </si>
  <si>
    <t>Attīstības plānošanas departamenta vadītāja vietnieks</t>
  </si>
  <si>
    <t>galvenais speciālists medicīniskā nodrošinājuma jautājumos</t>
  </si>
  <si>
    <t>OMT pārvaldības nodaļas vadītājs</t>
  </si>
  <si>
    <t>vecākais grāmatvedis</t>
  </si>
  <si>
    <t>vecākais grāmatvedis algu uzskaites jautājumos</t>
  </si>
  <si>
    <t>vecākais informācijas sistēmu administrators</t>
  </si>
  <si>
    <t>Vecākais speciālists NMP medicīniskā nodrošinājuma jautājumos</t>
  </si>
  <si>
    <t>lietvedis - arhivārs</t>
  </si>
  <si>
    <t>Darba vides nodrošinājuma nodaļas vadītājs</t>
  </si>
  <si>
    <t>KM gatavības plānošanas un koordinācijas nodaļas vadītāja vietnieks</t>
  </si>
  <si>
    <t>galvenais saimniecības pārzinis</t>
  </si>
  <si>
    <t>Pacientu drošības sistēmas vadītājs</t>
  </si>
  <si>
    <t>veļas pārzine</t>
  </si>
  <si>
    <t>Juridiskās nodaļas vadītājs</t>
  </si>
  <si>
    <t>BAC galvenais ārsta palīgs (liels BAC)</t>
  </si>
  <si>
    <t>datu aizsardzības speciālists</t>
  </si>
  <si>
    <t>IT un sakaru nodrošinājuma nodaļas vadītājs</t>
  </si>
  <si>
    <t>KM gatavības plānošanas un koordinācijas nodaļas vadītājs</t>
  </si>
  <si>
    <t>Vadības sistēmu nodaļas vadītājs</t>
  </si>
  <si>
    <t>speciālists kvalitātes audita un risku vadības jautājumos</t>
  </si>
  <si>
    <t>galvenais jurists</t>
  </si>
  <si>
    <t>vecākais jurists</t>
  </si>
  <si>
    <t>BAC vecākais ārsta palīgs (ļoti liela BAC)</t>
  </si>
  <si>
    <t>speciālists OMT nodrošinājuma jautājumos</t>
  </si>
  <si>
    <t>BAC vecākais ārsta palīgs (liela BAC)</t>
  </si>
  <si>
    <t>Slodzes</t>
  </si>
  <si>
    <t>Iestādes nosaukums:  Neatliekamās medicīniskās palīdzības dienests</t>
  </si>
  <si>
    <t>Izpildītājs: galvenais ekonomists Inga Jegorova</t>
  </si>
  <si>
    <t xml:space="preserve">Tālr. 67337091 </t>
  </si>
  <si>
    <t>decembris  -  158  stundas</t>
  </si>
  <si>
    <t>janvāris -  160 stundas</t>
  </si>
  <si>
    <t>februāris - 160 stundas</t>
  </si>
  <si>
    <t>Pārskata mēnesis       __Decembris</t>
  </si>
  <si>
    <t>Virsstundas - virs  normālā darba laika, kas saistītas ar darbu  ar Covid-19</t>
  </si>
  <si>
    <t>nodaļas vadītājs</t>
  </si>
  <si>
    <t>vecākais sabiedrības veselības analītiķis, vecākais epidemiologs</t>
  </si>
  <si>
    <t>epidemiologs</t>
  </si>
  <si>
    <t>sabiedrības veselības organizators, direktora palīgs</t>
  </si>
  <si>
    <t>direktora vietnieks</t>
  </si>
  <si>
    <t>Slimību profilakses un kontroles centrs</t>
  </si>
  <si>
    <t>vecākais sabiedrības veselības analītiķis,epidemiologs, vecākais epidemiologs</t>
  </si>
  <si>
    <t>Vadošais eksperts veselības aprūpes jautājumos</t>
  </si>
  <si>
    <t>Sabiedrisko attiecību nodaļas vadītāja</t>
  </si>
  <si>
    <t>Informācijas tehnoloģiju projektu attīstības nodaļas projektu vadītāja</t>
  </si>
  <si>
    <t>Informācijas tehnoloģiju projektu attīstības nodaļas sistēmanalītiķis-testētājs</t>
  </si>
  <si>
    <t xml:space="preserve">Klientu apkalpošanas centra vadītāja </t>
  </si>
  <si>
    <t>Informācijas tehnoloģiju nodaļas informācijas sistēmu administrators</t>
  </si>
  <si>
    <t>Informācijas tehnoloģiju nodaļas informācijas tehnoloģiju administrators</t>
  </si>
  <si>
    <t>Ārstniecības pakalpojumu departamenta Stacionāro pakalpojumu nodaļas vecākā eksperte</t>
  </si>
  <si>
    <t>Ārstniecības pakalpojumu departamenta Ambulatoro pakalpojumu nodaļas vecākā eksperte</t>
  </si>
  <si>
    <t>Ārstniecības pakalpojumu departamenta Stacionāro pakalpojumu nodaļas vadītāja</t>
  </si>
  <si>
    <t>Ārstniecības pakalpojumu departamenta Stacionāro pakalpojumu nodaļas vadītāja vietniece</t>
  </si>
  <si>
    <t>Zāļu un medicīnisko ierīču departamenta direktore</t>
  </si>
  <si>
    <t>Datu pārbaldības un analīzes nodaļas vadītāja</t>
  </si>
  <si>
    <t>Datu pārbaldības un analīzes nodaļas vecākais sistēmanalītiķis</t>
  </si>
  <si>
    <t>Finanšu vadības departamenta Finanšu plānošanas un analīzes nodaļas vecākā ekonomiste</t>
  </si>
  <si>
    <t>Nacionālais veselības dienests</t>
  </si>
  <si>
    <t>Ārstniecības pakalpojumu departamenta Ambulatoro pakalpojumu nodaļas vadītāja</t>
  </si>
  <si>
    <t>vecākais veselības veicināšanas koordinētājs</t>
  </si>
  <si>
    <t>3=4+5</t>
  </si>
  <si>
    <t>departamenta direktors, vec.eksperts, sistēmanalītiķis</t>
  </si>
  <si>
    <t>2.1.Pielikums</t>
  </si>
  <si>
    <t>2.2.Pielikums</t>
  </si>
  <si>
    <t>Datu pārbaldības un analīzes nodaļas sistēmanalītiķis</t>
  </si>
  <si>
    <t>Klientu apkalpošanas centra vadītājas vietniece</t>
  </si>
  <si>
    <t>Informācijas tehnoloģiju nodaļas vecākais informācijas sistēmu administrators</t>
  </si>
  <si>
    <t>Finanšu vadības departamenta Grāmatvedības nodaļas vecākā grāmatvede</t>
  </si>
  <si>
    <t>Vakcinācijas projekta nodaļas vakcinācijas procesa koordinācijas speciālists</t>
  </si>
  <si>
    <t>Vakcinācijas projekta nodaļas loģistikas koordinators</t>
  </si>
  <si>
    <t>Vakcinācijas projekta nodaļas vakcinācijas procesa koordinators/nodaļas vadītāja vietnieks</t>
  </si>
  <si>
    <t>Vakcinācijas projekta nodaļas komunikācijas koordinators</t>
  </si>
  <si>
    <t>Finanšu vadības departamenta Grāmatvedības nodaļas vadītāja- galvenā grāmatvede</t>
  </si>
  <si>
    <t>Vakcinācijas projekta nodaļas vadītājs</t>
  </si>
  <si>
    <t>Veselības ministrija</t>
  </si>
  <si>
    <r>
      <t xml:space="preserve">Iestādes nosaukums:  </t>
    </r>
    <r>
      <rPr>
        <b/>
        <sz val="13"/>
        <color theme="1"/>
        <rFont val="Times New Roman"/>
        <family val="1"/>
      </rPr>
      <t>Veselības ministrija</t>
    </r>
  </si>
  <si>
    <t>Nozares budžeta plānošanas departamenta direktora vietnieks</t>
  </si>
  <si>
    <t>Nozares budžeta plānošanas departamenta direktors</t>
  </si>
  <si>
    <t>Speciālists ārkārtas situāciju un katastrofu medicīnas jautājumos</t>
  </si>
  <si>
    <t>Vides veselības nodaļas vadītājs</t>
  </si>
  <si>
    <t>Pārskats par  darba veicējiem (ārstniecības personām), virs normālā darba laika nostrādātām stundām, apmaksājamām stundām un izdevumiem, kas radušies saistībā ar mērķi ierobežot Covid-19 izplatību</t>
  </si>
  <si>
    <t>9=8*1.2359</t>
  </si>
  <si>
    <t>2.3.Pielikums</t>
  </si>
  <si>
    <t>Sabiedrisko attiecību nodaļas sabiedrisko attiecību speciālists</t>
  </si>
  <si>
    <r>
      <t xml:space="preserve">Iestādes nosaukums: </t>
    </r>
    <r>
      <rPr>
        <b/>
        <sz val="13"/>
        <color theme="1"/>
        <rFont val="Times New Roman"/>
        <family val="1"/>
      </rPr>
      <t>Nacionālais veselības dienests</t>
    </r>
  </si>
  <si>
    <t>Informācijas tehnoloģiju projektu attīstības nodaļas sistēmanalītiķis - testētājs</t>
  </si>
  <si>
    <t>Personāla nodaļas vadītāja</t>
  </si>
  <si>
    <t>Ārstniecības pakalpojumu departamenta Ambulatoro pakalpojumu nodaļas vadītājas vietniece</t>
  </si>
  <si>
    <t>Ārstniecības pakalpojumu departamenta Pakalpojumu attīstības nodaļas vadītāja</t>
  </si>
  <si>
    <t>Finanšu vadības departamenta Finanšu plānošanas un analīzes nodaļas vadītājs, Finanšu vadības departamenta direktora vietnieks</t>
  </si>
  <si>
    <t>Vakcinācijas projekta nodaļas loģistikas sekretārs/asistents</t>
  </si>
  <si>
    <t>Direktora biroja vadītāja</t>
  </si>
  <si>
    <t>Valsts asinsdonoru centrs</t>
  </si>
  <si>
    <t>Direktora vietnieks veselības aprūpes administrēšanas jautājumos</t>
  </si>
  <si>
    <t>Ārstniecības pakalpojumu departamenta direktore</t>
  </si>
  <si>
    <t>Juridiskā departamenta Piedziņas nodaļas nodaļas jurists</t>
  </si>
  <si>
    <t>Starptautiskās sadarbības nodaļas vadītāja</t>
  </si>
  <si>
    <t>Starptautiskās sadarbības nodaļas vecākais eksperts</t>
  </si>
  <si>
    <t>Finanšu vadības departamenta Finanšu plānošanas un analīzes nodaļas vadītājas vietniece</t>
  </si>
  <si>
    <t>2.pielikums MK rīkojuma projekta “Par finanšu līdzekļu piešķiršanu no valsts budžeta programmas “Līdzekļi neparedzētiem gadījumiem”” anotācijai</t>
  </si>
  <si>
    <t xml:space="preserve">  līdz normālam darba laikam </t>
  </si>
  <si>
    <t xml:space="preserve">Stundas likme </t>
  </si>
  <si>
    <t xml:space="preserve">  līdz normālam darba laikam</t>
  </si>
  <si>
    <t>Stundas likme (aprēķināta atbilstoši mēnešalgai vai darba līgumā noteiktā stundas likme)</t>
  </si>
  <si>
    <r>
      <t xml:space="preserve">Iestādes nosaukums: </t>
    </r>
    <r>
      <rPr>
        <b/>
        <sz val="13"/>
        <color theme="1"/>
        <rFont val="Times New Roman"/>
        <family val="1"/>
      </rPr>
      <t>Slimību profilakses un kontroles centrs</t>
    </r>
  </si>
  <si>
    <r>
      <t>Apmaksājamā 100% piemaksa par nostrādātām virsstundām virs normālā  darba laika,</t>
    </r>
    <r>
      <rPr>
        <i/>
        <sz val="12"/>
        <rFont val="Times New Roman"/>
        <family val="1"/>
      </rPr>
      <t xml:space="preserve"> euro</t>
    </r>
    <r>
      <rPr>
        <sz val="12"/>
        <rFont val="Times New Roman"/>
        <family val="1"/>
      </rPr>
      <t xml:space="preserve">  (tai skaitā summētā darba laika ietvaros)</t>
    </r>
  </si>
  <si>
    <r>
      <t>Izdevumi  par virsstundām kopā ar VSOAI,</t>
    </r>
    <r>
      <rPr>
        <i/>
        <sz val="12"/>
        <rFont val="Times New Roman"/>
        <family val="1"/>
      </rPr>
      <t xml:space="preserve"> euro</t>
    </r>
  </si>
  <si>
    <t>Sabiedrisko attiecību nodaļas vadītājas vietniece</t>
  </si>
  <si>
    <t>Juridiskā departamenta direktore</t>
  </si>
  <si>
    <t>Juridiskā departamenta Juridiskās atbalsta nodaļas vadītāja</t>
  </si>
  <si>
    <t>Juridiskā departamenta Juridiskās atbalsta nodaļas jurists</t>
  </si>
  <si>
    <t>Finanšu vadības departamenta Iepirkumu nodaļas vadītāja</t>
  </si>
  <si>
    <t>Finanšu vadības departamenta Iepirkumu nodaļas vadītājas vietnieks</t>
  </si>
  <si>
    <t>Finanšu vadības departamenta Iepirkumu nodaļas iepirkumu speciālists</t>
  </si>
  <si>
    <t>Finanšu vadības departamenta Iepirkumu nodaļas vecākais iepirkumu speciālists</t>
  </si>
  <si>
    <t>Finanšu vadības departamenta Grāmatvedības nodaļas vadītājas vietniece</t>
  </si>
  <si>
    <r>
      <t xml:space="preserve">Iestādes nosaukums: </t>
    </r>
    <r>
      <rPr>
        <b/>
        <sz val="13"/>
        <color theme="1"/>
        <rFont val="Times New Roman"/>
        <family val="1"/>
      </rPr>
      <t>Valsts asinsdonoru centrs</t>
    </r>
  </si>
  <si>
    <t>sabiedrības veselības koordinētājs</t>
  </si>
  <si>
    <t>Informācijas tehnoloģiju projektu attīstības nodaļas vadītāja vietniece</t>
  </si>
  <si>
    <t>Juridiskā departamenta Piedziņas nodaļas nodaļas vadītājs</t>
  </si>
  <si>
    <t>Līgumpartneru departamenta Latgales nodaļas vadītājs</t>
  </si>
  <si>
    <t>Vakcinācijas projekta nodaļas komunikācijas vadītāja asistents</t>
  </si>
  <si>
    <t>Tiesību aktu nodaļas jurists</t>
  </si>
  <si>
    <t>Nozares budžeta plānošanas departamenta vecākais referents</t>
  </si>
  <si>
    <t>Nozares budžeta plānošanas departamenta vecākais eksperts</t>
  </si>
  <si>
    <t>Ministra padomnieks</t>
  </si>
  <si>
    <t>Juridiskā atbalsta nodaļas vadītājs</t>
  </si>
  <si>
    <t>Valsts sekretārs</t>
  </si>
  <si>
    <t>Veselības aprūpes departamenta direktors</t>
  </si>
  <si>
    <t>Tiesību aktu nodaļas vadītājs</t>
  </si>
  <si>
    <t>Vides veselības nodaļas vecākais eksperts</t>
  </si>
  <si>
    <t>Personāla un dokumentu pārvaldības departamenta vecākais lietvedis</t>
  </si>
  <si>
    <t>Eiropas lietu un starptautiskās sadarbības departamenta vecākais referents</t>
  </si>
  <si>
    <t>Integrētās veselības aprūpes nodaļas vadītājs</t>
  </si>
  <si>
    <t>Nozares cilvēkresursu attīstības nodaļas vecākais eksperts</t>
  </si>
  <si>
    <t>Ministra biroja vadītājs</t>
  </si>
  <si>
    <t>Juridiskā departamenta direktors</t>
  </si>
  <si>
    <t>Vadošais eksperts Eiropas lietās</t>
  </si>
  <si>
    <t>Juridiskā atbalsta nodaļas jurists</t>
  </si>
  <si>
    <t>Pārnozaru politikas nodaļas vadītājs</t>
  </si>
  <si>
    <t>Personāla un dokumentu pārvaldības departamenta direktors</t>
  </si>
  <si>
    <t>Farmācijas departamenta vecākā referente</t>
  </si>
  <si>
    <t>statistiķis</t>
  </si>
  <si>
    <t>Neatliekamās medicīniskās palīdzības dienests</t>
  </si>
  <si>
    <t>2.4.Pielikums</t>
  </si>
  <si>
    <t>2.5.Pielikums</t>
  </si>
  <si>
    <t>2.6.Pielikums</t>
  </si>
  <si>
    <t>2.7.Pielikums</t>
  </si>
  <si>
    <t>SMC  anesteziologs-reanimatologs</t>
  </si>
  <si>
    <t>SMC neonatalogs</t>
  </si>
  <si>
    <t>SMC vadības dispečers</t>
  </si>
  <si>
    <t>Speciālists NMP brigāžu atbalsta jautājumos (NM ārsta palīgs)</t>
  </si>
  <si>
    <t>Speciālists NMP brigāžu atbalsta jautājumos (ārsta palīgs)</t>
  </si>
  <si>
    <r>
      <t xml:space="preserve">Iestādes nosaukums:  </t>
    </r>
    <r>
      <rPr>
        <b/>
        <sz val="13"/>
        <color theme="1"/>
        <rFont val="Times New Roman"/>
        <family val="1"/>
      </rPr>
      <t>Neatliekamās medicīniskās palīdzības dienests</t>
    </r>
  </si>
  <si>
    <t>Ārsti, zobārsti  un funkcionālie speciālisti, kopā, tai skaitā:</t>
  </si>
  <si>
    <t>Ārstniecības un pacientu aprūpes personas un funkcionālo speciālistu asistenti, kopā, tai skaitā:</t>
  </si>
  <si>
    <t>Pārējie darbinieki, kuri tieši iesaistīti darbā ar Covid-19, kopā, tai skaitā:</t>
  </si>
  <si>
    <t>* NMPD darbiniekiem, kuriem ir izlīdzinātais darba laiks, kopējias finansējums virsstundu apmaksai ir prasīts vienas darbinieku stundas likmes apmērā (ne dubultā), jo NMPD visas stundas apmaksājusi atbilstoši grafikam ik mēnesi, papildus finansējums prasīts pēc izlīdzināšanas perioda aprēķinātajām virsstundām neapmaksātajai daļai.</t>
  </si>
  <si>
    <t>Ārsta speciālista brigādes vadītājs - NM ārsts, anesteziologs-reanimatologs</t>
  </si>
  <si>
    <t>Intensīvās terapijas brigādes vadītājs - NM ārsts</t>
  </si>
  <si>
    <t>Reanimācijas brigādes vadītājs - NM ārsts, anesteziologs-reanimatologs</t>
  </si>
  <si>
    <t xml:space="preserve">Brigādes vadītājs - ārsts, sagatavots NMP sniegšanai (anestezioloģijas, reanimatoloģijas vai neatliekamās medicīnas ārsta specialitātes 4./5.gada rezidents, ārsts kardiologs, ārsts internists vai ģimenes ārsts) </t>
  </si>
  <si>
    <t>Brigādes (2AP) vadītājs - ārsts, sagatavots NMP sniegšanai</t>
  </si>
  <si>
    <t>Brigādes otrā ārstniecības persona - ārsts</t>
  </si>
  <si>
    <t>Ģimenes ārstu konsultatīvā tālruņa konsultants (ārsts)</t>
  </si>
  <si>
    <t>OVC ārsts konsultants</t>
  </si>
  <si>
    <t>OVC galvenais dežurārsts</t>
  </si>
  <si>
    <t>OVC vecākais dežūrārsts</t>
  </si>
  <si>
    <t>Brigādes vadītājs - NM ārsta palīgs</t>
  </si>
  <si>
    <t>IT medicīnas māsa</t>
  </si>
  <si>
    <t>Neonatologa brigādes māsa</t>
  </si>
  <si>
    <t xml:space="preserve">SMC NM ārsta palīgs </t>
  </si>
  <si>
    <t>Brigādes vadītājs - vecākais NM ārsta palīgs</t>
  </si>
  <si>
    <t>Ārsta speciālista brigādes otrā ārstniecības persona - NM ārsta palīgs</t>
  </si>
  <si>
    <t>Brigādes (2AP) vadītājs - NM ārsta palīgs</t>
  </si>
  <si>
    <t>Brigādes (2AP) otrā ārstniecības persona -  ārsta palīgs</t>
  </si>
  <si>
    <t>Brigādes otrā ārstniecības persona - NM ārsta palīgs</t>
  </si>
  <si>
    <t>Brigādes otrā ārstniecības persona - ārsta palīgs</t>
  </si>
  <si>
    <t>Brigādes otrā ārstniecības persona - medicīnas māsa</t>
  </si>
  <si>
    <t>Brigādes otrā persona - medicīnas asistents</t>
  </si>
  <si>
    <t>OVC galvenais dispečers</t>
  </si>
  <si>
    <t>OVC izsaukumu pieņemšanas dispečers (NM ārsta palīgs)</t>
  </si>
  <si>
    <t>OVC vadības dispečers</t>
  </si>
  <si>
    <t>OVC  dispečers</t>
  </si>
  <si>
    <t>Ģimenes ārstu konsultatīvā tālruņa konsultants (ārsta palīgs)</t>
  </si>
  <si>
    <t>Vecākais OMT vadītājs</t>
  </si>
  <si>
    <t xml:space="preserve">SMC OMT vadītājs </t>
  </si>
  <si>
    <t>OMT vadītājs</t>
  </si>
  <si>
    <t xml:space="preserve">Apmaksājamā 100% piemaksa par nostrādātām virsstundām virs normālā  darba laika  (tai skaitā summētā darba laika ietvaros) </t>
  </si>
  <si>
    <r>
      <t xml:space="preserve">Pārskata mēnesis: </t>
    </r>
    <r>
      <rPr>
        <b/>
        <sz val="13"/>
        <rFont val="Times New Roman"/>
        <family val="1"/>
      </rPr>
      <t>2021.gada</t>
    </r>
    <r>
      <rPr>
        <sz val="13"/>
        <rFont val="Times New Roman"/>
        <family val="1"/>
      </rPr>
      <t xml:space="preserve"> </t>
    </r>
    <r>
      <rPr>
        <b/>
        <sz val="13"/>
        <rFont val="Times New Roman"/>
        <family val="1"/>
      </rPr>
      <t>decembris</t>
    </r>
  </si>
  <si>
    <r>
      <t xml:space="preserve">Pārskata mēnesis: </t>
    </r>
    <r>
      <rPr>
        <b/>
        <sz val="13"/>
        <rFont val="Times New Roman"/>
        <family val="1"/>
      </rPr>
      <t>2022.gada janvāris</t>
    </r>
  </si>
  <si>
    <t>sabiedrības veselības koordinētājs, epidemiologs</t>
  </si>
  <si>
    <t>Samazināta VSAOI likme - 20,77% vai 21,94%</t>
  </si>
  <si>
    <r>
      <t xml:space="preserve">Pārskata mēnesis: </t>
    </r>
    <r>
      <rPr>
        <b/>
        <sz val="13"/>
        <rFont val="Times New Roman"/>
        <family val="1"/>
      </rPr>
      <t>2022.gada februāris</t>
    </r>
  </si>
  <si>
    <r>
      <t xml:space="preserve">Pārskata mēnesis: </t>
    </r>
    <r>
      <rPr>
        <b/>
        <sz val="13"/>
        <rFont val="Times New Roman"/>
        <family val="1"/>
      </rPr>
      <t>2022.gada marts</t>
    </r>
  </si>
  <si>
    <r>
      <t>Pārskata mēnesis:</t>
    </r>
    <r>
      <rPr>
        <b/>
        <sz val="13"/>
        <color theme="1"/>
        <rFont val="Times New Roman"/>
        <family val="1"/>
      </rPr>
      <t xml:space="preserve"> 2021.gada decembris</t>
    </r>
  </si>
  <si>
    <t>Finanšu vadības departamenta direktore</t>
  </si>
  <si>
    <t>Līgumpartneru departamenta Zemgales nodaļas vecākais ekonomists</t>
  </si>
  <si>
    <t>Līgumpartneru departamenta Zemgales nodaļas ekonomists</t>
  </si>
  <si>
    <r>
      <t>Pārskata mēnesis:</t>
    </r>
    <r>
      <rPr>
        <b/>
        <sz val="13"/>
        <color theme="1"/>
        <rFont val="Times New Roman"/>
        <family val="1"/>
      </rPr>
      <t xml:space="preserve"> 2022.gada janvāris</t>
    </r>
  </si>
  <si>
    <t>Direktora vietnieks informācijas un komunikācijas tehnoloģiju jautājumos</t>
  </si>
  <si>
    <t>Ārstniecības pakalpojumu departamenta direktores vietniece</t>
  </si>
  <si>
    <t>Ārstniecības pakalpojumu departamenta Pakalpojumu attīstības nodaļas vadītājas vietniece</t>
  </si>
  <si>
    <t>Līgumpartneru departamenta Latgales nodaļas vecākais ekonomists</t>
  </si>
  <si>
    <r>
      <t>Pārskata mēnesis:</t>
    </r>
    <r>
      <rPr>
        <b/>
        <sz val="13"/>
        <color theme="1"/>
        <rFont val="Times New Roman"/>
        <family val="1"/>
      </rPr>
      <t xml:space="preserve"> 2022.gada februāris</t>
    </r>
  </si>
  <si>
    <t>Zāļu un medicīnisko ierīču departamenta direktores vietniece</t>
  </si>
  <si>
    <t>Starptautiskās sadarbības nodaļas vadītājs</t>
  </si>
  <si>
    <t>Finanšu vadības departamenta Finanšu plānošanas un analīzes nodaļas vadītāja</t>
  </si>
  <si>
    <t>Finanšu vadības departamenta Finanšu plānošanas un analīzes nodaļas vecākais ekonomists</t>
  </si>
  <si>
    <r>
      <t>Pārskata mēnesis:</t>
    </r>
    <r>
      <rPr>
        <b/>
        <sz val="13"/>
        <color theme="1"/>
        <rFont val="Times New Roman"/>
        <family val="1"/>
      </rPr>
      <t xml:space="preserve"> 2022.gada marts</t>
    </r>
  </si>
  <si>
    <r>
      <t>Pārskata mēnesis:</t>
    </r>
    <r>
      <rPr>
        <b/>
        <sz val="13"/>
        <rFont val="Times New Roman"/>
        <family val="1"/>
      </rPr>
      <t xml:space="preserve"> 2022.gada janvāris</t>
    </r>
  </si>
  <si>
    <t>Farmācijas departamenta direktors</t>
  </si>
  <si>
    <t>Veselības ministrijas nozares padomnieks LR pastāvīgajā pārstāvniecībā ES</t>
  </si>
  <si>
    <t>Ārstniecības kvalitātes nodaļas vecākais eksperts</t>
  </si>
  <si>
    <t>Vecākais eksperts</t>
  </si>
  <si>
    <r>
      <t xml:space="preserve">Pārskata mēnesis: </t>
    </r>
    <r>
      <rPr>
        <b/>
        <sz val="13"/>
        <color theme="1"/>
        <rFont val="Times New Roman"/>
        <family val="1"/>
      </rPr>
      <t>2021.gada decembris</t>
    </r>
  </si>
  <si>
    <t>Farmācijas departamenta vecākais referents</t>
  </si>
  <si>
    <r>
      <t xml:space="preserve">Pārskata mēnesis: </t>
    </r>
    <r>
      <rPr>
        <b/>
        <sz val="13"/>
        <color theme="1"/>
        <rFont val="Times New Roman"/>
        <family val="1"/>
      </rPr>
      <t>2022.gada janvāris</t>
    </r>
  </si>
  <si>
    <r>
      <t xml:space="preserve">Pārskata mēnesis: </t>
    </r>
    <r>
      <rPr>
        <b/>
        <sz val="13"/>
        <color theme="1"/>
        <rFont val="Times New Roman"/>
        <family val="1"/>
      </rPr>
      <t>2022.gada februāris</t>
    </r>
  </si>
  <si>
    <r>
      <t xml:space="preserve">Pārskata mēnesis: </t>
    </r>
    <r>
      <rPr>
        <b/>
        <sz val="13"/>
        <color theme="1"/>
        <rFont val="Times New Roman"/>
        <family val="1"/>
      </rPr>
      <t>2022.gada marts</t>
    </r>
  </si>
  <si>
    <t>2.8.Pielikums</t>
  </si>
  <si>
    <t>2.9.Pielikums</t>
  </si>
  <si>
    <t>2.10.Pielikums</t>
  </si>
  <si>
    <t>2.13. Pielikums</t>
  </si>
  <si>
    <t>2.14. Pielikums</t>
  </si>
  <si>
    <r>
      <t>Pārskata mēnesis:</t>
    </r>
    <r>
      <rPr>
        <b/>
        <sz val="13"/>
        <color theme="1"/>
        <rFont val="Times New Roman"/>
        <family val="1"/>
      </rPr>
      <t xml:space="preserve"> 2022.gada aprīlis</t>
    </r>
  </si>
  <si>
    <t>Informācijas tehnoloģiju projektu attīstības nodaļas vadītājas vietniece</t>
  </si>
  <si>
    <r>
      <t xml:space="preserve">Pārskata mēnesis: </t>
    </r>
    <r>
      <rPr>
        <b/>
        <sz val="13"/>
        <rFont val="Times New Roman"/>
        <family val="1"/>
      </rPr>
      <t>2022.gada aprīlis</t>
    </r>
  </si>
  <si>
    <t>2.11.Pielikums</t>
  </si>
  <si>
    <t>2.12.Pielikums</t>
  </si>
  <si>
    <t>2.15. Pielikums</t>
  </si>
  <si>
    <t>2.16. Pielikums</t>
  </si>
  <si>
    <t>2.17. Pielikums</t>
  </si>
  <si>
    <r>
      <t xml:space="preserve">Pārskata mēnesis: </t>
    </r>
    <r>
      <rPr>
        <b/>
        <sz val="13"/>
        <color theme="1"/>
        <rFont val="Times New Roman"/>
        <family val="1"/>
      </rPr>
      <t>2022.gada aprīlis</t>
    </r>
  </si>
  <si>
    <t>Juridiskā atbalsta nodaļas vecākais jurists</t>
  </si>
  <si>
    <t>Pārskats par  darba veicējiem (ārstniecības personām), virs normālā darba laika nostrādātām stundām, apmaksājamām stundām un izdevumiem, kas radušies saistībā ar mērķi ierobežot Covid-19 izplatību, par 2021.gada decembris - 2022.gada aprīlis</t>
  </si>
  <si>
    <r>
      <rPr>
        <sz val="13"/>
        <color theme="1"/>
        <rFont val="Times New Roman"/>
        <family val="1"/>
      </rPr>
      <t xml:space="preserve">Pārskats: </t>
    </r>
    <r>
      <rPr>
        <b/>
        <sz val="13"/>
        <color theme="1"/>
        <rFont val="Times New Roman"/>
        <family val="1"/>
      </rPr>
      <t xml:space="preserve"> 2021.gada decembris - 2022.gada februāris</t>
    </r>
  </si>
  <si>
    <t>sabiedrības veselības organizators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</si>
</sst>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5" x14ac:knownFonts="1">
    <font>
      <sz val="11"/>
      <color theme="1"/>
      <name val="Calibri"/>
      <family val="2"/>
      <charset val="186"/>
      <scheme val="minor"/>
    </font>
    <font>
      <b/>
      <sz val="13"/>
      <color theme="1"/>
      <name val="Times New Roman"/>
      <family val="1"/>
      <charset val="186"/>
    </font>
    <font>
      <sz val="13"/>
      <color theme="1"/>
      <name val="Times New Roman"/>
      <family val="1"/>
      <charset val="186"/>
    </font>
    <font>
      <vertAlign val="superscript"/>
      <sz val="13"/>
      <color theme="1"/>
      <name val="Times New Roman"/>
      <family val="1"/>
      <charset val="186"/>
    </font>
    <font>
      <i/>
      <sz val="13"/>
      <color theme="1"/>
      <name val="Times New Roman"/>
      <family val="1"/>
      <charset val="186"/>
    </font>
    <font>
      <sz val="12"/>
      <color theme="1"/>
      <name val="Times New Roman"/>
      <family val="1"/>
      <charset val="186"/>
    </font>
    <font>
      <u/>
      <sz val="12"/>
      <color theme="1"/>
      <name val="Times New Roman"/>
      <family val="1"/>
      <charset val="186"/>
    </font>
    <font>
      <vertAlign val="superscript"/>
      <sz val="12"/>
      <color theme="1"/>
      <name val="Times New Roman"/>
      <family val="1"/>
      <charset val="186"/>
    </font>
    <font>
      <i/>
      <sz val="12"/>
      <color theme="1"/>
      <name val="Times New Roman"/>
      <family val="1"/>
      <charset val="186"/>
    </font>
    <font>
      <b/>
      <sz val="13"/>
      <color rgb="FFFF0000"/>
      <name val="Times New Roman"/>
      <family val="1"/>
      <charset val="186"/>
    </font>
    <font>
      <sz val="12"/>
      <color rgb="FFFF0000"/>
      <name val="Times New Roman"/>
      <family val="1"/>
      <charset val="186"/>
    </font>
    <font>
      <b/>
      <sz val="12"/>
      <color rgb="FFFF0000"/>
      <name val="Times New Roman"/>
      <family val="1"/>
      <charset val="186"/>
    </font>
    <font>
      <sz val="13"/>
      <color rgb="FFFF0000"/>
      <name val="Times New Roman"/>
      <family val="1"/>
      <charset val="186"/>
    </font>
    <font>
      <sz val="11"/>
      <color rgb="FF000000"/>
      <name val="Calibri"/>
      <family val="2"/>
      <charset val="186"/>
      <scheme val="minor"/>
    </font>
    <font>
      <vertAlign val="superscript"/>
      <sz val="14"/>
      <color theme="1"/>
      <name val="Times New Roman"/>
      <family val="1"/>
      <charset val="186"/>
    </font>
    <font>
      <u/>
      <sz val="13"/>
      <color theme="1"/>
      <name val="Times New Roman"/>
      <family val="1"/>
      <charset val="186"/>
    </font>
    <font>
      <sz val="10"/>
      <color theme="1"/>
      <name val="Times New Roman"/>
      <family val="1"/>
      <charset val="186"/>
    </font>
    <font>
      <b/>
      <sz val="11"/>
      <color theme="1"/>
      <name val="Calibri"/>
      <family val="2"/>
      <charset val="186"/>
      <scheme val="minor"/>
    </font>
    <font>
      <b/>
      <sz val="13"/>
      <color theme="1"/>
      <name val="Times New Roman"/>
      <family val="1"/>
    </font>
    <font>
      <sz val="13"/>
      <color theme="1"/>
      <name val="Times New Roman"/>
      <family val="1"/>
    </font>
    <font>
      <sz val="12"/>
      <name val="Times New Roman"/>
      <family val="1"/>
      <charset val="186"/>
    </font>
    <font>
      <b/>
      <sz val="12"/>
      <color theme="1"/>
      <name val="Times New Roman"/>
      <family val="1"/>
    </font>
    <font>
      <sz val="12"/>
      <name val="Times New Roman"/>
      <family val="1"/>
    </font>
    <font>
      <b/>
      <sz val="12"/>
      <name val="Times New Roman"/>
      <family val="1"/>
      <charset val="186"/>
    </font>
    <font>
      <sz val="12"/>
      <color theme="1"/>
      <name val="Times New Roman"/>
      <family val="1"/>
    </font>
    <font>
      <sz val="13"/>
      <name val="Times New Roman"/>
      <family val="1"/>
      <charset val="186"/>
    </font>
    <font>
      <sz val="13"/>
      <name val="Times New Roman"/>
      <family val="1"/>
    </font>
    <font>
      <i/>
      <sz val="13"/>
      <color theme="1"/>
      <name val="Times New Roman"/>
      <family val="1"/>
    </font>
    <font>
      <i/>
      <sz val="12"/>
      <color theme="1"/>
      <name val="Times New Roman"/>
      <family val="1"/>
    </font>
    <font>
      <sz val="11"/>
      <color theme="1"/>
      <name val="Calibri"/>
      <family val="2"/>
      <charset val="186"/>
      <scheme val="minor"/>
    </font>
    <font>
      <b/>
      <sz val="13"/>
      <name val="Times New Roman"/>
      <family val="1"/>
    </font>
    <font>
      <b/>
      <sz val="13"/>
      <color rgb="FFFF0000"/>
      <name val="Times New Roman"/>
      <family val="1"/>
    </font>
    <font>
      <sz val="13"/>
      <color rgb="FFFF0000"/>
      <name val="Times New Roman"/>
      <family val="1"/>
    </font>
    <font>
      <sz val="11"/>
      <color theme="1"/>
      <name val="Times New Roman"/>
      <family val="1"/>
    </font>
    <font>
      <i/>
      <sz val="11"/>
      <color theme="1"/>
      <name val="Times New Roman"/>
      <family val="1"/>
    </font>
    <font>
      <b/>
      <sz val="11"/>
      <color theme="1"/>
      <name val="Times New Roman"/>
      <family val="1"/>
    </font>
    <font>
      <i/>
      <sz val="12"/>
      <name val="Times New Roman"/>
      <family val="1"/>
    </font>
    <font>
      <sz val="11"/>
      <name val="Times New Roman"/>
      <family val="1"/>
    </font>
    <font>
      <sz val="13"/>
      <color theme="1"/>
      <name val="Calibri"/>
      <family val="2"/>
      <charset val="186"/>
      <scheme val="minor"/>
    </font>
    <font>
      <b/>
      <sz val="13"/>
      <name val="Times New Roman"/>
      <family val="1"/>
      <charset val="186"/>
    </font>
    <font>
      <i/>
      <sz val="11"/>
      <name val="Times New Roman"/>
      <family val="1"/>
    </font>
    <font>
      <sz val="11"/>
      <color theme="1"/>
      <name val="Times New Roman"/>
      <family val="1"/>
      <charset val="186"/>
    </font>
    <font>
      <i/>
      <sz val="11"/>
      <color theme="1"/>
      <name val="Times New Roman"/>
      <family val="1"/>
      <charset val="186"/>
    </font>
    <font>
      <b/>
      <sz val="11"/>
      <color theme="1"/>
      <name val="Times New Roman"/>
      <family val="1"/>
      <charset val="186"/>
    </font>
    <font>
      <sz val="13"/>
      <color rgb="FF1C1C1C"/>
      <name val="Times New Roman"/>
      <family val="1"/>
    </font>
  </fonts>
  <fills count="8">
    <fill>
      <patternFill patternType="none"/>
    </fill>
    <fill>
      <patternFill patternType="gray125"/>
    </fill>
    <fill>
      <patternFill patternType="solid">
        <fgColor theme="9" tint="0.59996337778862885"/>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0"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9" fillId="0" borderId="0"/>
    <xf numFmtId="0" fontId="29" fillId="0" borderId="0"/>
  </cellStyleXfs>
  <cellXfs count="188">
    <xf numFmtId="0" fontId="0" fillId="0" borderId="0" xfId="0"/>
    <xf numFmtId="0" fontId="1" fillId="0" borderId="0" xfId="0" applyFont="1"/>
    <xf numFmtId="0" fontId="2" fillId="0" borderId="0" xfId="0" applyFont="1"/>
    <xf numFmtId="0" fontId="1" fillId="2" borderId="1" xfId="0" applyFont="1" applyFill="1" applyBorder="1" applyAlignment="1">
      <alignment horizontal="right"/>
    </xf>
    <xf numFmtId="0" fontId="1" fillId="2" borderId="1" xfId="0" applyFont="1" applyFill="1" applyBorder="1"/>
    <xf numFmtId="3" fontId="1" fillId="2" borderId="1" xfId="0" applyNumberFormat="1" applyFont="1" applyFill="1" applyBorder="1"/>
    <xf numFmtId="4" fontId="1" fillId="2" borderId="1" xfId="0" applyNumberFormat="1" applyFont="1" applyFill="1" applyBorder="1"/>
    <xf numFmtId="0" fontId="2" fillId="0" borderId="1" xfId="0" applyFont="1" applyBorder="1" applyAlignment="1">
      <alignment horizontal="left" wrapText="1"/>
    </xf>
    <xf numFmtId="0" fontId="2" fillId="0" borderId="1" xfId="0" applyFont="1" applyBorder="1"/>
    <xf numFmtId="4" fontId="2" fillId="0" borderId="1" xfId="0" applyNumberFormat="1" applyFont="1" applyBorder="1"/>
    <xf numFmtId="4" fontId="2" fillId="0" borderId="1" xfId="0" applyNumberFormat="1" applyFont="1" applyFill="1" applyBorder="1"/>
    <xf numFmtId="0" fontId="5" fillId="0" borderId="1" xfId="0" applyFont="1" applyBorder="1" applyAlignment="1">
      <alignment horizontal="center" vertical="center" wrapText="1"/>
    </xf>
    <xf numFmtId="0" fontId="2" fillId="0" borderId="0" xfId="0" applyFont="1" applyAlignment="1">
      <alignment wrapText="1"/>
    </xf>
    <xf numFmtId="0" fontId="6" fillId="0" borderId="0" xfId="0" applyFont="1"/>
    <xf numFmtId="0" fontId="5" fillId="0" borderId="0" xfId="0" applyFont="1"/>
    <xf numFmtId="0" fontId="4" fillId="0" borderId="3" xfId="0" applyFont="1" applyFill="1" applyBorder="1" applyAlignment="1">
      <alignment horizontal="center" vertical="center" wrapText="1"/>
    </xf>
    <xf numFmtId="0" fontId="9" fillId="0" borderId="0" xfId="0" applyFont="1" applyAlignment="1">
      <alignment horizontal="center"/>
    </xf>
    <xf numFmtId="0" fontId="9" fillId="0" borderId="6" xfId="0" applyFont="1" applyBorder="1" applyAlignment="1">
      <alignment horizontal="center"/>
    </xf>
    <xf numFmtId="0" fontId="2" fillId="0" borderId="3"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2" fillId="0" borderId="1" xfId="0" applyFont="1" applyBorder="1" applyAlignment="1">
      <alignment horizontal="left" wrapText="1"/>
    </xf>
    <xf numFmtId="0" fontId="13" fillId="0" borderId="0" xfId="0" applyFont="1" applyAlignment="1">
      <alignment vertical="center" wrapText="1"/>
    </xf>
    <xf numFmtId="0" fontId="5" fillId="0" borderId="0" xfId="0" applyFont="1" applyAlignment="1">
      <alignment horizontal="left"/>
    </xf>
    <xf numFmtId="4" fontId="2" fillId="0" borderId="1" xfId="0" applyNumberFormat="1" applyFont="1" applyBorder="1" applyAlignment="1">
      <alignment horizontal="center"/>
    </xf>
    <xf numFmtId="4" fontId="2" fillId="0" borderId="1" xfId="0" applyNumberFormat="1" applyFont="1" applyFill="1" applyBorder="1" applyAlignment="1">
      <alignment horizontal="center"/>
    </xf>
    <xf numFmtId="0" fontId="12" fillId="0" borderId="0" xfId="0" applyFont="1"/>
    <xf numFmtId="4" fontId="12" fillId="0" borderId="1" xfId="0" applyNumberFormat="1" applyFont="1" applyBorder="1" applyAlignment="1">
      <alignment horizontal="center"/>
    </xf>
    <xf numFmtId="3" fontId="2" fillId="0" borderId="1" xfId="0" applyNumberFormat="1" applyFont="1" applyBorder="1" applyAlignment="1">
      <alignment horizontal="center"/>
    </xf>
    <xf numFmtId="164" fontId="2" fillId="0" borderId="1" xfId="0" applyNumberFormat="1" applyFont="1" applyBorder="1" applyAlignment="1">
      <alignment horizontal="center"/>
    </xf>
    <xf numFmtId="164" fontId="2" fillId="0" borderId="1" xfId="0" applyNumberFormat="1" applyFont="1" applyBorder="1"/>
    <xf numFmtId="0" fontId="15" fillId="0" borderId="0" xfId="0" applyFont="1"/>
    <xf numFmtId="4" fontId="12" fillId="3" borderId="1" xfId="0" applyNumberFormat="1" applyFont="1" applyFill="1" applyBorder="1" applyAlignment="1">
      <alignment horizontal="center"/>
    </xf>
    <xf numFmtId="0" fontId="4" fillId="3" borderId="1" xfId="0" applyFont="1" applyFill="1" applyBorder="1" applyAlignment="1">
      <alignment horizontal="center" vertical="center" wrapText="1"/>
    </xf>
    <xf numFmtId="0" fontId="16" fillId="0" borderId="0" xfId="0" applyFont="1"/>
    <xf numFmtId="0" fontId="16" fillId="0" borderId="0" xfId="0" applyFont="1" applyAlignment="1">
      <alignment horizontal="left"/>
    </xf>
    <xf numFmtId="0" fontId="1" fillId="0" borderId="0" xfId="0" applyFont="1" applyAlignment="1">
      <alignment horizontal="center" wrapText="1"/>
    </xf>
    <xf numFmtId="0" fontId="19" fillId="0" borderId="0" xfId="0" applyFont="1"/>
    <xf numFmtId="4" fontId="0" fillId="0" borderId="0" xfId="0" applyNumberFormat="1"/>
    <xf numFmtId="0" fontId="17" fillId="0" borderId="0" xfId="0" applyFont="1"/>
    <xf numFmtId="0" fontId="22" fillId="0" borderId="11"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2" xfId="0" applyFont="1" applyBorder="1" applyAlignment="1">
      <alignment horizontal="center" vertical="center" wrapText="1"/>
    </xf>
    <xf numFmtId="3" fontId="21" fillId="4" borderId="11" xfId="0" applyNumberFormat="1" applyFont="1" applyFill="1" applyBorder="1" applyAlignment="1">
      <alignment horizontal="right" vertical="center"/>
    </xf>
    <xf numFmtId="3" fontId="21" fillId="4" borderId="1" xfId="0" applyNumberFormat="1" applyFont="1" applyFill="1" applyBorder="1" applyAlignment="1">
      <alignment horizontal="right" vertical="center"/>
    </xf>
    <xf numFmtId="3" fontId="21" fillId="4" borderId="12" xfId="0" applyNumberFormat="1" applyFont="1" applyFill="1" applyBorder="1" applyAlignment="1">
      <alignment horizontal="right" vertical="center"/>
    </xf>
    <xf numFmtId="0" fontId="20" fillId="0" borderId="11" xfId="0" applyFont="1" applyBorder="1" applyAlignment="1">
      <alignment horizontal="right"/>
    </xf>
    <xf numFmtId="0" fontId="20" fillId="0" borderId="12" xfId="0" applyFont="1" applyBorder="1"/>
    <xf numFmtId="3" fontId="24" fillId="0" borderId="11" xfId="0" applyNumberFormat="1" applyFont="1" applyBorder="1" applyAlignment="1">
      <alignment horizontal="right" vertical="center"/>
    </xf>
    <xf numFmtId="3" fontId="24" fillId="0" borderId="1" xfId="0" applyNumberFormat="1" applyFont="1" applyBorder="1" applyAlignment="1">
      <alignment horizontal="right" vertical="center"/>
    </xf>
    <xf numFmtId="0" fontId="25" fillId="0" borderId="1" xfId="0" applyFont="1" applyBorder="1" applyAlignment="1">
      <alignment horizontal="left" wrapText="1"/>
    </xf>
    <xf numFmtId="0" fontId="25" fillId="0" borderId="1" xfId="0" applyFont="1" applyBorder="1" applyAlignment="1">
      <alignment horizontal="left" vertical="top" wrapText="1"/>
    </xf>
    <xf numFmtId="3" fontId="21" fillId="0" borderId="12" xfId="0" applyNumberFormat="1" applyFont="1" applyBorder="1" applyAlignment="1">
      <alignment horizontal="right" vertical="center"/>
    </xf>
    <xf numFmtId="0" fontId="0" fillId="0" borderId="0" xfId="0"/>
    <xf numFmtId="2" fontId="2" fillId="0" borderId="0" xfId="0" applyNumberFormat="1" applyFont="1"/>
    <xf numFmtId="0" fontId="18" fillId="0" borderId="0" xfId="0" applyFont="1"/>
    <xf numFmtId="0" fontId="26" fillId="0" borderId="0" xfId="0" applyFont="1" applyFill="1"/>
    <xf numFmtId="0" fontId="31" fillId="0" borderId="6" xfId="0" applyFont="1" applyBorder="1" applyAlignment="1">
      <alignment horizontal="center"/>
    </xf>
    <xf numFmtId="0" fontId="31" fillId="0" borderId="0" xfId="0" applyFont="1" applyAlignment="1">
      <alignment horizontal="center"/>
    </xf>
    <xf numFmtId="0" fontId="19" fillId="0" borderId="1" xfId="0" applyFont="1" applyBorder="1" applyAlignment="1">
      <alignment horizontal="center" vertical="center" wrapText="1"/>
    </xf>
    <xf numFmtId="0" fontId="18" fillId="2" borderId="1" xfId="0" applyFont="1" applyFill="1" applyBorder="1" applyAlignment="1">
      <alignment horizontal="right"/>
    </xf>
    <xf numFmtId="3" fontId="18" fillId="2" borderId="1" xfId="0" applyNumberFormat="1" applyFont="1" applyFill="1" applyBorder="1"/>
    <xf numFmtId="0" fontId="18" fillId="2" borderId="1" xfId="0" applyFont="1" applyFill="1" applyBorder="1"/>
    <xf numFmtId="4" fontId="18" fillId="2" borderId="1" xfId="0" applyNumberFormat="1" applyFont="1" applyFill="1" applyBorder="1"/>
    <xf numFmtId="0" fontId="26" fillId="0" borderId="1" xfId="0" applyFont="1" applyBorder="1" applyAlignment="1">
      <alignment horizontal="left" wrapText="1"/>
    </xf>
    <xf numFmtId="4" fontId="26" fillId="0" borderId="1" xfId="0" applyNumberFormat="1" applyFont="1" applyBorder="1"/>
    <xf numFmtId="0" fontId="32" fillId="0" borderId="0" xfId="0" applyFont="1"/>
    <xf numFmtId="0" fontId="30" fillId="2" borderId="1" xfId="0" applyFont="1" applyFill="1" applyBorder="1"/>
    <xf numFmtId="0" fontId="19" fillId="0" borderId="1" xfId="0" applyFont="1" applyBorder="1" applyAlignment="1">
      <alignment horizontal="left" wrapText="1"/>
    </xf>
    <xf numFmtId="0" fontId="19" fillId="0" borderId="1" xfId="0" applyFont="1" applyBorder="1" applyAlignment="1">
      <alignment horizontal="center" vertical="center" wrapText="1"/>
    </xf>
    <xf numFmtId="4" fontId="26" fillId="0" borderId="1" xfId="0" applyNumberFormat="1" applyFont="1" applyBorder="1" applyAlignment="1">
      <alignment horizontal="right"/>
    </xf>
    <xf numFmtId="4" fontId="19" fillId="0" borderId="1" xfId="0" applyNumberFormat="1" applyFont="1" applyBorder="1" applyAlignment="1">
      <alignment horizontal="right"/>
    </xf>
    <xf numFmtId="0" fontId="2" fillId="0" borderId="1" xfId="0" applyFont="1" applyBorder="1" applyAlignment="1">
      <alignment vertical="center" wrapText="1"/>
    </xf>
    <xf numFmtId="3" fontId="1" fillId="2" borderId="1" xfId="0" applyNumberFormat="1" applyFont="1" applyFill="1" applyBorder="1" applyAlignment="1"/>
    <xf numFmtId="4" fontId="1" fillId="2" borderId="1" xfId="0" applyNumberFormat="1" applyFont="1" applyFill="1" applyBorder="1" applyAlignment="1"/>
    <xf numFmtId="3" fontId="2" fillId="0" borderId="1" xfId="0" applyNumberFormat="1" applyFont="1" applyBorder="1" applyAlignment="1">
      <alignment horizontal="right"/>
    </xf>
    <xf numFmtId="4" fontId="2" fillId="0" borderId="1" xfId="0" applyNumberFormat="1" applyFont="1" applyBorder="1" applyAlignment="1">
      <alignment horizontal="right"/>
    </xf>
    <xf numFmtId="3" fontId="21" fillId="0" borderId="12" xfId="0" applyNumberFormat="1" applyFont="1" applyFill="1" applyBorder="1" applyAlignment="1">
      <alignment horizontal="right" vertical="center"/>
    </xf>
    <xf numFmtId="0" fontId="0" fillId="0" borderId="0" xfId="0" applyFill="1"/>
    <xf numFmtId="0" fontId="25" fillId="3" borderId="0" xfId="0" applyFont="1" applyFill="1"/>
    <xf numFmtId="0" fontId="38" fillId="0" borderId="0" xfId="0" applyFont="1"/>
    <xf numFmtId="0" fontId="39" fillId="3" borderId="6" xfId="0" applyFont="1" applyFill="1" applyBorder="1" applyAlignment="1">
      <alignment horizontal="center"/>
    </xf>
    <xf numFmtId="0" fontId="30" fillId="0" borderId="1" xfId="0" applyFont="1" applyBorder="1" applyAlignment="1">
      <alignment horizontal="left" wrapText="1"/>
    </xf>
    <xf numFmtId="3" fontId="24" fillId="0" borderId="11" xfId="0" applyNumberFormat="1" applyFont="1" applyFill="1" applyBorder="1" applyAlignment="1">
      <alignment horizontal="right" vertical="center"/>
    </xf>
    <xf numFmtId="3" fontId="24" fillId="0" borderId="1" xfId="0" applyNumberFormat="1" applyFont="1" applyFill="1" applyBorder="1" applyAlignment="1">
      <alignment horizontal="right" vertical="center"/>
    </xf>
    <xf numFmtId="0" fontId="33"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18" fillId="0" borderId="1" xfId="0" applyFont="1" applyBorder="1" applyAlignment="1"/>
    <xf numFmtId="4" fontId="19" fillId="0" borderId="1" xfId="0" applyNumberFormat="1" applyFont="1" applyBorder="1" applyAlignment="1"/>
    <xf numFmtId="0" fontId="30" fillId="0" borderId="1" xfId="0" applyFont="1" applyBorder="1" applyAlignment="1"/>
    <xf numFmtId="3" fontId="18" fillId="0" borderId="1" xfId="0" applyNumberFormat="1" applyFont="1" applyBorder="1" applyAlignment="1"/>
    <xf numFmtId="3" fontId="19" fillId="0" borderId="1" xfId="0" applyNumberFormat="1" applyFont="1" applyBorder="1" applyAlignment="1"/>
    <xf numFmtId="3" fontId="26" fillId="3" borderId="1" xfId="0" applyNumberFormat="1" applyFont="1" applyFill="1" applyBorder="1" applyAlignment="1"/>
    <xf numFmtId="3" fontId="30" fillId="0" borderId="1" xfId="0" applyNumberFormat="1" applyFont="1" applyBorder="1" applyAlignment="1"/>
    <xf numFmtId="4" fontId="18" fillId="0" borderId="1" xfId="0" applyNumberFormat="1" applyFont="1" applyBorder="1" applyAlignment="1"/>
    <xf numFmtId="4" fontId="30" fillId="0" borderId="1" xfId="0" applyNumberFormat="1" applyFont="1" applyBorder="1" applyAlignment="1"/>
    <xf numFmtId="1" fontId="2" fillId="0" borderId="1" xfId="0" applyNumberFormat="1" applyFont="1" applyBorder="1"/>
    <xf numFmtId="49" fontId="2" fillId="0" borderId="13" xfId="0" applyNumberFormat="1" applyFont="1" applyBorder="1" applyAlignment="1">
      <alignment horizontal="left" wrapText="1"/>
    </xf>
    <xf numFmtId="49" fontId="2" fillId="0" borderId="5" xfId="0" applyNumberFormat="1" applyFont="1" applyBorder="1" applyAlignment="1">
      <alignment horizontal="left"/>
    </xf>
    <xf numFmtId="4" fontId="26" fillId="6" borderId="1" xfId="0" applyNumberFormat="1" applyFont="1" applyFill="1" applyBorder="1"/>
    <xf numFmtId="165" fontId="2" fillId="0" borderId="1" xfId="0" applyNumberFormat="1" applyFont="1" applyBorder="1"/>
    <xf numFmtId="0" fontId="2" fillId="0" borderId="0" xfId="0" applyFont="1"/>
    <xf numFmtId="0" fontId="1" fillId="0" borderId="0" xfId="0" applyFont="1"/>
    <xf numFmtId="0" fontId="9" fillId="0" borderId="6" xfId="0" applyFont="1" applyBorder="1" applyAlignment="1">
      <alignment horizontal="center"/>
    </xf>
    <xf numFmtId="0" fontId="9" fillId="0" borderId="0" xfId="0" applyFont="1" applyAlignment="1">
      <alignment horizontal="center"/>
    </xf>
    <xf numFmtId="0" fontId="5" fillId="0" borderId="1" xfId="0" applyFont="1" applyBorder="1" applyAlignment="1">
      <alignment horizontal="center" vertical="center" wrapText="1"/>
    </xf>
    <xf numFmtId="0" fontId="1" fillId="2" borderId="1" xfId="0" applyFont="1" applyFill="1" applyBorder="1" applyAlignment="1">
      <alignment horizontal="right"/>
    </xf>
    <xf numFmtId="3" fontId="1" fillId="2" borderId="1" xfId="0" applyNumberFormat="1" applyFont="1" applyFill="1" applyBorder="1"/>
    <xf numFmtId="4" fontId="1" fillId="2" borderId="1" xfId="0" applyNumberFormat="1" applyFont="1" applyFill="1" applyBorder="1"/>
    <xf numFmtId="4" fontId="2" fillId="0" borderId="1" xfId="0" applyNumberFormat="1" applyFont="1" applyBorder="1"/>
    <xf numFmtId="4" fontId="2" fillId="0" borderId="1" xfId="0" applyNumberFormat="1" applyFont="1" applyFill="1" applyBorder="1"/>
    <xf numFmtId="0" fontId="12" fillId="0" borderId="0" xfId="0" applyFont="1"/>
    <xf numFmtId="0" fontId="25" fillId="0" borderId="1" xfId="0" applyFont="1" applyFill="1" applyBorder="1" applyAlignment="1">
      <alignment horizontal="left" wrapText="1"/>
    </xf>
    <xf numFmtId="0" fontId="2" fillId="0" borderId="1" xfId="0" applyFont="1" applyFill="1" applyBorder="1"/>
    <xf numFmtId="0" fontId="25" fillId="0" borderId="1" xfId="0" applyFont="1" applyFill="1" applyBorder="1" applyAlignment="1">
      <alignment horizontal="left" vertical="top" wrapText="1"/>
    </xf>
    <xf numFmtId="0" fontId="2" fillId="0" borderId="1" xfId="0" applyFont="1" applyBorder="1" applyAlignment="1">
      <alignment horizontal="right"/>
    </xf>
    <xf numFmtId="0" fontId="41" fillId="0" borderId="1" xfId="0" applyFont="1" applyBorder="1" applyAlignment="1">
      <alignment horizontal="center" vertical="center" wrapText="1"/>
    </xf>
    <xf numFmtId="0" fontId="44" fillId="0" borderId="0" xfId="0" applyFont="1"/>
    <xf numFmtId="4" fontId="1" fillId="2" borderId="1" xfId="0" applyNumberFormat="1" applyFont="1" applyFill="1" applyBorder="1" applyAlignment="1">
      <alignment horizontal="right"/>
    </xf>
    <xf numFmtId="3" fontId="2" fillId="0" borderId="5" xfId="0" applyNumberFormat="1" applyFont="1" applyBorder="1" applyAlignment="1">
      <alignment horizontal="right" vertical="center"/>
    </xf>
    <xf numFmtId="4" fontId="2" fillId="6" borderId="1" xfId="0" applyNumberFormat="1" applyFont="1" applyFill="1" applyBorder="1" applyAlignment="1">
      <alignment horizontal="right"/>
    </xf>
    <xf numFmtId="3" fontId="1" fillId="2" borderId="1" xfId="0" applyNumberFormat="1" applyFont="1" applyFill="1" applyBorder="1" applyAlignment="1">
      <alignment horizontal="right"/>
    </xf>
    <xf numFmtId="4" fontId="2" fillId="0" borderId="0" xfId="0" applyNumberFormat="1" applyFont="1"/>
    <xf numFmtId="3" fontId="24" fillId="0" borderId="14" xfId="0" applyNumberFormat="1" applyFont="1" applyBorder="1" applyAlignment="1">
      <alignment horizontal="right" vertical="center"/>
    </xf>
    <xf numFmtId="3" fontId="24" fillId="0" borderId="15" xfId="0" applyNumberFormat="1" applyFont="1" applyBorder="1" applyAlignment="1">
      <alignment horizontal="right" vertical="center"/>
    </xf>
    <xf numFmtId="3" fontId="21" fillId="0" borderId="16" xfId="0" applyNumberFormat="1" applyFont="1" applyBorder="1" applyAlignment="1">
      <alignment horizontal="right" vertical="center"/>
    </xf>
    <xf numFmtId="0" fontId="22" fillId="0" borderId="12" xfId="0" applyFont="1" applyFill="1" applyBorder="1" applyAlignment="1">
      <alignment horizontal="left" vertical="center" wrapText="1"/>
    </xf>
    <xf numFmtId="0" fontId="20" fillId="0" borderId="14" xfId="0" applyFont="1" applyBorder="1" applyAlignment="1">
      <alignment horizontal="right"/>
    </xf>
    <xf numFmtId="0" fontId="20" fillId="0" borderId="16" xfId="0" applyFont="1" applyBorder="1"/>
    <xf numFmtId="0" fontId="33" fillId="0" borderId="1" xfId="0" applyFont="1" applyBorder="1" applyAlignment="1">
      <alignment horizontal="center" vertical="center" wrapText="1"/>
    </xf>
    <xf numFmtId="0" fontId="41" fillId="0" borderId="1" xfId="0" applyFont="1" applyBorder="1" applyAlignment="1">
      <alignment horizontal="center" vertical="center" wrapText="1"/>
    </xf>
    <xf numFmtId="0" fontId="44" fillId="0" borderId="1" xfId="0" applyFont="1" applyBorder="1"/>
    <xf numFmtId="4" fontId="1" fillId="0" borderId="0" xfId="0" applyNumberFormat="1" applyFont="1"/>
    <xf numFmtId="0" fontId="11" fillId="0" borderId="0" xfId="0" applyFont="1" applyAlignment="1">
      <alignment horizontal="left" wrapText="1"/>
    </xf>
    <xf numFmtId="0" fontId="10" fillId="0" borderId="0" xfId="0" applyFont="1" applyAlignment="1">
      <alignment horizontal="left"/>
    </xf>
    <xf numFmtId="0" fontId="1" fillId="0" borderId="0" xfId="0" applyFont="1" applyAlignment="1">
      <alignment horizontal="center" wrapText="1"/>
    </xf>
    <xf numFmtId="0" fontId="8" fillId="0" borderId="0" xfId="0" applyFont="1" applyAlignment="1">
      <alignment horizontal="right"/>
    </xf>
    <xf numFmtId="0" fontId="2"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0" xfId="0" applyFont="1" applyAlignment="1">
      <alignment horizontal="left" wrapText="1"/>
    </xf>
    <xf numFmtId="0" fontId="27" fillId="0" borderId="0" xfId="0" applyFont="1" applyAlignment="1">
      <alignment horizontal="right" wrapText="1"/>
    </xf>
    <xf numFmtId="0" fontId="20" fillId="0" borderId="8" xfId="0" applyFont="1" applyBorder="1" applyAlignment="1">
      <alignment horizontal="center"/>
    </xf>
    <xf numFmtId="0" fontId="20" fillId="0" borderId="9" xfId="0" applyFont="1" applyBorder="1" applyAlignment="1">
      <alignment horizontal="center"/>
    </xf>
    <xf numFmtId="0" fontId="20" fillId="0" borderId="11" xfId="0" applyFont="1" applyBorder="1" applyAlignment="1">
      <alignment horizontal="center"/>
    </xf>
    <xf numFmtId="0" fontId="20" fillId="0" borderId="12" xfId="0" applyFont="1" applyBorder="1" applyAlignment="1">
      <alignment horizontal="center"/>
    </xf>
    <xf numFmtId="0" fontId="21" fillId="0" borderId="8" xfId="0" applyFont="1" applyBorder="1" applyAlignment="1">
      <alignment horizontal="center" vertical="center"/>
    </xf>
    <xf numFmtId="0" fontId="21" fillId="0" borderId="10" xfId="0" applyFont="1" applyBorder="1" applyAlignment="1">
      <alignment horizontal="center" vertical="center"/>
    </xf>
    <xf numFmtId="0" fontId="21" fillId="0" borderId="9" xfId="0" applyFont="1" applyBorder="1" applyAlignment="1">
      <alignment horizontal="center" vertical="center"/>
    </xf>
    <xf numFmtId="0" fontId="23" fillId="4" borderId="11" xfId="0" applyFont="1" applyFill="1" applyBorder="1" applyAlignment="1">
      <alignment horizontal="right" vertical="center" wrapText="1"/>
    </xf>
    <xf numFmtId="0" fontId="23" fillId="4" borderId="12" xfId="0" applyFont="1" applyFill="1" applyBorder="1" applyAlignment="1">
      <alignment horizontal="right" vertical="center" wrapText="1"/>
    </xf>
    <xf numFmtId="0" fontId="37" fillId="3" borderId="4" xfId="0" applyFont="1" applyFill="1" applyBorder="1" applyAlignment="1">
      <alignment horizontal="center" vertical="center" wrapText="1"/>
    </xf>
    <xf numFmtId="0" fontId="37" fillId="3" borderId="5" xfId="0" applyFont="1" applyFill="1" applyBorder="1" applyAlignment="1">
      <alignment horizontal="center" vertical="center" wrapText="1"/>
    </xf>
    <xf numFmtId="0" fontId="37" fillId="3" borderId="1" xfId="0" applyFont="1" applyFill="1" applyBorder="1" applyAlignment="1">
      <alignment horizontal="center" vertical="center" wrapText="1"/>
    </xf>
    <xf numFmtId="4" fontId="2" fillId="5" borderId="0" xfId="0" applyNumberFormat="1" applyFont="1" applyFill="1" applyAlignment="1">
      <alignment horizontal="left" wrapText="1"/>
    </xf>
    <xf numFmtId="0" fontId="4" fillId="0" borderId="0" xfId="0" applyFont="1" applyAlignment="1">
      <alignment horizontal="right"/>
    </xf>
    <xf numFmtId="0" fontId="33" fillId="0" borderId="1" xfId="0" applyFont="1" applyBorder="1" applyAlignment="1">
      <alignment horizontal="center" vertical="center" wrapText="1"/>
    </xf>
    <xf numFmtId="0" fontId="40"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26" fillId="7" borderId="0" xfId="2" applyFont="1" applyFill="1" applyAlignment="1">
      <alignment horizontal="left" vertical="center"/>
    </xf>
    <xf numFmtId="0" fontId="27" fillId="0" borderId="0" xfId="0" applyFont="1" applyAlignment="1">
      <alignment horizontal="right"/>
    </xf>
    <xf numFmtId="0" fontId="18" fillId="0" borderId="0" xfId="0" applyFont="1" applyAlignment="1">
      <alignment horizontal="center" wrapText="1"/>
    </xf>
    <xf numFmtId="0" fontId="33" fillId="0" borderId="1" xfId="0" applyFont="1" applyFill="1" applyBorder="1" applyAlignment="1">
      <alignment horizontal="center" vertical="center" wrapText="1"/>
    </xf>
    <xf numFmtId="0" fontId="33" fillId="0" borderId="4" xfId="0" applyFont="1" applyFill="1" applyBorder="1" applyAlignment="1">
      <alignment horizontal="center" vertical="center" wrapText="1"/>
    </xf>
    <xf numFmtId="0" fontId="33" fillId="0" borderId="5" xfId="0" applyFont="1" applyFill="1" applyBorder="1" applyAlignment="1">
      <alignment horizontal="center" vertical="center" wrapText="1"/>
    </xf>
    <xf numFmtId="0" fontId="19" fillId="0" borderId="1" xfId="0" applyFont="1" applyBorder="1" applyAlignment="1">
      <alignment horizontal="center" vertical="center" wrapText="1"/>
    </xf>
    <xf numFmtId="0" fontId="34" fillId="0" borderId="1" xfId="0" applyFont="1" applyFill="1" applyBorder="1" applyAlignment="1">
      <alignment horizontal="center" vertical="center" wrapText="1"/>
    </xf>
    <xf numFmtId="0" fontId="28" fillId="0" borderId="0" xfId="0" applyFont="1" applyAlignment="1">
      <alignment horizontal="right"/>
    </xf>
    <xf numFmtId="0" fontId="33" fillId="3" borderId="1"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3" fillId="3" borderId="4" xfId="0" applyFont="1" applyFill="1" applyBorder="1" applyAlignment="1">
      <alignment horizontal="center" vertical="center" wrapText="1"/>
    </xf>
    <xf numFmtId="0" fontId="33" fillId="3" borderId="5" xfId="0" applyFont="1" applyFill="1" applyBorder="1" applyAlignment="1">
      <alignment horizontal="center" vertical="center" wrapText="1"/>
    </xf>
    <xf numFmtId="0" fontId="41" fillId="0" borderId="4" xfId="0" applyFont="1" applyBorder="1" applyAlignment="1">
      <alignment horizontal="center" vertical="center" wrapText="1"/>
    </xf>
    <xf numFmtId="0" fontId="41" fillId="0" borderId="5" xfId="0" applyFont="1" applyBorder="1" applyAlignment="1">
      <alignment horizontal="center" vertical="center" wrapText="1"/>
    </xf>
    <xf numFmtId="0" fontId="41" fillId="3" borderId="1" xfId="0" applyFont="1" applyFill="1" applyBorder="1" applyAlignment="1">
      <alignment horizontal="center" vertical="center" wrapText="1"/>
    </xf>
    <xf numFmtId="0" fontId="41" fillId="0" borderId="1" xfId="0" applyFont="1" applyBorder="1" applyAlignment="1">
      <alignment horizontal="center" vertical="center" wrapText="1"/>
    </xf>
    <xf numFmtId="0" fontId="42" fillId="3" borderId="1" xfId="0" applyFont="1" applyFill="1" applyBorder="1" applyAlignment="1">
      <alignment horizontal="center" vertical="center" wrapText="1"/>
    </xf>
    <xf numFmtId="0" fontId="43" fillId="3" borderId="1" xfId="0" applyFont="1" applyFill="1" applyBorder="1" applyAlignment="1">
      <alignment horizontal="center" vertical="center" wrapText="1"/>
    </xf>
    <xf numFmtId="0" fontId="25" fillId="0" borderId="1" xfId="0" applyFont="1" applyBorder="1"/>
    <xf numFmtId="4" fontId="25" fillId="0" borderId="1" xfId="0" applyNumberFormat="1" applyFont="1" applyBorder="1"/>
    <xf numFmtId="49" fontId="25" fillId="0" borderId="13" xfId="0" applyNumberFormat="1" applyFont="1" applyBorder="1" applyAlignment="1">
      <alignment horizontal="left" wrapText="1"/>
    </xf>
    <xf numFmtId="4" fontId="0" fillId="0" borderId="0" xfId="0" applyNumberFormat="1" applyFill="1"/>
  </cellXfs>
  <cellStyles count="3">
    <cellStyle name="Normal" xfId="0" builtinId="0"/>
    <cellStyle name="Normal 17" xfId="2" xr:uid="{C96C0F2A-F690-40B7-BF78-7DE75DF0389A}"/>
    <cellStyle name="Normal 2" xfId="1" xr:uid="{EA02D8C7-6A52-4538-BC4F-2C06A0AD58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68"/>
  <sheetViews>
    <sheetView topLeftCell="A4" zoomScale="70" zoomScaleNormal="70" workbookViewId="0">
      <pane ySplit="8" topLeftCell="A12" activePane="bottomLeft" state="frozen"/>
      <selection activeCell="A4" sqref="A4"/>
      <selection pane="bottomLeft" activeCell="D166" sqref="D166"/>
    </sheetView>
  </sheetViews>
  <sheetFormatPr defaultColWidth="9.140625" defaultRowHeight="16.5" x14ac:dyDescent="0.25"/>
  <cols>
    <col min="1" max="1" width="42.7109375" style="2" customWidth="1"/>
    <col min="2" max="2" width="8.42578125" style="2" customWidth="1"/>
    <col min="3" max="3" width="15.28515625" style="2" customWidth="1"/>
    <col min="4" max="4" width="14.5703125" style="2" customWidth="1"/>
    <col min="5" max="5" width="14.7109375" style="2" customWidth="1"/>
    <col min="6" max="6" width="18.42578125" style="2" customWidth="1"/>
    <col min="7" max="9" width="20.140625" style="2" customWidth="1"/>
    <col min="10" max="10" width="23.42578125" style="2" customWidth="1"/>
    <col min="11" max="11" width="26.85546875" style="2" customWidth="1"/>
    <col min="12" max="16384" width="9.140625" style="2"/>
  </cols>
  <sheetData>
    <row r="1" spans="1:11" x14ac:dyDescent="0.25">
      <c r="J1" s="136"/>
      <c r="K1" s="136"/>
    </row>
    <row r="2" spans="1:11" s="1" customFormat="1" ht="39.75" customHeight="1" x14ac:dyDescent="0.25">
      <c r="A2" s="135" t="s">
        <v>23</v>
      </c>
      <c r="B2" s="135"/>
      <c r="C2" s="135"/>
      <c r="D2" s="135"/>
      <c r="E2" s="135"/>
      <c r="F2" s="135"/>
      <c r="G2" s="135"/>
      <c r="H2" s="135"/>
      <c r="I2" s="135"/>
      <c r="J2" s="135"/>
      <c r="K2" s="135"/>
    </row>
    <row r="4" spans="1:11" x14ac:dyDescent="0.25">
      <c r="A4" s="2" t="s">
        <v>79</v>
      </c>
    </row>
    <row r="5" spans="1:11" x14ac:dyDescent="0.25">
      <c r="A5" s="30" t="s">
        <v>85</v>
      </c>
    </row>
    <row r="6" spans="1:11" x14ac:dyDescent="0.25">
      <c r="F6" s="17"/>
      <c r="J6" s="16"/>
    </row>
    <row r="7" spans="1:11" ht="45.75" customHeight="1" x14ac:dyDescent="0.25">
      <c r="A7" s="137"/>
      <c r="B7" s="137" t="s">
        <v>78</v>
      </c>
      <c r="C7" s="137" t="s">
        <v>17</v>
      </c>
      <c r="D7" s="137" t="s">
        <v>19</v>
      </c>
      <c r="E7" s="137"/>
      <c r="F7" s="137"/>
      <c r="G7" s="138" t="s">
        <v>5</v>
      </c>
      <c r="H7" s="139"/>
      <c r="I7" s="139"/>
      <c r="J7" s="140"/>
      <c r="K7" s="141" t="s">
        <v>7</v>
      </c>
    </row>
    <row r="8" spans="1:11" ht="24" customHeight="1" x14ac:dyDescent="0.25">
      <c r="A8" s="137"/>
      <c r="B8" s="137"/>
      <c r="C8" s="137"/>
      <c r="D8" s="142" t="s">
        <v>1</v>
      </c>
      <c r="E8" s="142" t="s">
        <v>3</v>
      </c>
      <c r="F8" s="144" t="s">
        <v>26</v>
      </c>
      <c r="G8" s="145" t="s">
        <v>1</v>
      </c>
      <c r="H8" s="18"/>
      <c r="I8" s="18"/>
      <c r="J8" s="15" t="s">
        <v>9</v>
      </c>
      <c r="K8" s="141"/>
    </row>
    <row r="9" spans="1:11" ht="125.45" customHeight="1" x14ac:dyDescent="0.25">
      <c r="A9" s="137"/>
      <c r="B9" s="137"/>
      <c r="C9" s="137"/>
      <c r="D9" s="143"/>
      <c r="E9" s="143"/>
      <c r="F9" s="144"/>
      <c r="G9" s="145"/>
      <c r="H9" s="19" t="s">
        <v>10</v>
      </c>
      <c r="I9" s="19" t="s">
        <v>24</v>
      </c>
      <c r="J9" s="32" t="s">
        <v>20</v>
      </c>
      <c r="K9" s="141"/>
    </row>
    <row r="10" spans="1:11" ht="20.25" customHeight="1" x14ac:dyDescent="0.25">
      <c r="A10" s="11">
        <v>1</v>
      </c>
      <c r="C10" s="11">
        <v>6</v>
      </c>
      <c r="D10" s="11" t="s">
        <v>21</v>
      </c>
      <c r="E10" s="11">
        <v>8</v>
      </c>
      <c r="F10" s="11">
        <v>9</v>
      </c>
      <c r="G10" s="11" t="s">
        <v>27</v>
      </c>
      <c r="H10" s="11">
        <v>11</v>
      </c>
      <c r="I10" s="11">
        <v>12</v>
      </c>
      <c r="J10" s="11">
        <v>13</v>
      </c>
      <c r="K10" s="11" t="s">
        <v>22</v>
      </c>
    </row>
    <row r="11" spans="1:11" s="1" customFormat="1" ht="26.25" customHeight="1" x14ac:dyDescent="0.25">
      <c r="A11" s="3" t="s">
        <v>0</v>
      </c>
      <c r="C11" s="4"/>
      <c r="D11" s="4"/>
      <c r="E11" s="5"/>
      <c r="F11" s="5"/>
      <c r="G11" s="6"/>
      <c r="H11" s="6"/>
      <c r="I11" s="6"/>
      <c r="J11" s="6"/>
      <c r="K11" s="6"/>
    </row>
    <row r="12" spans="1:11" ht="37.5" hidden="1" customHeight="1" x14ac:dyDescent="0.25">
      <c r="A12" s="7" t="s">
        <v>13</v>
      </c>
      <c r="C12" s="8"/>
      <c r="D12" s="8"/>
      <c r="E12" s="8"/>
      <c r="F12" s="8"/>
      <c r="G12" s="9"/>
      <c r="H12" s="9"/>
      <c r="I12" s="9"/>
      <c r="J12" s="8"/>
      <c r="K12" s="10"/>
    </row>
    <row r="13" spans="1:11" ht="18.75" hidden="1" customHeight="1" x14ac:dyDescent="0.25">
      <c r="A13" s="7" t="s">
        <v>11</v>
      </c>
      <c r="C13" s="8"/>
      <c r="D13" s="8"/>
      <c r="E13" s="8"/>
      <c r="F13" s="8"/>
      <c r="G13" s="9"/>
      <c r="H13" s="9"/>
      <c r="I13" s="9"/>
      <c r="J13" s="8"/>
      <c r="K13" s="10"/>
    </row>
    <row r="14" spans="1:11" ht="19.5" hidden="1" customHeight="1" x14ac:dyDescent="0.25">
      <c r="A14" s="7" t="s">
        <v>11</v>
      </c>
      <c r="C14" s="8"/>
      <c r="D14" s="8"/>
      <c r="E14" s="8"/>
      <c r="F14" s="8"/>
      <c r="G14" s="9"/>
      <c r="H14" s="9"/>
      <c r="I14" s="9"/>
      <c r="J14" s="8"/>
      <c r="K14" s="10"/>
    </row>
    <row r="15" spans="1:11" ht="49.5" hidden="1" customHeight="1" x14ac:dyDescent="0.25">
      <c r="A15" s="7" t="s">
        <v>14</v>
      </c>
      <c r="C15" s="8"/>
      <c r="D15" s="8"/>
      <c r="E15" s="8"/>
      <c r="F15" s="8"/>
      <c r="G15" s="9"/>
      <c r="H15" s="9"/>
      <c r="I15" s="9"/>
      <c r="J15" s="10"/>
      <c r="K15" s="9"/>
    </row>
    <row r="16" spans="1:11" hidden="1" x14ac:dyDescent="0.25">
      <c r="A16" s="7" t="s">
        <v>11</v>
      </c>
      <c r="C16" s="8"/>
      <c r="D16" s="8"/>
      <c r="E16" s="8"/>
      <c r="F16" s="8"/>
      <c r="G16" s="9"/>
      <c r="H16" s="9"/>
      <c r="I16" s="9"/>
      <c r="J16" s="10"/>
      <c r="K16" s="9"/>
    </row>
    <row r="17" spans="1:11" hidden="1" x14ac:dyDescent="0.25">
      <c r="A17" s="7" t="s">
        <v>11</v>
      </c>
      <c r="C17" s="8"/>
      <c r="D17" s="8"/>
      <c r="E17" s="8"/>
      <c r="F17" s="8"/>
      <c r="G17" s="9"/>
      <c r="H17" s="9"/>
      <c r="I17" s="9"/>
      <c r="J17" s="10"/>
      <c r="K17" s="9"/>
    </row>
    <row r="18" spans="1:11" ht="64.5" hidden="1" customHeight="1" x14ac:dyDescent="0.25">
      <c r="A18" s="7" t="s">
        <v>15</v>
      </c>
      <c r="C18" s="8"/>
      <c r="D18" s="8"/>
      <c r="E18" s="8"/>
      <c r="F18" s="8"/>
      <c r="G18" s="9"/>
      <c r="H18" s="9"/>
      <c r="I18" s="9"/>
      <c r="J18" s="10"/>
      <c r="K18" s="9"/>
    </row>
    <row r="19" spans="1:11" hidden="1" x14ac:dyDescent="0.25">
      <c r="A19" s="7" t="s">
        <v>11</v>
      </c>
      <c r="C19" s="8"/>
      <c r="D19" s="8"/>
      <c r="E19" s="8"/>
      <c r="F19" s="8"/>
      <c r="G19" s="9"/>
      <c r="H19" s="9"/>
      <c r="I19" s="9"/>
      <c r="J19" s="10"/>
      <c r="K19" s="9"/>
    </row>
    <row r="20" spans="1:11" hidden="1" x14ac:dyDescent="0.25">
      <c r="A20" s="7" t="s">
        <v>11</v>
      </c>
      <c r="C20" s="8"/>
      <c r="D20" s="8"/>
      <c r="E20" s="8"/>
      <c r="F20" s="8"/>
      <c r="G20" s="9"/>
      <c r="H20" s="9"/>
      <c r="I20" s="9"/>
      <c r="J20" s="10"/>
      <c r="K20" s="9"/>
    </row>
    <row r="21" spans="1:11" ht="36" customHeight="1" x14ac:dyDescent="0.25">
      <c r="A21" s="20" t="s">
        <v>16</v>
      </c>
      <c r="B21" s="25"/>
      <c r="C21" s="26">
        <f>SUM(C22:C93)</f>
        <v>72</v>
      </c>
      <c r="D21" s="26">
        <f t="shared" ref="D21:K21" si="0">SUM(D22:D93)</f>
        <v>14009.85446005994</v>
      </c>
      <c r="E21" s="26">
        <f t="shared" si="0"/>
        <v>12066.400000000003</v>
      </c>
      <c r="F21" s="26">
        <f t="shared" si="0"/>
        <v>1943.4544600599384</v>
      </c>
      <c r="G21" s="26">
        <f t="shared" si="0"/>
        <v>129988.61326544163</v>
      </c>
      <c r="H21" s="26">
        <f t="shared" si="0"/>
        <v>96197.39</v>
      </c>
      <c r="I21" s="26"/>
      <c r="J21" s="31">
        <f t="shared" si="0"/>
        <v>33791.223265441571</v>
      </c>
      <c r="K21" s="26">
        <f t="shared" si="0"/>
        <v>41931.52895008646</v>
      </c>
    </row>
    <row r="22" spans="1:11" ht="33" x14ac:dyDescent="0.25">
      <c r="A22" s="7" t="s">
        <v>29</v>
      </c>
      <c r="C22" s="27">
        <v>1</v>
      </c>
      <c r="D22" s="23">
        <f>F22+E22</f>
        <v>275.00026715239829</v>
      </c>
      <c r="E22" s="23">
        <v>176</v>
      </c>
      <c r="F22" s="28">
        <v>99.000267152398308</v>
      </c>
      <c r="G22" s="23">
        <f>H22+J22</f>
        <v>3499.88</v>
      </c>
      <c r="H22" s="23">
        <v>1647</v>
      </c>
      <c r="I22" s="23">
        <f>H22/E22</f>
        <v>9.357954545454545</v>
      </c>
      <c r="J22" s="24">
        <f>I22*F22*2</f>
        <v>1852.88</v>
      </c>
      <c r="K22" s="23">
        <f>J22*1.2409</f>
        <v>2299.2387920000001</v>
      </c>
    </row>
    <row r="23" spans="1:11" x14ac:dyDescent="0.25">
      <c r="A23" s="7" t="s">
        <v>30</v>
      </c>
      <c r="C23" s="27">
        <v>1</v>
      </c>
      <c r="D23" s="23">
        <f t="shared" ref="D23:D86" si="1">F23+E23</f>
        <v>274.00344542772859</v>
      </c>
      <c r="E23" s="23">
        <v>176</v>
      </c>
      <c r="F23" s="28">
        <v>98.003445427728622</v>
      </c>
      <c r="G23" s="23">
        <f t="shared" ref="G23:G86" si="2">H23+J23</f>
        <v>3582.6800000000003</v>
      </c>
      <c r="H23" s="23">
        <v>1695</v>
      </c>
      <c r="I23" s="23">
        <f t="shared" ref="I23:I86" si="3">H23/E23</f>
        <v>9.6306818181818183</v>
      </c>
      <c r="J23" s="24">
        <f t="shared" ref="J23:J86" si="4">I23*F23*2</f>
        <v>1887.6800000000003</v>
      </c>
      <c r="K23" s="23">
        <f t="shared" ref="K23:K86" si="5">J23*1.2409</f>
        <v>2342.4221120000002</v>
      </c>
    </row>
    <row r="24" spans="1:11" ht="33" x14ac:dyDescent="0.25">
      <c r="A24" s="7" t="s">
        <v>31</v>
      </c>
      <c r="B24" s="2">
        <v>0.95</v>
      </c>
      <c r="C24" s="27">
        <v>1</v>
      </c>
      <c r="D24" s="23">
        <f t="shared" si="1"/>
        <v>261.19521367521367</v>
      </c>
      <c r="E24" s="23">
        <v>167.2</v>
      </c>
      <c r="F24" s="28">
        <v>93.995213675213677</v>
      </c>
      <c r="G24" s="23">
        <f t="shared" si="2"/>
        <v>2597.3300000000004</v>
      </c>
      <c r="H24" s="23">
        <v>1222.6500000000001</v>
      </c>
      <c r="I24" s="23">
        <f t="shared" si="3"/>
        <v>7.3125000000000009</v>
      </c>
      <c r="J24" s="24">
        <f t="shared" si="4"/>
        <v>1374.6800000000003</v>
      </c>
      <c r="K24" s="23">
        <f t="shared" si="5"/>
        <v>1705.8404120000002</v>
      </c>
    </row>
    <row r="25" spans="1:11" x14ac:dyDescent="0.25">
      <c r="A25" s="7" t="s">
        <v>32</v>
      </c>
      <c r="C25" s="27">
        <v>1</v>
      </c>
      <c r="D25" s="23">
        <f t="shared" si="1"/>
        <v>269.00180645161288</v>
      </c>
      <c r="E25" s="23">
        <v>176</v>
      </c>
      <c r="F25" s="28">
        <v>93.001806451612893</v>
      </c>
      <c r="G25" s="23">
        <f t="shared" si="2"/>
        <v>3188.0999999999995</v>
      </c>
      <c r="H25" s="23">
        <v>1550</v>
      </c>
      <c r="I25" s="23">
        <f t="shared" si="3"/>
        <v>8.8068181818181817</v>
      </c>
      <c r="J25" s="24">
        <f t="shared" si="4"/>
        <v>1638.0999999999997</v>
      </c>
      <c r="K25" s="23">
        <f t="shared" si="5"/>
        <v>2032.7182899999993</v>
      </c>
    </row>
    <row r="26" spans="1:11" x14ac:dyDescent="0.25">
      <c r="A26" s="7" t="s">
        <v>33</v>
      </c>
      <c r="C26" s="27">
        <v>1</v>
      </c>
      <c r="D26" s="23">
        <f t="shared" si="1"/>
        <v>261.9980280492988</v>
      </c>
      <c r="E26" s="23">
        <v>176</v>
      </c>
      <c r="F26" s="28">
        <v>85.998028049298767</v>
      </c>
      <c r="G26" s="23">
        <f t="shared" si="2"/>
        <v>4652.4699999999993</v>
      </c>
      <c r="H26" s="23">
        <v>2353</v>
      </c>
      <c r="I26" s="23">
        <f t="shared" si="3"/>
        <v>13.369318181818182</v>
      </c>
      <c r="J26" s="24">
        <f t="shared" si="4"/>
        <v>2299.4699999999998</v>
      </c>
      <c r="K26" s="23">
        <f t="shared" si="5"/>
        <v>2853.4123229999996</v>
      </c>
    </row>
    <row r="27" spans="1:11" x14ac:dyDescent="0.25">
      <c r="A27" s="7" t="s">
        <v>34</v>
      </c>
      <c r="C27" s="27">
        <v>1</v>
      </c>
      <c r="D27" s="23">
        <f t="shared" si="1"/>
        <v>253.00171707317071</v>
      </c>
      <c r="E27" s="23">
        <v>176</v>
      </c>
      <c r="F27" s="28">
        <v>77.001717073170724</v>
      </c>
      <c r="G27" s="23">
        <f t="shared" si="2"/>
        <v>3843.79</v>
      </c>
      <c r="H27" s="23">
        <v>2050</v>
      </c>
      <c r="I27" s="23">
        <f t="shared" si="3"/>
        <v>11.647727272727273</v>
      </c>
      <c r="J27" s="24">
        <f t="shared" si="4"/>
        <v>1793.79</v>
      </c>
      <c r="K27" s="23">
        <f t="shared" si="5"/>
        <v>2225.9140109999998</v>
      </c>
    </row>
    <row r="28" spans="1:11" ht="33" x14ac:dyDescent="0.25">
      <c r="A28" s="7" t="s">
        <v>35</v>
      </c>
      <c r="C28" s="27">
        <v>1</v>
      </c>
      <c r="D28" s="23">
        <f t="shared" si="1"/>
        <v>230.00106666666667</v>
      </c>
      <c r="E28" s="23">
        <v>160</v>
      </c>
      <c r="F28" s="28">
        <v>70.001066666666674</v>
      </c>
      <c r="G28" s="23">
        <f t="shared" si="2"/>
        <v>1789.7939773333333</v>
      </c>
      <c r="H28" s="23">
        <v>954.55</v>
      </c>
      <c r="I28" s="23">
        <f>H28/E28</f>
        <v>5.9659374999999999</v>
      </c>
      <c r="J28" s="24">
        <f t="shared" si="4"/>
        <v>835.24397733333342</v>
      </c>
      <c r="K28" s="23">
        <f t="shared" si="5"/>
        <v>1036.4542514729333</v>
      </c>
    </row>
    <row r="29" spans="1:11" ht="33" x14ac:dyDescent="0.25">
      <c r="A29" s="7" t="s">
        <v>36</v>
      </c>
      <c r="C29" s="27">
        <v>1</v>
      </c>
      <c r="D29" s="23">
        <f t="shared" si="1"/>
        <v>245.99879569892471</v>
      </c>
      <c r="E29" s="23">
        <v>176</v>
      </c>
      <c r="F29" s="28">
        <v>69.998795698924724</v>
      </c>
      <c r="G29" s="23">
        <f t="shared" si="2"/>
        <v>3339.5199999999995</v>
      </c>
      <c r="H29" s="23">
        <v>1860</v>
      </c>
      <c r="I29" s="23">
        <f t="shared" si="3"/>
        <v>10.568181818181818</v>
      </c>
      <c r="J29" s="24">
        <f t="shared" si="4"/>
        <v>1479.5199999999998</v>
      </c>
      <c r="K29" s="23">
        <f t="shared" si="5"/>
        <v>1835.9363679999994</v>
      </c>
    </row>
    <row r="30" spans="1:11" x14ac:dyDescent="0.25">
      <c r="A30" s="7" t="s">
        <v>37</v>
      </c>
      <c r="C30" s="27">
        <v>1</v>
      </c>
      <c r="D30" s="23">
        <f t="shared" si="1"/>
        <v>221</v>
      </c>
      <c r="E30" s="23">
        <v>152</v>
      </c>
      <c r="F30" s="28">
        <v>69</v>
      </c>
      <c r="G30" s="23">
        <f t="shared" si="2"/>
        <v>3625</v>
      </c>
      <c r="H30" s="23">
        <v>1900</v>
      </c>
      <c r="I30" s="23">
        <f t="shared" si="3"/>
        <v>12.5</v>
      </c>
      <c r="J30" s="24">
        <f t="shared" si="4"/>
        <v>1725</v>
      </c>
      <c r="K30" s="23">
        <f t="shared" si="5"/>
        <v>2140.5524999999998</v>
      </c>
    </row>
    <row r="31" spans="1:11" ht="33" x14ac:dyDescent="0.25">
      <c r="A31" s="7" t="s">
        <v>38</v>
      </c>
      <c r="C31" s="27">
        <v>1</v>
      </c>
      <c r="D31" s="23">
        <f t="shared" si="1"/>
        <v>236.0023188405797</v>
      </c>
      <c r="E31" s="23">
        <v>176</v>
      </c>
      <c r="F31" s="28">
        <v>60.002318840579711</v>
      </c>
      <c r="G31" s="23">
        <f t="shared" si="2"/>
        <v>3829.56</v>
      </c>
      <c r="H31" s="23">
        <v>2277</v>
      </c>
      <c r="I31" s="23">
        <f t="shared" si="3"/>
        <v>12.9375</v>
      </c>
      <c r="J31" s="24">
        <f t="shared" si="4"/>
        <v>1552.56</v>
      </c>
      <c r="K31" s="23">
        <f t="shared" si="5"/>
        <v>1926.5717039999997</v>
      </c>
    </row>
    <row r="32" spans="1:11" ht="33" x14ac:dyDescent="0.25">
      <c r="A32" s="7" t="s">
        <v>39</v>
      </c>
      <c r="B32" s="2">
        <v>0.95</v>
      </c>
      <c r="C32" s="27">
        <v>1</v>
      </c>
      <c r="D32" s="23">
        <f t="shared" si="1"/>
        <v>220.20216216216215</v>
      </c>
      <c r="E32" s="23">
        <v>167.2</v>
      </c>
      <c r="F32" s="28">
        <v>53.002162162162158</v>
      </c>
      <c r="G32" s="23">
        <f t="shared" si="2"/>
        <v>2871.75</v>
      </c>
      <c r="H32" s="23">
        <v>1757.5</v>
      </c>
      <c r="I32" s="23">
        <f t="shared" si="3"/>
        <v>10.511363636363637</v>
      </c>
      <c r="J32" s="24">
        <f t="shared" si="4"/>
        <v>1114.25</v>
      </c>
      <c r="K32" s="23">
        <f t="shared" si="5"/>
        <v>1382.6728249999999</v>
      </c>
    </row>
    <row r="33" spans="1:11" ht="33" x14ac:dyDescent="0.25">
      <c r="A33" s="7" t="s">
        <v>40</v>
      </c>
      <c r="C33" s="27">
        <v>1</v>
      </c>
      <c r="D33" s="23">
        <f t="shared" si="1"/>
        <v>217.99866859623734</v>
      </c>
      <c r="E33" s="23">
        <v>176</v>
      </c>
      <c r="F33" s="28">
        <v>41.998668596237337</v>
      </c>
      <c r="G33" s="23">
        <f t="shared" si="2"/>
        <v>2041.5700000000002</v>
      </c>
      <c r="H33" s="23">
        <v>1382</v>
      </c>
      <c r="I33" s="23">
        <f t="shared" si="3"/>
        <v>7.8522727272727275</v>
      </c>
      <c r="J33" s="24">
        <f t="shared" si="4"/>
        <v>659.57</v>
      </c>
      <c r="K33" s="23">
        <f t="shared" si="5"/>
        <v>818.46041300000002</v>
      </c>
    </row>
    <row r="34" spans="1:11" x14ac:dyDescent="0.25">
      <c r="A34" s="7" t="s">
        <v>41</v>
      </c>
      <c r="C34" s="27">
        <v>1</v>
      </c>
      <c r="D34" s="23">
        <f t="shared" si="1"/>
        <v>217.99873333333335</v>
      </c>
      <c r="E34" s="23">
        <v>176</v>
      </c>
      <c r="F34" s="28">
        <v>41.998733333333334</v>
      </c>
      <c r="G34" s="23">
        <f t="shared" si="2"/>
        <v>1772.71</v>
      </c>
      <c r="H34" s="23">
        <v>1200</v>
      </c>
      <c r="I34" s="23">
        <f t="shared" si="3"/>
        <v>6.8181818181818183</v>
      </c>
      <c r="J34" s="24">
        <f t="shared" si="4"/>
        <v>572.71</v>
      </c>
      <c r="K34" s="23">
        <f t="shared" si="5"/>
        <v>710.675839</v>
      </c>
    </row>
    <row r="35" spans="1:11" ht="33" x14ac:dyDescent="0.25">
      <c r="A35" s="7" t="s">
        <v>42</v>
      </c>
      <c r="C35" s="27">
        <v>1</v>
      </c>
      <c r="D35" s="23">
        <f t="shared" si="1"/>
        <v>214.00198433420366</v>
      </c>
      <c r="E35" s="23">
        <v>176</v>
      </c>
      <c r="F35" s="28">
        <v>38.001984334203655</v>
      </c>
      <c r="G35" s="23">
        <f t="shared" si="2"/>
        <v>2193.58</v>
      </c>
      <c r="H35" s="23">
        <v>1532</v>
      </c>
      <c r="I35" s="23">
        <f t="shared" si="3"/>
        <v>8.704545454545455</v>
      </c>
      <c r="J35" s="24">
        <f t="shared" si="4"/>
        <v>661.58</v>
      </c>
      <c r="K35" s="23">
        <f t="shared" si="5"/>
        <v>820.95462199999997</v>
      </c>
    </row>
    <row r="36" spans="1:11" ht="33" x14ac:dyDescent="0.25">
      <c r="A36" s="7" t="s">
        <v>43</v>
      </c>
      <c r="C36" s="27">
        <v>1</v>
      </c>
      <c r="D36" s="23">
        <f t="shared" si="1"/>
        <v>213.99855282199709</v>
      </c>
      <c r="E36" s="23">
        <v>176</v>
      </c>
      <c r="F36" s="28">
        <v>37.998552821997102</v>
      </c>
      <c r="G36" s="23">
        <f t="shared" si="2"/>
        <v>1978.75</v>
      </c>
      <c r="H36" s="23">
        <v>1382</v>
      </c>
      <c r="I36" s="23">
        <f t="shared" si="3"/>
        <v>7.8522727272727275</v>
      </c>
      <c r="J36" s="24">
        <f t="shared" si="4"/>
        <v>596.75</v>
      </c>
      <c r="K36" s="23">
        <f t="shared" si="5"/>
        <v>740.50707499999999</v>
      </c>
    </row>
    <row r="37" spans="1:11" x14ac:dyDescent="0.25">
      <c r="A37" s="7" t="s">
        <v>44</v>
      </c>
      <c r="C37" s="27">
        <v>1</v>
      </c>
      <c r="D37" s="23">
        <f t="shared" si="1"/>
        <v>214.00091428571429</v>
      </c>
      <c r="E37" s="23">
        <v>176</v>
      </c>
      <c r="F37" s="28">
        <v>38.000914285714288</v>
      </c>
      <c r="G37" s="23">
        <f t="shared" si="2"/>
        <v>1503.42</v>
      </c>
      <c r="H37" s="23">
        <v>1050</v>
      </c>
      <c r="I37" s="23">
        <f t="shared" si="3"/>
        <v>5.9659090909090908</v>
      </c>
      <c r="J37" s="24">
        <f t="shared" si="4"/>
        <v>453.42</v>
      </c>
      <c r="K37" s="23">
        <f t="shared" si="5"/>
        <v>562.64887799999997</v>
      </c>
    </row>
    <row r="38" spans="1:11" x14ac:dyDescent="0.25">
      <c r="A38" s="7" t="s">
        <v>45</v>
      </c>
      <c r="C38" s="27">
        <v>1</v>
      </c>
      <c r="D38" s="23">
        <f t="shared" si="1"/>
        <v>214.00091428571429</v>
      </c>
      <c r="E38" s="23">
        <v>176</v>
      </c>
      <c r="F38" s="28">
        <v>38.000914285714288</v>
      </c>
      <c r="G38" s="23">
        <f t="shared" si="2"/>
        <v>1503.42</v>
      </c>
      <c r="H38" s="23">
        <v>1050</v>
      </c>
      <c r="I38" s="23">
        <f t="shared" si="3"/>
        <v>5.9659090909090908</v>
      </c>
      <c r="J38" s="24">
        <f t="shared" si="4"/>
        <v>453.42</v>
      </c>
      <c r="K38" s="23">
        <f t="shared" si="5"/>
        <v>562.64887799999997</v>
      </c>
    </row>
    <row r="39" spans="1:11" ht="33" x14ac:dyDescent="0.25">
      <c r="A39" s="7" t="s">
        <v>46</v>
      </c>
      <c r="C39" s="27">
        <v>1</v>
      </c>
      <c r="D39" s="23">
        <f t="shared" si="1"/>
        <v>212.00024999999999</v>
      </c>
      <c r="E39" s="23">
        <v>176</v>
      </c>
      <c r="F39" s="28">
        <v>36.000249999999994</v>
      </c>
      <c r="G39" s="23">
        <f t="shared" si="2"/>
        <v>2254.5500000000002</v>
      </c>
      <c r="H39" s="23">
        <v>1600</v>
      </c>
      <c r="I39" s="23">
        <f t="shared" si="3"/>
        <v>9.0909090909090917</v>
      </c>
      <c r="J39" s="24">
        <f t="shared" si="4"/>
        <v>654.54999999999995</v>
      </c>
      <c r="K39" s="23">
        <f t="shared" si="5"/>
        <v>812.23109499999987</v>
      </c>
    </row>
    <row r="40" spans="1:11" ht="33" x14ac:dyDescent="0.25">
      <c r="A40" s="7" t="s">
        <v>35</v>
      </c>
      <c r="C40" s="27">
        <v>1</v>
      </c>
      <c r="D40" s="23">
        <f t="shared" si="1"/>
        <v>211.99833599999999</v>
      </c>
      <c r="E40" s="23">
        <v>176</v>
      </c>
      <c r="F40" s="28">
        <v>35.998335999999995</v>
      </c>
      <c r="G40" s="23">
        <f t="shared" si="2"/>
        <v>1761.34</v>
      </c>
      <c r="H40" s="23">
        <v>1250</v>
      </c>
      <c r="I40" s="23">
        <f t="shared" si="3"/>
        <v>7.1022727272727275</v>
      </c>
      <c r="J40" s="24">
        <f t="shared" si="4"/>
        <v>511.33999999999992</v>
      </c>
      <c r="K40" s="23">
        <f t="shared" si="5"/>
        <v>634.52180599999986</v>
      </c>
    </row>
    <row r="41" spans="1:11" x14ac:dyDescent="0.25">
      <c r="A41" s="7" t="s">
        <v>41</v>
      </c>
      <c r="C41" s="27">
        <v>1</v>
      </c>
      <c r="D41" s="23">
        <f t="shared" si="1"/>
        <v>211.99965217391303</v>
      </c>
      <c r="E41" s="23">
        <v>176</v>
      </c>
      <c r="F41" s="28">
        <v>35.999652173913042</v>
      </c>
      <c r="G41" s="23">
        <f t="shared" si="2"/>
        <v>1620.45</v>
      </c>
      <c r="H41" s="23">
        <v>1150</v>
      </c>
      <c r="I41" s="23">
        <f t="shared" si="3"/>
        <v>6.5340909090909092</v>
      </c>
      <c r="J41" s="24">
        <f t="shared" si="4"/>
        <v>470.45</v>
      </c>
      <c r="K41" s="23">
        <f t="shared" si="5"/>
        <v>583.78140499999995</v>
      </c>
    </row>
    <row r="42" spans="1:11" x14ac:dyDescent="0.25">
      <c r="A42" s="7" t="s">
        <v>28</v>
      </c>
      <c r="C42" s="27">
        <v>1</v>
      </c>
      <c r="D42" s="23">
        <f t="shared" si="1"/>
        <v>208.9988630490956</v>
      </c>
      <c r="E42" s="23">
        <v>176</v>
      </c>
      <c r="F42" s="28">
        <v>32.998863049095611</v>
      </c>
      <c r="G42" s="23">
        <f t="shared" si="2"/>
        <v>2660.6</v>
      </c>
      <c r="H42" s="23">
        <v>1935</v>
      </c>
      <c r="I42" s="23">
        <f t="shared" si="3"/>
        <v>10.994318181818182</v>
      </c>
      <c r="J42" s="24">
        <f t="shared" si="4"/>
        <v>725.6</v>
      </c>
      <c r="K42" s="23">
        <f t="shared" si="5"/>
        <v>900.39703999999995</v>
      </c>
    </row>
    <row r="43" spans="1:11" x14ac:dyDescent="0.25">
      <c r="A43" s="7" t="s">
        <v>47</v>
      </c>
      <c r="C43" s="27">
        <v>1</v>
      </c>
      <c r="D43" s="23">
        <f t="shared" si="1"/>
        <v>193</v>
      </c>
      <c r="E43" s="23">
        <v>160</v>
      </c>
      <c r="F43" s="28">
        <v>33</v>
      </c>
      <c r="G43" s="23">
        <f t="shared" si="2"/>
        <v>1412.5</v>
      </c>
      <c r="H43" s="23">
        <v>1000</v>
      </c>
      <c r="I43" s="23">
        <f t="shared" si="3"/>
        <v>6.25</v>
      </c>
      <c r="J43" s="24">
        <f t="shared" si="4"/>
        <v>412.5</v>
      </c>
      <c r="K43" s="23">
        <f t="shared" si="5"/>
        <v>511.87124999999997</v>
      </c>
    </row>
    <row r="44" spans="1:11" ht="33" x14ac:dyDescent="0.25">
      <c r="A44" s="7" t="s">
        <v>48</v>
      </c>
      <c r="C44" s="27">
        <v>1</v>
      </c>
      <c r="D44" s="23">
        <f t="shared" si="1"/>
        <v>205.99948387096774</v>
      </c>
      <c r="E44" s="23">
        <v>176</v>
      </c>
      <c r="F44" s="28">
        <v>29.999483870967744</v>
      </c>
      <c r="G44" s="23">
        <f t="shared" si="2"/>
        <v>2494.08</v>
      </c>
      <c r="H44" s="23">
        <v>1860</v>
      </c>
      <c r="I44" s="23">
        <f t="shared" si="3"/>
        <v>10.568181818181818</v>
      </c>
      <c r="J44" s="24">
        <f t="shared" si="4"/>
        <v>634.08000000000004</v>
      </c>
      <c r="K44" s="23">
        <f t="shared" si="5"/>
        <v>786.82987200000002</v>
      </c>
    </row>
    <row r="45" spans="1:11" ht="33" x14ac:dyDescent="0.25">
      <c r="A45" s="7" t="s">
        <v>49</v>
      </c>
      <c r="C45" s="27">
        <v>1</v>
      </c>
      <c r="D45" s="23">
        <f t="shared" si="1"/>
        <v>203.00170940170941</v>
      </c>
      <c r="E45" s="23">
        <v>176</v>
      </c>
      <c r="F45" s="28">
        <v>27.001709401709402</v>
      </c>
      <c r="G45" s="23">
        <f t="shared" si="2"/>
        <v>1681.9</v>
      </c>
      <c r="H45" s="23">
        <v>1287</v>
      </c>
      <c r="I45" s="23">
        <f t="shared" si="3"/>
        <v>7.3125</v>
      </c>
      <c r="J45" s="24">
        <f t="shared" si="4"/>
        <v>394.9</v>
      </c>
      <c r="K45" s="23">
        <f t="shared" si="5"/>
        <v>490.03140999999994</v>
      </c>
    </row>
    <row r="46" spans="1:11" x14ac:dyDescent="0.25">
      <c r="A46" s="7" t="s">
        <v>50</v>
      </c>
      <c r="C46" s="27">
        <v>1</v>
      </c>
      <c r="D46" s="23">
        <f t="shared" si="1"/>
        <v>200.99835051546393</v>
      </c>
      <c r="E46" s="23">
        <v>176</v>
      </c>
      <c r="F46" s="28">
        <v>24.998350515463915</v>
      </c>
      <c r="G46" s="23">
        <f t="shared" si="2"/>
        <v>1245.55</v>
      </c>
      <c r="H46" s="23">
        <v>970</v>
      </c>
      <c r="I46" s="23">
        <f t="shared" si="3"/>
        <v>5.5113636363636367</v>
      </c>
      <c r="J46" s="24">
        <f t="shared" si="4"/>
        <v>275.55</v>
      </c>
      <c r="K46" s="23">
        <f t="shared" si="5"/>
        <v>341.92999499999996</v>
      </c>
    </row>
    <row r="47" spans="1:11" x14ac:dyDescent="0.25">
      <c r="A47" s="7" t="s">
        <v>41</v>
      </c>
      <c r="C47" s="27">
        <v>1</v>
      </c>
      <c r="D47" s="23">
        <f t="shared" si="1"/>
        <v>136.99865546218487</v>
      </c>
      <c r="E47" s="23">
        <v>112</v>
      </c>
      <c r="F47" s="28">
        <v>24.998655462184875</v>
      </c>
      <c r="G47" s="23">
        <f t="shared" si="2"/>
        <v>1095.3187825330133</v>
      </c>
      <c r="H47" s="23">
        <v>757.27</v>
      </c>
      <c r="I47" s="23">
        <f t="shared" si="3"/>
        <v>6.7613392857142856</v>
      </c>
      <c r="J47" s="24">
        <f t="shared" si="4"/>
        <v>338.0487825330132</v>
      </c>
      <c r="K47" s="23">
        <f t="shared" si="5"/>
        <v>419.48473424521603</v>
      </c>
    </row>
    <row r="48" spans="1:11" ht="33" x14ac:dyDescent="0.25">
      <c r="A48" s="7" t="s">
        <v>51</v>
      </c>
      <c r="C48" s="27">
        <v>1</v>
      </c>
      <c r="D48" s="23">
        <f t="shared" si="1"/>
        <v>197.99952688172044</v>
      </c>
      <c r="E48" s="23">
        <v>176</v>
      </c>
      <c r="F48" s="28">
        <v>21.999526881720431</v>
      </c>
      <c r="G48" s="23">
        <f t="shared" si="2"/>
        <v>2324.9899999999998</v>
      </c>
      <c r="H48" s="23">
        <v>1860</v>
      </c>
      <c r="I48" s="23">
        <f t="shared" si="3"/>
        <v>10.568181818181818</v>
      </c>
      <c r="J48" s="24">
        <f t="shared" si="4"/>
        <v>464.99</v>
      </c>
      <c r="K48" s="23">
        <f t="shared" si="5"/>
        <v>577.00609099999997</v>
      </c>
    </row>
    <row r="49" spans="1:11" x14ac:dyDescent="0.25">
      <c r="A49" s="7" t="s">
        <v>52</v>
      </c>
      <c r="C49" s="27">
        <v>1</v>
      </c>
      <c r="D49" s="23">
        <f t="shared" si="1"/>
        <v>198.0016448598131</v>
      </c>
      <c r="E49" s="23">
        <v>176</v>
      </c>
      <c r="F49" s="28">
        <v>22.001644859813084</v>
      </c>
      <c r="G49" s="23">
        <f t="shared" si="2"/>
        <v>1337.52</v>
      </c>
      <c r="H49" s="23">
        <v>1070</v>
      </c>
      <c r="I49" s="23">
        <f t="shared" si="3"/>
        <v>6.0795454545454541</v>
      </c>
      <c r="J49" s="24">
        <f t="shared" si="4"/>
        <v>267.52</v>
      </c>
      <c r="K49" s="23">
        <f t="shared" si="5"/>
        <v>331.96556799999996</v>
      </c>
    </row>
    <row r="50" spans="1:11" ht="33" x14ac:dyDescent="0.25">
      <c r="A50" s="7" t="s">
        <v>53</v>
      </c>
      <c r="C50" s="27">
        <v>1</v>
      </c>
      <c r="D50" s="23">
        <f t="shared" si="1"/>
        <v>189.00090666666665</v>
      </c>
      <c r="E50" s="23">
        <v>168</v>
      </c>
      <c r="F50" s="28">
        <v>21.000906666666666</v>
      </c>
      <c r="G50" s="23">
        <f t="shared" si="2"/>
        <v>1789.7904545650792</v>
      </c>
      <c r="H50" s="23">
        <v>1431.82</v>
      </c>
      <c r="I50" s="23">
        <f t="shared" si="3"/>
        <v>8.5227380952380951</v>
      </c>
      <c r="J50" s="24">
        <f t="shared" si="4"/>
        <v>357.97045456507936</v>
      </c>
      <c r="K50" s="23">
        <f t="shared" si="5"/>
        <v>444.20553706980695</v>
      </c>
    </row>
    <row r="51" spans="1:11" ht="33" x14ac:dyDescent="0.25">
      <c r="A51" s="7" t="s">
        <v>54</v>
      </c>
      <c r="C51" s="27">
        <v>1</v>
      </c>
      <c r="D51" s="23">
        <f t="shared" si="1"/>
        <v>196.45106250000001</v>
      </c>
      <c r="E51" s="23">
        <v>176</v>
      </c>
      <c r="F51" s="23">
        <v>20.451062500000003</v>
      </c>
      <c r="G51" s="23">
        <f t="shared" si="2"/>
        <v>1577.47</v>
      </c>
      <c r="H51" s="23">
        <v>1280</v>
      </c>
      <c r="I51" s="23">
        <f t="shared" si="3"/>
        <v>7.2727272727272725</v>
      </c>
      <c r="J51" s="24">
        <f t="shared" si="4"/>
        <v>297.47000000000003</v>
      </c>
      <c r="K51" s="23">
        <f t="shared" si="5"/>
        <v>369.13052299999998</v>
      </c>
    </row>
    <row r="52" spans="1:11" x14ac:dyDescent="0.25">
      <c r="A52" s="7" t="s">
        <v>41</v>
      </c>
      <c r="C52" s="27">
        <v>1</v>
      </c>
      <c r="D52" s="23">
        <f t="shared" si="1"/>
        <v>195.99972173913045</v>
      </c>
      <c r="E52" s="23">
        <v>176</v>
      </c>
      <c r="F52" s="28">
        <v>19.999721739130436</v>
      </c>
      <c r="G52" s="23">
        <f t="shared" si="2"/>
        <v>1411.3600000000001</v>
      </c>
      <c r="H52" s="23">
        <v>1150</v>
      </c>
      <c r="I52" s="23">
        <f t="shared" si="3"/>
        <v>6.5340909090909092</v>
      </c>
      <c r="J52" s="24">
        <f t="shared" si="4"/>
        <v>261.36</v>
      </c>
      <c r="K52" s="23">
        <f t="shared" si="5"/>
        <v>324.32162399999999</v>
      </c>
    </row>
    <row r="53" spans="1:11" x14ac:dyDescent="0.25">
      <c r="A53" s="7" t="s">
        <v>52</v>
      </c>
      <c r="C53" s="27">
        <v>1</v>
      </c>
      <c r="D53" s="23">
        <f t="shared" si="1"/>
        <v>196.00073732718894</v>
      </c>
      <c r="E53" s="23">
        <v>176</v>
      </c>
      <c r="F53" s="28">
        <v>20.00073732718894</v>
      </c>
      <c r="G53" s="23">
        <f t="shared" si="2"/>
        <v>1331.6</v>
      </c>
      <c r="H53" s="23">
        <v>1085</v>
      </c>
      <c r="I53" s="23">
        <f t="shared" si="3"/>
        <v>6.1647727272727275</v>
      </c>
      <c r="J53" s="24">
        <f t="shared" si="4"/>
        <v>246.6</v>
      </c>
      <c r="K53" s="23">
        <f t="shared" si="5"/>
        <v>306.00593999999995</v>
      </c>
    </row>
    <row r="54" spans="1:11" x14ac:dyDescent="0.25">
      <c r="A54" s="7" t="s">
        <v>55</v>
      </c>
      <c r="C54" s="27">
        <v>1</v>
      </c>
      <c r="D54" s="23">
        <f t="shared" si="1"/>
        <v>195.49945007235891</v>
      </c>
      <c r="E54" s="23">
        <v>176</v>
      </c>
      <c r="F54" s="28">
        <v>19.499450072358901</v>
      </c>
      <c r="G54" s="23">
        <f t="shared" si="2"/>
        <v>1688.23</v>
      </c>
      <c r="H54" s="23">
        <v>1382</v>
      </c>
      <c r="I54" s="23">
        <f t="shared" si="3"/>
        <v>7.8522727272727275</v>
      </c>
      <c r="J54" s="24">
        <f t="shared" si="4"/>
        <v>306.23</v>
      </c>
      <c r="K54" s="23">
        <f t="shared" si="5"/>
        <v>380.00080700000001</v>
      </c>
    </row>
    <row r="55" spans="1:11" x14ac:dyDescent="0.25">
      <c r="A55" s="7" t="s">
        <v>45</v>
      </c>
      <c r="C55" s="27">
        <v>1</v>
      </c>
      <c r="D55" s="23">
        <f t="shared" si="1"/>
        <v>194.50011428571429</v>
      </c>
      <c r="E55" s="23">
        <v>176</v>
      </c>
      <c r="F55" s="28">
        <v>18.500114285714286</v>
      </c>
      <c r="G55" s="23">
        <f t="shared" si="2"/>
        <v>1270.74</v>
      </c>
      <c r="H55" s="23">
        <v>1050</v>
      </c>
      <c r="I55" s="23">
        <f t="shared" si="3"/>
        <v>5.9659090909090908</v>
      </c>
      <c r="J55" s="24">
        <f t="shared" si="4"/>
        <v>220.74</v>
      </c>
      <c r="K55" s="23">
        <f t="shared" si="5"/>
        <v>273.91626600000001</v>
      </c>
    </row>
    <row r="56" spans="1:11" x14ac:dyDescent="0.25">
      <c r="A56" s="7" t="s">
        <v>56</v>
      </c>
      <c r="C56" s="27">
        <v>1</v>
      </c>
      <c r="D56" s="23">
        <f t="shared" si="1"/>
        <v>193.99932773109242</v>
      </c>
      <c r="E56" s="23">
        <v>176</v>
      </c>
      <c r="F56" s="28">
        <v>17.999327731092436</v>
      </c>
      <c r="G56" s="23">
        <f t="shared" si="2"/>
        <v>1433.4</v>
      </c>
      <c r="H56" s="23">
        <v>1190</v>
      </c>
      <c r="I56" s="23">
        <f t="shared" si="3"/>
        <v>6.7613636363636367</v>
      </c>
      <c r="J56" s="24">
        <f t="shared" si="4"/>
        <v>243.4</v>
      </c>
      <c r="K56" s="23">
        <f t="shared" si="5"/>
        <v>302.03505999999999</v>
      </c>
    </row>
    <row r="57" spans="1:11" x14ac:dyDescent="0.25">
      <c r="A57" s="7" t="s">
        <v>56</v>
      </c>
      <c r="C57" s="27">
        <v>1</v>
      </c>
      <c r="D57" s="23">
        <f t="shared" si="1"/>
        <v>193.99924746743849</v>
      </c>
      <c r="E57" s="23">
        <v>176</v>
      </c>
      <c r="F57" s="28">
        <v>17.999247467438494</v>
      </c>
      <c r="G57" s="23">
        <f t="shared" si="2"/>
        <v>1664.67</v>
      </c>
      <c r="H57" s="23">
        <v>1382</v>
      </c>
      <c r="I57" s="23">
        <f t="shared" si="3"/>
        <v>7.8522727272727275</v>
      </c>
      <c r="J57" s="24">
        <f t="shared" si="4"/>
        <v>282.67</v>
      </c>
      <c r="K57" s="23">
        <f t="shared" si="5"/>
        <v>350.76520299999999</v>
      </c>
    </row>
    <row r="58" spans="1:11" ht="33" x14ac:dyDescent="0.25">
      <c r="A58" s="7" t="s">
        <v>57</v>
      </c>
      <c r="C58" s="27">
        <v>1</v>
      </c>
      <c r="D58" s="23">
        <f t="shared" si="1"/>
        <v>193.99932773109242</v>
      </c>
      <c r="E58" s="23">
        <v>176</v>
      </c>
      <c r="F58" s="28">
        <v>17.999327731092436</v>
      </c>
      <c r="G58" s="23">
        <f t="shared" si="2"/>
        <v>1433.4</v>
      </c>
      <c r="H58" s="23">
        <v>1190</v>
      </c>
      <c r="I58" s="23">
        <f t="shared" si="3"/>
        <v>6.7613636363636367</v>
      </c>
      <c r="J58" s="24">
        <f t="shared" si="4"/>
        <v>243.4</v>
      </c>
      <c r="K58" s="23">
        <f t="shared" si="5"/>
        <v>302.03505999999999</v>
      </c>
    </row>
    <row r="59" spans="1:11" ht="33" x14ac:dyDescent="0.25">
      <c r="A59" s="7" t="s">
        <v>58</v>
      </c>
      <c r="C59" s="27">
        <v>1</v>
      </c>
      <c r="D59" s="23">
        <f t="shared" si="1"/>
        <v>194.00136752136751</v>
      </c>
      <c r="E59" s="23">
        <v>176</v>
      </c>
      <c r="F59" s="28">
        <v>18.00136752136752</v>
      </c>
      <c r="G59" s="23">
        <f t="shared" si="2"/>
        <v>1550.27</v>
      </c>
      <c r="H59" s="23">
        <v>1287</v>
      </c>
      <c r="I59" s="23">
        <f t="shared" si="3"/>
        <v>7.3125</v>
      </c>
      <c r="J59" s="24">
        <f t="shared" si="4"/>
        <v>263.27</v>
      </c>
      <c r="K59" s="23">
        <f t="shared" si="5"/>
        <v>326.69174299999997</v>
      </c>
    </row>
    <row r="60" spans="1:11" ht="33" x14ac:dyDescent="0.25">
      <c r="A60" s="7" t="s">
        <v>59</v>
      </c>
      <c r="C60" s="27">
        <v>1</v>
      </c>
      <c r="D60" s="23">
        <f t="shared" si="1"/>
        <v>192.99948799999999</v>
      </c>
      <c r="E60" s="23">
        <v>176</v>
      </c>
      <c r="F60" s="28">
        <v>16.999487999999999</v>
      </c>
      <c r="G60" s="23">
        <f t="shared" si="2"/>
        <v>1491.47</v>
      </c>
      <c r="H60" s="23">
        <v>1250</v>
      </c>
      <c r="I60" s="23">
        <f t="shared" si="3"/>
        <v>7.1022727272727275</v>
      </c>
      <c r="J60" s="24">
        <f t="shared" si="4"/>
        <v>241.47</v>
      </c>
      <c r="K60" s="23">
        <f t="shared" si="5"/>
        <v>299.64012299999996</v>
      </c>
    </row>
    <row r="61" spans="1:11" x14ac:dyDescent="0.25">
      <c r="A61" s="7" t="s">
        <v>28</v>
      </c>
      <c r="C61" s="27">
        <v>1</v>
      </c>
      <c r="D61" s="23">
        <f t="shared" si="1"/>
        <v>119.99962790697674</v>
      </c>
      <c r="E61" s="23">
        <v>104</v>
      </c>
      <c r="F61" s="28">
        <v>15.999627906976745</v>
      </c>
      <c r="G61" s="23">
        <f t="shared" si="2"/>
        <v>1495.2202797137747</v>
      </c>
      <c r="H61" s="23">
        <v>1143.4100000000001</v>
      </c>
      <c r="I61" s="23">
        <f t="shared" si="3"/>
        <v>10.994326923076924</v>
      </c>
      <c r="J61" s="24">
        <f t="shared" si="4"/>
        <v>351.81027971377466</v>
      </c>
      <c r="K61" s="23">
        <f t="shared" si="5"/>
        <v>436.56137609682293</v>
      </c>
    </row>
    <row r="62" spans="1:11" x14ac:dyDescent="0.25">
      <c r="A62" s="7" t="s">
        <v>60</v>
      </c>
      <c r="C62" s="27">
        <v>1</v>
      </c>
      <c r="D62" s="23">
        <f t="shared" si="1"/>
        <v>192.00117894736843</v>
      </c>
      <c r="E62" s="23">
        <v>176</v>
      </c>
      <c r="F62" s="28">
        <v>16.001178947368423</v>
      </c>
      <c r="G62" s="23">
        <f t="shared" si="2"/>
        <v>1122.74</v>
      </c>
      <c r="H62" s="23">
        <v>950</v>
      </c>
      <c r="I62" s="23">
        <f t="shared" si="3"/>
        <v>5.3977272727272725</v>
      </c>
      <c r="J62" s="24">
        <f t="shared" si="4"/>
        <v>172.74</v>
      </c>
      <c r="K62" s="23">
        <f t="shared" si="5"/>
        <v>214.35306599999998</v>
      </c>
    </row>
    <row r="63" spans="1:11" x14ac:dyDescent="0.25">
      <c r="A63" s="7" t="s">
        <v>52</v>
      </c>
      <c r="C63" s="27">
        <v>1</v>
      </c>
      <c r="D63" s="23">
        <f t="shared" si="1"/>
        <v>191.00022857142858</v>
      </c>
      <c r="E63" s="23">
        <v>176</v>
      </c>
      <c r="F63" s="28">
        <v>15.00022857142857</v>
      </c>
      <c r="G63" s="23">
        <f t="shared" si="2"/>
        <v>1228.98</v>
      </c>
      <c r="H63" s="23">
        <v>1050</v>
      </c>
      <c r="I63" s="23">
        <f t="shared" si="3"/>
        <v>5.9659090909090908</v>
      </c>
      <c r="J63" s="24">
        <f t="shared" si="4"/>
        <v>178.98</v>
      </c>
      <c r="K63" s="23">
        <f t="shared" si="5"/>
        <v>222.09628199999997</v>
      </c>
    </row>
    <row r="64" spans="1:11" ht="33" x14ac:dyDescent="0.25">
      <c r="A64" s="7" t="s">
        <v>58</v>
      </c>
      <c r="C64" s="27">
        <v>1</v>
      </c>
      <c r="D64" s="23">
        <f t="shared" si="1"/>
        <v>190.00068376068376</v>
      </c>
      <c r="E64" s="23">
        <v>176</v>
      </c>
      <c r="F64" s="28">
        <v>14.00068376068376</v>
      </c>
      <c r="G64" s="23">
        <f t="shared" si="2"/>
        <v>1491.76</v>
      </c>
      <c r="H64" s="23">
        <v>1287</v>
      </c>
      <c r="I64" s="23">
        <f t="shared" si="3"/>
        <v>7.3125</v>
      </c>
      <c r="J64" s="24">
        <f t="shared" si="4"/>
        <v>204.76</v>
      </c>
      <c r="K64" s="23">
        <f t="shared" si="5"/>
        <v>254.08668399999996</v>
      </c>
    </row>
    <row r="65" spans="1:11" ht="33" x14ac:dyDescent="0.25">
      <c r="A65" s="7" t="s">
        <v>61</v>
      </c>
      <c r="C65" s="27">
        <v>1</v>
      </c>
      <c r="D65" s="23">
        <f t="shared" si="1"/>
        <v>189.99985428051002</v>
      </c>
      <c r="E65" s="23">
        <v>176</v>
      </c>
      <c r="F65" s="28">
        <v>13.999854280510018</v>
      </c>
      <c r="G65" s="23">
        <f t="shared" si="2"/>
        <v>1909.02</v>
      </c>
      <c r="H65" s="23">
        <v>1647</v>
      </c>
      <c r="I65" s="23">
        <f t="shared" si="3"/>
        <v>9.357954545454545</v>
      </c>
      <c r="J65" s="24">
        <f t="shared" si="4"/>
        <v>262.02</v>
      </c>
      <c r="K65" s="23">
        <f t="shared" si="5"/>
        <v>325.14061799999996</v>
      </c>
    </row>
    <row r="66" spans="1:11" ht="33" x14ac:dyDescent="0.25">
      <c r="A66" s="7" t="s">
        <v>62</v>
      </c>
      <c r="C66" s="27">
        <v>1</v>
      </c>
      <c r="D66" s="23">
        <f t="shared" si="1"/>
        <v>189.99976845151954</v>
      </c>
      <c r="E66" s="23">
        <v>176</v>
      </c>
      <c r="F66" s="28">
        <v>13.999768451519538</v>
      </c>
      <c r="G66" s="23">
        <f t="shared" si="2"/>
        <v>1601.8600000000001</v>
      </c>
      <c r="H66" s="23">
        <v>1382</v>
      </c>
      <c r="I66" s="23">
        <f t="shared" si="3"/>
        <v>7.8522727272727275</v>
      </c>
      <c r="J66" s="24">
        <f t="shared" si="4"/>
        <v>219.86</v>
      </c>
      <c r="K66" s="23">
        <f t="shared" si="5"/>
        <v>272.824274</v>
      </c>
    </row>
    <row r="67" spans="1:11" x14ac:dyDescent="0.25">
      <c r="A67" s="7" t="s">
        <v>63</v>
      </c>
      <c r="C67" s="27">
        <v>1</v>
      </c>
      <c r="D67" s="23">
        <f t="shared" si="1"/>
        <v>190</v>
      </c>
      <c r="E67" s="23">
        <v>176</v>
      </c>
      <c r="F67" s="28">
        <v>14</v>
      </c>
      <c r="G67" s="23">
        <f t="shared" si="2"/>
        <v>1275</v>
      </c>
      <c r="H67" s="23">
        <v>1100</v>
      </c>
      <c r="I67" s="23">
        <f t="shared" si="3"/>
        <v>6.25</v>
      </c>
      <c r="J67" s="24">
        <f t="shared" si="4"/>
        <v>175</v>
      </c>
      <c r="K67" s="23">
        <f t="shared" si="5"/>
        <v>217.15749999999997</v>
      </c>
    </row>
    <row r="68" spans="1:11" x14ac:dyDescent="0.25">
      <c r="A68" s="7" t="s">
        <v>64</v>
      </c>
      <c r="C68" s="27">
        <v>1</v>
      </c>
      <c r="D68" s="23">
        <f t="shared" si="1"/>
        <v>189.00017000607164</v>
      </c>
      <c r="E68" s="23">
        <v>176</v>
      </c>
      <c r="F68" s="28">
        <v>13.000170006071647</v>
      </c>
      <c r="G68" s="23">
        <f t="shared" si="2"/>
        <v>1890.31</v>
      </c>
      <c r="H68" s="23">
        <v>1647</v>
      </c>
      <c r="I68" s="23">
        <f t="shared" si="3"/>
        <v>9.357954545454545</v>
      </c>
      <c r="J68" s="24">
        <f t="shared" si="4"/>
        <v>243.31</v>
      </c>
      <c r="K68" s="23">
        <f t="shared" si="5"/>
        <v>301.92337899999995</v>
      </c>
    </row>
    <row r="69" spans="1:11" x14ac:dyDescent="0.25">
      <c r="A69" s="7" t="s">
        <v>65</v>
      </c>
      <c r="C69" s="27">
        <v>1</v>
      </c>
      <c r="D69" s="23">
        <f t="shared" si="1"/>
        <v>188.99906666666666</v>
      </c>
      <c r="E69" s="23">
        <v>176</v>
      </c>
      <c r="F69" s="28">
        <v>12.999066666666666</v>
      </c>
      <c r="G69" s="23">
        <f t="shared" si="2"/>
        <v>688.63</v>
      </c>
      <c r="H69" s="23">
        <v>600</v>
      </c>
      <c r="I69" s="23">
        <f t="shared" si="3"/>
        <v>3.4090909090909092</v>
      </c>
      <c r="J69" s="24">
        <f t="shared" si="4"/>
        <v>88.63</v>
      </c>
      <c r="K69" s="23">
        <f t="shared" si="5"/>
        <v>109.98096699999998</v>
      </c>
    </row>
    <row r="70" spans="1:11" ht="33" x14ac:dyDescent="0.25">
      <c r="A70" s="7" t="s">
        <v>42</v>
      </c>
      <c r="C70" s="27">
        <v>1</v>
      </c>
      <c r="D70" s="23">
        <f t="shared" si="1"/>
        <v>125.00067885117494</v>
      </c>
      <c r="E70" s="23">
        <v>112</v>
      </c>
      <c r="F70" s="28">
        <v>13.000678851174936</v>
      </c>
      <c r="G70" s="23">
        <f t="shared" si="2"/>
        <v>1201.2402110499813</v>
      </c>
      <c r="H70" s="23">
        <v>974.91</v>
      </c>
      <c r="I70" s="23">
        <f t="shared" si="3"/>
        <v>8.7045535714285709</v>
      </c>
      <c r="J70" s="24">
        <f t="shared" si="4"/>
        <v>226.33021104998136</v>
      </c>
      <c r="K70" s="23">
        <f t="shared" si="5"/>
        <v>280.85315889192185</v>
      </c>
    </row>
    <row r="71" spans="1:11" x14ac:dyDescent="0.25">
      <c r="A71" s="7" t="s">
        <v>66</v>
      </c>
      <c r="C71" s="27">
        <v>1</v>
      </c>
      <c r="D71" s="23">
        <f t="shared" si="1"/>
        <v>163.99995142683667</v>
      </c>
      <c r="E71" s="23">
        <v>152</v>
      </c>
      <c r="F71" s="28">
        <v>11.999951426836674</v>
      </c>
      <c r="G71" s="23">
        <f t="shared" si="2"/>
        <v>1647.0001435400889</v>
      </c>
      <c r="H71" s="23">
        <v>1422.41</v>
      </c>
      <c r="I71" s="23">
        <f t="shared" si="3"/>
        <v>9.3579605263157895</v>
      </c>
      <c r="J71" s="24">
        <f t="shared" si="4"/>
        <v>224.59014354008886</v>
      </c>
      <c r="K71" s="23">
        <f t="shared" si="5"/>
        <v>278.69390911889622</v>
      </c>
    </row>
    <row r="72" spans="1:11" x14ac:dyDescent="0.25">
      <c r="A72" s="7" t="s">
        <v>67</v>
      </c>
      <c r="C72" s="27">
        <v>1</v>
      </c>
      <c r="D72" s="23">
        <f t="shared" si="1"/>
        <v>188.00005111821088</v>
      </c>
      <c r="E72" s="23">
        <v>176</v>
      </c>
      <c r="F72" s="28">
        <v>12.000051118210862</v>
      </c>
      <c r="G72" s="23">
        <f t="shared" si="2"/>
        <v>1778.41</v>
      </c>
      <c r="H72" s="23">
        <v>1565</v>
      </c>
      <c r="I72" s="23">
        <f t="shared" si="3"/>
        <v>8.892045454545455</v>
      </c>
      <c r="J72" s="24">
        <f t="shared" si="4"/>
        <v>213.41</v>
      </c>
      <c r="K72" s="23">
        <f t="shared" si="5"/>
        <v>264.82046899999995</v>
      </c>
    </row>
    <row r="73" spans="1:11" x14ac:dyDescent="0.25">
      <c r="A73" s="7" t="s">
        <v>68</v>
      </c>
      <c r="C73" s="27">
        <v>1</v>
      </c>
      <c r="D73" s="23">
        <f t="shared" si="1"/>
        <v>186.99936324167874</v>
      </c>
      <c r="E73" s="23">
        <v>176</v>
      </c>
      <c r="F73" s="28">
        <v>10.999363241678727</v>
      </c>
      <c r="G73" s="23">
        <f t="shared" si="2"/>
        <v>1554.74</v>
      </c>
      <c r="H73" s="23">
        <v>1382</v>
      </c>
      <c r="I73" s="23">
        <f t="shared" si="3"/>
        <v>7.8522727272727275</v>
      </c>
      <c r="J73" s="24">
        <f t="shared" si="4"/>
        <v>172.74</v>
      </c>
      <c r="K73" s="23">
        <f t="shared" si="5"/>
        <v>214.35306599999998</v>
      </c>
    </row>
    <row r="74" spans="1:11" ht="33" x14ac:dyDescent="0.25">
      <c r="A74" s="7" t="s">
        <v>46</v>
      </c>
      <c r="B74" s="2">
        <v>0.95</v>
      </c>
      <c r="C74" s="27">
        <v>1</v>
      </c>
      <c r="D74" s="23">
        <f t="shared" si="1"/>
        <v>177.70004999999998</v>
      </c>
      <c r="E74" s="23">
        <v>167.2</v>
      </c>
      <c r="F74" s="28">
        <v>10.500049999999998</v>
      </c>
      <c r="G74" s="23">
        <f t="shared" si="2"/>
        <v>1710.91</v>
      </c>
      <c r="H74" s="23">
        <v>1520</v>
      </c>
      <c r="I74" s="23">
        <f t="shared" si="3"/>
        <v>9.0909090909090917</v>
      </c>
      <c r="J74" s="24">
        <f t="shared" si="4"/>
        <v>190.91</v>
      </c>
      <c r="K74" s="23">
        <f t="shared" si="5"/>
        <v>236.90021899999996</v>
      </c>
    </row>
    <row r="75" spans="1:11" ht="33" x14ac:dyDescent="0.25">
      <c r="A75" s="7" t="s">
        <v>69</v>
      </c>
      <c r="C75" s="27">
        <v>1</v>
      </c>
      <c r="D75" s="23">
        <f t="shared" si="1"/>
        <v>178.49986437141368</v>
      </c>
      <c r="E75" s="23">
        <v>168</v>
      </c>
      <c r="F75" s="28">
        <v>10.499864371413667</v>
      </c>
      <c r="G75" s="23">
        <f t="shared" si="2"/>
        <v>2058.5895454604165</v>
      </c>
      <c r="H75" s="23">
        <v>1829.86</v>
      </c>
      <c r="I75" s="23">
        <f t="shared" si="3"/>
        <v>10.89202380952381</v>
      </c>
      <c r="J75" s="24">
        <f t="shared" si="4"/>
        <v>228.7295454604168</v>
      </c>
      <c r="K75" s="23">
        <f t="shared" si="5"/>
        <v>283.83049296183117</v>
      </c>
    </row>
    <row r="76" spans="1:11" ht="33" x14ac:dyDescent="0.25">
      <c r="A76" s="7" t="s">
        <v>70</v>
      </c>
      <c r="C76" s="27">
        <v>1</v>
      </c>
      <c r="D76" s="23">
        <f t="shared" si="1"/>
        <v>186.00004857316333</v>
      </c>
      <c r="E76" s="23">
        <v>176</v>
      </c>
      <c r="F76" s="28">
        <v>10.000048573163328</v>
      </c>
      <c r="G76" s="23">
        <f t="shared" si="2"/>
        <v>1834.16</v>
      </c>
      <c r="H76" s="23">
        <v>1647</v>
      </c>
      <c r="I76" s="23">
        <f t="shared" si="3"/>
        <v>9.357954545454545</v>
      </c>
      <c r="J76" s="24">
        <f t="shared" si="4"/>
        <v>187.16</v>
      </c>
      <c r="K76" s="23">
        <f t="shared" si="5"/>
        <v>232.24684399999998</v>
      </c>
    </row>
    <row r="77" spans="1:11" x14ac:dyDescent="0.25">
      <c r="A77" s="7" t="s">
        <v>71</v>
      </c>
      <c r="C77" s="27">
        <v>1</v>
      </c>
      <c r="D77" s="23">
        <f t="shared" si="1"/>
        <v>186.00031999999999</v>
      </c>
      <c r="E77" s="23">
        <v>176</v>
      </c>
      <c r="F77" s="28">
        <v>10.00032</v>
      </c>
      <c r="G77" s="23">
        <f t="shared" si="2"/>
        <v>1670.46</v>
      </c>
      <c r="H77" s="23">
        <v>1500</v>
      </c>
      <c r="I77" s="23">
        <f t="shared" si="3"/>
        <v>8.5227272727272734</v>
      </c>
      <c r="J77" s="24">
        <f t="shared" si="4"/>
        <v>170.46</v>
      </c>
      <c r="K77" s="23">
        <f t="shared" si="5"/>
        <v>211.52381399999999</v>
      </c>
    </row>
    <row r="78" spans="1:11" ht="33" x14ac:dyDescent="0.25">
      <c r="A78" s="7" t="s">
        <v>72</v>
      </c>
      <c r="B78" s="2">
        <v>0.95</v>
      </c>
      <c r="C78" s="27">
        <v>1</v>
      </c>
      <c r="D78" s="23">
        <f t="shared" si="1"/>
        <v>177.19961599999999</v>
      </c>
      <c r="E78" s="23">
        <v>167.2</v>
      </c>
      <c r="F78" s="28">
        <v>9.9996159999999996</v>
      </c>
      <c r="G78" s="23">
        <f t="shared" si="2"/>
        <v>1329.54</v>
      </c>
      <c r="H78" s="23">
        <v>1187.5</v>
      </c>
      <c r="I78" s="23">
        <f t="shared" si="3"/>
        <v>7.1022727272727275</v>
      </c>
      <c r="J78" s="24">
        <f t="shared" si="4"/>
        <v>142.04</v>
      </c>
      <c r="K78" s="23">
        <f t="shared" si="5"/>
        <v>176.25743599999998</v>
      </c>
    </row>
    <row r="79" spans="1:11" x14ac:dyDescent="0.25">
      <c r="A79" s="7" t="s">
        <v>73</v>
      </c>
      <c r="C79" s="27">
        <v>1</v>
      </c>
      <c r="D79" s="23">
        <f t="shared" si="1"/>
        <v>177.50042276422764</v>
      </c>
      <c r="E79" s="23">
        <v>168</v>
      </c>
      <c r="F79" s="28">
        <v>9.5004227642276415</v>
      </c>
      <c r="G79" s="23">
        <f t="shared" si="2"/>
        <v>1306.8798971815718</v>
      </c>
      <c r="H79" s="23">
        <v>1174.0899999999999</v>
      </c>
      <c r="I79" s="23">
        <f t="shared" si="3"/>
        <v>6.9886309523809516</v>
      </c>
      <c r="J79" s="24">
        <f t="shared" si="4"/>
        <v>132.7898971815718</v>
      </c>
      <c r="K79" s="23">
        <f t="shared" si="5"/>
        <v>164.77898341261243</v>
      </c>
    </row>
    <row r="80" spans="1:11" ht="33" x14ac:dyDescent="0.25">
      <c r="A80" s="7" t="s">
        <v>58</v>
      </c>
      <c r="C80" s="27">
        <v>1</v>
      </c>
      <c r="D80" s="23">
        <f t="shared" si="1"/>
        <v>104.99967713004484</v>
      </c>
      <c r="E80" s="23">
        <v>96</v>
      </c>
      <c r="F80" s="28">
        <v>8.9996771300448426</v>
      </c>
      <c r="G80" s="23">
        <f t="shared" si="2"/>
        <v>722.20965910313896</v>
      </c>
      <c r="H80" s="23">
        <v>608.17999999999995</v>
      </c>
      <c r="I80" s="23">
        <f t="shared" si="3"/>
        <v>6.3352083333333331</v>
      </c>
      <c r="J80" s="24">
        <f t="shared" si="4"/>
        <v>114.02965910313901</v>
      </c>
      <c r="K80" s="23">
        <f t="shared" si="5"/>
        <v>141.49940398108518</v>
      </c>
    </row>
    <row r="81" spans="1:11" ht="33" x14ac:dyDescent="0.25">
      <c r="A81" s="7" t="s">
        <v>58</v>
      </c>
      <c r="C81" s="27">
        <v>1</v>
      </c>
      <c r="D81" s="23">
        <f t="shared" si="1"/>
        <v>183.50085470085469</v>
      </c>
      <c r="E81" s="23">
        <v>176</v>
      </c>
      <c r="F81" s="28">
        <v>7.5008547008547009</v>
      </c>
      <c r="G81" s="23">
        <f t="shared" si="2"/>
        <v>1396.7</v>
      </c>
      <c r="H81" s="23">
        <v>1287</v>
      </c>
      <c r="I81" s="23">
        <f t="shared" si="3"/>
        <v>7.3125</v>
      </c>
      <c r="J81" s="24">
        <f t="shared" si="4"/>
        <v>109.7</v>
      </c>
      <c r="K81" s="23">
        <f t="shared" si="5"/>
        <v>136.12672999999998</v>
      </c>
    </row>
    <row r="82" spans="1:11" x14ac:dyDescent="0.25">
      <c r="A82" s="7" t="s">
        <v>74</v>
      </c>
      <c r="C82" s="27">
        <v>1</v>
      </c>
      <c r="D82" s="23">
        <f t="shared" si="1"/>
        <v>182.00006956521739</v>
      </c>
      <c r="E82" s="23">
        <v>176</v>
      </c>
      <c r="F82" s="28">
        <v>6.000069565217391</v>
      </c>
      <c r="G82" s="23">
        <f t="shared" si="2"/>
        <v>1228.4100000000001</v>
      </c>
      <c r="H82" s="23">
        <v>1150</v>
      </c>
      <c r="I82" s="23">
        <f t="shared" si="3"/>
        <v>6.5340909090909092</v>
      </c>
      <c r="J82" s="24">
        <f t="shared" si="4"/>
        <v>78.41</v>
      </c>
      <c r="K82" s="23">
        <f t="shared" si="5"/>
        <v>97.298968999999985</v>
      </c>
    </row>
    <row r="83" spans="1:11" x14ac:dyDescent="0.25">
      <c r="A83" s="7" t="s">
        <v>52</v>
      </c>
      <c r="C83" s="27">
        <v>1</v>
      </c>
      <c r="D83" s="23">
        <f t="shared" si="1"/>
        <v>118.00062222222222</v>
      </c>
      <c r="E83" s="23">
        <v>112</v>
      </c>
      <c r="F83" s="28">
        <v>6.0006222222222227</v>
      </c>
      <c r="G83" s="23">
        <f t="shared" si="2"/>
        <v>634.10029223809522</v>
      </c>
      <c r="H83" s="23">
        <v>572.73</v>
      </c>
      <c r="I83" s="23">
        <f t="shared" si="3"/>
        <v>5.1136607142857144</v>
      </c>
      <c r="J83" s="24">
        <f t="shared" si="4"/>
        <v>61.370292238095246</v>
      </c>
      <c r="K83" s="23">
        <f t="shared" si="5"/>
        <v>76.154395638252382</v>
      </c>
    </row>
    <row r="84" spans="1:11" x14ac:dyDescent="0.25">
      <c r="A84" s="7" t="s">
        <v>67</v>
      </c>
      <c r="B84" s="2">
        <v>0.95</v>
      </c>
      <c r="C84" s="27">
        <v>1</v>
      </c>
      <c r="D84" s="23">
        <f t="shared" si="1"/>
        <v>172.19997444089455</v>
      </c>
      <c r="E84" s="23">
        <v>167.2</v>
      </c>
      <c r="F84" s="28">
        <v>4.9999744408945688</v>
      </c>
      <c r="G84" s="23">
        <f t="shared" si="2"/>
        <v>1575.67</v>
      </c>
      <c r="H84" s="23">
        <v>1486.75</v>
      </c>
      <c r="I84" s="23">
        <f t="shared" si="3"/>
        <v>8.892045454545455</v>
      </c>
      <c r="J84" s="24">
        <f t="shared" si="4"/>
        <v>88.92</v>
      </c>
      <c r="K84" s="23">
        <f t="shared" si="5"/>
        <v>110.34082799999999</v>
      </c>
    </row>
    <row r="85" spans="1:11" ht="33" x14ac:dyDescent="0.25">
      <c r="A85" s="7" t="s">
        <v>75</v>
      </c>
      <c r="B85" s="2">
        <v>0.95</v>
      </c>
      <c r="C85" s="27">
        <v>1</v>
      </c>
      <c r="D85" s="23">
        <f t="shared" si="1"/>
        <v>172.19961379310342</v>
      </c>
      <c r="E85" s="23">
        <v>167.2</v>
      </c>
      <c r="F85" s="28">
        <v>4.9996137931034479</v>
      </c>
      <c r="G85" s="23">
        <f t="shared" si="2"/>
        <v>1459.88</v>
      </c>
      <c r="H85" s="23">
        <v>1377.5</v>
      </c>
      <c r="I85" s="23">
        <f t="shared" si="3"/>
        <v>8.2386363636363633</v>
      </c>
      <c r="J85" s="24">
        <f t="shared" si="4"/>
        <v>82.38</v>
      </c>
      <c r="K85" s="23">
        <f t="shared" si="5"/>
        <v>102.22534199999998</v>
      </c>
    </row>
    <row r="86" spans="1:11" x14ac:dyDescent="0.25">
      <c r="A86" s="7" t="s">
        <v>52</v>
      </c>
      <c r="C86" s="27">
        <v>1</v>
      </c>
      <c r="D86" s="23">
        <f t="shared" si="1"/>
        <v>181.00035555555556</v>
      </c>
      <c r="E86" s="23">
        <v>176</v>
      </c>
      <c r="F86" s="28">
        <v>5.0003555555555561</v>
      </c>
      <c r="G86" s="23">
        <f t="shared" si="2"/>
        <v>951.14</v>
      </c>
      <c r="H86" s="23">
        <v>900</v>
      </c>
      <c r="I86" s="23">
        <f t="shared" si="3"/>
        <v>5.1136363636363633</v>
      </c>
      <c r="J86" s="24">
        <f t="shared" si="4"/>
        <v>51.14</v>
      </c>
      <c r="K86" s="23">
        <f t="shared" si="5"/>
        <v>63.459625999999993</v>
      </c>
    </row>
    <row r="87" spans="1:11" ht="33" x14ac:dyDescent="0.25">
      <c r="A87" s="7" t="s">
        <v>58</v>
      </c>
      <c r="C87" s="27">
        <v>1</v>
      </c>
      <c r="D87" s="23">
        <f t="shared" ref="D87:D93" si="6">F87+E87</f>
        <v>181.00034188034189</v>
      </c>
      <c r="E87" s="23">
        <v>176</v>
      </c>
      <c r="F87" s="28">
        <v>5.00034188034188</v>
      </c>
      <c r="G87" s="23">
        <f t="shared" ref="G87:G93" si="7">H87+J87</f>
        <v>1360.13</v>
      </c>
      <c r="H87" s="23">
        <v>1287</v>
      </c>
      <c r="I87" s="23">
        <f t="shared" ref="I87:I93" si="8">H87/E87</f>
        <v>7.3125</v>
      </c>
      <c r="J87" s="24">
        <f t="shared" ref="J87:J149" si="9">I87*F87*2</f>
        <v>73.13</v>
      </c>
      <c r="K87" s="23">
        <f t="shared" ref="K87:K93" si="10">J87*1.2409</f>
        <v>90.747016999999985</v>
      </c>
    </row>
    <row r="88" spans="1:11" ht="33" x14ac:dyDescent="0.25">
      <c r="A88" s="7" t="s">
        <v>76</v>
      </c>
      <c r="B88" s="2">
        <v>0.95</v>
      </c>
      <c r="C88" s="27">
        <v>1</v>
      </c>
      <c r="D88" s="23">
        <f t="shared" si="6"/>
        <v>172.19981701738334</v>
      </c>
      <c r="E88" s="23">
        <v>167.2</v>
      </c>
      <c r="F88" s="28">
        <v>4.9998170173833492</v>
      </c>
      <c r="G88" s="23">
        <f t="shared" si="7"/>
        <v>1100.4499999999998</v>
      </c>
      <c r="H88" s="23">
        <v>1038.3499999999999</v>
      </c>
      <c r="I88" s="23">
        <f t="shared" si="8"/>
        <v>6.2102272727272725</v>
      </c>
      <c r="J88" s="24">
        <f t="shared" si="9"/>
        <v>62.1</v>
      </c>
      <c r="K88" s="23">
        <f t="shared" si="10"/>
        <v>77.059889999999996</v>
      </c>
    </row>
    <row r="89" spans="1:11" x14ac:dyDescent="0.25">
      <c r="A89" s="7" t="s">
        <v>77</v>
      </c>
      <c r="C89" s="27">
        <v>1</v>
      </c>
      <c r="D89" s="23">
        <f t="shared" si="6"/>
        <v>180.00029304029303</v>
      </c>
      <c r="E89" s="23">
        <v>176</v>
      </c>
      <c r="F89" s="28">
        <v>4.0002930402930401</v>
      </c>
      <c r="G89" s="23">
        <f t="shared" si="7"/>
        <v>1427.05</v>
      </c>
      <c r="H89" s="23">
        <v>1365</v>
      </c>
      <c r="I89" s="23">
        <f t="shared" si="8"/>
        <v>7.7556818181818183</v>
      </c>
      <c r="J89" s="24">
        <f t="shared" si="9"/>
        <v>62.05</v>
      </c>
      <c r="K89" s="23">
        <f t="shared" si="10"/>
        <v>76.997844999999984</v>
      </c>
    </row>
    <row r="90" spans="1:11" x14ac:dyDescent="0.25">
      <c r="A90" s="7" t="s">
        <v>73</v>
      </c>
      <c r="C90" s="27">
        <v>1</v>
      </c>
      <c r="D90" s="23">
        <f t="shared" si="6"/>
        <v>180.00006504065041</v>
      </c>
      <c r="E90" s="23">
        <v>176</v>
      </c>
      <c r="F90" s="28">
        <v>4.0000650406504068</v>
      </c>
      <c r="G90" s="23">
        <f t="shared" si="7"/>
        <v>1285.9100000000001</v>
      </c>
      <c r="H90" s="23">
        <v>1230</v>
      </c>
      <c r="I90" s="23">
        <f t="shared" si="8"/>
        <v>6.9886363636363633</v>
      </c>
      <c r="J90" s="24">
        <f t="shared" si="9"/>
        <v>55.910000000000004</v>
      </c>
      <c r="K90" s="23">
        <f t="shared" si="10"/>
        <v>69.378719000000004</v>
      </c>
    </row>
    <row r="91" spans="1:11" x14ac:dyDescent="0.25">
      <c r="A91" s="7" t="s">
        <v>67</v>
      </c>
      <c r="C91" s="27">
        <v>1</v>
      </c>
      <c r="D91" s="23">
        <f t="shared" si="6"/>
        <v>178.99987220447284</v>
      </c>
      <c r="E91" s="23">
        <v>176</v>
      </c>
      <c r="F91" s="28">
        <v>2.9998722044728434</v>
      </c>
      <c r="G91" s="23">
        <f t="shared" si="7"/>
        <v>1618.35</v>
      </c>
      <c r="H91" s="23">
        <v>1565</v>
      </c>
      <c r="I91" s="23">
        <f t="shared" si="8"/>
        <v>8.892045454545455</v>
      </c>
      <c r="J91" s="24">
        <f t="shared" si="9"/>
        <v>53.35</v>
      </c>
      <c r="K91" s="23">
        <f t="shared" si="10"/>
        <v>66.202015000000003</v>
      </c>
    </row>
    <row r="92" spans="1:11" ht="33" x14ac:dyDescent="0.25">
      <c r="A92" s="7" t="s">
        <v>75</v>
      </c>
      <c r="C92" s="27">
        <v>1</v>
      </c>
      <c r="D92" s="23">
        <f t="shared" si="6"/>
        <v>178.00033103448277</v>
      </c>
      <c r="E92" s="23">
        <v>176</v>
      </c>
      <c r="F92" s="28">
        <v>2.000331034482759</v>
      </c>
      <c r="G92" s="23">
        <f t="shared" si="7"/>
        <v>1482.96</v>
      </c>
      <c r="H92" s="23">
        <v>1450</v>
      </c>
      <c r="I92" s="23">
        <f t="shared" si="8"/>
        <v>8.2386363636363633</v>
      </c>
      <c r="J92" s="24">
        <f t="shared" si="9"/>
        <v>32.96</v>
      </c>
      <c r="K92" s="23">
        <f t="shared" si="10"/>
        <v>40.900064</v>
      </c>
    </row>
    <row r="93" spans="1:11" x14ac:dyDescent="0.25">
      <c r="A93" s="7" t="s">
        <v>56</v>
      </c>
      <c r="C93" s="27">
        <v>1</v>
      </c>
      <c r="D93" s="23">
        <f t="shared" si="6"/>
        <v>80.999815384615388</v>
      </c>
      <c r="E93" s="23">
        <v>80</v>
      </c>
      <c r="F93" s="28">
        <v>0.99981538461538455</v>
      </c>
      <c r="G93" s="23">
        <f t="shared" si="7"/>
        <v>605.68002272307695</v>
      </c>
      <c r="H93" s="23">
        <v>590.91</v>
      </c>
      <c r="I93" s="23">
        <f t="shared" si="8"/>
        <v>7.3863749999999992</v>
      </c>
      <c r="J93" s="24">
        <f t="shared" si="9"/>
        <v>14.77002272307692</v>
      </c>
      <c r="K93" s="23">
        <f t="shared" si="10"/>
        <v>18.32812119706615</v>
      </c>
    </row>
    <row r="94" spans="1:11" hidden="1" x14ac:dyDescent="0.25">
      <c r="A94" s="7" t="s">
        <v>11</v>
      </c>
      <c r="C94" s="8"/>
      <c r="D94" s="8"/>
      <c r="E94" s="8"/>
      <c r="F94" s="29" t="e">
        <v>#DIV/0!</v>
      </c>
      <c r="G94" s="9"/>
      <c r="H94" s="9"/>
      <c r="I94" s="9"/>
      <c r="J94" s="24" t="e">
        <f t="shared" si="9"/>
        <v>#DIV/0!</v>
      </c>
      <c r="K94" s="9"/>
    </row>
    <row r="95" spans="1:11" hidden="1" x14ac:dyDescent="0.25">
      <c r="A95" s="7" t="s">
        <v>11</v>
      </c>
      <c r="C95" s="8"/>
      <c r="D95" s="8"/>
      <c r="E95" s="8"/>
      <c r="F95" s="29" t="e">
        <v>#DIV/0!</v>
      </c>
      <c r="G95" s="9"/>
      <c r="H95" s="9"/>
      <c r="I95" s="9"/>
      <c r="J95" s="24" t="e">
        <f t="shared" si="9"/>
        <v>#DIV/0!</v>
      </c>
      <c r="K95" s="9"/>
    </row>
    <row r="96" spans="1:11" hidden="1" x14ac:dyDescent="0.25">
      <c r="A96" s="7" t="s">
        <v>11</v>
      </c>
      <c r="C96" s="8"/>
      <c r="D96" s="8"/>
      <c r="E96" s="8"/>
      <c r="F96" s="29" t="e">
        <v>#DIV/0!</v>
      </c>
      <c r="G96" s="9"/>
      <c r="H96" s="9"/>
      <c r="I96" s="9"/>
      <c r="J96" s="24" t="e">
        <f t="shared" si="9"/>
        <v>#DIV/0!</v>
      </c>
      <c r="K96" s="9"/>
    </row>
    <row r="97" spans="1:11" hidden="1" x14ac:dyDescent="0.25">
      <c r="A97" s="7" t="s">
        <v>11</v>
      </c>
      <c r="C97" s="8"/>
      <c r="D97" s="8"/>
      <c r="E97" s="8"/>
      <c r="F97" s="29" t="e">
        <v>#DIV/0!</v>
      </c>
      <c r="G97" s="9"/>
      <c r="H97" s="9"/>
      <c r="I97" s="9"/>
      <c r="J97" s="24" t="e">
        <f t="shared" si="9"/>
        <v>#DIV/0!</v>
      </c>
      <c r="K97" s="9"/>
    </row>
    <row r="98" spans="1:11" hidden="1" x14ac:dyDescent="0.25">
      <c r="A98" s="7" t="s">
        <v>11</v>
      </c>
      <c r="C98" s="8"/>
      <c r="D98" s="8"/>
      <c r="E98" s="8"/>
      <c r="F98" s="29" t="e">
        <v>#DIV/0!</v>
      </c>
      <c r="G98" s="9"/>
      <c r="H98" s="9"/>
      <c r="I98" s="9"/>
      <c r="J98" s="24" t="e">
        <f t="shared" si="9"/>
        <v>#DIV/0!</v>
      </c>
      <c r="K98" s="9"/>
    </row>
    <row r="99" spans="1:11" hidden="1" x14ac:dyDescent="0.25">
      <c r="A99" s="7" t="s">
        <v>11</v>
      </c>
      <c r="C99" s="8"/>
      <c r="D99" s="8"/>
      <c r="E99" s="8"/>
      <c r="F99" s="29" t="e">
        <v>#DIV/0!</v>
      </c>
      <c r="G99" s="9"/>
      <c r="H99" s="9"/>
      <c r="I99" s="9"/>
      <c r="J99" s="24" t="e">
        <f t="shared" si="9"/>
        <v>#DIV/0!</v>
      </c>
      <c r="K99" s="9"/>
    </row>
    <row r="100" spans="1:11" hidden="1" x14ac:dyDescent="0.25">
      <c r="A100" s="7" t="s">
        <v>11</v>
      </c>
      <c r="C100" s="8"/>
      <c r="D100" s="8"/>
      <c r="E100" s="8"/>
      <c r="F100" s="29" t="e">
        <v>#DIV/0!</v>
      </c>
      <c r="G100" s="9"/>
      <c r="H100" s="9"/>
      <c r="I100" s="9"/>
      <c r="J100" s="24" t="e">
        <f t="shared" si="9"/>
        <v>#DIV/0!</v>
      </c>
      <c r="K100" s="9"/>
    </row>
    <row r="101" spans="1:11" hidden="1" x14ac:dyDescent="0.25">
      <c r="A101" s="7" t="s">
        <v>11</v>
      </c>
      <c r="C101" s="8"/>
      <c r="D101" s="8"/>
      <c r="E101" s="8"/>
      <c r="F101" s="29" t="e">
        <v>#DIV/0!</v>
      </c>
      <c r="G101" s="9"/>
      <c r="H101" s="9"/>
      <c r="I101" s="9"/>
      <c r="J101" s="24" t="e">
        <f t="shared" si="9"/>
        <v>#DIV/0!</v>
      </c>
      <c r="K101" s="9"/>
    </row>
    <row r="102" spans="1:11" hidden="1" x14ac:dyDescent="0.25">
      <c r="A102" s="7" t="s">
        <v>11</v>
      </c>
      <c r="C102" s="8"/>
      <c r="D102" s="8"/>
      <c r="E102" s="8"/>
      <c r="F102" s="29" t="e">
        <v>#DIV/0!</v>
      </c>
      <c r="G102" s="9"/>
      <c r="H102" s="9"/>
      <c r="I102" s="9"/>
      <c r="J102" s="24" t="e">
        <f t="shared" si="9"/>
        <v>#DIV/0!</v>
      </c>
      <c r="K102" s="9"/>
    </row>
    <row r="103" spans="1:11" hidden="1" x14ac:dyDescent="0.25">
      <c r="A103" s="7" t="s">
        <v>11</v>
      </c>
      <c r="C103" s="8"/>
      <c r="D103" s="8"/>
      <c r="E103" s="8"/>
      <c r="F103" s="29" t="e">
        <v>#DIV/0!</v>
      </c>
      <c r="G103" s="9"/>
      <c r="H103" s="9"/>
      <c r="I103" s="9"/>
      <c r="J103" s="24" t="e">
        <f t="shared" si="9"/>
        <v>#DIV/0!</v>
      </c>
      <c r="K103" s="9"/>
    </row>
    <row r="104" spans="1:11" hidden="1" x14ac:dyDescent="0.25">
      <c r="A104" s="7" t="s">
        <v>11</v>
      </c>
      <c r="C104" s="8"/>
      <c r="D104" s="8"/>
      <c r="E104" s="8"/>
      <c r="F104" s="29" t="e">
        <v>#DIV/0!</v>
      </c>
      <c r="G104" s="9"/>
      <c r="H104" s="9"/>
      <c r="I104" s="9"/>
      <c r="J104" s="24" t="e">
        <f t="shared" si="9"/>
        <v>#DIV/0!</v>
      </c>
      <c r="K104" s="9"/>
    </row>
    <row r="105" spans="1:11" hidden="1" x14ac:dyDescent="0.25">
      <c r="A105" s="7" t="s">
        <v>11</v>
      </c>
      <c r="C105" s="8"/>
      <c r="D105" s="8"/>
      <c r="E105" s="8"/>
      <c r="F105" s="29" t="e">
        <v>#DIV/0!</v>
      </c>
      <c r="G105" s="9"/>
      <c r="H105" s="9"/>
      <c r="I105" s="9"/>
      <c r="J105" s="24" t="e">
        <f t="shared" si="9"/>
        <v>#DIV/0!</v>
      </c>
      <c r="K105" s="9"/>
    </row>
    <row r="106" spans="1:11" hidden="1" x14ac:dyDescent="0.25">
      <c r="A106" s="7" t="s">
        <v>11</v>
      </c>
      <c r="C106" s="8"/>
      <c r="D106" s="8"/>
      <c r="E106" s="8"/>
      <c r="F106" s="29" t="e">
        <v>#DIV/0!</v>
      </c>
      <c r="G106" s="9"/>
      <c r="H106" s="9"/>
      <c r="I106" s="9"/>
      <c r="J106" s="24" t="e">
        <f t="shared" si="9"/>
        <v>#DIV/0!</v>
      </c>
      <c r="K106" s="9"/>
    </row>
    <row r="107" spans="1:11" hidden="1" x14ac:dyDescent="0.25">
      <c r="A107" s="7" t="s">
        <v>11</v>
      </c>
      <c r="C107" s="8"/>
      <c r="D107" s="8"/>
      <c r="E107" s="8"/>
      <c r="F107" s="29" t="e">
        <v>#DIV/0!</v>
      </c>
      <c r="G107" s="9"/>
      <c r="H107" s="9"/>
      <c r="I107" s="9"/>
      <c r="J107" s="24" t="e">
        <f t="shared" si="9"/>
        <v>#DIV/0!</v>
      </c>
      <c r="K107" s="9"/>
    </row>
    <row r="108" spans="1:11" hidden="1" x14ac:dyDescent="0.25">
      <c r="A108" s="7" t="s">
        <v>11</v>
      </c>
      <c r="C108" s="8"/>
      <c r="D108" s="8"/>
      <c r="E108" s="8"/>
      <c r="F108" s="29" t="e">
        <v>#DIV/0!</v>
      </c>
      <c r="G108" s="9"/>
      <c r="H108" s="9"/>
      <c r="I108" s="9"/>
      <c r="J108" s="24" t="e">
        <f t="shared" si="9"/>
        <v>#DIV/0!</v>
      </c>
      <c r="K108" s="9"/>
    </row>
    <row r="109" spans="1:11" hidden="1" x14ac:dyDescent="0.25">
      <c r="A109" s="7" t="s">
        <v>11</v>
      </c>
      <c r="C109" s="8"/>
      <c r="D109" s="8"/>
      <c r="E109" s="8"/>
      <c r="F109" s="29" t="e">
        <v>#DIV/0!</v>
      </c>
      <c r="G109" s="9"/>
      <c r="H109" s="9"/>
      <c r="I109" s="9"/>
      <c r="J109" s="24" t="e">
        <f t="shared" si="9"/>
        <v>#DIV/0!</v>
      </c>
      <c r="K109" s="9"/>
    </row>
    <row r="110" spans="1:11" hidden="1" x14ac:dyDescent="0.25">
      <c r="A110" s="7" t="s">
        <v>11</v>
      </c>
      <c r="C110" s="8"/>
      <c r="D110" s="8"/>
      <c r="E110" s="8"/>
      <c r="F110" s="29" t="e">
        <v>#DIV/0!</v>
      </c>
      <c r="G110" s="9"/>
      <c r="H110" s="9"/>
      <c r="I110" s="9"/>
      <c r="J110" s="24" t="e">
        <f t="shared" si="9"/>
        <v>#DIV/0!</v>
      </c>
      <c r="K110" s="9"/>
    </row>
    <row r="111" spans="1:11" hidden="1" x14ac:dyDescent="0.25">
      <c r="A111" s="7" t="s">
        <v>11</v>
      </c>
      <c r="C111" s="8"/>
      <c r="D111" s="8"/>
      <c r="E111" s="8"/>
      <c r="F111" s="29" t="e">
        <v>#DIV/0!</v>
      </c>
      <c r="G111" s="9"/>
      <c r="H111" s="9"/>
      <c r="I111" s="9"/>
      <c r="J111" s="24" t="e">
        <f t="shared" si="9"/>
        <v>#DIV/0!</v>
      </c>
      <c r="K111" s="9"/>
    </row>
    <row r="112" spans="1:11" hidden="1" x14ac:dyDescent="0.25">
      <c r="A112" s="7" t="s">
        <v>11</v>
      </c>
      <c r="C112" s="8"/>
      <c r="D112" s="8"/>
      <c r="E112" s="8"/>
      <c r="F112" s="29" t="e">
        <v>#DIV/0!</v>
      </c>
      <c r="G112" s="9"/>
      <c r="H112" s="9"/>
      <c r="I112" s="9"/>
      <c r="J112" s="24" t="e">
        <f t="shared" si="9"/>
        <v>#DIV/0!</v>
      </c>
      <c r="K112" s="9"/>
    </row>
    <row r="113" spans="1:11" hidden="1" x14ac:dyDescent="0.25">
      <c r="A113" s="7" t="s">
        <v>11</v>
      </c>
      <c r="C113" s="8"/>
      <c r="D113" s="8"/>
      <c r="E113" s="8"/>
      <c r="F113" s="29" t="e">
        <v>#DIV/0!</v>
      </c>
      <c r="G113" s="9"/>
      <c r="H113" s="9"/>
      <c r="I113" s="9"/>
      <c r="J113" s="24" t="e">
        <f t="shared" si="9"/>
        <v>#DIV/0!</v>
      </c>
      <c r="K113" s="9"/>
    </row>
    <row r="114" spans="1:11" hidden="1" x14ac:dyDescent="0.25">
      <c r="A114" s="7" t="s">
        <v>11</v>
      </c>
      <c r="C114" s="8"/>
      <c r="D114" s="8"/>
      <c r="E114" s="8"/>
      <c r="F114" s="29" t="e">
        <v>#DIV/0!</v>
      </c>
      <c r="G114" s="9"/>
      <c r="H114" s="9"/>
      <c r="I114" s="9"/>
      <c r="J114" s="24" t="e">
        <f t="shared" si="9"/>
        <v>#DIV/0!</v>
      </c>
      <c r="K114" s="9"/>
    </row>
    <row r="115" spans="1:11" hidden="1" x14ac:dyDescent="0.25">
      <c r="A115" s="7" t="s">
        <v>11</v>
      </c>
      <c r="C115" s="8"/>
      <c r="D115" s="8"/>
      <c r="E115" s="8"/>
      <c r="F115" s="29" t="e">
        <v>#DIV/0!</v>
      </c>
      <c r="G115" s="9"/>
      <c r="H115" s="9"/>
      <c r="I115" s="9"/>
      <c r="J115" s="24" t="e">
        <f t="shared" si="9"/>
        <v>#DIV/0!</v>
      </c>
      <c r="K115" s="9"/>
    </row>
    <row r="116" spans="1:11" hidden="1" x14ac:dyDescent="0.25">
      <c r="A116" s="7" t="s">
        <v>11</v>
      </c>
      <c r="C116" s="8"/>
      <c r="D116" s="8"/>
      <c r="E116" s="8"/>
      <c r="F116" s="29" t="e">
        <v>#DIV/0!</v>
      </c>
      <c r="G116" s="9"/>
      <c r="H116" s="9"/>
      <c r="I116" s="9"/>
      <c r="J116" s="24" t="e">
        <f t="shared" si="9"/>
        <v>#DIV/0!</v>
      </c>
      <c r="K116" s="9"/>
    </row>
    <row r="117" spans="1:11" hidden="1" x14ac:dyDescent="0.25">
      <c r="A117" s="7" t="s">
        <v>11</v>
      </c>
      <c r="C117" s="8"/>
      <c r="D117" s="8"/>
      <c r="E117" s="8"/>
      <c r="F117" s="29" t="e">
        <v>#DIV/0!</v>
      </c>
      <c r="G117" s="9"/>
      <c r="H117" s="9"/>
      <c r="I117" s="9"/>
      <c r="J117" s="24" t="e">
        <f t="shared" si="9"/>
        <v>#DIV/0!</v>
      </c>
      <c r="K117" s="9"/>
    </row>
    <row r="118" spans="1:11" hidden="1" x14ac:dyDescent="0.25">
      <c r="A118" s="7" t="s">
        <v>11</v>
      </c>
      <c r="C118" s="8"/>
      <c r="D118" s="8"/>
      <c r="E118" s="8"/>
      <c r="F118" s="29" t="e">
        <v>#DIV/0!</v>
      </c>
      <c r="G118" s="9"/>
      <c r="H118" s="9"/>
      <c r="I118" s="9"/>
      <c r="J118" s="24" t="e">
        <f t="shared" si="9"/>
        <v>#DIV/0!</v>
      </c>
      <c r="K118" s="9"/>
    </row>
    <row r="119" spans="1:11" hidden="1" x14ac:dyDescent="0.25">
      <c r="A119" s="7" t="s">
        <v>11</v>
      </c>
      <c r="C119" s="8"/>
      <c r="D119" s="8"/>
      <c r="E119" s="8"/>
      <c r="F119" s="29" t="e">
        <v>#DIV/0!</v>
      </c>
      <c r="G119" s="9"/>
      <c r="H119" s="9"/>
      <c r="I119" s="9"/>
      <c r="J119" s="24" t="e">
        <f t="shared" si="9"/>
        <v>#DIV/0!</v>
      </c>
      <c r="K119" s="9"/>
    </row>
    <row r="120" spans="1:11" hidden="1" x14ac:dyDescent="0.25">
      <c r="A120" s="7" t="s">
        <v>11</v>
      </c>
      <c r="C120" s="8"/>
      <c r="D120" s="8"/>
      <c r="E120" s="8"/>
      <c r="F120" s="29" t="e">
        <v>#DIV/0!</v>
      </c>
      <c r="G120" s="9"/>
      <c r="H120" s="9"/>
      <c r="I120" s="9"/>
      <c r="J120" s="24" t="e">
        <f t="shared" si="9"/>
        <v>#DIV/0!</v>
      </c>
      <c r="K120" s="9"/>
    </row>
    <row r="121" spans="1:11" hidden="1" x14ac:dyDescent="0.25">
      <c r="A121" s="7" t="s">
        <v>11</v>
      </c>
      <c r="C121" s="8"/>
      <c r="D121" s="8"/>
      <c r="E121" s="8"/>
      <c r="F121" s="29" t="e">
        <v>#DIV/0!</v>
      </c>
      <c r="G121" s="9"/>
      <c r="H121" s="9"/>
      <c r="I121" s="9"/>
      <c r="J121" s="24" t="e">
        <f t="shared" si="9"/>
        <v>#DIV/0!</v>
      </c>
      <c r="K121" s="9"/>
    </row>
    <row r="122" spans="1:11" hidden="1" x14ac:dyDescent="0.25">
      <c r="A122" s="7" t="s">
        <v>11</v>
      </c>
      <c r="C122" s="8"/>
      <c r="D122" s="8"/>
      <c r="E122" s="8"/>
      <c r="F122" s="29" t="e">
        <v>#DIV/0!</v>
      </c>
      <c r="G122" s="9"/>
      <c r="H122" s="9"/>
      <c r="I122" s="9"/>
      <c r="J122" s="24" t="e">
        <f t="shared" si="9"/>
        <v>#DIV/0!</v>
      </c>
      <c r="K122" s="9"/>
    </row>
    <row r="123" spans="1:11" hidden="1" x14ac:dyDescent="0.25">
      <c r="A123" s="7" t="s">
        <v>11</v>
      </c>
      <c r="C123" s="8"/>
      <c r="D123" s="8"/>
      <c r="E123" s="8"/>
      <c r="F123" s="29" t="e">
        <v>#DIV/0!</v>
      </c>
      <c r="G123" s="9"/>
      <c r="H123" s="9"/>
      <c r="I123" s="9"/>
      <c r="J123" s="24" t="e">
        <f t="shared" si="9"/>
        <v>#DIV/0!</v>
      </c>
      <c r="K123" s="9"/>
    </row>
    <row r="124" spans="1:11" hidden="1" x14ac:dyDescent="0.25">
      <c r="A124" s="7" t="s">
        <v>11</v>
      </c>
      <c r="C124" s="8"/>
      <c r="D124" s="8"/>
      <c r="E124" s="8"/>
      <c r="F124" s="29" t="e">
        <v>#DIV/0!</v>
      </c>
      <c r="G124" s="9"/>
      <c r="H124" s="9"/>
      <c r="I124" s="9"/>
      <c r="J124" s="24" t="e">
        <f t="shared" si="9"/>
        <v>#DIV/0!</v>
      </c>
      <c r="K124" s="9"/>
    </row>
    <row r="125" spans="1:11" hidden="1" x14ac:dyDescent="0.25">
      <c r="A125" s="7" t="s">
        <v>11</v>
      </c>
      <c r="C125" s="8"/>
      <c r="D125" s="8"/>
      <c r="E125" s="8"/>
      <c r="F125" s="29" t="e">
        <v>#DIV/0!</v>
      </c>
      <c r="G125" s="9"/>
      <c r="H125" s="9"/>
      <c r="I125" s="9"/>
      <c r="J125" s="24" t="e">
        <f t="shared" si="9"/>
        <v>#DIV/0!</v>
      </c>
      <c r="K125" s="9"/>
    </row>
    <row r="126" spans="1:11" hidden="1" x14ac:dyDescent="0.25">
      <c r="A126" s="7" t="s">
        <v>11</v>
      </c>
      <c r="C126" s="8"/>
      <c r="D126" s="8"/>
      <c r="E126" s="8"/>
      <c r="F126" s="29" t="e">
        <v>#DIV/0!</v>
      </c>
      <c r="G126" s="9"/>
      <c r="H126" s="9"/>
      <c r="I126" s="9"/>
      <c r="J126" s="24" t="e">
        <f t="shared" si="9"/>
        <v>#DIV/0!</v>
      </c>
      <c r="K126" s="9"/>
    </row>
    <row r="127" spans="1:11" hidden="1" x14ac:dyDescent="0.25">
      <c r="A127" s="7" t="s">
        <v>11</v>
      </c>
      <c r="C127" s="8"/>
      <c r="D127" s="8"/>
      <c r="E127" s="8"/>
      <c r="F127" s="29" t="e">
        <v>#DIV/0!</v>
      </c>
      <c r="G127" s="9"/>
      <c r="H127" s="9"/>
      <c r="I127" s="9"/>
      <c r="J127" s="24" t="e">
        <f t="shared" si="9"/>
        <v>#DIV/0!</v>
      </c>
      <c r="K127" s="9"/>
    </row>
    <row r="128" spans="1:11" hidden="1" x14ac:dyDescent="0.25">
      <c r="A128" s="7" t="s">
        <v>11</v>
      </c>
      <c r="C128" s="8"/>
      <c r="D128" s="8"/>
      <c r="E128" s="8"/>
      <c r="F128" s="29" t="e">
        <v>#DIV/0!</v>
      </c>
      <c r="G128" s="9"/>
      <c r="H128" s="9"/>
      <c r="I128" s="9"/>
      <c r="J128" s="24" t="e">
        <f t="shared" si="9"/>
        <v>#DIV/0!</v>
      </c>
      <c r="K128" s="9"/>
    </row>
    <row r="129" spans="1:11" hidden="1" x14ac:dyDescent="0.25">
      <c r="A129" s="7" t="s">
        <v>11</v>
      </c>
      <c r="C129" s="8"/>
      <c r="D129" s="8"/>
      <c r="E129" s="8"/>
      <c r="F129" s="29" t="e">
        <v>#DIV/0!</v>
      </c>
      <c r="G129" s="9"/>
      <c r="H129" s="9"/>
      <c r="I129" s="9"/>
      <c r="J129" s="24" t="e">
        <f t="shared" si="9"/>
        <v>#DIV/0!</v>
      </c>
      <c r="K129" s="9"/>
    </row>
    <row r="130" spans="1:11" hidden="1" x14ac:dyDescent="0.25">
      <c r="A130" s="7" t="s">
        <v>11</v>
      </c>
      <c r="C130" s="8"/>
      <c r="D130" s="8"/>
      <c r="E130" s="8"/>
      <c r="F130" s="29" t="e">
        <v>#DIV/0!</v>
      </c>
      <c r="G130" s="9"/>
      <c r="H130" s="9"/>
      <c r="I130" s="9"/>
      <c r="J130" s="24" t="e">
        <f t="shared" si="9"/>
        <v>#DIV/0!</v>
      </c>
      <c r="K130" s="9"/>
    </row>
    <row r="131" spans="1:11" hidden="1" x14ac:dyDescent="0.25">
      <c r="A131" s="7" t="s">
        <v>11</v>
      </c>
      <c r="C131" s="8"/>
      <c r="D131" s="8"/>
      <c r="E131" s="8"/>
      <c r="F131" s="29" t="e">
        <v>#DIV/0!</v>
      </c>
      <c r="G131" s="9"/>
      <c r="H131" s="9"/>
      <c r="I131" s="9"/>
      <c r="J131" s="24" t="e">
        <f t="shared" si="9"/>
        <v>#DIV/0!</v>
      </c>
      <c r="K131" s="9"/>
    </row>
    <row r="132" spans="1:11" hidden="1" x14ac:dyDescent="0.25">
      <c r="A132" s="7" t="s">
        <v>11</v>
      </c>
      <c r="C132" s="8"/>
      <c r="D132" s="8"/>
      <c r="E132" s="8"/>
      <c r="F132" s="29" t="e">
        <v>#DIV/0!</v>
      </c>
      <c r="G132" s="9"/>
      <c r="H132" s="9"/>
      <c r="I132" s="9"/>
      <c r="J132" s="24" t="e">
        <f t="shared" si="9"/>
        <v>#DIV/0!</v>
      </c>
      <c r="K132" s="9"/>
    </row>
    <row r="133" spans="1:11" hidden="1" x14ac:dyDescent="0.25">
      <c r="A133" s="7" t="s">
        <v>11</v>
      </c>
      <c r="C133" s="8"/>
      <c r="D133" s="8"/>
      <c r="E133" s="8"/>
      <c r="F133" s="29" t="e">
        <v>#DIV/0!</v>
      </c>
      <c r="G133" s="9"/>
      <c r="H133" s="9"/>
      <c r="I133" s="9"/>
      <c r="J133" s="24" t="e">
        <f t="shared" si="9"/>
        <v>#DIV/0!</v>
      </c>
      <c r="K133" s="9"/>
    </row>
    <row r="134" spans="1:11" hidden="1" x14ac:dyDescent="0.25">
      <c r="A134" s="7" t="s">
        <v>11</v>
      </c>
      <c r="C134" s="8"/>
      <c r="D134" s="8"/>
      <c r="E134" s="8"/>
      <c r="F134" s="29" t="e">
        <v>#DIV/0!</v>
      </c>
      <c r="G134" s="9"/>
      <c r="H134" s="9"/>
      <c r="I134" s="9"/>
      <c r="J134" s="24" t="e">
        <f t="shared" si="9"/>
        <v>#DIV/0!</v>
      </c>
      <c r="K134" s="9"/>
    </row>
    <row r="135" spans="1:11" hidden="1" x14ac:dyDescent="0.25">
      <c r="A135" s="7" t="s">
        <v>11</v>
      </c>
      <c r="C135" s="8"/>
      <c r="D135" s="8"/>
      <c r="E135" s="8"/>
      <c r="F135" s="29" t="e">
        <v>#DIV/0!</v>
      </c>
      <c r="G135" s="9"/>
      <c r="H135" s="9"/>
      <c r="I135" s="9"/>
      <c r="J135" s="24" t="e">
        <f t="shared" si="9"/>
        <v>#DIV/0!</v>
      </c>
      <c r="K135" s="9"/>
    </row>
    <row r="136" spans="1:11" hidden="1" x14ac:dyDescent="0.25">
      <c r="A136" s="7" t="s">
        <v>11</v>
      </c>
      <c r="C136" s="8"/>
      <c r="D136" s="8"/>
      <c r="E136" s="8"/>
      <c r="F136" s="29" t="e">
        <v>#DIV/0!</v>
      </c>
      <c r="G136" s="9"/>
      <c r="H136" s="9"/>
      <c r="I136" s="9"/>
      <c r="J136" s="24" t="e">
        <f t="shared" si="9"/>
        <v>#DIV/0!</v>
      </c>
      <c r="K136" s="9"/>
    </row>
    <row r="137" spans="1:11" hidden="1" x14ac:dyDescent="0.25">
      <c r="A137" s="7" t="s">
        <v>11</v>
      </c>
      <c r="C137" s="8"/>
      <c r="D137" s="8"/>
      <c r="E137" s="8"/>
      <c r="F137" s="29" t="e">
        <v>#DIV/0!</v>
      </c>
      <c r="G137" s="9"/>
      <c r="H137" s="9"/>
      <c r="I137" s="9"/>
      <c r="J137" s="24" t="e">
        <f t="shared" si="9"/>
        <v>#DIV/0!</v>
      </c>
      <c r="K137" s="9"/>
    </row>
    <row r="138" spans="1:11" hidden="1" x14ac:dyDescent="0.25">
      <c r="A138" s="7" t="s">
        <v>11</v>
      </c>
      <c r="C138" s="8"/>
      <c r="D138" s="8"/>
      <c r="E138" s="8"/>
      <c r="F138" s="29" t="e">
        <v>#DIV/0!</v>
      </c>
      <c r="G138" s="9"/>
      <c r="H138" s="9"/>
      <c r="I138" s="9"/>
      <c r="J138" s="24" t="e">
        <f t="shared" si="9"/>
        <v>#DIV/0!</v>
      </c>
      <c r="K138" s="9"/>
    </row>
    <row r="139" spans="1:11" hidden="1" x14ac:dyDescent="0.25">
      <c r="A139" s="7" t="s">
        <v>11</v>
      </c>
      <c r="C139" s="8"/>
      <c r="D139" s="8"/>
      <c r="E139" s="8"/>
      <c r="F139" s="29" t="e">
        <v>#DIV/0!</v>
      </c>
      <c r="G139" s="9"/>
      <c r="H139" s="9"/>
      <c r="I139" s="9"/>
      <c r="J139" s="24" t="e">
        <f t="shared" si="9"/>
        <v>#DIV/0!</v>
      </c>
      <c r="K139" s="9"/>
    </row>
    <row r="140" spans="1:11" hidden="1" x14ac:dyDescent="0.25">
      <c r="A140" s="7" t="s">
        <v>11</v>
      </c>
      <c r="C140" s="8"/>
      <c r="D140" s="8"/>
      <c r="E140" s="8"/>
      <c r="F140" s="29" t="e">
        <v>#DIV/0!</v>
      </c>
      <c r="G140" s="9"/>
      <c r="H140" s="9"/>
      <c r="I140" s="9"/>
      <c r="J140" s="24" t="e">
        <f t="shared" si="9"/>
        <v>#DIV/0!</v>
      </c>
      <c r="K140" s="9"/>
    </row>
    <row r="141" spans="1:11" hidden="1" x14ac:dyDescent="0.25">
      <c r="A141" s="7" t="s">
        <v>11</v>
      </c>
      <c r="C141" s="8"/>
      <c r="D141" s="8"/>
      <c r="E141" s="8"/>
      <c r="F141" s="29" t="e">
        <v>#DIV/0!</v>
      </c>
      <c r="G141" s="9"/>
      <c r="H141" s="9"/>
      <c r="I141" s="9"/>
      <c r="J141" s="24" t="e">
        <f t="shared" si="9"/>
        <v>#DIV/0!</v>
      </c>
      <c r="K141" s="9"/>
    </row>
    <row r="142" spans="1:11" hidden="1" x14ac:dyDescent="0.25">
      <c r="A142" s="7" t="s">
        <v>11</v>
      </c>
      <c r="C142" s="8"/>
      <c r="D142" s="8"/>
      <c r="E142" s="8"/>
      <c r="F142" s="29" t="e">
        <v>#DIV/0!</v>
      </c>
      <c r="G142" s="9"/>
      <c r="H142" s="9"/>
      <c r="I142" s="9"/>
      <c r="J142" s="24" t="e">
        <f t="shared" si="9"/>
        <v>#DIV/0!</v>
      </c>
      <c r="K142" s="9"/>
    </row>
    <row r="143" spans="1:11" hidden="1" x14ac:dyDescent="0.25">
      <c r="A143" s="7" t="s">
        <v>11</v>
      </c>
      <c r="C143" s="8"/>
      <c r="D143" s="8"/>
      <c r="E143" s="8"/>
      <c r="F143" s="29" t="e">
        <v>#DIV/0!</v>
      </c>
      <c r="G143" s="9"/>
      <c r="H143" s="9"/>
      <c r="I143" s="9"/>
      <c r="J143" s="24" t="e">
        <f t="shared" si="9"/>
        <v>#DIV/0!</v>
      </c>
      <c r="K143" s="9"/>
    </row>
    <row r="144" spans="1:11" hidden="1" x14ac:dyDescent="0.25">
      <c r="A144" s="7" t="s">
        <v>11</v>
      </c>
      <c r="C144" s="8"/>
      <c r="D144" s="8"/>
      <c r="E144" s="8"/>
      <c r="F144" s="29" t="e">
        <v>#DIV/0!</v>
      </c>
      <c r="G144" s="9"/>
      <c r="H144" s="9"/>
      <c r="I144" s="9"/>
      <c r="J144" s="24" t="e">
        <f t="shared" si="9"/>
        <v>#DIV/0!</v>
      </c>
      <c r="K144" s="9"/>
    </row>
    <row r="145" spans="1:11" hidden="1" x14ac:dyDescent="0.25">
      <c r="A145" s="7" t="s">
        <v>11</v>
      </c>
      <c r="C145" s="8"/>
      <c r="D145" s="8"/>
      <c r="E145" s="8"/>
      <c r="F145" s="29" t="e">
        <v>#DIV/0!</v>
      </c>
      <c r="G145" s="9"/>
      <c r="H145" s="9"/>
      <c r="I145" s="9"/>
      <c r="J145" s="24" t="e">
        <f t="shared" si="9"/>
        <v>#DIV/0!</v>
      </c>
      <c r="K145" s="9"/>
    </row>
    <row r="146" spans="1:11" hidden="1" x14ac:dyDescent="0.25">
      <c r="A146" s="7" t="s">
        <v>11</v>
      </c>
      <c r="C146" s="8"/>
      <c r="D146" s="8"/>
      <c r="E146" s="8"/>
      <c r="F146" s="29" t="e">
        <v>#DIV/0!</v>
      </c>
      <c r="G146" s="9"/>
      <c r="H146" s="9"/>
      <c r="I146" s="9"/>
      <c r="J146" s="24" t="e">
        <f t="shared" si="9"/>
        <v>#DIV/0!</v>
      </c>
      <c r="K146" s="9"/>
    </row>
    <row r="147" spans="1:11" hidden="1" x14ac:dyDescent="0.25">
      <c r="A147" s="7" t="s">
        <v>11</v>
      </c>
      <c r="C147" s="8"/>
      <c r="D147" s="8"/>
      <c r="E147" s="8"/>
      <c r="F147" s="29" t="e">
        <v>#DIV/0!</v>
      </c>
      <c r="G147" s="9"/>
      <c r="H147" s="9"/>
      <c r="I147" s="9"/>
      <c r="J147" s="24" t="e">
        <f t="shared" si="9"/>
        <v>#DIV/0!</v>
      </c>
      <c r="K147" s="9"/>
    </row>
    <row r="148" spans="1:11" hidden="1" x14ac:dyDescent="0.25">
      <c r="A148" s="7" t="s">
        <v>11</v>
      </c>
      <c r="C148" s="8"/>
      <c r="D148" s="8"/>
      <c r="E148" s="8"/>
      <c r="F148" s="29" t="e">
        <v>#DIV/0!</v>
      </c>
      <c r="G148" s="9"/>
      <c r="H148" s="9"/>
      <c r="I148" s="9"/>
      <c r="J148" s="24" t="e">
        <f t="shared" si="9"/>
        <v>#DIV/0!</v>
      </c>
      <c r="K148" s="9"/>
    </row>
    <row r="149" spans="1:11" hidden="1" x14ac:dyDescent="0.25">
      <c r="A149" s="7" t="s">
        <v>11</v>
      </c>
      <c r="C149" s="8"/>
      <c r="D149" s="8"/>
      <c r="E149" s="8"/>
      <c r="F149" s="29" t="e">
        <v>#DIV/0!</v>
      </c>
      <c r="G149" s="9"/>
      <c r="H149" s="9"/>
      <c r="I149" s="9"/>
      <c r="J149" s="24" t="e">
        <f t="shared" si="9"/>
        <v>#DIV/0!</v>
      </c>
      <c r="K149" s="9"/>
    </row>
    <row r="152" spans="1:11" x14ac:dyDescent="0.25">
      <c r="A152" s="13" t="s">
        <v>2</v>
      </c>
      <c r="C152" s="14"/>
      <c r="D152" s="14"/>
      <c r="E152" s="14"/>
      <c r="F152" s="14"/>
      <c r="G152" s="14"/>
      <c r="H152" s="14"/>
      <c r="I152" s="14"/>
      <c r="J152" s="14"/>
      <c r="K152" s="14"/>
    </row>
    <row r="153" spans="1:11" ht="48.75" customHeight="1" x14ac:dyDescent="0.25">
      <c r="A153" s="146" t="s">
        <v>6</v>
      </c>
      <c r="B153" s="146"/>
      <c r="C153" s="146"/>
      <c r="D153" s="146"/>
      <c r="E153" s="146"/>
      <c r="F153" s="146"/>
      <c r="G153" s="146"/>
      <c r="H153" s="12"/>
      <c r="I153" s="12"/>
      <c r="J153" s="12"/>
      <c r="K153" s="12"/>
    </row>
    <row r="154" spans="1:11" ht="18" customHeight="1" x14ac:dyDescent="0.25">
      <c r="A154" s="22" t="s">
        <v>8</v>
      </c>
      <c r="E154" s="14"/>
      <c r="F154" s="14"/>
      <c r="G154" s="14"/>
      <c r="H154" s="14"/>
      <c r="I154" s="14"/>
      <c r="J154" s="14"/>
      <c r="K154" s="14"/>
    </row>
    <row r="155" spans="1:11" customFormat="1" ht="15" x14ac:dyDescent="0.25">
      <c r="A155" s="33" t="s">
        <v>82</v>
      </c>
      <c r="B155" s="33"/>
      <c r="C155" s="34"/>
      <c r="D155" s="34"/>
      <c r="E155" s="33"/>
      <c r="F155" s="33"/>
      <c r="G155" s="33"/>
      <c r="H155" s="33"/>
      <c r="I155" s="33"/>
      <c r="J155" s="33"/>
      <c r="K155" s="33"/>
    </row>
    <row r="156" spans="1:11" customFormat="1" ht="15" x14ac:dyDescent="0.25">
      <c r="A156" s="33" t="s">
        <v>83</v>
      </c>
      <c r="B156" s="33"/>
      <c r="C156" s="34"/>
      <c r="D156" s="34"/>
      <c r="E156" s="33"/>
      <c r="F156" s="33"/>
      <c r="G156" s="33"/>
      <c r="H156" s="33"/>
      <c r="I156" s="33"/>
      <c r="J156" s="33"/>
      <c r="K156" s="33"/>
    </row>
    <row r="157" spans="1:11" customFormat="1" ht="15" x14ac:dyDescent="0.25">
      <c r="A157" s="33" t="s">
        <v>84</v>
      </c>
      <c r="B157" s="33"/>
      <c r="C157" s="34"/>
      <c r="D157" s="34"/>
      <c r="E157" s="33"/>
      <c r="F157" s="33"/>
      <c r="G157" s="33"/>
      <c r="H157" s="33"/>
      <c r="I157" s="33"/>
      <c r="J157" s="33"/>
      <c r="K157" s="33"/>
    </row>
    <row r="158" spans="1:11" ht="18" customHeight="1" x14ac:dyDescent="0.25">
      <c r="A158" s="14"/>
      <c r="C158" s="22"/>
      <c r="D158" s="22"/>
      <c r="E158" s="14"/>
      <c r="F158" s="14"/>
      <c r="G158" s="14"/>
      <c r="H158" s="14"/>
      <c r="I158" s="14"/>
      <c r="J158" s="14"/>
      <c r="K158" s="14"/>
    </row>
    <row r="159" spans="1:11" ht="18" customHeight="1" x14ac:dyDescent="0.3">
      <c r="A159" s="14" t="s">
        <v>25</v>
      </c>
      <c r="C159" s="22"/>
      <c r="D159" s="22"/>
      <c r="E159" s="14"/>
      <c r="F159" s="14"/>
      <c r="G159" s="14"/>
      <c r="H159" s="14"/>
      <c r="I159" s="14"/>
      <c r="J159" s="14"/>
      <c r="K159" s="14"/>
    </row>
    <row r="160" spans="1:11" ht="18" customHeight="1" x14ac:dyDescent="0.25">
      <c r="A160" s="14"/>
      <c r="C160" s="22"/>
      <c r="D160" s="22"/>
      <c r="E160" s="14"/>
      <c r="F160" s="14"/>
      <c r="G160" s="14"/>
      <c r="H160" s="14"/>
      <c r="I160" s="14"/>
      <c r="J160" s="14"/>
      <c r="K160" s="14"/>
    </row>
    <row r="161" spans="1:11" ht="37.5" customHeight="1" x14ac:dyDescent="0.25">
      <c r="A161" s="133" t="s">
        <v>12</v>
      </c>
      <c r="B161" s="133"/>
      <c r="C161" s="133"/>
      <c r="D161" s="133"/>
      <c r="E161" s="133"/>
      <c r="F161" s="133"/>
      <c r="G161" s="133"/>
      <c r="H161" s="133"/>
      <c r="I161" s="133"/>
      <c r="J161" s="133"/>
      <c r="K161" s="133"/>
    </row>
    <row r="162" spans="1:11" ht="18" customHeight="1" x14ac:dyDescent="0.25">
      <c r="A162" s="134" t="s">
        <v>18</v>
      </c>
      <c r="B162" s="134"/>
      <c r="C162" s="134"/>
      <c r="D162" s="134"/>
      <c r="E162" s="134"/>
      <c r="F162" s="134"/>
      <c r="G162" s="134"/>
      <c r="H162" s="134"/>
      <c r="I162" s="134"/>
      <c r="J162" s="134"/>
      <c r="K162" s="134"/>
    </row>
    <row r="163" spans="1:11" x14ac:dyDescent="0.25">
      <c r="A163" s="21"/>
      <c r="B163" s="21"/>
      <c r="C163" s="21"/>
      <c r="D163" s="21"/>
      <c r="E163" s="21"/>
      <c r="F163" s="21"/>
      <c r="G163" s="21"/>
      <c r="H163" s="21"/>
      <c r="I163" s="21"/>
      <c r="J163" s="21"/>
      <c r="K163" s="21"/>
    </row>
    <row r="165" spans="1:11" x14ac:dyDescent="0.25">
      <c r="A165" s="2" t="s">
        <v>4</v>
      </c>
    </row>
    <row r="166" spans="1:11" ht="18" customHeight="1" x14ac:dyDescent="0.25"/>
    <row r="167" spans="1:11" x14ac:dyDescent="0.25">
      <c r="A167" s="2" t="s">
        <v>80</v>
      </c>
    </row>
    <row r="168" spans="1:11" x14ac:dyDescent="0.25">
      <c r="A168" s="2" t="s">
        <v>81</v>
      </c>
    </row>
  </sheetData>
  <mergeCells count="15">
    <mergeCell ref="A161:K161"/>
    <mergeCell ref="A162:K162"/>
    <mergeCell ref="A2:K2"/>
    <mergeCell ref="J1:K1"/>
    <mergeCell ref="C7:C9"/>
    <mergeCell ref="D7:F7"/>
    <mergeCell ref="G7:J7"/>
    <mergeCell ref="K7:K9"/>
    <mergeCell ref="D8:D9"/>
    <mergeCell ref="E8:E9"/>
    <mergeCell ref="F8:F9"/>
    <mergeCell ref="G8:G9"/>
    <mergeCell ref="A7:A9"/>
    <mergeCell ref="A153:G153"/>
    <mergeCell ref="B7:B9"/>
  </mergeCells>
  <pageMargins left="0.31496062992125984" right="0.31496062992125984" top="0.55118110236220474" bottom="0.35433070866141736" header="0.31496062992125984" footer="0.31496062992125984"/>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CC8AF-28E7-4822-8328-2C39EF658228}">
  <dimension ref="A1:G13"/>
  <sheetViews>
    <sheetView tabSelected="1" zoomScale="90" zoomScaleNormal="90" workbookViewId="0">
      <selection activeCell="M14" sqref="M14"/>
    </sheetView>
  </sheetViews>
  <sheetFormatPr defaultRowHeight="15" x14ac:dyDescent="0.25"/>
  <cols>
    <col min="1" max="1" width="5.85546875" customWidth="1"/>
    <col min="2" max="2" width="47.28515625" customWidth="1"/>
    <col min="3" max="3" width="26" customWidth="1"/>
    <col min="4" max="4" width="20.28515625" customWidth="1"/>
    <col min="5" max="5" width="23.28515625" customWidth="1"/>
    <col min="6" max="6" width="11.28515625" customWidth="1"/>
    <col min="7" max="7" width="10.85546875" bestFit="1" customWidth="1"/>
  </cols>
  <sheetData>
    <row r="1" spans="1:7" ht="51.75" customHeight="1" x14ac:dyDescent="0.25">
      <c r="C1" s="147" t="s">
        <v>151</v>
      </c>
      <c r="D1" s="147"/>
      <c r="E1" s="147"/>
    </row>
    <row r="3" spans="1:7" ht="46.5" customHeight="1" x14ac:dyDescent="0.25">
      <c r="A3" s="135" t="s">
        <v>287</v>
      </c>
      <c r="B3" s="135"/>
      <c r="C3" s="135"/>
      <c r="D3" s="135"/>
      <c r="E3" s="135"/>
    </row>
    <row r="4" spans="1:7" ht="16.5" x14ac:dyDescent="0.25">
      <c r="A4" s="35"/>
      <c r="B4" s="35"/>
    </row>
    <row r="5" spans="1:7" ht="15.75" thickBot="1" x14ac:dyDescent="0.3">
      <c r="A5" s="38"/>
    </row>
    <row r="6" spans="1:7" ht="15.75" x14ac:dyDescent="0.25">
      <c r="A6" s="148"/>
      <c r="B6" s="149"/>
      <c r="C6" s="152" t="s">
        <v>0</v>
      </c>
      <c r="D6" s="153"/>
      <c r="E6" s="154"/>
    </row>
    <row r="7" spans="1:7" ht="135" customHeight="1" x14ac:dyDescent="0.25">
      <c r="A7" s="150"/>
      <c r="B7" s="151"/>
      <c r="C7" s="39" t="s">
        <v>86</v>
      </c>
      <c r="D7" s="40" t="s">
        <v>157</v>
      </c>
      <c r="E7" s="41" t="s">
        <v>158</v>
      </c>
    </row>
    <row r="8" spans="1:7" ht="15.75" x14ac:dyDescent="0.25">
      <c r="A8" s="155" t="s">
        <v>0</v>
      </c>
      <c r="B8" s="156"/>
      <c r="C8" s="42">
        <f>SUM(C9:C13)</f>
        <v>72525.776000000013</v>
      </c>
      <c r="D8" s="43">
        <f>SUM(D9:D13)</f>
        <v>758107.94000000006</v>
      </c>
      <c r="E8" s="44">
        <f>SUM(E9:E13)</f>
        <v>936582</v>
      </c>
      <c r="G8" s="37"/>
    </row>
    <row r="9" spans="1:7" s="77" customFormat="1" ht="15.75" x14ac:dyDescent="0.25">
      <c r="A9" s="45">
        <v>1</v>
      </c>
      <c r="B9" s="126" t="s">
        <v>195</v>
      </c>
      <c r="C9" s="82">
        <f>NMPD_sum_darbs_dec_feb!E11</f>
        <v>48458.586000000003</v>
      </c>
      <c r="D9" s="83">
        <f>NMPD_sum_darbs_dec_feb!H11</f>
        <v>354963.44000000006</v>
      </c>
      <c r="E9" s="76">
        <f>ROUNDUP(NMPD_sum_darbs_dec_feb!I11,0)</f>
        <v>438700</v>
      </c>
      <c r="F9" s="187"/>
    </row>
    <row r="10" spans="1:7" ht="15.75" x14ac:dyDescent="0.25">
      <c r="A10" s="45">
        <v>2</v>
      </c>
      <c r="B10" s="46" t="s">
        <v>92</v>
      </c>
      <c r="C10" s="47">
        <f>SPKC_decembris!E11+SPKC_janvāris!E11+SPKC_februāris!E11+SPKC_marts!E11+SPKC_aprīlis!E11</f>
        <v>9379.5</v>
      </c>
      <c r="D10" s="48">
        <f>SPKC_decembris!H11+SPKC_janvāris!H11+SPKC_februāris!H11+SPKC_marts!H11+SPKC_aprīlis!H11</f>
        <v>133984.53999999998</v>
      </c>
      <c r="E10" s="51">
        <f>ROUNDUP(SPKC_decembris!I11+SPKC_janvāris!I11+SPKC_februāris!I11+SPKC_marts!I11+SPKC_aprīlis!I11,0)</f>
        <v>165230</v>
      </c>
      <c r="F10" s="37"/>
      <c r="G10" s="37"/>
    </row>
    <row r="11" spans="1:7" ht="15.75" x14ac:dyDescent="0.25">
      <c r="A11" s="45">
        <v>3</v>
      </c>
      <c r="B11" s="46" t="s">
        <v>109</v>
      </c>
      <c r="C11" s="47">
        <f>NVD_decembris!E11+NVD_janvāris!E11+NVD_februāris!E11+NVD_marts!E11+NVD_aprīlis!E11</f>
        <v>12166.45</v>
      </c>
      <c r="D11" s="48">
        <f>NVD_decembris!H11+NVD_janvāris!H11+NVD_februāris!H11+NVD_marts!H11+NVD_aprīlis!H11</f>
        <v>215695.61000000002</v>
      </c>
      <c r="E11" s="51">
        <f>ROUNDUP(NVD_decembris!I11+NVD_janvāris!I11+NVD_februāris!I11+NVD_marts!I11+NVD_aprīlis!I11,0)</f>
        <v>266579</v>
      </c>
      <c r="F11" s="37"/>
    </row>
    <row r="12" spans="1:7" s="52" customFormat="1" ht="15.75" x14ac:dyDescent="0.25">
      <c r="A12" s="45">
        <v>4</v>
      </c>
      <c r="B12" s="46" t="s">
        <v>144</v>
      </c>
      <c r="C12" s="47">
        <f>VADC_janvāris!E12</f>
        <v>7</v>
      </c>
      <c r="D12" s="48">
        <f>VADC_janvāris!H11</f>
        <v>107.25</v>
      </c>
      <c r="E12" s="51">
        <f>ROUNDUP(VADC_janvāris!I11,0)</f>
        <v>133</v>
      </c>
      <c r="F12" s="37"/>
      <c r="G12" s="37"/>
    </row>
    <row r="13" spans="1:7" ht="16.5" thickBot="1" x14ac:dyDescent="0.3">
      <c r="A13" s="127">
        <v>5</v>
      </c>
      <c r="B13" s="128" t="s">
        <v>126</v>
      </c>
      <c r="C13" s="123">
        <f>VM_decembris!E11+VM_janvāris!E11+VM_februāris!E11+VM_marts!E11+VM_aprīlis!E11</f>
        <v>2514.2399999999998</v>
      </c>
      <c r="D13" s="124">
        <f>VM_decembris!H11+VM_janvāris!H11+VM_februāris!H11+VM_marts!H11+VM_aprīlis!H11</f>
        <v>53357.1</v>
      </c>
      <c r="E13" s="125">
        <f>ROUNDUP(VM_decembris!I11+VM_janvāris!I11+VM_februāris!I11+VM_marts!I11+VM_aprīlis!I11,0)</f>
        <v>65940</v>
      </c>
      <c r="F13" s="37"/>
    </row>
  </sheetData>
  <mergeCells count="5">
    <mergeCell ref="C1:E1"/>
    <mergeCell ref="A3:E3"/>
    <mergeCell ref="A6:B7"/>
    <mergeCell ref="C6:E6"/>
    <mergeCell ref="A8:B8"/>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D7FA0-2050-4ABA-8F4A-95A04AC52FD1}">
  <sheetPr>
    <tabColor theme="7" tint="0.59999389629810485"/>
  </sheetPr>
  <dimension ref="A1:I52"/>
  <sheetViews>
    <sheetView zoomScale="80" zoomScaleNormal="80" workbookViewId="0">
      <selection activeCell="A5" sqref="A5"/>
    </sheetView>
  </sheetViews>
  <sheetFormatPr defaultRowHeight="17.25" x14ac:dyDescent="0.3"/>
  <cols>
    <col min="1" max="1" width="68.5703125" style="2" customWidth="1"/>
    <col min="2" max="2" width="13.5703125" style="2" customWidth="1"/>
    <col min="3" max="3" width="14.42578125" style="2" customWidth="1"/>
    <col min="4" max="4" width="15.85546875" style="2" customWidth="1"/>
    <col min="5" max="5" width="20" style="78" customWidth="1"/>
    <col min="6" max="6" width="14.140625" style="2" customWidth="1"/>
    <col min="7" max="7" width="18.42578125" style="2" customWidth="1"/>
    <col min="8" max="8" width="19.5703125" style="2" customWidth="1"/>
    <col min="9" max="9" width="23.42578125" style="2" customWidth="1"/>
    <col min="10" max="16384" width="9.140625" style="79"/>
  </cols>
  <sheetData>
    <row r="1" spans="1:9" x14ac:dyDescent="0.3">
      <c r="H1" s="161" t="s">
        <v>114</v>
      </c>
      <c r="I1" s="161"/>
    </row>
    <row r="2" spans="1:9" ht="36" customHeight="1" x14ac:dyDescent="0.3">
      <c r="A2" s="135" t="s">
        <v>132</v>
      </c>
      <c r="B2" s="135"/>
      <c r="C2" s="135"/>
      <c r="D2" s="135"/>
      <c r="E2" s="135"/>
      <c r="F2" s="135"/>
      <c r="G2" s="135"/>
      <c r="H2" s="135"/>
      <c r="I2" s="135"/>
    </row>
    <row r="4" spans="1:9" x14ac:dyDescent="0.3">
      <c r="A4" s="2" t="s">
        <v>205</v>
      </c>
    </row>
    <row r="5" spans="1:9" x14ac:dyDescent="0.3">
      <c r="A5" s="54" t="s">
        <v>288</v>
      </c>
    </row>
    <row r="6" spans="1:9" x14ac:dyDescent="0.3">
      <c r="E6" s="80"/>
      <c r="H6" s="16"/>
    </row>
    <row r="7" spans="1:9" s="2" customFormat="1" ht="48.75" customHeight="1" x14ac:dyDescent="0.25">
      <c r="A7" s="162"/>
      <c r="B7" s="162" t="s">
        <v>17</v>
      </c>
      <c r="C7" s="159" t="s">
        <v>19</v>
      </c>
      <c r="D7" s="159"/>
      <c r="E7" s="159"/>
      <c r="F7" s="159" t="s">
        <v>10</v>
      </c>
      <c r="G7" s="159" t="s">
        <v>155</v>
      </c>
      <c r="H7" s="163" t="s">
        <v>240</v>
      </c>
      <c r="I7" s="164" t="s">
        <v>7</v>
      </c>
    </row>
    <row r="8" spans="1:9" s="2" customFormat="1" ht="43.5" customHeight="1" x14ac:dyDescent="0.25">
      <c r="A8" s="162"/>
      <c r="B8" s="162"/>
      <c r="C8" s="157" t="s">
        <v>1</v>
      </c>
      <c r="D8" s="157" t="s">
        <v>154</v>
      </c>
      <c r="E8" s="159" t="s">
        <v>26</v>
      </c>
      <c r="F8" s="159"/>
      <c r="G8" s="159"/>
      <c r="H8" s="163"/>
      <c r="I8" s="164"/>
    </row>
    <row r="9" spans="1:9" s="2" customFormat="1" ht="3" customHeight="1" x14ac:dyDescent="0.25">
      <c r="A9" s="162"/>
      <c r="B9" s="162"/>
      <c r="C9" s="158"/>
      <c r="D9" s="158"/>
      <c r="E9" s="159"/>
      <c r="F9" s="159"/>
      <c r="G9" s="159"/>
      <c r="H9" s="163"/>
      <c r="I9" s="164"/>
    </row>
    <row r="10" spans="1:9" x14ac:dyDescent="0.3">
      <c r="A10" s="84">
        <v>1</v>
      </c>
      <c r="B10" s="84">
        <v>2</v>
      </c>
      <c r="C10" s="84" t="s">
        <v>112</v>
      </c>
      <c r="D10" s="84">
        <v>4</v>
      </c>
      <c r="E10" s="84">
        <v>5</v>
      </c>
      <c r="F10" s="84">
        <v>6</v>
      </c>
      <c r="G10" s="84">
        <v>7</v>
      </c>
      <c r="H10" s="84">
        <v>8</v>
      </c>
      <c r="I10" s="84" t="s">
        <v>133</v>
      </c>
    </row>
    <row r="11" spans="1:9" x14ac:dyDescent="0.3">
      <c r="A11" s="3" t="s">
        <v>0</v>
      </c>
      <c r="B11" s="72">
        <f>B12+B25+B46</f>
        <v>1117</v>
      </c>
      <c r="C11" s="72"/>
      <c r="D11" s="72"/>
      <c r="E11" s="72">
        <f t="shared" ref="E11:I11" si="0">E12+E25+E46</f>
        <v>48458.586000000003</v>
      </c>
      <c r="F11" s="72"/>
      <c r="G11" s="73"/>
      <c r="H11" s="73">
        <f t="shared" si="0"/>
        <v>354963.44000000006</v>
      </c>
      <c r="I11" s="73">
        <f t="shared" si="0"/>
        <v>438699.31999999989</v>
      </c>
    </row>
    <row r="12" spans="1:9" x14ac:dyDescent="0.3">
      <c r="A12" s="81" t="s">
        <v>206</v>
      </c>
      <c r="B12" s="90">
        <f>SUM(B13:B24)</f>
        <v>54</v>
      </c>
      <c r="C12" s="90"/>
      <c r="D12" s="90"/>
      <c r="E12" s="90">
        <f t="shared" ref="E12:I12" si="1">SUM(E13:E24)</f>
        <v>2586.96</v>
      </c>
      <c r="F12" s="87"/>
      <c r="G12" s="94"/>
      <c r="H12" s="94">
        <f t="shared" si="1"/>
        <v>29633.64</v>
      </c>
      <c r="I12" s="94">
        <f t="shared" si="1"/>
        <v>36624.230000000003</v>
      </c>
    </row>
    <row r="13" spans="1:9" x14ac:dyDescent="0.3">
      <c r="A13" s="67" t="s">
        <v>200</v>
      </c>
      <c r="B13" s="91">
        <v>2</v>
      </c>
      <c r="C13" s="91">
        <f>D13+E13</f>
        <v>598.38</v>
      </c>
      <c r="D13" s="91">
        <v>494</v>
      </c>
      <c r="E13" s="92">
        <v>104.38</v>
      </c>
      <c r="F13" s="88">
        <v>2040</v>
      </c>
      <c r="G13" s="88">
        <f>F13/168.17</f>
        <v>12.130582149015877</v>
      </c>
      <c r="H13" s="88">
        <f>ROUND(G13*E13,2)</f>
        <v>1266.19</v>
      </c>
      <c r="I13" s="88">
        <f>ROUND(H13*1.2359,2)</f>
        <v>1564.88</v>
      </c>
    </row>
    <row r="14" spans="1:9" x14ac:dyDescent="0.3">
      <c r="A14" s="67" t="s">
        <v>201</v>
      </c>
      <c r="B14" s="91">
        <v>2</v>
      </c>
      <c r="C14" s="91">
        <f t="shared" ref="C14:C49" si="2">D14+E14</f>
        <v>595</v>
      </c>
      <c r="D14" s="91">
        <v>494</v>
      </c>
      <c r="E14" s="92">
        <v>101</v>
      </c>
      <c r="F14" s="88">
        <v>2040</v>
      </c>
      <c r="G14" s="88">
        <f t="shared" ref="G14:G49" si="3">F14/168.17</f>
        <v>12.130582149015877</v>
      </c>
      <c r="H14" s="88">
        <f>ROUND(G14*E14,2)</f>
        <v>1225.19</v>
      </c>
      <c r="I14" s="88">
        <f t="shared" ref="I14:I49" si="4">ROUND(H14*1.2359,2)</f>
        <v>1514.21</v>
      </c>
    </row>
    <row r="15" spans="1:9" ht="33.75" x14ac:dyDescent="0.3">
      <c r="A15" s="67" t="s">
        <v>210</v>
      </c>
      <c r="B15" s="91">
        <v>9</v>
      </c>
      <c r="C15" s="91">
        <f t="shared" si="2"/>
        <v>999.9</v>
      </c>
      <c r="D15" s="91">
        <v>494</v>
      </c>
      <c r="E15" s="92">
        <v>505.9</v>
      </c>
      <c r="F15" s="88">
        <v>2040</v>
      </c>
      <c r="G15" s="88">
        <f t="shared" si="3"/>
        <v>12.130582149015877</v>
      </c>
      <c r="H15" s="88">
        <f t="shared" ref="H15:H49" si="5">ROUND(G15*E15,2)</f>
        <v>6136.86</v>
      </c>
      <c r="I15" s="88">
        <f t="shared" si="4"/>
        <v>7584.55</v>
      </c>
    </row>
    <row r="16" spans="1:9" x14ac:dyDescent="0.3">
      <c r="A16" s="67" t="s">
        <v>211</v>
      </c>
      <c r="B16" s="91">
        <v>7</v>
      </c>
      <c r="C16" s="91">
        <f t="shared" si="2"/>
        <v>1033.3600000000001</v>
      </c>
      <c r="D16" s="91">
        <v>494</v>
      </c>
      <c r="E16" s="92">
        <v>539.36000000000013</v>
      </c>
      <c r="F16" s="88">
        <v>1810</v>
      </c>
      <c r="G16" s="88">
        <f t="shared" si="3"/>
        <v>10.762918475352324</v>
      </c>
      <c r="H16" s="88">
        <f t="shared" si="5"/>
        <v>5805.09</v>
      </c>
      <c r="I16" s="88">
        <f t="shared" si="4"/>
        <v>7174.51</v>
      </c>
    </row>
    <row r="17" spans="1:9" ht="33.75" x14ac:dyDescent="0.3">
      <c r="A17" s="67" t="s">
        <v>212</v>
      </c>
      <c r="B17" s="91">
        <v>2</v>
      </c>
      <c r="C17" s="91">
        <f t="shared" si="2"/>
        <v>557.83000000000004</v>
      </c>
      <c r="D17" s="91">
        <v>494</v>
      </c>
      <c r="E17" s="92">
        <v>63.830000000000041</v>
      </c>
      <c r="F17" s="88">
        <v>1950</v>
      </c>
      <c r="G17" s="88">
        <f t="shared" si="3"/>
        <v>11.59540940714753</v>
      </c>
      <c r="H17" s="88">
        <f t="shared" si="5"/>
        <v>740.13</v>
      </c>
      <c r="I17" s="88">
        <f t="shared" si="4"/>
        <v>914.73</v>
      </c>
    </row>
    <row r="18" spans="1:9" ht="66.75" x14ac:dyDescent="0.3">
      <c r="A18" s="67" t="s">
        <v>213</v>
      </c>
      <c r="B18" s="91">
        <v>8</v>
      </c>
      <c r="C18" s="91">
        <f t="shared" si="2"/>
        <v>899.75</v>
      </c>
      <c r="D18" s="91">
        <v>494</v>
      </c>
      <c r="E18" s="92">
        <v>405.75</v>
      </c>
      <c r="F18" s="88">
        <v>1330</v>
      </c>
      <c r="G18" s="88">
        <f t="shared" si="3"/>
        <v>7.9086638520544694</v>
      </c>
      <c r="H18" s="88">
        <f t="shared" si="5"/>
        <v>3208.94</v>
      </c>
      <c r="I18" s="88">
        <f t="shared" si="4"/>
        <v>3965.93</v>
      </c>
    </row>
    <row r="19" spans="1:9" x14ac:dyDescent="0.3">
      <c r="A19" s="67" t="s">
        <v>214</v>
      </c>
      <c r="B19" s="91">
        <v>1</v>
      </c>
      <c r="C19" s="91">
        <f t="shared" si="2"/>
        <v>532.18000000000006</v>
      </c>
      <c r="D19" s="91">
        <v>494</v>
      </c>
      <c r="E19" s="92">
        <v>38.180000000000064</v>
      </c>
      <c r="F19" s="88">
        <v>1700</v>
      </c>
      <c r="G19" s="88">
        <f t="shared" si="3"/>
        <v>10.108818457513232</v>
      </c>
      <c r="H19" s="88">
        <f t="shared" si="5"/>
        <v>385.95</v>
      </c>
      <c r="I19" s="88">
        <f t="shared" si="4"/>
        <v>477</v>
      </c>
    </row>
    <row r="20" spans="1:9" x14ac:dyDescent="0.3">
      <c r="A20" s="67" t="s">
        <v>215</v>
      </c>
      <c r="B20" s="91">
        <v>1</v>
      </c>
      <c r="C20" s="91">
        <f t="shared" si="2"/>
        <v>505.06</v>
      </c>
      <c r="D20" s="91">
        <v>494</v>
      </c>
      <c r="E20" s="92">
        <v>11.06</v>
      </c>
      <c r="F20" s="88">
        <v>1000</v>
      </c>
      <c r="G20" s="88">
        <f t="shared" si="3"/>
        <v>5.9463637985371953</v>
      </c>
      <c r="H20" s="88">
        <f t="shared" si="5"/>
        <v>65.77</v>
      </c>
      <c r="I20" s="88">
        <f t="shared" si="4"/>
        <v>81.290000000000006</v>
      </c>
    </row>
    <row r="21" spans="1:9" x14ac:dyDescent="0.3">
      <c r="A21" s="67" t="s">
        <v>216</v>
      </c>
      <c r="B21" s="91">
        <v>3</v>
      </c>
      <c r="C21" s="91">
        <f t="shared" si="2"/>
        <v>585</v>
      </c>
      <c r="D21" s="91">
        <v>494</v>
      </c>
      <c r="E21" s="92">
        <v>91</v>
      </c>
      <c r="F21" s="88">
        <v>1950</v>
      </c>
      <c r="G21" s="88">
        <f t="shared" si="3"/>
        <v>11.59540940714753</v>
      </c>
      <c r="H21" s="88">
        <f t="shared" si="5"/>
        <v>1055.18</v>
      </c>
      <c r="I21" s="88">
        <f t="shared" si="4"/>
        <v>1304.0999999999999</v>
      </c>
    </row>
    <row r="22" spans="1:9" x14ac:dyDescent="0.3">
      <c r="A22" s="67" t="s">
        <v>217</v>
      </c>
      <c r="B22" s="91">
        <v>4</v>
      </c>
      <c r="C22" s="91">
        <f t="shared" si="2"/>
        <v>630</v>
      </c>
      <c r="D22" s="91">
        <v>494</v>
      </c>
      <c r="E22" s="92">
        <v>136</v>
      </c>
      <c r="F22" s="88">
        <v>2130</v>
      </c>
      <c r="G22" s="88">
        <f t="shared" si="3"/>
        <v>12.665754890884225</v>
      </c>
      <c r="H22" s="88">
        <f t="shared" si="5"/>
        <v>1722.54</v>
      </c>
      <c r="I22" s="88">
        <f t="shared" si="4"/>
        <v>2128.89</v>
      </c>
    </row>
    <row r="23" spans="1:9" x14ac:dyDescent="0.3">
      <c r="A23" s="67" t="s">
        <v>218</v>
      </c>
      <c r="B23" s="91">
        <v>4</v>
      </c>
      <c r="C23" s="91">
        <f t="shared" si="2"/>
        <v>698</v>
      </c>
      <c r="D23" s="91">
        <v>494</v>
      </c>
      <c r="E23" s="92">
        <v>204</v>
      </c>
      <c r="F23" s="88">
        <v>2350</v>
      </c>
      <c r="G23" s="88">
        <f t="shared" si="3"/>
        <v>13.973954926562408</v>
      </c>
      <c r="H23" s="88">
        <f t="shared" si="5"/>
        <v>2850.69</v>
      </c>
      <c r="I23" s="88">
        <f t="shared" si="4"/>
        <v>3523.17</v>
      </c>
    </row>
    <row r="24" spans="1:9" x14ac:dyDescent="0.3">
      <c r="A24" s="67" t="s">
        <v>219</v>
      </c>
      <c r="B24" s="91">
        <v>11</v>
      </c>
      <c r="C24" s="91">
        <f t="shared" si="2"/>
        <v>880.5</v>
      </c>
      <c r="D24" s="91">
        <v>494</v>
      </c>
      <c r="E24" s="92">
        <v>386.5</v>
      </c>
      <c r="F24" s="88">
        <v>2250</v>
      </c>
      <c r="G24" s="88">
        <f t="shared" si="3"/>
        <v>13.379318546708689</v>
      </c>
      <c r="H24" s="88">
        <f t="shared" si="5"/>
        <v>5171.1099999999997</v>
      </c>
      <c r="I24" s="88">
        <f t="shared" si="4"/>
        <v>6390.97</v>
      </c>
    </row>
    <row r="25" spans="1:9" ht="33.75" x14ac:dyDescent="0.3">
      <c r="A25" s="81" t="s">
        <v>207</v>
      </c>
      <c r="B25" s="90">
        <f>SUM(B26:B45)</f>
        <v>785</v>
      </c>
      <c r="C25" s="90"/>
      <c r="D25" s="90"/>
      <c r="E25" s="90">
        <f t="shared" ref="E25:I25" si="6">SUM(E26:E45)</f>
        <v>36712.582999999999</v>
      </c>
      <c r="F25" s="87"/>
      <c r="G25" s="94"/>
      <c r="H25" s="94">
        <f t="shared" si="6"/>
        <v>278004.33000000007</v>
      </c>
      <c r="I25" s="94">
        <f t="shared" si="6"/>
        <v>343585.53999999992</v>
      </c>
    </row>
    <row r="26" spans="1:9" x14ac:dyDescent="0.3">
      <c r="A26" s="67" t="s">
        <v>220</v>
      </c>
      <c r="B26" s="91">
        <v>466</v>
      </c>
      <c r="C26" s="91">
        <f t="shared" si="2"/>
        <v>22628.31</v>
      </c>
      <c r="D26" s="91">
        <v>494</v>
      </c>
      <c r="E26" s="92">
        <v>22134.31</v>
      </c>
      <c r="F26" s="88">
        <v>1330</v>
      </c>
      <c r="G26" s="88">
        <f t="shared" si="3"/>
        <v>7.9086638520544694</v>
      </c>
      <c r="H26" s="88">
        <f t="shared" si="5"/>
        <v>175052.82</v>
      </c>
      <c r="I26" s="88">
        <f t="shared" si="4"/>
        <v>216347.78</v>
      </c>
    </row>
    <row r="27" spans="1:9" x14ac:dyDescent="0.3">
      <c r="A27" s="67" t="s">
        <v>221</v>
      </c>
      <c r="B27" s="91">
        <v>2</v>
      </c>
      <c r="C27" s="91">
        <f t="shared" si="2"/>
        <v>660</v>
      </c>
      <c r="D27" s="91">
        <v>494</v>
      </c>
      <c r="E27" s="92">
        <v>166</v>
      </c>
      <c r="F27" s="88">
        <v>1310</v>
      </c>
      <c r="G27" s="88">
        <f t="shared" si="3"/>
        <v>7.7897365760837252</v>
      </c>
      <c r="H27" s="88">
        <f t="shared" si="5"/>
        <v>1293.0999999999999</v>
      </c>
      <c r="I27" s="88">
        <f t="shared" si="4"/>
        <v>1598.14</v>
      </c>
    </row>
    <row r="28" spans="1:9" x14ac:dyDescent="0.3">
      <c r="A28" s="67" t="s">
        <v>222</v>
      </c>
      <c r="B28" s="91">
        <v>3</v>
      </c>
      <c r="C28" s="91">
        <f t="shared" si="2"/>
        <v>543</v>
      </c>
      <c r="D28" s="91">
        <v>494</v>
      </c>
      <c r="E28" s="92">
        <v>49</v>
      </c>
      <c r="F28" s="88">
        <v>1310</v>
      </c>
      <c r="G28" s="88">
        <f t="shared" si="3"/>
        <v>7.7897365760837252</v>
      </c>
      <c r="H28" s="88">
        <f t="shared" si="5"/>
        <v>381.7</v>
      </c>
      <c r="I28" s="88">
        <f t="shared" si="4"/>
        <v>471.74</v>
      </c>
    </row>
    <row r="29" spans="1:9" x14ac:dyDescent="0.3">
      <c r="A29" s="67" t="s">
        <v>223</v>
      </c>
      <c r="B29" s="91">
        <v>5</v>
      </c>
      <c r="C29" s="91">
        <f t="shared" si="2"/>
        <v>1006.5699999999999</v>
      </c>
      <c r="D29" s="91">
        <v>494</v>
      </c>
      <c r="E29" s="92">
        <v>512.56999999999994</v>
      </c>
      <c r="F29" s="88">
        <v>1310</v>
      </c>
      <c r="G29" s="88">
        <f t="shared" si="3"/>
        <v>7.7897365760837252</v>
      </c>
      <c r="H29" s="88">
        <f t="shared" si="5"/>
        <v>3992.79</v>
      </c>
      <c r="I29" s="88">
        <f t="shared" si="4"/>
        <v>4934.6899999999996</v>
      </c>
    </row>
    <row r="30" spans="1:9" x14ac:dyDescent="0.3">
      <c r="A30" s="67" t="s">
        <v>224</v>
      </c>
      <c r="B30" s="91">
        <v>37</v>
      </c>
      <c r="C30" s="91">
        <f t="shared" si="2"/>
        <v>2500.3100000000004</v>
      </c>
      <c r="D30" s="91">
        <v>494</v>
      </c>
      <c r="E30" s="92">
        <v>2006.3100000000004</v>
      </c>
      <c r="F30" s="88">
        <v>1410</v>
      </c>
      <c r="G30" s="88">
        <f t="shared" si="3"/>
        <v>8.3843729559374456</v>
      </c>
      <c r="H30" s="88">
        <f t="shared" si="5"/>
        <v>16821.650000000001</v>
      </c>
      <c r="I30" s="88">
        <f t="shared" si="4"/>
        <v>20789.88</v>
      </c>
    </row>
    <row r="31" spans="1:9" ht="33.75" x14ac:dyDescent="0.3">
      <c r="A31" s="67" t="s">
        <v>225</v>
      </c>
      <c r="B31" s="91">
        <v>5</v>
      </c>
      <c r="C31" s="91">
        <f t="shared" si="2"/>
        <v>931.46</v>
      </c>
      <c r="D31" s="91">
        <v>494</v>
      </c>
      <c r="E31" s="92">
        <v>437.46</v>
      </c>
      <c r="F31" s="88">
        <v>1510</v>
      </c>
      <c r="G31" s="88">
        <f t="shared" si="3"/>
        <v>8.9790093357911651</v>
      </c>
      <c r="H31" s="88">
        <f t="shared" si="5"/>
        <v>3927.96</v>
      </c>
      <c r="I31" s="88">
        <f t="shared" si="4"/>
        <v>4854.57</v>
      </c>
    </row>
    <row r="32" spans="1:9" x14ac:dyDescent="0.3">
      <c r="A32" s="67" t="s">
        <v>226</v>
      </c>
      <c r="B32" s="91">
        <v>5</v>
      </c>
      <c r="C32" s="91">
        <f t="shared" si="2"/>
        <v>725.77</v>
      </c>
      <c r="D32" s="91">
        <v>494</v>
      </c>
      <c r="E32" s="92">
        <v>231.76999999999992</v>
      </c>
      <c r="F32" s="88">
        <v>1700</v>
      </c>
      <c r="G32" s="88">
        <f t="shared" si="3"/>
        <v>10.108818457513232</v>
      </c>
      <c r="H32" s="88">
        <f t="shared" si="5"/>
        <v>2342.92</v>
      </c>
      <c r="I32" s="88">
        <f t="shared" si="4"/>
        <v>2895.61</v>
      </c>
    </row>
    <row r="33" spans="1:9" x14ac:dyDescent="0.3">
      <c r="A33" s="67" t="s">
        <v>227</v>
      </c>
      <c r="B33" s="91">
        <v>2</v>
      </c>
      <c r="C33" s="91">
        <f t="shared" si="2"/>
        <v>538.99000000000012</v>
      </c>
      <c r="D33" s="91">
        <v>494</v>
      </c>
      <c r="E33" s="92">
        <v>44.990000000000123</v>
      </c>
      <c r="F33" s="88">
        <v>1205</v>
      </c>
      <c r="G33" s="88">
        <f t="shared" si="3"/>
        <v>7.1653683772373196</v>
      </c>
      <c r="H33" s="88">
        <f t="shared" si="5"/>
        <v>322.37</v>
      </c>
      <c r="I33" s="88">
        <f t="shared" si="4"/>
        <v>398.42</v>
      </c>
    </row>
    <row r="34" spans="1:9" x14ac:dyDescent="0.3">
      <c r="A34" s="67" t="s">
        <v>228</v>
      </c>
      <c r="B34" s="91">
        <v>25</v>
      </c>
      <c r="C34" s="91">
        <f t="shared" si="2"/>
        <v>1695.1000000000001</v>
      </c>
      <c r="D34" s="91">
        <v>494</v>
      </c>
      <c r="E34" s="92">
        <v>1201.1000000000001</v>
      </c>
      <c r="F34" s="88">
        <v>1131</v>
      </c>
      <c r="G34" s="88">
        <f t="shared" si="3"/>
        <v>6.7253374561455672</v>
      </c>
      <c r="H34" s="88">
        <f t="shared" si="5"/>
        <v>8077.8</v>
      </c>
      <c r="I34" s="88">
        <f t="shared" si="4"/>
        <v>9983.35</v>
      </c>
    </row>
    <row r="35" spans="1:9" x14ac:dyDescent="0.3">
      <c r="A35" s="67" t="s">
        <v>229</v>
      </c>
      <c r="B35" s="91">
        <v>120</v>
      </c>
      <c r="C35" s="91">
        <f t="shared" si="2"/>
        <v>5395.8329999999996</v>
      </c>
      <c r="D35" s="91">
        <v>494</v>
      </c>
      <c r="E35" s="92">
        <v>4901.8329999999996</v>
      </c>
      <c r="F35" s="88">
        <v>945</v>
      </c>
      <c r="G35" s="88">
        <f t="shared" si="3"/>
        <v>5.6193137896176495</v>
      </c>
      <c r="H35" s="88">
        <f t="shared" si="5"/>
        <v>27544.94</v>
      </c>
      <c r="I35" s="88">
        <f t="shared" si="4"/>
        <v>34042.79</v>
      </c>
    </row>
    <row r="36" spans="1:9" x14ac:dyDescent="0.3">
      <c r="A36" s="67" t="s">
        <v>230</v>
      </c>
      <c r="B36" s="91">
        <v>19</v>
      </c>
      <c r="C36" s="91">
        <f t="shared" si="2"/>
        <v>1259.7900000000002</v>
      </c>
      <c r="D36" s="91">
        <v>494</v>
      </c>
      <c r="E36" s="92">
        <v>765.79000000000019</v>
      </c>
      <c r="F36" s="88">
        <v>920</v>
      </c>
      <c r="G36" s="88">
        <f t="shared" si="3"/>
        <v>5.4706546946542192</v>
      </c>
      <c r="H36" s="88">
        <f t="shared" si="5"/>
        <v>4189.37</v>
      </c>
      <c r="I36" s="88">
        <f t="shared" si="4"/>
        <v>5177.6400000000003</v>
      </c>
    </row>
    <row r="37" spans="1:9" x14ac:dyDescent="0.3">
      <c r="A37" s="67" t="s">
        <v>231</v>
      </c>
      <c r="B37" s="91">
        <v>21</v>
      </c>
      <c r="C37" s="91">
        <f t="shared" si="2"/>
        <v>1273.4499999999998</v>
      </c>
      <c r="D37" s="91">
        <v>494</v>
      </c>
      <c r="E37" s="92">
        <v>779.44999999999982</v>
      </c>
      <c r="F37" s="88">
        <v>723</v>
      </c>
      <c r="G37" s="88">
        <f t="shared" si="3"/>
        <v>4.2992210263423916</v>
      </c>
      <c r="H37" s="88">
        <f t="shared" si="5"/>
        <v>3351.03</v>
      </c>
      <c r="I37" s="88">
        <f t="shared" si="4"/>
        <v>4141.54</v>
      </c>
    </row>
    <row r="38" spans="1:9" x14ac:dyDescent="0.3">
      <c r="A38" s="67" t="s">
        <v>232</v>
      </c>
      <c r="B38" s="91">
        <v>4</v>
      </c>
      <c r="C38" s="91">
        <f t="shared" si="2"/>
        <v>747</v>
      </c>
      <c r="D38" s="91">
        <v>494</v>
      </c>
      <c r="E38" s="92">
        <v>253</v>
      </c>
      <c r="F38" s="88">
        <v>1820</v>
      </c>
      <c r="G38" s="88">
        <f t="shared" si="3"/>
        <v>10.822382113337694</v>
      </c>
      <c r="H38" s="88">
        <f t="shared" si="5"/>
        <v>2738.06</v>
      </c>
      <c r="I38" s="88">
        <f t="shared" si="4"/>
        <v>3383.97</v>
      </c>
    </row>
    <row r="39" spans="1:9" x14ac:dyDescent="0.3">
      <c r="A39" s="67" t="s">
        <v>233</v>
      </c>
      <c r="B39" s="91">
        <v>13</v>
      </c>
      <c r="C39" s="91">
        <f t="shared" si="2"/>
        <v>871.35</v>
      </c>
      <c r="D39" s="91">
        <v>494</v>
      </c>
      <c r="E39" s="92">
        <v>377.35</v>
      </c>
      <c r="F39" s="88">
        <v>1420</v>
      </c>
      <c r="G39" s="88">
        <f t="shared" si="3"/>
        <v>8.4438365939228177</v>
      </c>
      <c r="H39" s="88">
        <f t="shared" si="5"/>
        <v>3186.28</v>
      </c>
      <c r="I39" s="88">
        <f t="shared" si="4"/>
        <v>3937.92</v>
      </c>
    </row>
    <row r="40" spans="1:9" x14ac:dyDescent="0.3">
      <c r="A40" s="67" t="s">
        <v>202</v>
      </c>
      <c r="B40" s="91">
        <v>4</v>
      </c>
      <c r="C40" s="91">
        <f t="shared" si="2"/>
        <v>802.57999999999993</v>
      </c>
      <c r="D40" s="91">
        <v>494</v>
      </c>
      <c r="E40" s="92">
        <v>308.57999999999993</v>
      </c>
      <c r="F40" s="88">
        <v>1550</v>
      </c>
      <c r="G40" s="88">
        <f t="shared" si="3"/>
        <v>9.2168638877326519</v>
      </c>
      <c r="H40" s="88">
        <f t="shared" si="5"/>
        <v>2844.14</v>
      </c>
      <c r="I40" s="88">
        <f t="shared" si="4"/>
        <v>3515.07</v>
      </c>
    </row>
    <row r="41" spans="1:9" x14ac:dyDescent="0.3">
      <c r="A41" s="67" t="s">
        <v>234</v>
      </c>
      <c r="B41" s="91">
        <v>10</v>
      </c>
      <c r="C41" s="91">
        <f t="shared" si="2"/>
        <v>1028.5</v>
      </c>
      <c r="D41" s="91">
        <v>494</v>
      </c>
      <c r="E41" s="92">
        <v>534.5</v>
      </c>
      <c r="F41" s="88">
        <v>1550</v>
      </c>
      <c r="G41" s="88">
        <f t="shared" si="3"/>
        <v>9.2168638877326519</v>
      </c>
      <c r="H41" s="88">
        <f t="shared" si="5"/>
        <v>4926.41</v>
      </c>
      <c r="I41" s="88">
        <f t="shared" si="4"/>
        <v>6088.55</v>
      </c>
    </row>
    <row r="42" spans="1:9" x14ac:dyDescent="0.3">
      <c r="A42" s="67" t="s">
        <v>235</v>
      </c>
      <c r="B42" s="91">
        <v>11</v>
      </c>
      <c r="C42" s="91">
        <f t="shared" si="2"/>
        <v>1131.5</v>
      </c>
      <c r="D42" s="91">
        <v>494</v>
      </c>
      <c r="E42" s="92">
        <v>637.5</v>
      </c>
      <c r="F42" s="88">
        <v>1550</v>
      </c>
      <c r="G42" s="88">
        <f t="shared" si="3"/>
        <v>9.2168638877326519</v>
      </c>
      <c r="H42" s="88">
        <f t="shared" si="5"/>
        <v>5875.75</v>
      </c>
      <c r="I42" s="88">
        <f t="shared" si="4"/>
        <v>7261.84</v>
      </c>
    </row>
    <row r="43" spans="1:9" x14ac:dyDescent="0.3">
      <c r="A43" s="67" t="s">
        <v>236</v>
      </c>
      <c r="B43" s="91">
        <v>1</v>
      </c>
      <c r="C43" s="91">
        <f t="shared" si="2"/>
        <v>515</v>
      </c>
      <c r="D43" s="91">
        <v>494</v>
      </c>
      <c r="E43" s="92">
        <v>21</v>
      </c>
      <c r="F43" s="88">
        <v>1350</v>
      </c>
      <c r="G43" s="88">
        <f t="shared" si="3"/>
        <v>8.0275911280252128</v>
      </c>
      <c r="H43" s="88">
        <f t="shared" si="5"/>
        <v>168.58</v>
      </c>
      <c r="I43" s="88">
        <f t="shared" si="4"/>
        <v>208.35</v>
      </c>
    </row>
    <row r="44" spans="1:9" x14ac:dyDescent="0.3">
      <c r="A44" s="67" t="s">
        <v>203</v>
      </c>
      <c r="B44" s="91">
        <v>26</v>
      </c>
      <c r="C44" s="91">
        <f t="shared" si="2"/>
        <v>1614.8999999999999</v>
      </c>
      <c r="D44" s="91">
        <v>494</v>
      </c>
      <c r="E44" s="92">
        <v>1120.8999999999999</v>
      </c>
      <c r="F44" s="88">
        <v>1400</v>
      </c>
      <c r="G44" s="88">
        <f t="shared" si="3"/>
        <v>8.3249093179520735</v>
      </c>
      <c r="H44" s="88">
        <f t="shared" si="5"/>
        <v>9331.39</v>
      </c>
      <c r="I44" s="88">
        <f t="shared" si="4"/>
        <v>11532.66</v>
      </c>
    </row>
    <row r="45" spans="1:9" x14ac:dyDescent="0.3">
      <c r="A45" s="67" t="s">
        <v>204</v>
      </c>
      <c r="B45" s="91">
        <v>6</v>
      </c>
      <c r="C45" s="91">
        <f t="shared" si="2"/>
        <v>723.17</v>
      </c>
      <c r="D45" s="91">
        <v>494</v>
      </c>
      <c r="E45" s="92">
        <v>229.16999999999996</v>
      </c>
      <c r="F45" s="88">
        <v>1200</v>
      </c>
      <c r="G45" s="88">
        <f t="shared" si="3"/>
        <v>7.1356365582446335</v>
      </c>
      <c r="H45" s="88">
        <f t="shared" si="5"/>
        <v>1635.27</v>
      </c>
      <c r="I45" s="88">
        <f t="shared" si="4"/>
        <v>2021.03</v>
      </c>
    </row>
    <row r="46" spans="1:9" ht="33.75" x14ac:dyDescent="0.3">
      <c r="A46" s="81" t="s">
        <v>208</v>
      </c>
      <c r="B46" s="93">
        <f>SUM(B47:B49)</f>
        <v>278</v>
      </c>
      <c r="C46" s="93"/>
      <c r="D46" s="93"/>
      <c r="E46" s="93">
        <f t="shared" ref="E46:I46" si="7">SUM(E47:E49)</f>
        <v>9159.0430000000033</v>
      </c>
      <c r="F46" s="89"/>
      <c r="G46" s="95"/>
      <c r="H46" s="95">
        <f t="shared" si="7"/>
        <v>47325.47</v>
      </c>
      <c r="I46" s="95">
        <f t="shared" si="7"/>
        <v>58489.55</v>
      </c>
    </row>
    <row r="47" spans="1:9" x14ac:dyDescent="0.3">
      <c r="A47" s="67" t="s">
        <v>237</v>
      </c>
      <c r="B47" s="91">
        <v>32</v>
      </c>
      <c r="C47" s="91">
        <f t="shared" si="2"/>
        <v>1754.72</v>
      </c>
      <c r="D47" s="91">
        <v>494</v>
      </c>
      <c r="E47" s="92">
        <v>1260.72</v>
      </c>
      <c r="F47" s="88">
        <v>925</v>
      </c>
      <c r="G47" s="88">
        <f t="shared" si="3"/>
        <v>5.5003865136469052</v>
      </c>
      <c r="H47" s="88">
        <f t="shared" si="5"/>
        <v>6934.45</v>
      </c>
      <c r="I47" s="88">
        <f t="shared" si="4"/>
        <v>8570.2900000000009</v>
      </c>
    </row>
    <row r="48" spans="1:9" x14ac:dyDescent="0.3">
      <c r="A48" s="67" t="s">
        <v>238</v>
      </c>
      <c r="B48" s="91">
        <v>15</v>
      </c>
      <c r="C48" s="91">
        <f t="shared" si="2"/>
        <v>868.5</v>
      </c>
      <c r="D48" s="91">
        <v>494</v>
      </c>
      <c r="E48" s="92">
        <v>374.5</v>
      </c>
      <c r="F48" s="88">
        <v>860</v>
      </c>
      <c r="G48" s="88">
        <f t="shared" si="3"/>
        <v>5.1138728667419873</v>
      </c>
      <c r="H48" s="88">
        <f t="shared" si="5"/>
        <v>1915.15</v>
      </c>
      <c r="I48" s="88">
        <f t="shared" si="4"/>
        <v>2366.9299999999998</v>
      </c>
    </row>
    <row r="49" spans="1:9" x14ac:dyDescent="0.3">
      <c r="A49" s="67" t="s">
        <v>239</v>
      </c>
      <c r="B49" s="91">
        <v>231</v>
      </c>
      <c r="C49" s="91">
        <f t="shared" si="2"/>
        <v>8017.823000000004</v>
      </c>
      <c r="D49" s="91">
        <v>494</v>
      </c>
      <c r="E49" s="92">
        <v>7523.823000000004</v>
      </c>
      <c r="F49" s="88">
        <v>860</v>
      </c>
      <c r="G49" s="88">
        <f t="shared" si="3"/>
        <v>5.1138728667419873</v>
      </c>
      <c r="H49" s="88">
        <f t="shared" si="5"/>
        <v>38475.870000000003</v>
      </c>
      <c r="I49" s="88">
        <f t="shared" si="4"/>
        <v>47552.33</v>
      </c>
    </row>
    <row r="51" spans="1:9" x14ac:dyDescent="0.3">
      <c r="A51" s="160" t="s">
        <v>209</v>
      </c>
      <c r="B51" s="160"/>
      <c r="C51" s="160"/>
      <c r="D51" s="160"/>
      <c r="E51" s="160"/>
      <c r="F51" s="160"/>
      <c r="G51" s="160"/>
      <c r="H51" s="160"/>
      <c r="I51" s="160"/>
    </row>
    <row r="52" spans="1:9" x14ac:dyDescent="0.3">
      <c r="A52" s="160"/>
      <c r="B52" s="160"/>
      <c r="C52" s="160"/>
      <c r="D52" s="160"/>
      <c r="E52" s="160"/>
      <c r="F52" s="160"/>
      <c r="G52" s="160"/>
      <c r="H52" s="160"/>
      <c r="I52" s="160"/>
    </row>
  </sheetData>
  <mergeCells count="13">
    <mergeCell ref="D8:D9"/>
    <mergeCell ref="E8:E9"/>
    <mergeCell ref="A51:I52"/>
    <mergeCell ref="H1:I1"/>
    <mergeCell ref="A2:I2"/>
    <mergeCell ref="A7:A9"/>
    <mergeCell ref="B7:B9"/>
    <mergeCell ref="C7:E7"/>
    <mergeCell ref="F7:F9"/>
    <mergeCell ref="G7:G9"/>
    <mergeCell ref="H7:H9"/>
    <mergeCell ref="I7:I9"/>
    <mergeCell ref="C8:C9"/>
  </mergeCells>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23F8F-0B01-4C03-A8CE-A52CDCB34B75}">
  <sheetPr>
    <tabColor theme="5" tint="0.59999389629810485"/>
  </sheetPr>
  <dimension ref="A1:I27"/>
  <sheetViews>
    <sheetView zoomScale="80" zoomScaleNormal="80" workbookViewId="0">
      <selection activeCell="L17" sqref="L17"/>
    </sheetView>
  </sheetViews>
  <sheetFormatPr defaultColWidth="9.140625" defaultRowHeight="16.5" x14ac:dyDescent="0.25"/>
  <cols>
    <col min="1" max="1" width="61.5703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9.140625" style="36"/>
    <col min="11" max="11" width="9.85546875" style="36" bestFit="1" customWidth="1"/>
    <col min="12" max="16384" width="9.140625" style="36"/>
  </cols>
  <sheetData>
    <row r="1" spans="1:9" x14ac:dyDescent="0.25">
      <c r="H1" s="166" t="s">
        <v>115</v>
      </c>
      <c r="I1" s="166"/>
    </row>
    <row r="2" spans="1:9" s="54" customFormat="1" ht="39.75" customHeight="1" x14ac:dyDescent="0.25">
      <c r="A2" s="167" t="s">
        <v>132</v>
      </c>
      <c r="B2" s="167"/>
      <c r="C2" s="167"/>
      <c r="D2" s="167"/>
      <c r="E2" s="167"/>
      <c r="F2" s="167"/>
      <c r="G2" s="167"/>
      <c r="H2" s="167"/>
      <c r="I2" s="167"/>
    </row>
    <row r="4" spans="1:9" x14ac:dyDescent="0.25">
      <c r="A4" s="36" t="s">
        <v>156</v>
      </c>
    </row>
    <row r="5" spans="1:9" x14ac:dyDescent="0.25">
      <c r="A5" s="55" t="s">
        <v>241</v>
      </c>
      <c r="B5" s="55"/>
      <c r="C5" s="55"/>
    </row>
    <row r="6" spans="1:9" x14ac:dyDescent="0.25">
      <c r="E6" s="56"/>
      <c r="H6" s="57"/>
    </row>
    <row r="7" spans="1:9" ht="28.5" customHeight="1" x14ac:dyDescent="0.25">
      <c r="A7" s="171"/>
      <c r="B7" s="162" t="s">
        <v>17</v>
      </c>
      <c r="C7" s="168" t="s">
        <v>19</v>
      </c>
      <c r="D7" s="168"/>
      <c r="E7" s="168"/>
      <c r="F7" s="168" t="s">
        <v>10</v>
      </c>
      <c r="G7" s="168" t="s">
        <v>153</v>
      </c>
      <c r="H7" s="172" t="s">
        <v>20</v>
      </c>
      <c r="I7" s="164" t="s">
        <v>7</v>
      </c>
    </row>
    <row r="8" spans="1:9" ht="24" customHeight="1" x14ac:dyDescent="0.25">
      <c r="A8" s="171"/>
      <c r="B8" s="162"/>
      <c r="C8" s="169" t="s">
        <v>1</v>
      </c>
      <c r="D8" s="169" t="s">
        <v>152</v>
      </c>
      <c r="E8" s="168" t="s">
        <v>26</v>
      </c>
      <c r="F8" s="168"/>
      <c r="G8" s="168"/>
      <c r="H8" s="172"/>
      <c r="I8" s="164"/>
    </row>
    <row r="9" spans="1:9" ht="49.5" customHeight="1" x14ac:dyDescent="0.25">
      <c r="A9" s="171"/>
      <c r="B9" s="162"/>
      <c r="C9" s="170"/>
      <c r="D9" s="170"/>
      <c r="E9" s="168"/>
      <c r="F9" s="168"/>
      <c r="G9" s="168"/>
      <c r="H9" s="172"/>
      <c r="I9" s="164"/>
    </row>
    <row r="10" spans="1:9" x14ac:dyDescent="0.25">
      <c r="A10" s="58">
        <v>1</v>
      </c>
      <c r="B10" s="58">
        <v>2</v>
      </c>
      <c r="C10" s="58" t="s">
        <v>112</v>
      </c>
      <c r="D10" s="58">
        <v>4</v>
      </c>
      <c r="E10" s="58">
        <v>5</v>
      </c>
      <c r="F10" s="58">
        <v>6</v>
      </c>
      <c r="G10" s="58">
        <v>7</v>
      </c>
      <c r="H10" s="58">
        <v>8</v>
      </c>
      <c r="I10" s="58" t="s">
        <v>133</v>
      </c>
    </row>
    <row r="11" spans="1:9" s="54" customFormat="1" x14ac:dyDescent="0.25">
      <c r="A11" s="59" t="s">
        <v>0</v>
      </c>
      <c r="B11" s="60">
        <f>SUM(B12:B25)</f>
        <v>81</v>
      </c>
      <c r="C11" s="60"/>
      <c r="D11" s="60"/>
      <c r="E11" s="60">
        <f>SUM(E12:E25)</f>
        <v>2515</v>
      </c>
      <c r="F11" s="61"/>
      <c r="G11" s="61"/>
      <c r="H11" s="62">
        <f>SUM(H12:H25)</f>
        <v>35832.29</v>
      </c>
      <c r="I11" s="62">
        <f>SUM(I12:I25)</f>
        <v>44172.24</v>
      </c>
    </row>
    <row r="12" spans="1:9" x14ac:dyDescent="0.25">
      <c r="A12" s="7" t="s">
        <v>91</v>
      </c>
      <c r="B12" s="8">
        <v>1</v>
      </c>
      <c r="C12" s="8">
        <f>SUM(D12:E12)</f>
        <v>231</v>
      </c>
      <c r="D12" s="8">
        <v>166</v>
      </c>
      <c r="E12" s="8">
        <v>65</v>
      </c>
      <c r="F12" s="9">
        <v>1917</v>
      </c>
      <c r="G12" s="64">
        <f>F12/D12</f>
        <v>11.548192771084338</v>
      </c>
      <c r="H12" s="64">
        <f>ROUND(F12/D12*E12*2,2)</f>
        <v>1501.27</v>
      </c>
      <c r="I12" s="64">
        <f>ROUND(H12*1.2359,2)</f>
        <v>1855.42</v>
      </c>
    </row>
    <row r="13" spans="1:9" x14ac:dyDescent="0.25">
      <c r="A13" s="7" t="s">
        <v>113</v>
      </c>
      <c r="B13" s="8">
        <v>3</v>
      </c>
      <c r="C13" s="8">
        <f t="shared" ref="C13:C15" si="0">SUM(D13:E13)</f>
        <v>299</v>
      </c>
      <c r="D13" s="8">
        <v>166</v>
      </c>
      <c r="E13" s="8">
        <v>133</v>
      </c>
      <c r="F13" s="9">
        <v>1647</v>
      </c>
      <c r="G13" s="64">
        <f t="shared" ref="G13:G25" si="1">F13/D13</f>
        <v>9.9216867469879517</v>
      </c>
      <c r="H13" s="64">
        <f t="shared" ref="H13:H22" si="2">ROUND(F13/D13*E13*2,2)</f>
        <v>2639.17</v>
      </c>
      <c r="I13" s="64">
        <f t="shared" ref="I13:I25" si="3">ROUND(H13*1.2359,2)</f>
        <v>3261.75</v>
      </c>
    </row>
    <row r="14" spans="1:9" x14ac:dyDescent="0.25">
      <c r="A14" s="7" t="s">
        <v>87</v>
      </c>
      <c r="B14" s="8">
        <v>4</v>
      </c>
      <c r="C14" s="8">
        <f t="shared" si="0"/>
        <v>271</v>
      </c>
      <c r="D14" s="8">
        <v>166</v>
      </c>
      <c r="E14" s="8">
        <v>105</v>
      </c>
      <c r="F14" s="9">
        <v>1382</v>
      </c>
      <c r="G14" s="64">
        <f t="shared" si="1"/>
        <v>8.3253012048192776</v>
      </c>
      <c r="H14" s="64">
        <f t="shared" si="2"/>
        <v>1748.31</v>
      </c>
      <c r="I14" s="64">
        <f t="shared" si="3"/>
        <v>2160.7399999999998</v>
      </c>
    </row>
    <row r="15" spans="1:9" ht="33" x14ac:dyDescent="0.25">
      <c r="A15" s="7" t="s">
        <v>88</v>
      </c>
      <c r="B15" s="8">
        <v>8</v>
      </c>
      <c r="C15" s="8">
        <f t="shared" si="0"/>
        <v>479</v>
      </c>
      <c r="D15" s="8">
        <v>166</v>
      </c>
      <c r="E15" s="8">
        <v>313</v>
      </c>
      <c r="F15" s="9">
        <v>1287</v>
      </c>
      <c r="G15" s="64">
        <f t="shared" si="1"/>
        <v>7.7530120481927707</v>
      </c>
      <c r="H15" s="64">
        <f t="shared" si="2"/>
        <v>4853.3900000000003</v>
      </c>
      <c r="I15" s="64">
        <f t="shared" si="3"/>
        <v>5998.3</v>
      </c>
    </row>
    <row r="16" spans="1:9" ht="33" x14ac:dyDescent="0.25">
      <c r="A16" s="7" t="s">
        <v>88</v>
      </c>
      <c r="B16" s="8">
        <v>1</v>
      </c>
      <c r="C16" s="8">
        <f t="shared" ref="C16" si="4">SUM(D16:E16)</f>
        <v>182</v>
      </c>
      <c r="D16" s="8">
        <v>166</v>
      </c>
      <c r="E16" s="8">
        <v>16</v>
      </c>
      <c r="F16" s="9">
        <v>1287</v>
      </c>
      <c r="G16" s="64">
        <f t="shared" si="1"/>
        <v>7.7530120481927707</v>
      </c>
      <c r="H16" s="64">
        <f t="shared" si="2"/>
        <v>248.1</v>
      </c>
      <c r="I16" s="99">
        <f>ROUND(H16*1.2077,2)</f>
        <v>299.63</v>
      </c>
    </row>
    <row r="17" spans="1:9" s="65" customFormat="1" ht="33" x14ac:dyDescent="0.25">
      <c r="A17" s="7" t="s">
        <v>93</v>
      </c>
      <c r="B17" s="8">
        <v>30</v>
      </c>
      <c r="C17" s="8">
        <f>SUM(D17:E17)</f>
        <v>1036</v>
      </c>
      <c r="D17" s="8">
        <v>166</v>
      </c>
      <c r="E17" s="96">
        <v>870</v>
      </c>
      <c r="F17" s="9">
        <v>1190</v>
      </c>
      <c r="G17" s="64">
        <f t="shared" si="1"/>
        <v>7.168674698795181</v>
      </c>
      <c r="H17" s="64">
        <f>ROUND(F17/D17*E17*2,2)</f>
        <v>12473.49</v>
      </c>
      <c r="I17" s="64">
        <f t="shared" si="3"/>
        <v>15415.99</v>
      </c>
    </row>
    <row r="18" spans="1:9" ht="33" x14ac:dyDescent="0.25">
      <c r="A18" s="7" t="s">
        <v>93</v>
      </c>
      <c r="B18" s="8">
        <v>4</v>
      </c>
      <c r="C18" s="8">
        <f>SUM(D18:E18)</f>
        <v>330</v>
      </c>
      <c r="D18" s="8">
        <v>166</v>
      </c>
      <c r="E18" s="8">
        <v>164</v>
      </c>
      <c r="F18" s="9">
        <v>1190</v>
      </c>
      <c r="G18" s="64">
        <f t="shared" si="1"/>
        <v>7.168674698795181</v>
      </c>
      <c r="H18" s="64">
        <f t="shared" si="2"/>
        <v>2351.33</v>
      </c>
      <c r="I18" s="99">
        <f>ROUND(H18*1.2077,2)</f>
        <v>2839.7</v>
      </c>
    </row>
    <row r="19" spans="1:9" x14ac:dyDescent="0.25">
      <c r="A19" s="7" t="s">
        <v>89</v>
      </c>
      <c r="B19" s="8">
        <v>1</v>
      </c>
      <c r="C19" s="8">
        <f t="shared" ref="C19:C20" si="5">SUM(D19:E19)</f>
        <v>200</v>
      </c>
      <c r="D19" s="8">
        <v>166</v>
      </c>
      <c r="E19" s="8">
        <v>34</v>
      </c>
      <c r="F19" s="9">
        <v>1140</v>
      </c>
      <c r="G19" s="64">
        <f t="shared" si="1"/>
        <v>6.8674698795180724</v>
      </c>
      <c r="H19" s="64">
        <f t="shared" si="2"/>
        <v>466.99</v>
      </c>
      <c r="I19" s="64">
        <f t="shared" si="3"/>
        <v>577.15</v>
      </c>
    </row>
    <row r="20" spans="1:9" x14ac:dyDescent="0.25">
      <c r="A20" s="7" t="s">
        <v>111</v>
      </c>
      <c r="B20" s="8">
        <v>1</v>
      </c>
      <c r="C20" s="8">
        <f t="shared" si="5"/>
        <v>215</v>
      </c>
      <c r="D20" s="8">
        <v>166</v>
      </c>
      <c r="E20" s="8">
        <v>49</v>
      </c>
      <c r="F20" s="9">
        <v>1115</v>
      </c>
      <c r="G20" s="64">
        <f t="shared" si="1"/>
        <v>6.7168674698795181</v>
      </c>
      <c r="H20" s="64">
        <f t="shared" si="2"/>
        <v>658.25</v>
      </c>
      <c r="I20" s="64">
        <f t="shared" si="3"/>
        <v>813.53</v>
      </c>
    </row>
    <row r="21" spans="1:9" s="65" customFormat="1" x14ac:dyDescent="0.25">
      <c r="A21" s="97" t="s">
        <v>169</v>
      </c>
      <c r="B21" s="8">
        <v>3</v>
      </c>
      <c r="C21" s="8">
        <f t="shared" ref="C21:C25" si="6">SUM(D21:E21)</f>
        <v>236</v>
      </c>
      <c r="D21" s="8">
        <v>166</v>
      </c>
      <c r="E21" s="8">
        <v>70</v>
      </c>
      <c r="F21" s="9">
        <v>1015</v>
      </c>
      <c r="G21" s="64">
        <f t="shared" si="1"/>
        <v>6.1144578313253009</v>
      </c>
      <c r="H21" s="64">
        <f t="shared" si="2"/>
        <v>856.02</v>
      </c>
      <c r="I21" s="64">
        <f t="shared" si="3"/>
        <v>1057.96</v>
      </c>
    </row>
    <row r="22" spans="1:9" x14ac:dyDescent="0.25">
      <c r="A22" s="7" t="s">
        <v>90</v>
      </c>
      <c r="B22" s="8">
        <v>14</v>
      </c>
      <c r="C22" s="8">
        <f t="shared" si="6"/>
        <v>578.5</v>
      </c>
      <c r="D22" s="8">
        <v>166</v>
      </c>
      <c r="E22" s="8">
        <v>412.5</v>
      </c>
      <c r="F22" s="9">
        <v>996</v>
      </c>
      <c r="G22" s="64">
        <f t="shared" si="1"/>
        <v>6</v>
      </c>
      <c r="H22" s="64">
        <f t="shared" si="2"/>
        <v>4950</v>
      </c>
      <c r="I22" s="64">
        <f t="shared" si="3"/>
        <v>6117.71</v>
      </c>
    </row>
    <row r="23" spans="1:9" x14ac:dyDescent="0.25">
      <c r="A23" s="7" t="s">
        <v>90</v>
      </c>
      <c r="B23" s="8">
        <v>4</v>
      </c>
      <c r="C23" s="8">
        <f t="shared" ref="C23" si="7">SUM(D23:E23)</f>
        <v>283</v>
      </c>
      <c r="D23" s="8">
        <v>166</v>
      </c>
      <c r="E23" s="8">
        <v>117</v>
      </c>
      <c r="F23" s="9">
        <v>996</v>
      </c>
      <c r="G23" s="64">
        <f t="shared" si="1"/>
        <v>6</v>
      </c>
      <c r="H23" s="64">
        <f t="shared" ref="H23:H25" si="8">ROUND(F23/D23*E23*2,2)</f>
        <v>1404</v>
      </c>
      <c r="I23" s="99">
        <f>ROUND(H23*1.2077,2)</f>
        <v>1695.61</v>
      </c>
    </row>
    <row r="24" spans="1:9" x14ac:dyDescent="0.25">
      <c r="A24" s="98" t="s">
        <v>194</v>
      </c>
      <c r="B24" s="8">
        <v>1</v>
      </c>
      <c r="C24" s="8">
        <f t="shared" si="6"/>
        <v>175</v>
      </c>
      <c r="D24" s="8">
        <v>166</v>
      </c>
      <c r="E24" s="8">
        <v>9</v>
      </c>
      <c r="F24" s="9">
        <v>899</v>
      </c>
      <c r="G24" s="64">
        <f t="shared" si="1"/>
        <v>5.4156626506024095</v>
      </c>
      <c r="H24" s="64">
        <f t="shared" si="8"/>
        <v>97.48</v>
      </c>
      <c r="I24" s="64">
        <f t="shared" si="3"/>
        <v>120.48</v>
      </c>
    </row>
    <row r="25" spans="1:9" x14ac:dyDescent="0.25">
      <c r="A25" s="7" t="s">
        <v>89</v>
      </c>
      <c r="B25" s="8">
        <v>6</v>
      </c>
      <c r="C25" s="8">
        <f t="shared" si="6"/>
        <v>323.5</v>
      </c>
      <c r="D25" s="8">
        <v>166</v>
      </c>
      <c r="E25" s="96">
        <v>157.5</v>
      </c>
      <c r="F25" s="9">
        <v>835</v>
      </c>
      <c r="G25" s="64">
        <f t="shared" si="1"/>
        <v>5.0301204819277112</v>
      </c>
      <c r="H25" s="64">
        <f t="shared" si="8"/>
        <v>1584.49</v>
      </c>
      <c r="I25" s="64">
        <f t="shared" si="3"/>
        <v>1958.27</v>
      </c>
    </row>
    <row r="27" spans="1:9" x14ac:dyDescent="0.25">
      <c r="A27" s="165" t="s">
        <v>244</v>
      </c>
      <c r="B27" s="165"/>
    </row>
  </sheetData>
  <mergeCells count="13">
    <mergeCell ref="A27:B27"/>
    <mergeCell ref="H1:I1"/>
    <mergeCell ref="A2:I2"/>
    <mergeCell ref="B7:B9"/>
    <mergeCell ref="C7:E7"/>
    <mergeCell ref="I7:I9"/>
    <mergeCell ref="E8:E9"/>
    <mergeCell ref="C8:C9"/>
    <mergeCell ref="D8:D9"/>
    <mergeCell ref="A7:A9"/>
    <mergeCell ref="F7:F9"/>
    <mergeCell ref="G7:G9"/>
    <mergeCell ref="H7:H9"/>
  </mergeCells>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FA4F7-6509-46A2-BC30-3E2A18E39D62}">
  <sheetPr>
    <tabColor theme="5" tint="0.59999389629810485"/>
  </sheetPr>
  <dimension ref="A1:I26"/>
  <sheetViews>
    <sheetView zoomScale="80" zoomScaleNormal="80" workbookViewId="0">
      <selection activeCell="I11" sqref="I11"/>
    </sheetView>
  </sheetViews>
  <sheetFormatPr defaultColWidth="9.140625" defaultRowHeight="16.5" x14ac:dyDescent="0.25"/>
  <cols>
    <col min="1" max="1" width="61.5703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9.140625" style="36"/>
    <col min="11" max="11" width="16.85546875" style="36" customWidth="1"/>
    <col min="12" max="13" width="9.140625" style="36"/>
    <col min="14" max="14" width="9.85546875" style="36" bestFit="1" customWidth="1"/>
    <col min="15" max="16384" width="9.140625" style="36"/>
  </cols>
  <sheetData>
    <row r="1" spans="1:9" x14ac:dyDescent="0.25">
      <c r="H1" s="166" t="s">
        <v>134</v>
      </c>
      <c r="I1" s="166"/>
    </row>
    <row r="2" spans="1:9" s="54" customFormat="1" ht="39.75" customHeight="1" x14ac:dyDescent="0.25">
      <c r="A2" s="167" t="s">
        <v>132</v>
      </c>
      <c r="B2" s="167"/>
      <c r="C2" s="167"/>
      <c r="D2" s="167"/>
      <c r="E2" s="167"/>
      <c r="F2" s="167"/>
      <c r="G2" s="167"/>
      <c r="H2" s="167"/>
      <c r="I2" s="167"/>
    </row>
    <row r="4" spans="1:9" x14ac:dyDescent="0.25">
      <c r="A4" s="36" t="s">
        <v>156</v>
      </c>
    </row>
    <row r="5" spans="1:9" x14ac:dyDescent="0.25">
      <c r="A5" s="55" t="s">
        <v>242</v>
      </c>
      <c r="B5" s="55"/>
      <c r="C5" s="55"/>
    </row>
    <row r="6" spans="1:9" x14ac:dyDescent="0.25">
      <c r="E6" s="56"/>
      <c r="H6" s="57"/>
    </row>
    <row r="7" spans="1:9" ht="28.5" customHeight="1" x14ac:dyDescent="0.25">
      <c r="A7" s="171"/>
      <c r="B7" s="162" t="s">
        <v>17</v>
      </c>
      <c r="C7" s="168" t="s">
        <v>19</v>
      </c>
      <c r="D7" s="168"/>
      <c r="E7" s="168"/>
      <c r="F7" s="168" t="s">
        <v>10</v>
      </c>
      <c r="G7" s="168" t="s">
        <v>153</v>
      </c>
      <c r="H7" s="172" t="s">
        <v>20</v>
      </c>
      <c r="I7" s="164" t="s">
        <v>7</v>
      </c>
    </row>
    <row r="8" spans="1:9" ht="24" customHeight="1" x14ac:dyDescent="0.25">
      <c r="A8" s="171"/>
      <c r="B8" s="162"/>
      <c r="C8" s="169" t="s">
        <v>1</v>
      </c>
      <c r="D8" s="169" t="s">
        <v>152</v>
      </c>
      <c r="E8" s="168" t="s">
        <v>26</v>
      </c>
      <c r="F8" s="168"/>
      <c r="G8" s="168"/>
      <c r="H8" s="172"/>
      <c r="I8" s="164"/>
    </row>
    <row r="9" spans="1:9" ht="49.5" customHeight="1" x14ac:dyDescent="0.25">
      <c r="A9" s="171"/>
      <c r="B9" s="162"/>
      <c r="C9" s="170"/>
      <c r="D9" s="170"/>
      <c r="E9" s="168"/>
      <c r="F9" s="168"/>
      <c r="G9" s="168"/>
      <c r="H9" s="172"/>
      <c r="I9" s="164"/>
    </row>
    <row r="10" spans="1:9" x14ac:dyDescent="0.25">
      <c r="A10" s="68">
        <v>1</v>
      </c>
      <c r="B10" s="68">
        <v>2</v>
      </c>
      <c r="C10" s="68" t="s">
        <v>112</v>
      </c>
      <c r="D10" s="68">
        <v>4</v>
      </c>
      <c r="E10" s="68">
        <v>5</v>
      </c>
      <c r="F10" s="68">
        <v>6</v>
      </c>
      <c r="G10" s="68">
        <v>7</v>
      </c>
      <c r="H10" s="68">
        <v>8</v>
      </c>
      <c r="I10" s="68" t="s">
        <v>133</v>
      </c>
    </row>
    <row r="11" spans="1:9" s="54" customFormat="1" x14ac:dyDescent="0.25">
      <c r="A11" s="59" t="s">
        <v>0</v>
      </c>
      <c r="B11" s="60">
        <f>SUM(B12:B24)</f>
        <v>96</v>
      </c>
      <c r="C11" s="60"/>
      <c r="D11" s="60"/>
      <c r="E11" s="60">
        <f t="shared" ref="E11:H11" si="0">SUM(E12:E24)</f>
        <v>3618</v>
      </c>
      <c r="F11" s="60"/>
      <c r="G11" s="60"/>
      <c r="H11" s="62">
        <f t="shared" si="0"/>
        <v>51217.259999999995</v>
      </c>
      <c r="I11" s="62">
        <f>SUM(I12:I24)</f>
        <v>63180.960000000006</v>
      </c>
    </row>
    <row r="12" spans="1:9" x14ac:dyDescent="0.25">
      <c r="A12" s="7" t="s">
        <v>91</v>
      </c>
      <c r="B12" s="8">
        <v>1</v>
      </c>
      <c r="C12" s="8">
        <f>SUM(D12:E12)</f>
        <v>226.5</v>
      </c>
      <c r="D12" s="8">
        <v>168</v>
      </c>
      <c r="E12" s="8">
        <v>58.5</v>
      </c>
      <c r="F12" s="9">
        <v>1917</v>
      </c>
      <c r="G12" s="64">
        <f>F12/D12</f>
        <v>11.410714285714286</v>
      </c>
      <c r="H12" s="64">
        <f>ROUND(F12/D12*E12*2,2)</f>
        <v>1335.05</v>
      </c>
      <c r="I12" s="64">
        <f>ROUND(H12*1.2359,2)</f>
        <v>1649.99</v>
      </c>
    </row>
    <row r="13" spans="1:9" x14ac:dyDescent="0.25">
      <c r="A13" s="7" t="s">
        <v>113</v>
      </c>
      <c r="B13" s="8">
        <v>4</v>
      </c>
      <c r="C13" s="8">
        <f t="shared" ref="C13:C15" si="1">SUM(D13:E13)</f>
        <v>323</v>
      </c>
      <c r="D13" s="8">
        <v>168</v>
      </c>
      <c r="E13" s="8">
        <v>155</v>
      </c>
      <c r="F13" s="9">
        <v>1647</v>
      </c>
      <c r="G13" s="64">
        <f t="shared" ref="G13:G23" si="2">F13/D13</f>
        <v>9.8035714285714288</v>
      </c>
      <c r="H13" s="64">
        <f t="shared" ref="H13:H23" si="3">ROUND(F13/D13*E13*2,2)</f>
        <v>3039.11</v>
      </c>
      <c r="I13" s="64">
        <f t="shared" ref="I13:I24" si="4">ROUND(H13*1.2359,2)</f>
        <v>3756.04</v>
      </c>
    </row>
    <row r="14" spans="1:9" x14ac:dyDescent="0.25">
      <c r="A14" s="7" t="s">
        <v>87</v>
      </c>
      <c r="B14" s="8">
        <v>7</v>
      </c>
      <c r="C14" s="8">
        <f t="shared" si="1"/>
        <v>465</v>
      </c>
      <c r="D14" s="8">
        <v>168</v>
      </c>
      <c r="E14" s="8">
        <v>297</v>
      </c>
      <c r="F14" s="9">
        <v>1382</v>
      </c>
      <c r="G14" s="64">
        <f t="shared" si="2"/>
        <v>8.2261904761904763</v>
      </c>
      <c r="H14" s="64">
        <f t="shared" si="3"/>
        <v>4886.3599999999997</v>
      </c>
      <c r="I14" s="64">
        <f t="shared" si="4"/>
        <v>6039.05</v>
      </c>
    </row>
    <row r="15" spans="1:9" ht="33" x14ac:dyDescent="0.25">
      <c r="A15" s="7" t="s">
        <v>88</v>
      </c>
      <c r="B15" s="8">
        <v>10</v>
      </c>
      <c r="C15" s="8">
        <f t="shared" si="1"/>
        <v>533</v>
      </c>
      <c r="D15" s="8">
        <v>168</v>
      </c>
      <c r="E15" s="8">
        <v>365</v>
      </c>
      <c r="F15" s="9">
        <v>1287</v>
      </c>
      <c r="G15" s="64">
        <f t="shared" si="2"/>
        <v>7.6607142857142856</v>
      </c>
      <c r="H15" s="64">
        <f t="shared" si="3"/>
        <v>5592.32</v>
      </c>
      <c r="I15" s="64">
        <f t="shared" si="4"/>
        <v>6911.55</v>
      </c>
    </row>
    <row r="16" spans="1:9" ht="33" x14ac:dyDescent="0.25">
      <c r="A16" s="7" t="s">
        <v>88</v>
      </c>
      <c r="B16" s="8">
        <v>1</v>
      </c>
      <c r="C16" s="8">
        <f t="shared" ref="C16" si="5">SUM(D16:E16)</f>
        <v>201</v>
      </c>
      <c r="D16" s="8">
        <v>168</v>
      </c>
      <c r="E16" s="8">
        <v>33</v>
      </c>
      <c r="F16" s="9">
        <v>1287</v>
      </c>
      <c r="G16" s="64">
        <f t="shared" si="2"/>
        <v>7.6607142857142856</v>
      </c>
      <c r="H16" s="64">
        <f t="shared" si="3"/>
        <v>505.61</v>
      </c>
      <c r="I16" s="99">
        <f>ROUND(H16*1.2077,2)</f>
        <v>610.63</v>
      </c>
    </row>
    <row r="17" spans="1:9" s="65" customFormat="1" ht="33" x14ac:dyDescent="0.25">
      <c r="A17" s="7" t="s">
        <v>93</v>
      </c>
      <c r="B17" s="8">
        <v>39</v>
      </c>
      <c r="C17" s="8">
        <f>SUM(D17:E17)</f>
        <v>1635</v>
      </c>
      <c r="D17" s="8">
        <v>168</v>
      </c>
      <c r="E17" s="96">
        <v>1467</v>
      </c>
      <c r="F17" s="9">
        <v>1190</v>
      </c>
      <c r="G17" s="64">
        <f t="shared" si="2"/>
        <v>7.083333333333333</v>
      </c>
      <c r="H17" s="64">
        <f>ROUND(F17/D17*E17*2,2)</f>
        <v>20782.5</v>
      </c>
      <c r="I17" s="64">
        <f t="shared" si="4"/>
        <v>25685.09</v>
      </c>
    </row>
    <row r="18" spans="1:9" ht="33" x14ac:dyDescent="0.25">
      <c r="A18" s="7" t="s">
        <v>93</v>
      </c>
      <c r="B18" s="8">
        <v>4</v>
      </c>
      <c r="C18" s="8">
        <f>SUM(D18:E18)</f>
        <v>279</v>
      </c>
      <c r="D18" s="8">
        <v>168</v>
      </c>
      <c r="E18" s="8">
        <v>111</v>
      </c>
      <c r="F18" s="9">
        <v>1190</v>
      </c>
      <c r="G18" s="64">
        <f t="shared" si="2"/>
        <v>7.083333333333333</v>
      </c>
      <c r="H18" s="64">
        <f t="shared" si="3"/>
        <v>1572.5</v>
      </c>
      <c r="I18" s="99">
        <f>ROUND(H18*1.2077,2)</f>
        <v>1899.11</v>
      </c>
    </row>
    <row r="19" spans="1:9" x14ac:dyDescent="0.25">
      <c r="A19" s="7" t="s">
        <v>89</v>
      </c>
      <c r="B19" s="8">
        <v>1</v>
      </c>
      <c r="C19" s="8">
        <f t="shared" ref="C19" si="6">SUM(D19:E19)</f>
        <v>188</v>
      </c>
      <c r="D19" s="8">
        <v>168</v>
      </c>
      <c r="E19" s="8">
        <v>20</v>
      </c>
      <c r="F19" s="9">
        <v>1140</v>
      </c>
      <c r="G19" s="64">
        <f t="shared" si="2"/>
        <v>6.7857142857142856</v>
      </c>
      <c r="H19" s="64">
        <f t="shared" si="3"/>
        <v>271.43</v>
      </c>
      <c r="I19" s="64">
        <f t="shared" si="4"/>
        <v>335.46</v>
      </c>
    </row>
    <row r="20" spans="1:9" x14ac:dyDescent="0.25">
      <c r="A20" s="7" t="s">
        <v>111</v>
      </c>
      <c r="B20" s="8">
        <v>1</v>
      </c>
      <c r="C20" s="8">
        <f>SUM(D20:E20)</f>
        <v>211</v>
      </c>
      <c r="D20" s="8">
        <v>168</v>
      </c>
      <c r="E20" s="8">
        <v>43</v>
      </c>
      <c r="F20" s="9">
        <v>1115</v>
      </c>
      <c r="G20" s="64">
        <f t="shared" si="2"/>
        <v>6.6369047619047619</v>
      </c>
      <c r="H20" s="64">
        <f t="shared" si="3"/>
        <v>570.77</v>
      </c>
      <c r="I20" s="64">
        <f t="shared" si="4"/>
        <v>705.41</v>
      </c>
    </row>
    <row r="21" spans="1:9" s="65" customFormat="1" x14ac:dyDescent="0.25">
      <c r="A21" s="97" t="s">
        <v>243</v>
      </c>
      <c r="B21" s="8">
        <v>7</v>
      </c>
      <c r="C21" s="8">
        <f t="shared" ref="C21:C24" si="7">SUM(D21:E21)</f>
        <v>371</v>
      </c>
      <c r="D21" s="8">
        <v>168</v>
      </c>
      <c r="E21" s="8">
        <v>203</v>
      </c>
      <c r="F21" s="9">
        <v>1015</v>
      </c>
      <c r="G21" s="64">
        <f t="shared" si="2"/>
        <v>6.041666666666667</v>
      </c>
      <c r="H21" s="64">
        <f t="shared" si="3"/>
        <v>2452.92</v>
      </c>
      <c r="I21" s="64">
        <f t="shared" si="4"/>
        <v>3031.56</v>
      </c>
    </row>
    <row r="22" spans="1:9" s="65" customFormat="1" x14ac:dyDescent="0.25">
      <c r="A22" s="7" t="s">
        <v>90</v>
      </c>
      <c r="B22" s="8">
        <v>14</v>
      </c>
      <c r="C22" s="8">
        <f t="shared" si="7"/>
        <v>826.5</v>
      </c>
      <c r="D22" s="8">
        <v>168</v>
      </c>
      <c r="E22" s="8">
        <v>658.5</v>
      </c>
      <c r="F22" s="9">
        <v>996</v>
      </c>
      <c r="G22" s="64">
        <f t="shared" ref="G22" si="8">F22/D22</f>
        <v>5.9285714285714288</v>
      </c>
      <c r="H22" s="64">
        <f t="shared" ref="H22" si="9">ROUND(F22/D22*E22*2,2)</f>
        <v>7807.93</v>
      </c>
      <c r="I22" s="64">
        <f t="shared" si="4"/>
        <v>9649.82</v>
      </c>
    </row>
    <row r="23" spans="1:9" x14ac:dyDescent="0.25">
      <c r="A23" s="7" t="s">
        <v>90</v>
      </c>
      <c r="B23" s="8">
        <v>4</v>
      </c>
      <c r="C23" s="8">
        <f t="shared" ref="C23" si="10">SUM(D23:E23)</f>
        <v>347</v>
      </c>
      <c r="D23" s="8">
        <v>168</v>
      </c>
      <c r="E23" s="8">
        <v>179</v>
      </c>
      <c r="F23" s="9">
        <v>996</v>
      </c>
      <c r="G23" s="64">
        <f t="shared" si="2"/>
        <v>5.9285714285714288</v>
      </c>
      <c r="H23" s="64">
        <f t="shared" si="3"/>
        <v>2122.4299999999998</v>
      </c>
      <c r="I23" s="99">
        <f>ROUND(H23*1.2077,2)</f>
        <v>2563.2600000000002</v>
      </c>
    </row>
    <row r="24" spans="1:9" x14ac:dyDescent="0.25">
      <c r="A24" s="7" t="s">
        <v>89</v>
      </c>
      <c r="B24" s="8">
        <v>3</v>
      </c>
      <c r="C24" s="8">
        <f t="shared" si="7"/>
        <v>196</v>
      </c>
      <c r="D24" s="8">
        <v>168</v>
      </c>
      <c r="E24" s="8">
        <v>28</v>
      </c>
      <c r="F24" s="9">
        <v>835</v>
      </c>
      <c r="G24" s="64">
        <f t="shared" ref="G24" si="11">F24/D24</f>
        <v>4.9702380952380949</v>
      </c>
      <c r="H24" s="64">
        <f t="shared" ref="H24" si="12">ROUND(F24/D24*E24*2,2)</f>
        <v>278.33</v>
      </c>
      <c r="I24" s="64">
        <f t="shared" si="4"/>
        <v>343.99</v>
      </c>
    </row>
    <row r="26" spans="1:9" x14ac:dyDescent="0.25">
      <c r="A26" s="165" t="s">
        <v>244</v>
      </c>
      <c r="B26" s="165"/>
    </row>
  </sheetData>
  <mergeCells count="13">
    <mergeCell ref="A26:B26"/>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39171-7B49-4FCC-B93E-533732AFF95D}">
  <sheetPr>
    <tabColor theme="5" tint="0.59999389629810485"/>
  </sheetPr>
  <dimension ref="A1:I26"/>
  <sheetViews>
    <sheetView zoomScale="80" zoomScaleNormal="80" workbookViewId="0">
      <selection activeCell="I11" sqref="I11"/>
    </sheetView>
  </sheetViews>
  <sheetFormatPr defaultColWidth="9.140625" defaultRowHeight="16.5" x14ac:dyDescent="0.25"/>
  <cols>
    <col min="1" max="1" width="61.5703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9.140625" style="36"/>
    <col min="11" max="11" width="16.85546875" style="36" customWidth="1"/>
    <col min="12" max="13" width="9.140625" style="36"/>
    <col min="14" max="14" width="9.85546875" style="36" bestFit="1" customWidth="1"/>
    <col min="15" max="16384" width="9.140625" style="36"/>
  </cols>
  <sheetData>
    <row r="1" spans="1:9" x14ac:dyDescent="0.25">
      <c r="H1" s="166" t="s">
        <v>196</v>
      </c>
      <c r="I1" s="166"/>
    </row>
    <row r="2" spans="1:9" s="54" customFormat="1" ht="39.75" customHeight="1" x14ac:dyDescent="0.25">
      <c r="A2" s="167" t="s">
        <v>132</v>
      </c>
      <c r="B2" s="167"/>
      <c r="C2" s="167"/>
      <c r="D2" s="167"/>
      <c r="E2" s="167"/>
      <c r="F2" s="167"/>
      <c r="G2" s="167"/>
      <c r="H2" s="167"/>
      <c r="I2" s="167"/>
    </row>
    <row r="4" spans="1:9" x14ac:dyDescent="0.25">
      <c r="A4" s="36" t="s">
        <v>156</v>
      </c>
    </row>
    <row r="5" spans="1:9" x14ac:dyDescent="0.25">
      <c r="A5" s="55" t="s">
        <v>245</v>
      </c>
      <c r="B5" s="55"/>
      <c r="C5" s="55"/>
    </row>
    <row r="6" spans="1:9" x14ac:dyDescent="0.25">
      <c r="E6" s="56"/>
      <c r="H6" s="57"/>
    </row>
    <row r="7" spans="1:9" ht="28.5" customHeight="1" x14ac:dyDescent="0.25">
      <c r="A7" s="171"/>
      <c r="B7" s="162" t="s">
        <v>17</v>
      </c>
      <c r="C7" s="168" t="s">
        <v>19</v>
      </c>
      <c r="D7" s="168"/>
      <c r="E7" s="168"/>
      <c r="F7" s="168" t="s">
        <v>10</v>
      </c>
      <c r="G7" s="168" t="s">
        <v>153</v>
      </c>
      <c r="H7" s="172" t="s">
        <v>20</v>
      </c>
      <c r="I7" s="164" t="s">
        <v>7</v>
      </c>
    </row>
    <row r="8" spans="1:9" ht="24" customHeight="1" x14ac:dyDescent="0.25">
      <c r="A8" s="171"/>
      <c r="B8" s="162"/>
      <c r="C8" s="169" t="s">
        <v>1</v>
      </c>
      <c r="D8" s="169" t="s">
        <v>152</v>
      </c>
      <c r="E8" s="168" t="s">
        <v>26</v>
      </c>
      <c r="F8" s="168"/>
      <c r="G8" s="168"/>
      <c r="H8" s="172"/>
      <c r="I8" s="164"/>
    </row>
    <row r="9" spans="1:9" ht="49.5" customHeight="1" x14ac:dyDescent="0.25">
      <c r="A9" s="171"/>
      <c r="B9" s="162"/>
      <c r="C9" s="170"/>
      <c r="D9" s="170"/>
      <c r="E9" s="168"/>
      <c r="F9" s="168"/>
      <c r="G9" s="168"/>
      <c r="H9" s="172"/>
      <c r="I9" s="164"/>
    </row>
    <row r="10" spans="1:9" x14ac:dyDescent="0.25">
      <c r="A10" s="85">
        <v>1</v>
      </c>
      <c r="B10" s="85">
        <v>2</v>
      </c>
      <c r="C10" s="85" t="s">
        <v>112</v>
      </c>
      <c r="D10" s="85">
        <v>4</v>
      </c>
      <c r="E10" s="85">
        <v>5</v>
      </c>
      <c r="F10" s="85">
        <v>6</v>
      </c>
      <c r="G10" s="85">
        <v>7</v>
      </c>
      <c r="H10" s="85">
        <v>8</v>
      </c>
      <c r="I10" s="85" t="s">
        <v>133</v>
      </c>
    </row>
    <row r="11" spans="1:9" s="54" customFormat="1" x14ac:dyDescent="0.25">
      <c r="A11" s="59" t="s">
        <v>0</v>
      </c>
      <c r="B11" s="60">
        <f>SUM(B12:B24)</f>
        <v>91</v>
      </c>
      <c r="C11" s="60"/>
      <c r="D11" s="60"/>
      <c r="E11" s="60">
        <f t="shared" ref="E11:H11" si="0">SUM(E12:E24)</f>
        <v>2032.5</v>
      </c>
      <c r="F11" s="60"/>
      <c r="G11" s="60"/>
      <c r="H11" s="62">
        <f t="shared" si="0"/>
        <v>30277.18</v>
      </c>
      <c r="I11" s="62">
        <f>SUM(I12:I24)</f>
        <v>37328.15</v>
      </c>
    </row>
    <row r="12" spans="1:9" x14ac:dyDescent="0.25">
      <c r="A12" s="7" t="s">
        <v>91</v>
      </c>
      <c r="B12" s="8">
        <v>1</v>
      </c>
      <c r="C12" s="8">
        <f>SUM(D12:E12)</f>
        <v>207</v>
      </c>
      <c r="D12" s="8">
        <v>160</v>
      </c>
      <c r="E12" s="8">
        <v>47</v>
      </c>
      <c r="F12" s="9">
        <v>1917</v>
      </c>
      <c r="G12" s="64">
        <f>F12/D12</f>
        <v>11.981249999999999</v>
      </c>
      <c r="H12" s="64">
        <f>ROUND(F12/D12*E12*2,2)</f>
        <v>1126.24</v>
      </c>
      <c r="I12" s="64">
        <f>ROUND(H12*1.2359,2)</f>
        <v>1391.92</v>
      </c>
    </row>
    <row r="13" spans="1:9" x14ac:dyDescent="0.25">
      <c r="A13" s="7" t="s">
        <v>113</v>
      </c>
      <c r="B13" s="8">
        <v>3</v>
      </c>
      <c r="C13" s="8">
        <f t="shared" ref="C13:C15" si="1">SUM(D13:E13)</f>
        <v>259</v>
      </c>
      <c r="D13" s="8">
        <v>160</v>
      </c>
      <c r="E13" s="8">
        <v>99</v>
      </c>
      <c r="F13" s="9">
        <v>1647</v>
      </c>
      <c r="G13" s="64">
        <f t="shared" ref="G13:G24" si="2">F13/D13</f>
        <v>10.293749999999999</v>
      </c>
      <c r="H13" s="64">
        <f t="shared" ref="H13:H24" si="3">ROUND(F13/D13*E13*2,2)</f>
        <v>2038.16</v>
      </c>
      <c r="I13" s="64">
        <f t="shared" ref="I13:I24" si="4">ROUND(H13*1.2359,2)</f>
        <v>2518.96</v>
      </c>
    </row>
    <row r="14" spans="1:9" x14ac:dyDescent="0.25">
      <c r="A14" s="7" t="s">
        <v>87</v>
      </c>
      <c r="B14" s="8">
        <v>6</v>
      </c>
      <c r="C14" s="8">
        <f t="shared" si="1"/>
        <v>239</v>
      </c>
      <c r="D14" s="8">
        <v>160</v>
      </c>
      <c r="E14" s="8">
        <v>79</v>
      </c>
      <c r="F14" s="9">
        <v>1382</v>
      </c>
      <c r="G14" s="64">
        <f t="shared" si="2"/>
        <v>8.6374999999999993</v>
      </c>
      <c r="H14" s="64">
        <f t="shared" si="3"/>
        <v>1364.73</v>
      </c>
      <c r="I14" s="64">
        <f t="shared" si="4"/>
        <v>1686.67</v>
      </c>
    </row>
    <row r="15" spans="1:9" ht="33" x14ac:dyDescent="0.25">
      <c r="A15" s="7" t="s">
        <v>88</v>
      </c>
      <c r="B15" s="8">
        <v>11</v>
      </c>
      <c r="C15" s="8">
        <f t="shared" si="1"/>
        <v>362</v>
      </c>
      <c r="D15" s="8">
        <v>160</v>
      </c>
      <c r="E15" s="8">
        <v>202</v>
      </c>
      <c r="F15" s="9">
        <v>1287</v>
      </c>
      <c r="G15" s="64">
        <f t="shared" si="2"/>
        <v>8.0437499999999993</v>
      </c>
      <c r="H15" s="64">
        <f t="shared" si="3"/>
        <v>3249.68</v>
      </c>
      <c r="I15" s="64">
        <f t="shared" si="4"/>
        <v>4016.28</v>
      </c>
    </row>
    <row r="16" spans="1:9" ht="33" x14ac:dyDescent="0.25">
      <c r="A16" s="7" t="s">
        <v>88</v>
      </c>
      <c r="B16" s="8">
        <v>1</v>
      </c>
      <c r="C16" s="8">
        <f t="shared" ref="C16" si="5">SUM(D16:E16)</f>
        <v>166</v>
      </c>
      <c r="D16" s="8">
        <v>160</v>
      </c>
      <c r="E16" s="8">
        <v>6</v>
      </c>
      <c r="F16" s="9">
        <v>1287</v>
      </c>
      <c r="G16" s="64">
        <f t="shared" si="2"/>
        <v>8.0437499999999993</v>
      </c>
      <c r="H16" s="64">
        <f t="shared" si="3"/>
        <v>96.53</v>
      </c>
      <c r="I16" s="99">
        <f>ROUND(H16*1.2077,2)</f>
        <v>116.58</v>
      </c>
    </row>
    <row r="17" spans="1:9" s="65" customFormat="1" ht="33" x14ac:dyDescent="0.25">
      <c r="A17" s="7" t="s">
        <v>93</v>
      </c>
      <c r="B17" s="8">
        <v>37</v>
      </c>
      <c r="C17" s="8">
        <f>SUM(D17:E17)</f>
        <v>1053.5</v>
      </c>
      <c r="D17" s="8">
        <v>160</v>
      </c>
      <c r="E17" s="100">
        <v>893.5</v>
      </c>
      <c r="F17" s="9">
        <v>1190</v>
      </c>
      <c r="G17" s="64">
        <f t="shared" si="2"/>
        <v>7.4375</v>
      </c>
      <c r="H17" s="64">
        <f>ROUND(F17/D17*E17*2,2)</f>
        <v>13290.81</v>
      </c>
      <c r="I17" s="64">
        <f t="shared" si="4"/>
        <v>16426.11</v>
      </c>
    </row>
    <row r="18" spans="1:9" ht="33" x14ac:dyDescent="0.25">
      <c r="A18" s="7" t="s">
        <v>93</v>
      </c>
      <c r="B18" s="8">
        <v>5</v>
      </c>
      <c r="C18" s="8">
        <f>SUM(D18:E18)</f>
        <v>271</v>
      </c>
      <c r="D18" s="8">
        <v>160</v>
      </c>
      <c r="E18" s="8">
        <v>111</v>
      </c>
      <c r="F18" s="9">
        <v>1190</v>
      </c>
      <c r="G18" s="64">
        <f t="shared" si="2"/>
        <v>7.4375</v>
      </c>
      <c r="H18" s="64">
        <f t="shared" si="3"/>
        <v>1651.13</v>
      </c>
      <c r="I18" s="99">
        <f>ROUND(H18*1.2077,2)</f>
        <v>1994.07</v>
      </c>
    </row>
    <row r="19" spans="1:9" x14ac:dyDescent="0.25">
      <c r="A19" s="7" t="s">
        <v>89</v>
      </c>
      <c r="B19" s="8">
        <v>1</v>
      </c>
      <c r="C19" s="8">
        <f t="shared" ref="C19:C20" si="6">SUM(D19:E19)</f>
        <v>165</v>
      </c>
      <c r="D19" s="8">
        <v>160</v>
      </c>
      <c r="E19" s="8">
        <v>5</v>
      </c>
      <c r="F19" s="9">
        <v>1140</v>
      </c>
      <c r="G19" s="64">
        <f t="shared" si="2"/>
        <v>7.125</v>
      </c>
      <c r="H19" s="64">
        <f t="shared" si="3"/>
        <v>71.25</v>
      </c>
      <c r="I19" s="64">
        <f t="shared" si="4"/>
        <v>88.06</v>
      </c>
    </row>
    <row r="20" spans="1:9" x14ac:dyDescent="0.25">
      <c r="A20" s="7" t="s">
        <v>111</v>
      </c>
      <c r="B20" s="8">
        <v>1</v>
      </c>
      <c r="C20" s="8">
        <f t="shared" si="6"/>
        <v>204</v>
      </c>
      <c r="D20" s="8">
        <v>160</v>
      </c>
      <c r="E20" s="8">
        <v>44</v>
      </c>
      <c r="F20" s="9">
        <v>1115</v>
      </c>
      <c r="G20" s="64">
        <f t="shared" si="2"/>
        <v>6.96875</v>
      </c>
      <c r="H20" s="64">
        <f>ROUND(F20/D20*E20*2,2)</f>
        <v>613.25</v>
      </c>
      <c r="I20" s="64">
        <f t="shared" si="4"/>
        <v>757.92</v>
      </c>
    </row>
    <row r="21" spans="1:9" s="65" customFormat="1" x14ac:dyDescent="0.25">
      <c r="A21" s="97" t="s">
        <v>243</v>
      </c>
      <c r="B21" s="8">
        <v>6</v>
      </c>
      <c r="C21" s="8">
        <f t="shared" ref="C21:C24" si="7">SUM(D21:E21)</f>
        <v>261</v>
      </c>
      <c r="D21" s="8">
        <v>160</v>
      </c>
      <c r="E21" s="8">
        <v>101</v>
      </c>
      <c r="F21" s="9">
        <v>1015</v>
      </c>
      <c r="G21" s="64">
        <f t="shared" si="2"/>
        <v>6.34375</v>
      </c>
      <c r="H21" s="64">
        <f t="shared" si="3"/>
        <v>1281.44</v>
      </c>
      <c r="I21" s="64">
        <f t="shared" si="4"/>
        <v>1583.73</v>
      </c>
    </row>
    <row r="22" spans="1:9" s="65" customFormat="1" x14ac:dyDescent="0.25">
      <c r="A22" s="7" t="s">
        <v>90</v>
      </c>
      <c r="B22" s="8">
        <v>13</v>
      </c>
      <c r="C22" s="8">
        <f t="shared" si="7"/>
        <v>462</v>
      </c>
      <c r="D22" s="8">
        <v>160</v>
      </c>
      <c r="E22" s="8">
        <v>302</v>
      </c>
      <c r="F22" s="9">
        <v>996</v>
      </c>
      <c r="G22" s="64">
        <f t="shared" si="2"/>
        <v>6.2249999999999996</v>
      </c>
      <c r="H22" s="64">
        <f t="shared" si="3"/>
        <v>3759.9</v>
      </c>
      <c r="I22" s="64">
        <f t="shared" si="4"/>
        <v>4646.8599999999997</v>
      </c>
    </row>
    <row r="23" spans="1:9" x14ac:dyDescent="0.25">
      <c r="A23" s="7" t="s">
        <v>90</v>
      </c>
      <c r="B23" s="8">
        <v>4</v>
      </c>
      <c r="C23" s="8">
        <f t="shared" ref="C23" si="8">SUM(D23:E23)</f>
        <v>280</v>
      </c>
      <c r="D23" s="8">
        <v>160</v>
      </c>
      <c r="E23" s="8">
        <v>120</v>
      </c>
      <c r="F23" s="9">
        <v>996</v>
      </c>
      <c r="G23" s="64">
        <f t="shared" si="2"/>
        <v>6.2249999999999996</v>
      </c>
      <c r="H23" s="64">
        <f t="shared" si="3"/>
        <v>1494</v>
      </c>
      <c r="I23" s="99">
        <f>ROUND(H23*1.2077,2)</f>
        <v>1804.3</v>
      </c>
    </row>
    <row r="24" spans="1:9" x14ac:dyDescent="0.25">
      <c r="A24" s="7" t="s">
        <v>89</v>
      </c>
      <c r="B24" s="8">
        <v>2</v>
      </c>
      <c r="C24" s="8">
        <f t="shared" si="7"/>
        <v>183</v>
      </c>
      <c r="D24" s="8">
        <v>160</v>
      </c>
      <c r="E24" s="8">
        <v>23</v>
      </c>
      <c r="F24" s="9">
        <v>835</v>
      </c>
      <c r="G24" s="64">
        <f t="shared" si="2"/>
        <v>5.21875</v>
      </c>
      <c r="H24" s="64">
        <f t="shared" si="3"/>
        <v>240.06</v>
      </c>
      <c r="I24" s="64">
        <f t="shared" si="4"/>
        <v>296.69</v>
      </c>
    </row>
    <row r="26" spans="1:9" x14ac:dyDescent="0.25">
      <c r="A26" s="165" t="s">
        <v>244</v>
      </c>
      <c r="B26" s="165"/>
    </row>
  </sheetData>
  <mergeCells count="13">
    <mergeCell ref="D8:D9"/>
    <mergeCell ref="E8:E9"/>
    <mergeCell ref="A26:B26"/>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07151-1935-4E3C-9B02-64690A23D00B}">
  <sheetPr>
    <tabColor theme="5" tint="0.59999389629810485"/>
  </sheetPr>
  <dimension ref="A1:I25"/>
  <sheetViews>
    <sheetView zoomScale="80" zoomScaleNormal="80" workbookViewId="0">
      <selection activeCell="A16" sqref="A16"/>
    </sheetView>
  </sheetViews>
  <sheetFormatPr defaultColWidth="9.140625" defaultRowHeight="16.5" x14ac:dyDescent="0.25"/>
  <cols>
    <col min="1" max="1" width="61.5703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9.140625" style="36"/>
    <col min="11" max="11" width="16.85546875" style="36" customWidth="1"/>
    <col min="12" max="13" width="9.140625" style="36"/>
    <col min="14" max="14" width="9.85546875" style="36" bestFit="1" customWidth="1"/>
    <col min="15" max="16384" width="9.140625" style="36"/>
  </cols>
  <sheetData>
    <row r="1" spans="1:9" x14ac:dyDescent="0.25">
      <c r="H1" s="166" t="s">
        <v>197</v>
      </c>
      <c r="I1" s="166"/>
    </row>
    <row r="2" spans="1:9" s="54" customFormat="1" ht="39.75" customHeight="1" x14ac:dyDescent="0.25">
      <c r="A2" s="167" t="s">
        <v>132</v>
      </c>
      <c r="B2" s="167"/>
      <c r="C2" s="167"/>
      <c r="D2" s="167"/>
      <c r="E2" s="167"/>
      <c r="F2" s="167"/>
      <c r="G2" s="167"/>
      <c r="H2" s="167"/>
      <c r="I2" s="167"/>
    </row>
    <row r="4" spans="1:9" x14ac:dyDescent="0.25">
      <c r="A4" s="36" t="s">
        <v>156</v>
      </c>
    </row>
    <row r="5" spans="1:9" x14ac:dyDescent="0.25">
      <c r="A5" s="55" t="s">
        <v>246</v>
      </c>
      <c r="B5" s="55"/>
      <c r="C5" s="55"/>
    </row>
    <row r="6" spans="1:9" x14ac:dyDescent="0.25">
      <c r="E6" s="56"/>
      <c r="H6" s="57"/>
    </row>
    <row r="7" spans="1:9" ht="28.5" customHeight="1" x14ac:dyDescent="0.25">
      <c r="A7" s="171"/>
      <c r="B7" s="162" t="s">
        <v>17</v>
      </c>
      <c r="C7" s="168" t="s">
        <v>19</v>
      </c>
      <c r="D7" s="168"/>
      <c r="E7" s="168"/>
      <c r="F7" s="168" t="s">
        <v>10</v>
      </c>
      <c r="G7" s="168" t="s">
        <v>153</v>
      </c>
      <c r="H7" s="172" t="s">
        <v>20</v>
      </c>
      <c r="I7" s="164" t="s">
        <v>7</v>
      </c>
    </row>
    <row r="8" spans="1:9" ht="24" customHeight="1" x14ac:dyDescent="0.25">
      <c r="A8" s="171"/>
      <c r="B8" s="162"/>
      <c r="C8" s="169" t="s">
        <v>1</v>
      </c>
      <c r="D8" s="169" t="s">
        <v>152</v>
      </c>
      <c r="E8" s="168" t="s">
        <v>26</v>
      </c>
      <c r="F8" s="168"/>
      <c r="G8" s="168"/>
      <c r="H8" s="172"/>
      <c r="I8" s="164"/>
    </row>
    <row r="9" spans="1:9" ht="49.5" customHeight="1" x14ac:dyDescent="0.25">
      <c r="A9" s="171"/>
      <c r="B9" s="162"/>
      <c r="C9" s="170"/>
      <c r="D9" s="170"/>
      <c r="E9" s="168"/>
      <c r="F9" s="168"/>
      <c r="G9" s="168"/>
      <c r="H9" s="172"/>
      <c r="I9" s="164"/>
    </row>
    <row r="10" spans="1:9" x14ac:dyDescent="0.25">
      <c r="A10" s="84">
        <v>1</v>
      </c>
      <c r="B10" s="84">
        <v>2</v>
      </c>
      <c r="C10" s="84" t="s">
        <v>112</v>
      </c>
      <c r="D10" s="84">
        <v>4</v>
      </c>
      <c r="E10" s="84">
        <v>5</v>
      </c>
      <c r="F10" s="84">
        <v>6</v>
      </c>
      <c r="G10" s="84">
        <v>7</v>
      </c>
      <c r="H10" s="84">
        <v>8</v>
      </c>
      <c r="I10" s="84" t="s">
        <v>133</v>
      </c>
    </row>
    <row r="11" spans="1:9" s="54" customFormat="1" x14ac:dyDescent="0.25">
      <c r="A11" s="59" t="s">
        <v>0</v>
      </c>
      <c r="B11" s="60">
        <f>SUM(B12:B23)</f>
        <v>64</v>
      </c>
      <c r="C11" s="60"/>
      <c r="D11" s="60"/>
      <c r="E11" s="60">
        <f>SUM(E12:E23)</f>
        <v>914.5</v>
      </c>
      <c r="F11" s="60"/>
      <c r="G11" s="60"/>
      <c r="H11" s="62">
        <f>SUM(H12:H23)</f>
        <v>11904.790000000003</v>
      </c>
      <c r="I11" s="62">
        <f>SUM(I12:I23)</f>
        <v>14684.1</v>
      </c>
    </row>
    <row r="12" spans="1:9" x14ac:dyDescent="0.25">
      <c r="A12" s="7" t="s">
        <v>91</v>
      </c>
      <c r="B12" s="8">
        <v>1</v>
      </c>
      <c r="C12" s="8">
        <f>SUM(D12:E12)</f>
        <v>202</v>
      </c>
      <c r="D12" s="8">
        <v>184</v>
      </c>
      <c r="E12" s="8">
        <v>18</v>
      </c>
      <c r="F12" s="9">
        <v>1917</v>
      </c>
      <c r="G12" s="64">
        <f>F12/D12</f>
        <v>10.418478260869565</v>
      </c>
      <c r="H12" s="64">
        <f>ROUND(F12/D12*E12*2,2)</f>
        <v>375.07</v>
      </c>
      <c r="I12" s="64">
        <f>ROUND(H12*1.2359,2)</f>
        <v>463.55</v>
      </c>
    </row>
    <row r="13" spans="1:9" x14ac:dyDescent="0.25">
      <c r="A13" s="7" t="s">
        <v>113</v>
      </c>
      <c r="B13" s="8">
        <v>2</v>
      </c>
      <c r="C13" s="8">
        <f t="shared" ref="C13:C15" si="0">SUM(D13:E13)</f>
        <v>233</v>
      </c>
      <c r="D13" s="8">
        <v>184</v>
      </c>
      <c r="E13" s="8">
        <v>49</v>
      </c>
      <c r="F13" s="9">
        <v>1647</v>
      </c>
      <c r="G13" s="64">
        <f t="shared" ref="G13:G23" si="1">F13/D13</f>
        <v>8.9510869565217384</v>
      </c>
      <c r="H13" s="64">
        <f t="shared" ref="H13:H23" si="2">ROUND(F13/D13*E13*2,2)</f>
        <v>877.21</v>
      </c>
      <c r="I13" s="64">
        <f t="shared" ref="I13:I23" si="3">ROUND(H13*1.2359,2)</f>
        <v>1084.1400000000001</v>
      </c>
    </row>
    <row r="14" spans="1:9" x14ac:dyDescent="0.25">
      <c r="A14" s="7" t="s">
        <v>87</v>
      </c>
      <c r="B14" s="8">
        <v>2</v>
      </c>
      <c r="C14" s="8">
        <f t="shared" si="0"/>
        <v>208</v>
      </c>
      <c r="D14" s="8">
        <v>184</v>
      </c>
      <c r="E14" s="8">
        <v>24</v>
      </c>
      <c r="F14" s="9">
        <v>1382</v>
      </c>
      <c r="G14" s="64">
        <f t="shared" si="1"/>
        <v>7.5108695652173916</v>
      </c>
      <c r="H14" s="64">
        <f t="shared" si="2"/>
        <v>360.52</v>
      </c>
      <c r="I14" s="64">
        <f t="shared" si="3"/>
        <v>445.57</v>
      </c>
    </row>
    <row r="15" spans="1:9" ht="33" x14ac:dyDescent="0.25">
      <c r="A15" s="7" t="s">
        <v>88</v>
      </c>
      <c r="B15" s="8">
        <v>5</v>
      </c>
      <c r="C15" s="8">
        <f t="shared" si="0"/>
        <v>273</v>
      </c>
      <c r="D15" s="8">
        <v>184</v>
      </c>
      <c r="E15" s="8">
        <v>89</v>
      </c>
      <c r="F15" s="9">
        <v>1287</v>
      </c>
      <c r="G15" s="64">
        <f t="shared" si="1"/>
        <v>6.9945652173913047</v>
      </c>
      <c r="H15" s="64">
        <f t="shared" si="2"/>
        <v>1245.03</v>
      </c>
      <c r="I15" s="64">
        <f t="shared" si="3"/>
        <v>1538.73</v>
      </c>
    </row>
    <row r="16" spans="1:9" ht="33" x14ac:dyDescent="0.25">
      <c r="A16" s="7" t="s">
        <v>93</v>
      </c>
      <c r="B16" s="8">
        <v>32</v>
      </c>
      <c r="C16" s="8">
        <f>SUM(D16:E16)</f>
        <v>639</v>
      </c>
      <c r="D16" s="8">
        <v>184</v>
      </c>
      <c r="E16" s="100">
        <v>455</v>
      </c>
      <c r="F16" s="9">
        <v>1190</v>
      </c>
      <c r="G16" s="64">
        <f t="shared" si="1"/>
        <v>6.4673913043478262</v>
      </c>
      <c r="H16" s="64">
        <f t="shared" si="2"/>
        <v>5885.33</v>
      </c>
      <c r="I16" s="64">
        <f t="shared" si="3"/>
        <v>7273.68</v>
      </c>
    </row>
    <row r="17" spans="1:9" s="65" customFormat="1" ht="33" x14ac:dyDescent="0.25">
      <c r="A17" s="7" t="s">
        <v>93</v>
      </c>
      <c r="B17" s="8">
        <v>3</v>
      </c>
      <c r="C17" s="8">
        <f>SUM(D17:E17)</f>
        <v>238.5</v>
      </c>
      <c r="D17" s="8">
        <v>184</v>
      </c>
      <c r="E17" s="8">
        <v>54.5</v>
      </c>
      <c r="F17" s="9">
        <v>1190</v>
      </c>
      <c r="G17" s="64">
        <f t="shared" si="1"/>
        <v>6.4673913043478262</v>
      </c>
      <c r="H17" s="64">
        <f>ROUND(F17/D17*E17*2,2)</f>
        <v>704.95</v>
      </c>
      <c r="I17" s="99">
        <f>ROUND(H17*1.2077,2)</f>
        <v>851.37</v>
      </c>
    </row>
    <row r="18" spans="1:9" x14ac:dyDescent="0.25">
      <c r="A18" s="7" t="s">
        <v>89</v>
      </c>
      <c r="B18" s="8">
        <v>1</v>
      </c>
      <c r="C18" s="8">
        <f t="shared" ref="C18:C19" si="4">SUM(D18:E18)</f>
        <v>186</v>
      </c>
      <c r="D18" s="8">
        <v>184</v>
      </c>
      <c r="E18" s="8">
        <v>2</v>
      </c>
      <c r="F18" s="9">
        <v>1140</v>
      </c>
      <c r="G18" s="64">
        <f t="shared" si="1"/>
        <v>6.1956521739130439</v>
      </c>
      <c r="H18" s="64">
        <f t="shared" si="2"/>
        <v>24.78</v>
      </c>
      <c r="I18" s="64">
        <f t="shared" si="3"/>
        <v>30.63</v>
      </c>
    </row>
    <row r="19" spans="1:9" x14ac:dyDescent="0.25">
      <c r="A19" s="7" t="s">
        <v>111</v>
      </c>
      <c r="B19" s="8">
        <v>1</v>
      </c>
      <c r="C19" s="8">
        <f t="shared" si="4"/>
        <v>208</v>
      </c>
      <c r="D19" s="8">
        <v>184</v>
      </c>
      <c r="E19" s="8">
        <v>24</v>
      </c>
      <c r="F19" s="9">
        <v>1115</v>
      </c>
      <c r="G19" s="64">
        <f t="shared" si="1"/>
        <v>6.0597826086956523</v>
      </c>
      <c r="H19" s="64">
        <f t="shared" si="2"/>
        <v>290.87</v>
      </c>
      <c r="I19" s="64">
        <f t="shared" si="3"/>
        <v>359.49</v>
      </c>
    </row>
    <row r="20" spans="1:9" x14ac:dyDescent="0.25">
      <c r="A20" s="97" t="s">
        <v>243</v>
      </c>
      <c r="B20" s="8">
        <v>3</v>
      </c>
      <c r="C20" s="8">
        <f t="shared" ref="C20:C23" si="5">SUM(D20:E20)</f>
        <v>221</v>
      </c>
      <c r="D20" s="8">
        <v>184</v>
      </c>
      <c r="E20" s="8">
        <v>37</v>
      </c>
      <c r="F20" s="9">
        <v>1015</v>
      </c>
      <c r="G20" s="64">
        <f t="shared" si="1"/>
        <v>5.5163043478260869</v>
      </c>
      <c r="H20" s="64">
        <f>ROUND(F20/D20*E20*2,2)</f>
        <v>408.21</v>
      </c>
      <c r="I20" s="64">
        <f t="shared" si="3"/>
        <v>504.51</v>
      </c>
    </row>
    <row r="21" spans="1:9" s="65" customFormat="1" x14ac:dyDescent="0.25">
      <c r="A21" s="7" t="s">
        <v>90</v>
      </c>
      <c r="B21" s="8">
        <v>10</v>
      </c>
      <c r="C21" s="8">
        <f t="shared" si="5"/>
        <v>304</v>
      </c>
      <c r="D21" s="8">
        <v>184</v>
      </c>
      <c r="E21" s="8">
        <v>120</v>
      </c>
      <c r="F21" s="9">
        <v>996</v>
      </c>
      <c r="G21" s="64">
        <f t="shared" si="1"/>
        <v>5.4130434782608692</v>
      </c>
      <c r="H21" s="64">
        <f t="shared" si="2"/>
        <v>1299.1300000000001</v>
      </c>
      <c r="I21" s="64">
        <f t="shared" si="3"/>
        <v>1605.59</v>
      </c>
    </row>
    <row r="22" spans="1:9" s="65" customFormat="1" x14ac:dyDescent="0.25">
      <c r="A22" s="7" t="s">
        <v>90</v>
      </c>
      <c r="B22" s="8">
        <v>3</v>
      </c>
      <c r="C22" s="8">
        <f t="shared" ref="C22" si="6">SUM(D22:E22)</f>
        <v>214</v>
      </c>
      <c r="D22" s="8">
        <v>184</v>
      </c>
      <c r="E22" s="8">
        <v>30</v>
      </c>
      <c r="F22" s="9">
        <v>996</v>
      </c>
      <c r="G22" s="64">
        <f t="shared" si="1"/>
        <v>5.4130434782608692</v>
      </c>
      <c r="H22" s="64">
        <f t="shared" si="2"/>
        <v>324.77999999999997</v>
      </c>
      <c r="I22" s="99">
        <f>ROUND(H22*1.2077,2)</f>
        <v>392.24</v>
      </c>
    </row>
    <row r="23" spans="1:9" x14ac:dyDescent="0.25">
      <c r="A23" s="7" t="s">
        <v>89</v>
      </c>
      <c r="B23" s="8">
        <v>1</v>
      </c>
      <c r="C23" s="8">
        <f t="shared" si="5"/>
        <v>196</v>
      </c>
      <c r="D23" s="8">
        <v>184</v>
      </c>
      <c r="E23" s="8">
        <v>12</v>
      </c>
      <c r="F23" s="9">
        <v>835</v>
      </c>
      <c r="G23" s="64">
        <f t="shared" si="1"/>
        <v>4.5380434782608692</v>
      </c>
      <c r="H23" s="64">
        <f t="shared" si="2"/>
        <v>108.91</v>
      </c>
      <c r="I23" s="64">
        <f t="shared" si="3"/>
        <v>134.6</v>
      </c>
    </row>
    <row r="25" spans="1:9" x14ac:dyDescent="0.25">
      <c r="A25" s="165" t="s">
        <v>244</v>
      </c>
      <c r="B25" s="165"/>
    </row>
  </sheetData>
  <mergeCells count="13">
    <mergeCell ref="D8:D9"/>
    <mergeCell ref="E8:E9"/>
    <mergeCell ref="A25:B25"/>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AB612-4B4C-481E-8ECA-315CB45EB292}">
  <sheetPr>
    <tabColor theme="5" tint="0.59999389629810485"/>
  </sheetPr>
  <dimension ref="A1:I23"/>
  <sheetViews>
    <sheetView zoomScale="80" zoomScaleNormal="80" workbookViewId="0">
      <selection activeCell="N18" sqref="N18"/>
    </sheetView>
  </sheetViews>
  <sheetFormatPr defaultColWidth="9.140625" defaultRowHeight="16.5" x14ac:dyDescent="0.25"/>
  <cols>
    <col min="1" max="1" width="66.42578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9.140625" style="36"/>
    <col min="11" max="11" width="16.85546875" style="36" customWidth="1"/>
    <col min="12" max="13" width="9.140625" style="36"/>
    <col min="14" max="14" width="9.85546875" style="36" bestFit="1" customWidth="1"/>
    <col min="15" max="16384" width="9.140625" style="36"/>
  </cols>
  <sheetData>
    <row r="1" spans="1:9" x14ac:dyDescent="0.25">
      <c r="H1" s="166" t="s">
        <v>198</v>
      </c>
      <c r="I1" s="166"/>
    </row>
    <row r="2" spans="1:9" s="54" customFormat="1" ht="39.75" customHeight="1" x14ac:dyDescent="0.25">
      <c r="A2" s="167" t="s">
        <v>132</v>
      </c>
      <c r="B2" s="167"/>
      <c r="C2" s="167"/>
      <c r="D2" s="167"/>
      <c r="E2" s="167"/>
      <c r="F2" s="167"/>
      <c r="G2" s="167"/>
      <c r="H2" s="167"/>
      <c r="I2" s="167"/>
    </row>
    <row r="4" spans="1:9" x14ac:dyDescent="0.25">
      <c r="A4" s="36" t="s">
        <v>156</v>
      </c>
    </row>
    <row r="5" spans="1:9" x14ac:dyDescent="0.25">
      <c r="A5" s="55" t="s">
        <v>279</v>
      </c>
      <c r="B5" s="55"/>
      <c r="C5" s="55"/>
    </row>
    <row r="6" spans="1:9" x14ac:dyDescent="0.25">
      <c r="E6" s="56"/>
      <c r="H6" s="57"/>
    </row>
    <row r="7" spans="1:9" ht="28.5" customHeight="1" x14ac:dyDescent="0.25">
      <c r="A7" s="171"/>
      <c r="B7" s="162" t="s">
        <v>17</v>
      </c>
      <c r="C7" s="168" t="s">
        <v>19</v>
      </c>
      <c r="D7" s="168"/>
      <c r="E7" s="168"/>
      <c r="F7" s="168" t="s">
        <v>10</v>
      </c>
      <c r="G7" s="168" t="s">
        <v>153</v>
      </c>
      <c r="H7" s="172" t="s">
        <v>20</v>
      </c>
      <c r="I7" s="164" t="s">
        <v>7</v>
      </c>
    </row>
    <row r="8" spans="1:9" ht="24" customHeight="1" x14ac:dyDescent="0.25">
      <c r="A8" s="171"/>
      <c r="B8" s="162"/>
      <c r="C8" s="169" t="s">
        <v>1</v>
      </c>
      <c r="D8" s="169" t="s">
        <v>152</v>
      </c>
      <c r="E8" s="168" t="s">
        <v>26</v>
      </c>
      <c r="F8" s="168"/>
      <c r="G8" s="168"/>
      <c r="H8" s="172"/>
      <c r="I8" s="164"/>
    </row>
    <row r="9" spans="1:9" ht="49.5" customHeight="1" x14ac:dyDescent="0.25">
      <c r="A9" s="171"/>
      <c r="B9" s="162"/>
      <c r="C9" s="170"/>
      <c r="D9" s="170"/>
      <c r="E9" s="168"/>
      <c r="F9" s="168"/>
      <c r="G9" s="168"/>
      <c r="H9" s="172"/>
      <c r="I9" s="164"/>
    </row>
    <row r="10" spans="1:9" x14ac:dyDescent="0.25">
      <c r="A10" s="129">
        <v>1</v>
      </c>
      <c r="B10" s="129">
        <v>2</v>
      </c>
      <c r="C10" s="129" t="s">
        <v>112</v>
      </c>
      <c r="D10" s="129">
        <v>4</v>
      </c>
      <c r="E10" s="129">
        <v>5</v>
      </c>
      <c r="F10" s="129">
        <v>6</v>
      </c>
      <c r="G10" s="129">
        <v>7</v>
      </c>
      <c r="H10" s="129">
        <v>8</v>
      </c>
      <c r="I10" s="129" t="s">
        <v>133</v>
      </c>
    </row>
    <row r="11" spans="1:9" s="54" customFormat="1" x14ac:dyDescent="0.25">
      <c r="A11" s="59" t="s">
        <v>0</v>
      </c>
      <c r="B11" s="60">
        <f>SUM(B12:B21)</f>
        <v>35</v>
      </c>
      <c r="C11" s="60"/>
      <c r="D11" s="60"/>
      <c r="E11" s="60">
        <f>SUM(E12:E21)</f>
        <v>299.5</v>
      </c>
      <c r="F11" s="60"/>
      <c r="G11" s="60"/>
      <c r="H11" s="62">
        <f>SUM(H12:H21)</f>
        <v>4753.0199999999995</v>
      </c>
      <c r="I11" s="62">
        <f>SUM(I12:I21)</f>
        <v>5864.3</v>
      </c>
    </row>
    <row r="12" spans="1:9" x14ac:dyDescent="0.25">
      <c r="A12" s="7" t="s">
        <v>113</v>
      </c>
      <c r="B12" s="8">
        <v>2</v>
      </c>
      <c r="C12" s="8">
        <f t="shared" ref="C12:C14" si="0">SUM(D12:E12)</f>
        <v>179</v>
      </c>
      <c r="D12" s="8">
        <v>151</v>
      </c>
      <c r="E12" s="8">
        <v>28</v>
      </c>
      <c r="F12" s="109">
        <v>1647</v>
      </c>
      <c r="G12" s="64">
        <f>ROUND(F12/D12,4)</f>
        <v>10.907299999999999</v>
      </c>
      <c r="H12" s="64">
        <f>ROUND(E12*G12*2,2)</f>
        <v>610.80999999999995</v>
      </c>
      <c r="I12" s="64">
        <f>ROUND(H12*1.2359,2)</f>
        <v>754.9</v>
      </c>
    </row>
    <row r="13" spans="1:9" x14ac:dyDescent="0.25">
      <c r="A13" s="7" t="s">
        <v>87</v>
      </c>
      <c r="B13" s="8">
        <v>2</v>
      </c>
      <c r="C13" s="8">
        <f t="shared" si="0"/>
        <v>170</v>
      </c>
      <c r="D13" s="8">
        <v>151</v>
      </c>
      <c r="E13" s="8">
        <v>19</v>
      </c>
      <c r="F13" s="109">
        <v>1382</v>
      </c>
      <c r="G13" s="64">
        <f t="shared" ref="G13:G21" si="1">ROUND(F13/D13,4)</f>
        <v>9.1523000000000003</v>
      </c>
      <c r="H13" s="64">
        <f t="shared" ref="H13:H21" si="2">ROUND(E13*G13*2,2)</f>
        <v>347.79</v>
      </c>
      <c r="I13" s="64">
        <f t="shared" ref="I13:I21" si="3">ROUND(H13*1.2359,2)</f>
        <v>429.83</v>
      </c>
    </row>
    <row r="14" spans="1:9" x14ac:dyDescent="0.25">
      <c r="A14" s="7" t="s">
        <v>88</v>
      </c>
      <c r="B14" s="8">
        <v>6</v>
      </c>
      <c r="C14" s="8">
        <f t="shared" si="0"/>
        <v>201</v>
      </c>
      <c r="D14" s="8">
        <v>151</v>
      </c>
      <c r="E14" s="8">
        <v>50</v>
      </c>
      <c r="F14" s="109">
        <v>1287</v>
      </c>
      <c r="G14" s="64">
        <f t="shared" si="1"/>
        <v>8.5231999999999992</v>
      </c>
      <c r="H14" s="64">
        <f t="shared" si="2"/>
        <v>852.32</v>
      </c>
      <c r="I14" s="64">
        <f t="shared" si="3"/>
        <v>1053.3800000000001</v>
      </c>
    </row>
    <row r="15" spans="1:9" ht="33" x14ac:dyDescent="0.25">
      <c r="A15" s="7" t="s">
        <v>93</v>
      </c>
      <c r="B15" s="8">
        <v>11</v>
      </c>
      <c r="C15" s="8">
        <f>SUM(D15:E15)</f>
        <v>249</v>
      </c>
      <c r="D15" s="8">
        <v>151</v>
      </c>
      <c r="E15" s="96">
        <v>98</v>
      </c>
      <c r="F15" s="109">
        <v>1190</v>
      </c>
      <c r="G15" s="64">
        <f t="shared" si="1"/>
        <v>7.8807999999999998</v>
      </c>
      <c r="H15" s="64">
        <f t="shared" si="2"/>
        <v>1544.64</v>
      </c>
      <c r="I15" s="64">
        <f t="shared" si="3"/>
        <v>1909.02</v>
      </c>
    </row>
    <row r="16" spans="1:9" ht="33" x14ac:dyDescent="0.25">
      <c r="A16" s="49" t="s">
        <v>93</v>
      </c>
      <c r="B16" s="184">
        <v>2</v>
      </c>
      <c r="C16" s="184">
        <f>SUM(D16:E16)</f>
        <v>160</v>
      </c>
      <c r="D16" s="184">
        <v>151</v>
      </c>
      <c r="E16" s="184">
        <v>9</v>
      </c>
      <c r="F16" s="185">
        <v>1190</v>
      </c>
      <c r="G16" s="64">
        <f t="shared" si="1"/>
        <v>7.8807999999999998</v>
      </c>
      <c r="H16" s="64">
        <f t="shared" si="2"/>
        <v>141.85</v>
      </c>
      <c r="I16" s="99">
        <f>ROUND(H16*1.2077,2)</f>
        <v>171.31</v>
      </c>
    </row>
    <row r="17" spans="1:9" s="65" customFormat="1" x14ac:dyDescent="0.25">
      <c r="A17" s="49" t="s">
        <v>111</v>
      </c>
      <c r="B17" s="184">
        <v>1</v>
      </c>
      <c r="C17" s="184">
        <f t="shared" ref="C17" si="4">SUM(D17:E17)</f>
        <v>161</v>
      </c>
      <c r="D17" s="184">
        <v>151</v>
      </c>
      <c r="E17" s="184">
        <v>10</v>
      </c>
      <c r="F17" s="185">
        <v>1115</v>
      </c>
      <c r="G17" s="64">
        <f t="shared" si="1"/>
        <v>7.3841000000000001</v>
      </c>
      <c r="H17" s="64">
        <f t="shared" si="2"/>
        <v>147.68</v>
      </c>
      <c r="I17" s="64">
        <f t="shared" si="3"/>
        <v>182.52</v>
      </c>
    </row>
    <row r="18" spans="1:9" x14ac:dyDescent="0.25">
      <c r="A18" s="186" t="s">
        <v>243</v>
      </c>
      <c r="B18" s="184">
        <v>4</v>
      </c>
      <c r="C18" s="184">
        <f t="shared" ref="C18:C21" si="5">SUM(D18:E18)</f>
        <v>169</v>
      </c>
      <c r="D18" s="184">
        <v>151</v>
      </c>
      <c r="E18" s="184">
        <v>18</v>
      </c>
      <c r="F18" s="185">
        <v>1015</v>
      </c>
      <c r="G18" s="64">
        <f t="shared" si="1"/>
        <v>6.7218999999999998</v>
      </c>
      <c r="H18" s="64">
        <f t="shared" si="2"/>
        <v>241.99</v>
      </c>
      <c r="I18" s="64">
        <f t="shared" si="3"/>
        <v>299.08</v>
      </c>
    </row>
    <row r="19" spans="1:9" x14ac:dyDescent="0.25">
      <c r="A19" s="49" t="s">
        <v>289</v>
      </c>
      <c r="B19" s="184">
        <v>4</v>
      </c>
      <c r="C19" s="184">
        <f t="shared" si="5"/>
        <v>191</v>
      </c>
      <c r="D19" s="184">
        <v>151</v>
      </c>
      <c r="E19" s="184">
        <v>40</v>
      </c>
      <c r="F19" s="185">
        <v>996</v>
      </c>
      <c r="G19" s="64">
        <f t="shared" si="1"/>
        <v>6.5960000000000001</v>
      </c>
      <c r="H19" s="64">
        <f t="shared" si="2"/>
        <v>527.67999999999995</v>
      </c>
      <c r="I19" s="64">
        <f t="shared" si="3"/>
        <v>652.16</v>
      </c>
    </row>
    <row r="20" spans="1:9" x14ac:dyDescent="0.25">
      <c r="A20" s="49" t="s">
        <v>289</v>
      </c>
      <c r="B20" s="184">
        <v>2</v>
      </c>
      <c r="C20" s="184">
        <f t="shared" ref="C20" si="6">SUM(D20:E20)</f>
        <v>167</v>
      </c>
      <c r="D20" s="184">
        <v>151</v>
      </c>
      <c r="E20" s="184">
        <v>16</v>
      </c>
      <c r="F20" s="185">
        <v>996</v>
      </c>
      <c r="G20" s="64">
        <f t="shared" si="1"/>
        <v>6.5960000000000001</v>
      </c>
      <c r="H20" s="64">
        <f t="shared" si="2"/>
        <v>211.07</v>
      </c>
      <c r="I20" s="99">
        <f>ROUND(H20*1.2077,2)</f>
        <v>254.91</v>
      </c>
    </row>
    <row r="21" spans="1:9" s="65" customFormat="1" x14ac:dyDescent="0.25">
      <c r="A21" s="7" t="s">
        <v>89</v>
      </c>
      <c r="B21" s="8">
        <v>1</v>
      </c>
      <c r="C21" s="8">
        <f t="shared" si="5"/>
        <v>162.5</v>
      </c>
      <c r="D21" s="8">
        <v>151</v>
      </c>
      <c r="E21" s="8">
        <v>11.5</v>
      </c>
      <c r="F21" s="109">
        <v>835</v>
      </c>
      <c r="G21" s="64">
        <f t="shared" si="1"/>
        <v>5.5297999999999998</v>
      </c>
      <c r="H21" s="64">
        <f t="shared" si="2"/>
        <v>127.19</v>
      </c>
      <c r="I21" s="64">
        <f t="shared" si="3"/>
        <v>157.19</v>
      </c>
    </row>
    <row r="23" spans="1:9" x14ac:dyDescent="0.25">
      <c r="A23" s="165" t="s">
        <v>244</v>
      </c>
      <c r="B23" s="165"/>
    </row>
  </sheetData>
  <mergeCells count="13">
    <mergeCell ref="D8:D9"/>
    <mergeCell ref="E8:E9"/>
    <mergeCell ref="A23:B23"/>
    <mergeCell ref="H1:I1"/>
    <mergeCell ref="A2:I2"/>
    <mergeCell ref="A7:A9"/>
    <mergeCell ref="B7:B9"/>
    <mergeCell ref="C7:E7"/>
    <mergeCell ref="F7:F9"/>
    <mergeCell ref="G7:G9"/>
    <mergeCell ref="H7:H9"/>
    <mergeCell ref="I7:I9"/>
    <mergeCell ref="C8:C9"/>
  </mergeCells>
  <pageMargins left="0.7" right="0.7" top="0.75" bottom="0.75" header="0.3" footer="0.3"/>
  <pageSetup orientation="portrait" horizontalDpi="90" verticalDpi="9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EF5C9-F59D-4550-97BC-FC66BA45F089}">
  <sheetPr>
    <tabColor theme="9" tint="0.59999389629810485"/>
  </sheetPr>
  <dimension ref="A1:J87"/>
  <sheetViews>
    <sheetView zoomScale="80" zoomScaleNormal="80" workbookViewId="0">
      <selection activeCell="J11" sqref="J11"/>
    </sheetView>
  </sheetViews>
  <sheetFormatPr defaultRowHeight="16.5" x14ac:dyDescent="0.25"/>
  <cols>
    <col min="1" max="1" width="78.85546875" style="2" customWidth="1"/>
    <col min="2" max="3" width="11.5703125" style="2" customWidth="1"/>
    <col min="4" max="4" width="12.28515625" style="2" customWidth="1"/>
    <col min="5" max="5" width="17.140625" style="2" customWidth="1"/>
    <col min="6" max="6" width="13.42578125" style="2" customWidth="1"/>
    <col min="7" max="7" width="18.5703125" style="2" customWidth="1"/>
    <col min="8" max="8" width="20.140625" style="2" customWidth="1"/>
    <col min="9" max="9" width="16.28515625" style="2" customWidth="1"/>
    <col min="10" max="10" width="12.7109375" style="2" bestFit="1" customWidth="1"/>
    <col min="11" max="243" width="9.140625" style="2"/>
    <col min="244" max="244" width="41.140625" style="2" customWidth="1"/>
    <col min="245" max="245" width="10.140625" style="2" customWidth="1"/>
    <col min="246" max="246" width="11.5703125" style="2" customWidth="1"/>
    <col min="247" max="247" width="12.28515625" style="2" customWidth="1"/>
    <col min="248" max="248" width="16.28515625" style="2" customWidth="1"/>
    <col min="249" max="249" width="13.42578125" style="2" customWidth="1"/>
    <col min="250" max="250" width="18.5703125" style="2" customWidth="1"/>
    <col min="251" max="251" width="20.140625" style="2" customWidth="1"/>
    <col min="252" max="252" width="16.28515625" style="2" customWidth="1"/>
    <col min="253" max="254" width="9.140625" style="2"/>
    <col min="255" max="255" width="10.42578125" style="2" bestFit="1" customWidth="1"/>
    <col min="256" max="256" width="10.140625" style="2" bestFit="1" customWidth="1"/>
    <col min="257" max="499" width="9.140625" style="2"/>
    <col min="500" max="500" width="41.140625" style="2" customWidth="1"/>
    <col min="501" max="501" width="10.140625" style="2" customWidth="1"/>
    <col min="502" max="502" width="11.5703125" style="2" customWidth="1"/>
    <col min="503" max="503" width="12.28515625" style="2" customWidth="1"/>
    <col min="504" max="504" width="16.28515625" style="2" customWidth="1"/>
    <col min="505" max="505" width="13.42578125" style="2" customWidth="1"/>
    <col min="506" max="506" width="18.5703125" style="2" customWidth="1"/>
    <col min="507" max="507" width="20.140625" style="2" customWidth="1"/>
    <col min="508" max="508" width="16.28515625" style="2" customWidth="1"/>
    <col min="509" max="510" width="9.140625" style="2"/>
    <col min="511" max="511" width="10.42578125" style="2" bestFit="1" customWidth="1"/>
    <col min="512" max="512" width="10.140625" style="2" bestFit="1" customWidth="1"/>
    <col min="513" max="755" width="9.140625" style="2"/>
    <col min="756" max="756" width="41.140625" style="2" customWidth="1"/>
    <col min="757" max="757" width="10.140625" style="2" customWidth="1"/>
    <col min="758" max="758" width="11.5703125" style="2" customWidth="1"/>
    <col min="759" max="759" width="12.28515625" style="2" customWidth="1"/>
    <col min="760" max="760" width="16.28515625" style="2" customWidth="1"/>
    <col min="761" max="761" width="13.42578125" style="2" customWidth="1"/>
    <col min="762" max="762" width="18.5703125" style="2" customWidth="1"/>
    <col min="763" max="763" width="20.140625" style="2" customWidth="1"/>
    <col min="764" max="764" width="16.28515625" style="2" customWidth="1"/>
    <col min="765" max="766" width="9.140625" style="2"/>
    <col min="767" max="767" width="10.42578125" style="2" bestFit="1" customWidth="1"/>
    <col min="768" max="768" width="10.140625" style="2" bestFit="1" customWidth="1"/>
    <col min="769" max="1011" width="9.140625" style="2"/>
    <col min="1012" max="1012" width="41.140625" style="2" customWidth="1"/>
    <col min="1013" max="1013" width="10.140625" style="2" customWidth="1"/>
    <col min="1014" max="1014" width="11.5703125" style="2" customWidth="1"/>
    <col min="1015" max="1015" width="12.28515625" style="2" customWidth="1"/>
    <col min="1016" max="1016" width="16.28515625" style="2" customWidth="1"/>
    <col min="1017" max="1017" width="13.42578125" style="2" customWidth="1"/>
    <col min="1018" max="1018" width="18.5703125" style="2" customWidth="1"/>
    <col min="1019" max="1019" width="20.140625" style="2" customWidth="1"/>
    <col min="1020" max="1020" width="16.28515625" style="2" customWidth="1"/>
    <col min="1021" max="1022" width="9.140625" style="2"/>
    <col min="1023" max="1023" width="10.42578125" style="2" bestFit="1" customWidth="1"/>
    <col min="1024" max="1024" width="10.140625" style="2" bestFit="1" customWidth="1"/>
    <col min="1025" max="1267" width="9.140625" style="2"/>
    <col min="1268" max="1268" width="41.140625" style="2" customWidth="1"/>
    <col min="1269" max="1269" width="10.140625" style="2" customWidth="1"/>
    <col min="1270" max="1270" width="11.5703125" style="2" customWidth="1"/>
    <col min="1271" max="1271" width="12.28515625" style="2" customWidth="1"/>
    <col min="1272" max="1272" width="16.28515625" style="2" customWidth="1"/>
    <col min="1273" max="1273" width="13.42578125" style="2" customWidth="1"/>
    <col min="1274" max="1274" width="18.5703125" style="2" customWidth="1"/>
    <col min="1275" max="1275" width="20.140625" style="2" customWidth="1"/>
    <col min="1276" max="1276" width="16.28515625" style="2" customWidth="1"/>
    <col min="1277" max="1278" width="9.140625" style="2"/>
    <col min="1279" max="1279" width="10.42578125" style="2" bestFit="1" customWidth="1"/>
    <col min="1280" max="1280" width="10.140625" style="2" bestFit="1" customWidth="1"/>
    <col min="1281" max="1523" width="9.140625" style="2"/>
    <col min="1524" max="1524" width="41.140625" style="2" customWidth="1"/>
    <col min="1525" max="1525" width="10.140625" style="2" customWidth="1"/>
    <col min="1526" max="1526" width="11.5703125" style="2" customWidth="1"/>
    <col min="1527" max="1527" width="12.28515625" style="2" customWidth="1"/>
    <col min="1528" max="1528" width="16.28515625" style="2" customWidth="1"/>
    <col min="1529" max="1529" width="13.42578125" style="2" customWidth="1"/>
    <col min="1530" max="1530" width="18.5703125" style="2" customWidth="1"/>
    <col min="1531" max="1531" width="20.140625" style="2" customWidth="1"/>
    <col min="1532" max="1532" width="16.28515625" style="2" customWidth="1"/>
    <col min="1533" max="1534" width="9.140625" style="2"/>
    <col min="1535" max="1535" width="10.42578125" style="2" bestFit="1" customWidth="1"/>
    <col min="1536" max="1536" width="10.140625" style="2" bestFit="1" customWidth="1"/>
    <col min="1537" max="1779" width="9.140625" style="2"/>
    <col min="1780" max="1780" width="41.140625" style="2" customWidth="1"/>
    <col min="1781" max="1781" width="10.140625" style="2" customWidth="1"/>
    <col min="1782" max="1782" width="11.5703125" style="2" customWidth="1"/>
    <col min="1783" max="1783" width="12.28515625" style="2" customWidth="1"/>
    <col min="1784" max="1784" width="16.28515625" style="2" customWidth="1"/>
    <col min="1785" max="1785" width="13.42578125" style="2" customWidth="1"/>
    <col min="1786" max="1786" width="18.5703125" style="2" customWidth="1"/>
    <col min="1787" max="1787" width="20.140625" style="2" customWidth="1"/>
    <col min="1788" max="1788" width="16.28515625" style="2" customWidth="1"/>
    <col min="1789" max="1790" width="9.140625" style="2"/>
    <col min="1791" max="1791" width="10.42578125" style="2" bestFit="1" customWidth="1"/>
    <col min="1792" max="1792" width="10.140625" style="2" bestFit="1" customWidth="1"/>
    <col min="1793" max="2035" width="9.140625" style="2"/>
    <col min="2036" max="2036" width="41.140625" style="2" customWidth="1"/>
    <col min="2037" max="2037" width="10.140625" style="2" customWidth="1"/>
    <col min="2038" max="2038" width="11.5703125" style="2" customWidth="1"/>
    <col min="2039" max="2039" width="12.28515625" style="2" customWidth="1"/>
    <col min="2040" max="2040" width="16.28515625" style="2" customWidth="1"/>
    <col min="2041" max="2041" width="13.42578125" style="2" customWidth="1"/>
    <col min="2042" max="2042" width="18.5703125" style="2" customWidth="1"/>
    <col min="2043" max="2043" width="20.140625" style="2" customWidth="1"/>
    <col min="2044" max="2044" width="16.28515625" style="2" customWidth="1"/>
    <col min="2045" max="2046" width="9.140625" style="2"/>
    <col min="2047" max="2047" width="10.42578125" style="2" bestFit="1" customWidth="1"/>
    <col min="2048" max="2048" width="10.140625" style="2" bestFit="1" customWidth="1"/>
    <col min="2049" max="2291" width="9.140625" style="2"/>
    <col min="2292" max="2292" width="41.140625" style="2" customWidth="1"/>
    <col min="2293" max="2293" width="10.140625" style="2" customWidth="1"/>
    <col min="2294" max="2294" width="11.5703125" style="2" customWidth="1"/>
    <col min="2295" max="2295" width="12.28515625" style="2" customWidth="1"/>
    <col min="2296" max="2296" width="16.28515625" style="2" customWidth="1"/>
    <col min="2297" max="2297" width="13.42578125" style="2" customWidth="1"/>
    <col min="2298" max="2298" width="18.5703125" style="2" customWidth="1"/>
    <col min="2299" max="2299" width="20.140625" style="2" customWidth="1"/>
    <col min="2300" max="2300" width="16.28515625" style="2" customWidth="1"/>
    <col min="2301" max="2302" width="9.140625" style="2"/>
    <col min="2303" max="2303" width="10.42578125" style="2" bestFit="1" customWidth="1"/>
    <col min="2304" max="2304" width="10.140625" style="2" bestFit="1" customWidth="1"/>
    <col min="2305" max="2547" width="9.140625" style="2"/>
    <col min="2548" max="2548" width="41.140625" style="2" customWidth="1"/>
    <col min="2549" max="2549" width="10.140625" style="2" customWidth="1"/>
    <col min="2550" max="2550" width="11.5703125" style="2" customWidth="1"/>
    <col min="2551" max="2551" width="12.28515625" style="2" customWidth="1"/>
    <col min="2552" max="2552" width="16.28515625" style="2" customWidth="1"/>
    <col min="2553" max="2553" width="13.42578125" style="2" customWidth="1"/>
    <col min="2554" max="2554" width="18.5703125" style="2" customWidth="1"/>
    <col min="2555" max="2555" width="20.140625" style="2" customWidth="1"/>
    <col min="2556" max="2556" width="16.28515625" style="2" customWidth="1"/>
    <col min="2557" max="2558" width="9.140625" style="2"/>
    <col min="2559" max="2559" width="10.42578125" style="2" bestFit="1" customWidth="1"/>
    <col min="2560" max="2560" width="10.140625" style="2" bestFit="1" customWidth="1"/>
    <col min="2561" max="2803" width="9.140625" style="2"/>
    <col min="2804" max="2804" width="41.140625" style="2" customWidth="1"/>
    <col min="2805" max="2805" width="10.140625" style="2" customWidth="1"/>
    <col min="2806" max="2806" width="11.5703125" style="2" customWidth="1"/>
    <col min="2807" max="2807" width="12.28515625" style="2" customWidth="1"/>
    <col min="2808" max="2808" width="16.28515625" style="2" customWidth="1"/>
    <col min="2809" max="2809" width="13.42578125" style="2" customWidth="1"/>
    <col min="2810" max="2810" width="18.5703125" style="2" customWidth="1"/>
    <col min="2811" max="2811" width="20.140625" style="2" customWidth="1"/>
    <col min="2812" max="2812" width="16.28515625" style="2" customWidth="1"/>
    <col min="2813" max="2814" width="9.140625" style="2"/>
    <col min="2815" max="2815" width="10.42578125" style="2" bestFit="1" customWidth="1"/>
    <col min="2816" max="2816" width="10.140625" style="2" bestFit="1" customWidth="1"/>
    <col min="2817" max="3059" width="9.140625" style="2"/>
    <col min="3060" max="3060" width="41.140625" style="2" customWidth="1"/>
    <col min="3061" max="3061" width="10.140625" style="2" customWidth="1"/>
    <col min="3062" max="3062" width="11.5703125" style="2" customWidth="1"/>
    <col min="3063" max="3063" width="12.28515625" style="2" customWidth="1"/>
    <col min="3064" max="3064" width="16.28515625" style="2" customWidth="1"/>
    <col min="3065" max="3065" width="13.42578125" style="2" customWidth="1"/>
    <col min="3066" max="3066" width="18.5703125" style="2" customWidth="1"/>
    <col min="3067" max="3067" width="20.140625" style="2" customWidth="1"/>
    <col min="3068" max="3068" width="16.28515625" style="2" customWidth="1"/>
    <col min="3069" max="3070" width="9.140625" style="2"/>
    <col min="3071" max="3071" width="10.42578125" style="2" bestFit="1" customWidth="1"/>
    <col min="3072" max="3072" width="10.140625" style="2" bestFit="1" customWidth="1"/>
    <col min="3073" max="3315" width="9.140625" style="2"/>
    <col min="3316" max="3316" width="41.140625" style="2" customWidth="1"/>
    <col min="3317" max="3317" width="10.140625" style="2" customWidth="1"/>
    <col min="3318" max="3318" width="11.5703125" style="2" customWidth="1"/>
    <col min="3319" max="3319" width="12.28515625" style="2" customWidth="1"/>
    <col min="3320" max="3320" width="16.28515625" style="2" customWidth="1"/>
    <col min="3321" max="3321" width="13.42578125" style="2" customWidth="1"/>
    <col min="3322" max="3322" width="18.5703125" style="2" customWidth="1"/>
    <col min="3323" max="3323" width="20.140625" style="2" customWidth="1"/>
    <col min="3324" max="3324" width="16.28515625" style="2" customWidth="1"/>
    <col min="3325" max="3326" width="9.140625" style="2"/>
    <col min="3327" max="3327" width="10.42578125" style="2" bestFit="1" customWidth="1"/>
    <col min="3328" max="3328" width="10.140625" style="2" bestFit="1" customWidth="1"/>
    <col min="3329" max="3571" width="9.140625" style="2"/>
    <col min="3572" max="3572" width="41.140625" style="2" customWidth="1"/>
    <col min="3573" max="3573" width="10.140625" style="2" customWidth="1"/>
    <col min="3574" max="3574" width="11.5703125" style="2" customWidth="1"/>
    <col min="3575" max="3575" width="12.28515625" style="2" customWidth="1"/>
    <col min="3576" max="3576" width="16.28515625" style="2" customWidth="1"/>
    <col min="3577" max="3577" width="13.42578125" style="2" customWidth="1"/>
    <col min="3578" max="3578" width="18.5703125" style="2" customWidth="1"/>
    <col min="3579" max="3579" width="20.140625" style="2" customWidth="1"/>
    <col min="3580" max="3580" width="16.28515625" style="2" customWidth="1"/>
    <col min="3581" max="3582" width="9.140625" style="2"/>
    <col min="3583" max="3583" width="10.42578125" style="2" bestFit="1" customWidth="1"/>
    <col min="3584" max="3584" width="10.140625" style="2" bestFit="1" customWidth="1"/>
    <col min="3585" max="3827" width="9.140625" style="2"/>
    <col min="3828" max="3828" width="41.140625" style="2" customWidth="1"/>
    <col min="3829" max="3829" width="10.140625" style="2" customWidth="1"/>
    <col min="3830" max="3830" width="11.5703125" style="2" customWidth="1"/>
    <col min="3831" max="3831" width="12.28515625" style="2" customWidth="1"/>
    <col min="3832" max="3832" width="16.28515625" style="2" customWidth="1"/>
    <col min="3833" max="3833" width="13.42578125" style="2" customWidth="1"/>
    <col min="3834" max="3834" width="18.5703125" style="2" customWidth="1"/>
    <col min="3835" max="3835" width="20.140625" style="2" customWidth="1"/>
    <col min="3836" max="3836" width="16.28515625" style="2" customWidth="1"/>
    <col min="3837" max="3838" width="9.140625" style="2"/>
    <col min="3839" max="3839" width="10.42578125" style="2" bestFit="1" customWidth="1"/>
    <col min="3840" max="3840" width="10.140625" style="2" bestFit="1" customWidth="1"/>
    <col min="3841" max="4083" width="9.140625" style="2"/>
    <col min="4084" max="4084" width="41.140625" style="2" customWidth="1"/>
    <col min="4085" max="4085" width="10.140625" style="2" customWidth="1"/>
    <col min="4086" max="4086" width="11.5703125" style="2" customWidth="1"/>
    <col min="4087" max="4087" width="12.28515625" style="2" customWidth="1"/>
    <col min="4088" max="4088" width="16.28515625" style="2" customWidth="1"/>
    <col min="4089" max="4089" width="13.42578125" style="2" customWidth="1"/>
    <col min="4090" max="4090" width="18.5703125" style="2" customWidth="1"/>
    <col min="4091" max="4091" width="20.140625" style="2" customWidth="1"/>
    <col min="4092" max="4092" width="16.28515625" style="2" customWidth="1"/>
    <col min="4093" max="4094" width="9.140625" style="2"/>
    <col min="4095" max="4095" width="10.42578125" style="2" bestFit="1" customWidth="1"/>
    <col min="4096" max="4096" width="10.140625" style="2" bestFit="1" customWidth="1"/>
    <col min="4097" max="4339" width="9.140625" style="2"/>
    <col min="4340" max="4340" width="41.140625" style="2" customWidth="1"/>
    <col min="4341" max="4341" width="10.140625" style="2" customWidth="1"/>
    <col min="4342" max="4342" width="11.5703125" style="2" customWidth="1"/>
    <col min="4343" max="4343" width="12.28515625" style="2" customWidth="1"/>
    <col min="4344" max="4344" width="16.28515625" style="2" customWidth="1"/>
    <col min="4345" max="4345" width="13.42578125" style="2" customWidth="1"/>
    <col min="4346" max="4346" width="18.5703125" style="2" customWidth="1"/>
    <col min="4347" max="4347" width="20.140625" style="2" customWidth="1"/>
    <col min="4348" max="4348" width="16.28515625" style="2" customWidth="1"/>
    <col min="4349" max="4350" width="9.140625" style="2"/>
    <col min="4351" max="4351" width="10.42578125" style="2" bestFit="1" customWidth="1"/>
    <col min="4352" max="4352" width="10.140625" style="2" bestFit="1" customWidth="1"/>
    <col min="4353" max="4595" width="9.140625" style="2"/>
    <col min="4596" max="4596" width="41.140625" style="2" customWidth="1"/>
    <col min="4597" max="4597" width="10.140625" style="2" customWidth="1"/>
    <col min="4598" max="4598" width="11.5703125" style="2" customWidth="1"/>
    <col min="4599" max="4599" width="12.28515625" style="2" customWidth="1"/>
    <col min="4600" max="4600" width="16.28515625" style="2" customWidth="1"/>
    <col min="4601" max="4601" width="13.42578125" style="2" customWidth="1"/>
    <col min="4602" max="4602" width="18.5703125" style="2" customWidth="1"/>
    <col min="4603" max="4603" width="20.140625" style="2" customWidth="1"/>
    <col min="4604" max="4604" width="16.28515625" style="2" customWidth="1"/>
    <col min="4605" max="4606" width="9.140625" style="2"/>
    <col min="4607" max="4607" width="10.42578125" style="2" bestFit="1" customWidth="1"/>
    <col min="4608" max="4608" width="10.140625" style="2" bestFit="1" customWidth="1"/>
    <col min="4609" max="4851" width="9.140625" style="2"/>
    <col min="4852" max="4852" width="41.140625" style="2" customWidth="1"/>
    <col min="4853" max="4853" width="10.140625" style="2" customWidth="1"/>
    <col min="4854" max="4854" width="11.5703125" style="2" customWidth="1"/>
    <col min="4855" max="4855" width="12.28515625" style="2" customWidth="1"/>
    <col min="4856" max="4856" width="16.28515625" style="2" customWidth="1"/>
    <col min="4857" max="4857" width="13.42578125" style="2" customWidth="1"/>
    <col min="4858" max="4858" width="18.5703125" style="2" customWidth="1"/>
    <col min="4859" max="4859" width="20.140625" style="2" customWidth="1"/>
    <col min="4860" max="4860" width="16.28515625" style="2" customWidth="1"/>
    <col min="4861" max="4862" width="9.140625" style="2"/>
    <col min="4863" max="4863" width="10.42578125" style="2" bestFit="1" customWidth="1"/>
    <col min="4864" max="4864" width="10.140625" style="2" bestFit="1" customWidth="1"/>
    <col min="4865" max="5107" width="9.140625" style="2"/>
    <col min="5108" max="5108" width="41.140625" style="2" customWidth="1"/>
    <col min="5109" max="5109" width="10.140625" style="2" customWidth="1"/>
    <col min="5110" max="5110" width="11.5703125" style="2" customWidth="1"/>
    <col min="5111" max="5111" width="12.28515625" style="2" customWidth="1"/>
    <col min="5112" max="5112" width="16.28515625" style="2" customWidth="1"/>
    <col min="5113" max="5113" width="13.42578125" style="2" customWidth="1"/>
    <col min="5114" max="5114" width="18.5703125" style="2" customWidth="1"/>
    <col min="5115" max="5115" width="20.140625" style="2" customWidth="1"/>
    <col min="5116" max="5116" width="16.28515625" style="2" customWidth="1"/>
    <col min="5117" max="5118" width="9.140625" style="2"/>
    <col min="5119" max="5119" width="10.42578125" style="2" bestFit="1" customWidth="1"/>
    <col min="5120" max="5120" width="10.140625" style="2" bestFit="1" customWidth="1"/>
    <col min="5121" max="5363" width="9.140625" style="2"/>
    <col min="5364" max="5364" width="41.140625" style="2" customWidth="1"/>
    <col min="5365" max="5365" width="10.140625" style="2" customWidth="1"/>
    <col min="5366" max="5366" width="11.5703125" style="2" customWidth="1"/>
    <col min="5367" max="5367" width="12.28515625" style="2" customWidth="1"/>
    <col min="5368" max="5368" width="16.28515625" style="2" customWidth="1"/>
    <col min="5369" max="5369" width="13.42578125" style="2" customWidth="1"/>
    <col min="5370" max="5370" width="18.5703125" style="2" customWidth="1"/>
    <col min="5371" max="5371" width="20.140625" style="2" customWidth="1"/>
    <col min="5372" max="5372" width="16.28515625" style="2" customWidth="1"/>
    <col min="5373" max="5374" width="9.140625" style="2"/>
    <col min="5375" max="5375" width="10.42578125" style="2" bestFit="1" customWidth="1"/>
    <col min="5376" max="5376" width="10.140625" style="2" bestFit="1" customWidth="1"/>
    <col min="5377" max="5619" width="9.140625" style="2"/>
    <col min="5620" max="5620" width="41.140625" style="2" customWidth="1"/>
    <col min="5621" max="5621" width="10.140625" style="2" customWidth="1"/>
    <col min="5622" max="5622" width="11.5703125" style="2" customWidth="1"/>
    <col min="5623" max="5623" width="12.28515625" style="2" customWidth="1"/>
    <col min="5624" max="5624" width="16.28515625" style="2" customWidth="1"/>
    <col min="5625" max="5625" width="13.42578125" style="2" customWidth="1"/>
    <col min="5626" max="5626" width="18.5703125" style="2" customWidth="1"/>
    <col min="5627" max="5627" width="20.140625" style="2" customWidth="1"/>
    <col min="5628" max="5628" width="16.28515625" style="2" customWidth="1"/>
    <col min="5629" max="5630" width="9.140625" style="2"/>
    <col min="5631" max="5631" width="10.42578125" style="2" bestFit="1" customWidth="1"/>
    <col min="5632" max="5632" width="10.140625" style="2" bestFit="1" customWidth="1"/>
    <col min="5633" max="5875" width="9.140625" style="2"/>
    <col min="5876" max="5876" width="41.140625" style="2" customWidth="1"/>
    <col min="5877" max="5877" width="10.140625" style="2" customWidth="1"/>
    <col min="5878" max="5878" width="11.5703125" style="2" customWidth="1"/>
    <col min="5879" max="5879" width="12.28515625" style="2" customWidth="1"/>
    <col min="5880" max="5880" width="16.28515625" style="2" customWidth="1"/>
    <col min="5881" max="5881" width="13.42578125" style="2" customWidth="1"/>
    <col min="5882" max="5882" width="18.5703125" style="2" customWidth="1"/>
    <col min="5883" max="5883" width="20.140625" style="2" customWidth="1"/>
    <col min="5884" max="5884" width="16.28515625" style="2" customWidth="1"/>
    <col min="5885" max="5886" width="9.140625" style="2"/>
    <col min="5887" max="5887" width="10.42578125" style="2" bestFit="1" customWidth="1"/>
    <col min="5888" max="5888" width="10.140625" style="2" bestFit="1" customWidth="1"/>
    <col min="5889" max="6131" width="9.140625" style="2"/>
    <col min="6132" max="6132" width="41.140625" style="2" customWidth="1"/>
    <col min="6133" max="6133" width="10.140625" style="2" customWidth="1"/>
    <col min="6134" max="6134" width="11.5703125" style="2" customWidth="1"/>
    <col min="6135" max="6135" width="12.28515625" style="2" customWidth="1"/>
    <col min="6136" max="6136" width="16.28515625" style="2" customWidth="1"/>
    <col min="6137" max="6137" width="13.42578125" style="2" customWidth="1"/>
    <col min="6138" max="6138" width="18.5703125" style="2" customWidth="1"/>
    <col min="6139" max="6139" width="20.140625" style="2" customWidth="1"/>
    <col min="6140" max="6140" width="16.28515625" style="2" customWidth="1"/>
    <col min="6141" max="6142" width="9.140625" style="2"/>
    <col min="6143" max="6143" width="10.42578125" style="2" bestFit="1" customWidth="1"/>
    <col min="6144" max="6144" width="10.140625" style="2" bestFit="1" customWidth="1"/>
    <col min="6145" max="6387" width="9.140625" style="2"/>
    <col min="6388" max="6388" width="41.140625" style="2" customWidth="1"/>
    <col min="6389" max="6389" width="10.140625" style="2" customWidth="1"/>
    <col min="6390" max="6390" width="11.5703125" style="2" customWidth="1"/>
    <col min="6391" max="6391" width="12.28515625" style="2" customWidth="1"/>
    <col min="6392" max="6392" width="16.28515625" style="2" customWidth="1"/>
    <col min="6393" max="6393" width="13.42578125" style="2" customWidth="1"/>
    <col min="6394" max="6394" width="18.5703125" style="2" customWidth="1"/>
    <col min="6395" max="6395" width="20.140625" style="2" customWidth="1"/>
    <col min="6396" max="6396" width="16.28515625" style="2" customWidth="1"/>
    <col min="6397" max="6398" width="9.140625" style="2"/>
    <col min="6399" max="6399" width="10.42578125" style="2" bestFit="1" customWidth="1"/>
    <col min="6400" max="6400" width="10.140625" style="2" bestFit="1" customWidth="1"/>
    <col min="6401" max="6643" width="9.140625" style="2"/>
    <col min="6644" max="6644" width="41.140625" style="2" customWidth="1"/>
    <col min="6645" max="6645" width="10.140625" style="2" customWidth="1"/>
    <col min="6646" max="6646" width="11.5703125" style="2" customWidth="1"/>
    <col min="6647" max="6647" width="12.28515625" style="2" customWidth="1"/>
    <col min="6648" max="6648" width="16.28515625" style="2" customWidth="1"/>
    <col min="6649" max="6649" width="13.42578125" style="2" customWidth="1"/>
    <col min="6650" max="6650" width="18.5703125" style="2" customWidth="1"/>
    <col min="6651" max="6651" width="20.140625" style="2" customWidth="1"/>
    <col min="6652" max="6652" width="16.28515625" style="2" customWidth="1"/>
    <col min="6653" max="6654" width="9.140625" style="2"/>
    <col min="6655" max="6655" width="10.42578125" style="2" bestFit="1" customWidth="1"/>
    <col min="6656" max="6656" width="10.140625" style="2" bestFit="1" customWidth="1"/>
    <col min="6657" max="6899" width="9.140625" style="2"/>
    <col min="6900" max="6900" width="41.140625" style="2" customWidth="1"/>
    <col min="6901" max="6901" width="10.140625" style="2" customWidth="1"/>
    <col min="6902" max="6902" width="11.5703125" style="2" customWidth="1"/>
    <col min="6903" max="6903" width="12.28515625" style="2" customWidth="1"/>
    <col min="6904" max="6904" width="16.28515625" style="2" customWidth="1"/>
    <col min="6905" max="6905" width="13.42578125" style="2" customWidth="1"/>
    <col min="6906" max="6906" width="18.5703125" style="2" customWidth="1"/>
    <col min="6907" max="6907" width="20.140625" style="2" customWidth="1"/>
    <col min="6908" max="6908" width="16.28515625" style="2" customWidth="1"/>
    <col min="6909" max="6910" width="9.140625" style="2"/>
    <col min="6911" max="6911" width="10.42578125" style="2" bestFit="1" customWidth="1"/>
    <col min="6912" max="6912" width="10.140625" style="2" bestFit="1" customWidth="1"/>
    <col min="6913" max="7155" width="9.140625" style="2"/>
    <col min="7156" max="7156" width="41.140625" style="2" customWidth="1"/>
    <col min="7157" max="7157" width="10.140625" style="2" customWidth="1"/>
    <col min="7158" max="7158" width="11.5703125" style="2" customWidth="1"/>
    <col min="7159" max="7159" width="12.28515625" style="2" customWidth="1"/>
    <col min="7160" max="7160" width="16.28515625" style="2" customWidth="1"/>
    <col min="7161" max="7161" width="13.42578125" style="2" customWidth="1"/>
    <col min="7162" max="7162" width="18.5703125" style="2" customWidth="1"/>
    <col min="7163" max="7163" width="20.140625" style="2" customWidth="1"/>
    <col min="7164" max="7164" width="16.28515625" style="2" customWidth="1"/>
    <col min="7165" max="7166" width="9.140625" style="2"/>
    <col min="7167" max="7167" width="10.42578125" style="2" bestFit="1" customWidth="1"/>
    <col min="7168" max="7168" width="10.140625" style="2" bestFit="1" customWidth="1"/>
    <col min="7169" max="7411" width="9.140625" style="2"/>
    <col min="7412" max="7412" width="41.140625" style="2" customWidth="1"/>
    <col min="7413" max="7413" width="10.140625" style="2" customWidth="1"/>
    <col min="7414" max="7414" width="11.5703125" style="2" customWidth="1"/>
    <col min="7415" max="7415" width="12.28515625" style="2" customWidth="1"/>
    <col min="7416" max="7416" width="16.28515625" style="2" customWidth="1"/>
    <col min="7417" max="7417" width="13.42578125" style="2" customWidth="1"/>
    <col min="7418" max="7418" width="18.5703125" style="2" customWidth="1"/>
    <col min="7419" max="7419" width="20.140625" style="2" customWidth="1"/>
    <col min="7420" max="7420" width="16.28515625" style="2" customWidth="1"/>
    <col min="7421" max="7422" width="9.140625" style="2"/>
    <col min="7423" max="7423" width="10.42578125" style="2" bestFit="1" customWidth="1"/>
    <col min="7424" max="7424" width="10.140625" style="2" bestFit="1" customWidth="1"/>
    <col min="7425" max="7667" width="9.140625" style="2"/>
    <col min="7668" max="7668" width="41.140625" style="2" customWidth="1"/>
    <col min="7669" max="7669" width="10.140625" style="2" customWidth="1"/>
    <col min="7670" max="7670" width="11.5703125" style="2" customWidth="1"/>
    <col min="7671" max="7671" width="12.28515625" style="2" customWidth="1"/>
    <col min="7672" max="7672" width="16.28515625" style="2" customWidth="1"/>
    <col min="7673" max="7673" width="13.42578125" style="2" customWidth="1"/>
    <col min="7674" max="7674" width="18.5703125" style="2" customWidth="1"/>
    <col min="7675" max="7675" width="20.140625" style="2" customWidth="1"/>
    <col min="7676" max="7676" width="16.28515625" style="2" customWidth="1"/>
    <col min="7677" max="7678" width="9.140625" style="2"/>
    <col min="7679" max="7679" width="10.42578125" style="2" bestFit="1" customWidth="1"/>
    <col min="7680" max="7680" width="10.140625" style="2" bestFit="1" customWidth="1"/>
    <col min="7681" max="7923" width="9.140625" style="2"/>
    <col min="7924" max="7924" width="41.140625" style="2" customWidth="1"/>
    <col min="7925" max="7925" width="10.140625" style="2" customWidth="1"/>
    <col min="7926" max="7926" width="11.5703125" style="2" customWidth="1"/>
    <col min="7927" max="7927" width="12.28515625" style="2" customWidth="1"/>
    <col min="7928" max="7928" width="16.28515625" style="2" customWidth="1"/>
    <col min="7929" max="7929" width="13.42578125" style="2" customWidth="1"/>
    <col min="7930" max="7930" width="18.5703125" style="2" customWidth="1"/>
    <col min="7931" max="7931" width="20.140625" style="2" customWidth="1"/>
    <col min="7932" max="7932" width="16.28515625" style="2" customWidth="1"/>
    <col min="7933" max="7934" width="9.140625" style="2"/>
    <col min="7935" max="7935" width="10.42578125" style="2" bestFit="1" customWidth="1"/>
    <col min="7936" max="7936" width="10.140625" style="2" bestFit="1" customWidth="1"/>
    <col min="7937" max="8179" width="9.140625" style="2"/>
    <col min="8180" max="8180" width="41.140625" style="2" customWidth="1"/>
    <col min="8181" max="8181" width="10.140625" style="2" customWidth="1"/>
    <col min="8182" max="8182" width="11.5703125" style="2" customWidth="1"/>
    <col min="8183" max="8183" width="12.28515625" style="2" customWidth="1"/>
    <col min="8184" max="8184" width="16.28515625" style="2" customWidth="1"/>
    <col min="8185" max="8185" width="13.42578125" style="2" customWidth="1"/>
    <col min="8186" max="8186" width="18.5703125" style="2" customWidth="1"/>
    <col min="8187" max="8187" width="20.140625" style="2" customWidth="1"/>
    <col min="8188" max="8188" width="16.28515625" style="2" customWidth="1"/>
    <col min="8189" max="8190" width="9.140625" style="2"/>
    <col min="8191" max="8191" width="10.42578125" style="2" bestFit="1" customWidth="1"/>
    <col min="8192" max="8192" width="10.140625" style="2" bestFit="1" customWidth="1"/>
    <col min="8193" max="8435" width="9.140625" style="2"/>
    <col min="8436" max="8436" width="41.140625" style="2" customWidth="1"/>
    <col min="8437" max="8437" width="10.140625" style="2" customWidth="1"/>
    <col min="8438" max="8438" width="11.5703125" style="2" customWidth="1"/>
    <col min="8439" max="8439" width="12.28515625" style="2" customWidth="1"/>
    <col min="8440" max="8440" width="16.28515625" style="2" customWidth="1"/>
    <col min="8441" max="8441" width="13.42578125" style="2" customWidth="1"/>
    <col min="8442" max="8442" width="18.5703125" style="2" customWidth="1"/>
    <col min="8443" max="8443" width="20.140625" style="2" customWidth="1"/>
    <col min="8444" max="8444" width="16.28515625" style="2" customWidth="1"/>
    <col min="8445" max="8446" width="9.140625" style="2"/>
    <col min="8447" max="8447" width="10.42578125" style="2" bestFit="1" customWidth="1"/>
    <col min="8448" max="8448" width="10.140625" style="2" bestFit="1" customWidth="1"/>
    <col min="8449" max="8691" width="9.140625" style="2"/>
    <col min="8692" max="8692" width="41.140625" style="2" customWidth="1"/>
    <col min="8693" max="8693" width="10.140625" style="2" customWidth="1"/>
    <col min="8694" max="8694" width="11.5703125" style="2" customWidth="1"/>
    <col min="8695" max="8695" width="12.28515625" style="2" customWidth="1"/>
    <col min="8696" max="8696" width="16.28515625" style="2" customWidth="1"/>
    <col min="8697" max="8697" width="13.42578125" style="2" customWidth="1"/>
    <col min="8698" max="8698" width="18.5703125" style="2" customWidth="1"/>
    <col min="8699" max="8699" width="20.140625" style="2" customWidth="1"/>
    <col min="8700" max="8700" width="16.28515625" style="2" customWidth="1"/>
    <col min="8701" max="8702" width="9.140625" style="2"/>
    <col min="8703" max="8703" width="10.42578125" style="2" bestFit="1" customWidth="1"/>
    <col min="8704" max="8704" width="10.140625" style="2" bestFit="1" customWidth="1"/>
    <col min="8705" max="8947" width="9.140625" style="2"/>
    <col min="8948" max="8948" width="41.140625" style="2" customWidth="1"/>
    <col min="8949" max="8949" width="10.140625" style="2" customWidth="1"/>
    <col min="8950" max="8950" width="11.5703125" style="2" customWidth="1"/>
    <col min="8951" max="8951" width="12.28515625" style="2" customWidth="1"/>
    <col min="8952" max="8952" width="16.28515625" style="2" customWidth="1"/>
    <col min="8953" max="8953" width="13.42578125" style="2" customWidth="1"/>
    <col min="8954" max="8954" width="18.5703125" style="2" customWidth="1"/>
    <col min="8955" max="8955" width="20.140625" style="2" customWidth="1"/>
    <col min="8956" max="8956" width="16.28515625" style="2" customWidth="1"/>
    <col min="8957" max="8958" width="9.140625" style="2"/>
    <col min="8959" max="8959" width="10.42578125" style="2" bestFit="1" customWidth="1"/>
    <col min="8960" max="8960" width="10.140625" style="2" bestFit="1" customWidth="1"/>
    <col min="8961" max="9203" width="9.140625" style="2"/>
    <col min="9204" max="9204" width="41.140625" style="2" customWidth="1"/>
    <col min="9205" max="9205" width="10.140625" style="2" customWidth="1"/>
    <col min="9206" max="9206" width="11.5703125" style="2" customWidth="1"/>
    <col min="9207" max="9207" width="12.28515625" style="2" customWidth="1"/>
    <col min="9208" max="9208" width="16.28515625" style="2" customWidth="1"/>
    <col min="9209" max="9209" width="13.42578125" style="2" customWidth="1"/>
    <col min="9210" max="9210" width="18.5703125" style="2" customWidth="1"/>
    <col min="9211" max="9211" width="20.140625" style="2" customWidth="1"/>
    <col min="9212" max="9212" width="16.28515625" style="2" customWidth="1"/>
    <col min="9213" max="9214" width="9.140625" style="2"/>
    <col min="9215" max="9215" width="10.42578125" style="2" bestFit="1" customWidth="1"/>
    <col min="9216" max="9216" width="10.140625" style="2" bestFit="1" customWidth="1"/>
    <col min="9217" max="9459" width="9.140625" style="2"/>
    <col min="9460" max="9460" width="41.140625" style="2" customWidth="1"/>
    <col min="9461" max="9461" width="10.140625" style="2" customWidth="1"/>
    <col min="9462" max="9462" width="11.5703125" style="2" customWidth="1"/>
    <col min="9463" max="9463" width="12.28515625" style="2" customWidth="1"/>
    <col min="9464" max="9464" width="16.28515625" style="2" customWidth="1"/>
    <col min="9465" max="9465" width="13.42578125" style="2" customWidth="1"/>
    <col min="9466" max="9466" width="18.5703125" style="2" customWidth="1"/>
    <col min="9467" max="9467" width="20.140625" style="2" customWidth="1"/>
    <col min="9468" max="9468" width="16.28515625" style="2" customWidth="1"/>
    <col min="9469" max="9470" width="9.140625" style="2"/>
    <col min="9471" max="9471" width="10.42578125" style="2" bestFit="1" customWidth="1"/>
    <col min="9472" max="9472" width="10.140625" style="2" bestFit="1" customWidth="1"/>
    <col min="9473" max="9715" width="9.140625" style="2"/>
    <col min="9716" max="9716" width="41.140625" style="2" customWidth="1"/>
    <col min="9717" max="9717" width="10.140625" style="2" customWidth="1"/>
    <col min="9718" max="9718" width="11.5703125" style="2" customWidth="1"/>
    <col min="9719" max="9719" width="12.28515625" style="2" customWidth="1"/>
    <col min="9720" max="9720" width="16.28515625" style="2" customWidth="1"/>
    <col min="9721" max="9721" width="13.42578125" style="2" customWidth="1"/>
    <col min="9722" max="9722" width="18.5703125" style="2" customWidth="1"/>
    <col min="9723" max="9723" width="20.140625" style="2" customWidth="1"/>
    <col min="9724" max="9724" width="16.28515625" style="2" customWidth="1"/>
    <col min="9725" max="9726" width="9.140625" style="2"/>
    <col min="9727" max="9727" width="10.42578125" style="2" bestFit="1" customWidth="1"/>
    <col min="9728" max="9728" width="10.140625" style="2" bestFit="1" customWidth="1"/>
    <col min="9729" max="9971" width="9.140625" style="2"/>
    <col min="9972" max="9972" width="41.140625" style="2" customWidth="1"/>
    <col min="9973" max="9973" width="10.140625" style="2" customWidth="1"/>
    <col min="9974" max="9974" width="11.5703125" style="2" customWidth="1"/>
    <col min="9975" max="9975" width="12.28515625" style="2" customWidth="1"/>
    <col min="9976" max="9976" width="16.28515625" style="2" customWidth="1"/>
    <col min="9977" max="9977" width="13.42578125" style="2" customWidth="1"/>
    <col min="9978" max="9978" width="18.5703125" style="2" customWidth="1"/>
    <col min="9979" max="9979" width="20.140625" style="2" customWidth="1"/>
    <col min="9980" max="9980" width="16.28515625" style="2" customWidth="1"/>
    <col min="9981" max="9982" width="9.140625" style="2"/>
    <col min="9983" max="9983" width="10.42578125" style="2" bestFit="1" customWidth="1"/>
    <col min="9984" max="9984" width="10.140625" style="2" bestFit="1" customWidth="1"/>
    <col min="9985" max="10227" width="9.140625" style="2"/>
    <col min="10228" max="10228" width="41.140625" style="2" customWidth="1"/>
    <col min="10229" max="10229" width="10.140625" style="2" customWidth="1"/>
    <col min="10230" max="10230" width="11.5703125" style="2" customWidth="1"/>
    <col min="10231" max="10231" width="12.28515625" style="2" customWidth="1"/>
    <col min="10232" max="10232" width="16.28515625" style="2" customWidth="1"/>
    <col min="10233" max="10233" width="13.42578125" style="2" customWidth="1"/>
    <col min="10234" max="10234" width="18.5703125" style="2" customWidth="1"/>
    <col min="10235" max="10235" width="20.140625" style="2" customWidth="1"/>
    <col min="10236" max="10236" width="16.28515625" style="2" customWidth="1"/>
    <col min="10237" max="10238" width="9.140625" style="2"/>
    <col min="10239" max="10239" width="10.42578125" style="2" bestFit="1" customWidth="1"/>
    <col min="10240" max="10240" width="10.140625" style="2" bestFit="1" customWidth="1"/>
    <col min="10241" max="10483" width="9.140625" style="2"/>
    <col min="10484" max="10484" width="41.140625" style="2" customWidth="1"/>
    <col min="10485" max="10485" width="10.140625" style="2" customWidth="1"/>
    <col min="10486" max="10486" width="11.5703125" style="2" customWidth="1"/>
    <col min="10487" max="10487" width="12.28515625" style="2" customWidth="1"/>
    <col min="10488" max="10488" width="16.28515625" style="2" customWidth="1"/>
    <col min="10489" max="10489" width="13.42578125" style="2" customWidth="1"/>
    <col min="10490" max="10490" width="18.5703125" style="2" customWidth="1"/>
    <col min="10491" max="10491" width="20.140625" style="2" customWidth="1"/>
    <col min="10492" max="10492" width="16.28515625" style="2" customWidth="1"/>
    <col min="10493" max="10494" width="9.140625" style="2"/>
    <col min="10495" max="10495" width="10.42578125" style="2" bestFit="1" customWidth="1"/>
    <col min="10496" max="10496" width="10.140625" style="2" bestFit="1" customWidth="1"/>
    <col min="10497" max="10739" width="9.140625" style="2"/>
    <col min="10740" max="10740" width="41.140625" style="2" customWidth="1"/>
    <col min="10741" max="10741" width="10.140625" style="2" customWidth="1"/>
    <col min="10742" max="10742" width="11.5703125" style="2" customWidth="1"/>
    <col min="10743" max="10743" width="12.28515625" style="2" customWidth="1"/>
    <col min="10744" max="10744" width="16.28515625" style="2" customWidth="1"/>
    <col min="10745" max="10745" width="13.42578125" style="2" customWidth="1"/>
    <col min="10746" max="10746" width="18.5703125" style="2" customWidth="1"/>
    <col min="10747" max="10747" width="20.140625" style="2" customWidth="1"/>
    <col min="10748" max="10748" width="16.28515625" style="2" customWidth="1"/>
    <col min="10749" max="10750" width="9.140625" style="2"/>
    <col min="10751" max="10751" width="10.42578125" style="2" bestFit="1" customWidth="1"/>
    <col min="10752" max="10752" width="10.140625" style="2" bestFit="1" customWidth="1"/>
    <col min="10753" max="10995" width="9.140625" style="2"/>
    <col min="10996" max="10996" width="41.140625" style="2" customWidth="1"/>
    <col min="10997" max="10997" width="10.140625" style="2" customWidth="1"/>
    <col min="10998" max="10998" width="11.5703125" style="2" customWidth="1"/>
    <col min="10999" max="10999" width="12.28515625" style="2" customWidth="1"/>
    <col min="11000" max="11000" width="16.28515625" style="2" customWidth="1"/>
    <col min="11001" max="11001" width="13.42578125" style="2" customWidth="1"/>
    <col min="11002" max="11002" width="18.5703125" style="2" customWidth="1"/>
    <col min="11003" max="11003" width="20.140625" style="2" customWidth="1"/>
    <col min="11004" max="11004" width="16.28515625" style="2" customWidth="1"/>
    <col min="11005" max="11006" width="9.140625" style="2"/>
    <col min="11007" max="11007" width="10.42578125" style="2" bestFit="1" customWidth="1"/>
    <col min="11008" max="11008" width="10.140625" style="2" bestFit="1" customWidth="1"/>
    <col min="11009" max="11251" width="9.140625" style="2"/>
    <col min="11252" max="11252" width="41.140625" style="2" customWidth="1"/>
    <col min="11253" max="11253" width="10.140625" style="2" customWidth="1"/>
    <col min="11254" max="11254" width="11.5703125" style="2" customWidth="1"/>
    <col min="11255" max="11255" width="12.28515625" style="2" customWidth="1"/>
    <col min="11256" max="11256" width="16.28515625" style="2" customWidth="1"/>
    <col min="11257" max="11257" width="13.42578125" style="2" customWidth="1"/>
    <col min="11258" max="11258" width="18.5703125" style="2" customWidth="1"/>
    <col min="11259" max="11259" width="20.140625" style="2" customWidth="1"/>
    <col min="11260" max="11260" width="16.28515625" style="2" customWidth="1"/>
    <col min="11261" max="11262" width="9.140625" style="2"/>
    <col min="11263" max="11263" width="10.42578125" style="2" bestFit="1" customWidth="1"/>
    <col min="11264" max="11264" width="10.140625" style="2" bestFit="1" customWidth="1"/>
    <col min="11265" max="11507" width="9.140625" style="2"/>
    <col min="11508" max="11508" width="41.140625" style="2" customWidth="1"/>
    <col min="11509" max="11509" width="10.140625" style="2" customWidth="1"/>
    <col min="11510" max="11510" width="11.5703125" style="2" customWidth="1"/>
    <col min="11511" max="11511" width="12.28515625" style="2" customWidth="1"/>
    <col min="11512" max="11512" width="16.28515625" style="2" customWidth="1"/>
    <col min="11513" max="11513" width="13.42578125" style="2" customWidth="1"/>
    <col min="11514" max="11514" width="18.5703125" style="2" customWidth="1"/>
    <col min="11515" max="11515" width="20.140625" style="2" customWidth="1"/>
    <col min="11516" max="11516" width="16.28515625" style="2" customWidth="1"/>
    <col min="11517" max="11518" width="9.140625" style="2"/>
    <col min="11519" max="11519" width="10.42578125" style="2" bestFit="1" customWidth="1"/>
    <col min="11520" max="11520" width="10.140625" style="2" bestFit="1" customWidth="1"/>
    <col min="11521" max="11763" width="9.140625" style="2"/>
    <col min="11764" max="11764" width="41.140625" style="2" customWidth="1"/>
    <col min="11765" max="11765" width="10.140625" style="2" customWidth="1"/>
    <col min="11766" max="11766" width="11.5703125" style="2" customWidth="1"/>
    <col min="11767" max="11767" width="12.28515625" style="2" customWidth="1"/>
    <col min="11768" max="11768" width="16.28515625" style="2" customWidth="1"/>
    <col min="11769" max="11769" width="13.42578125" style="2" customWidth="1"/>
    <col min="11770" max="11770" width="18.5703125" style="2" customWidth="1"/>
    <col min="11771" max="11771" width="20.140625" style="2" customWidth="1"/>
    <col min="11772" max="11772" width="16.28515625" style="2" customWidth="1"/>
    <col min="11773" max="11774" width="9.140625" style="2"/>
    <col min="11775" max="11775" width="10.42578125" style="2" bestFit="1" customWidth="1"/>
    <col min="11776" max="11776" width="10.140625" style="2" bestFit="1" customWidth="1"/>
    <col min="11777" max="12019" width="9.140625" style="2"/>
    <col min="12020" max="12020" width="41.140625" style="2" customWidth="1"/>
    <col min="12021" max="12021" width="10.140625" style="2" customWidth="1"/>
    <col min="12022" max="12022" width="11.5703125" style="2" customWidth="1"/>
    <col min="12023" max="12023" width="12.28515625" style="2" customWidth="1"/>
    <col min="12024" max="12024" width="16.28515625" style="2" customWidth="1"/>
    <col min="12025" max="12025" width="13.42578125" style="2" customWidth="1"/>
    <col min="12026" max="12026" width="18.5703125" style="2" customWidth="1"/>
    <col min="12027" max="12027" width="20.140625" style="2" customWidth="1"/>
    <col min="12028" max="12028" width="16.28515625" style="2" customWidth="1"/>
    <col min="12029" max="12030" width="9.140625" style="2"/>
    <col min="12031" max="12031" width="10.42578125" style="2" bestFit="1" customWidth="1"/>
    <col min="12032" max="12032" width="10.140625" style="2" bestFit="1" customWidth="1"/>
    <col min="12033" max="12275" width="9.140625" style="2"/>
    <col min="12276" max="12276" width="41.140625" style="2" customWidth="1"/>
    <col min="12277" max="12277" width="10.140625" style="2" customWidth="1"/>
    <col min="12278" max="12278" width="11.5703125" style="2" customWidth="1"/>
    <col min="12279" max="12279" width="12.28515625" style="2" customWidth="1"/>
    <col min="12280" max="12280" width="16.28515625" style="2" customWidth="1"/>
    <col min="12281" max="12281" width="13.42578125" style="2" customWidth="1"/>
    <col min="12282" max="12282" width="18.5703125" style="2" customWidth="1"/>
    <col min="12283" max="12283" width="20.140625" style="2" customWidth="1"/>
    <col min="12284" max="12284" width="16.28515625" style="2" customWidth="1"/>
    <col min="12285" max="12286" width="9.140625" style="2"/>
    <col min="12287" max="12287" width="10.42578125" style="2" bestFit="1" customWidth="1"/>
    <col min="12288" max="12288" width="10.140625" style="2" bestFit="1" customWidth="1"/>
    <col min="12289" max="12531" width="9.140625" style="2"/>
    <col min="12532" max="12532" width="41.140625" style="2" customWidth="1"/>
    <col min="12533" max="12533" width="10.140625" style="2" customWidth="1"/>
    <col min="12534" max="12534" width="11.5703125" style="2" customWidth="1"/>
    <col min="12535" max="12535" width="12.28515625" style="2" customWidth="1"/>
    <col min="12536" max="12536" width="16.28515625" style="2" customWidth="1"/>
    <col min="12537" max="12537" width="13.42578125" style="2" customWidth="1"/>
    <col min="12538" max="12538" width="18.5703125" style="2" customWidth="1"/>
    <col min="12539" max="12539" width="20.140625" style="2" customWidth="1"/>
    <col min="12540" max="12540" width="16.28515625" style="2" customWidth="1"/>
    <col min="12541" max="12542" width="9.140625" style="2"/>
    <col min="12543" max="12543" width="10.42578125" style="2" bestFit="1" customWidth="1"/>
    <col min="12544" max="12544" width="10.140625" style="2" bestFit="1" customWidth="1"/>
    <col min="12545" max="12787" width="9.140625" style="2"/>
    <col min="12788" max="12788" width="41.140625" style="2" customWidth="1"/>
    <col min="12789" max="12789" width="10.140625" style="2" customWidth="1"/>
    <col min="12790" max="12790" width="11.5703125" style="2" customWidth="1"/>
    <col min="12791" max="12791" width="12.28515625" style="2" customWidth="1"/>
    <col min="12792" max="12792" width="16.28515625" style="2" customWidth="1"/>
    <col min="12793" max="12793" width="13.42578125" style="2" customWidth="1"/>
    <col min="12794" max="12794" width="18.5703125" style="2" customWidth="1"/>
    <col min="12795" max="12795" width="20.140625" style="2" customWidth="1"/>
    <col min="12796" max="12796" width="16.28515625" style="2" customWidth="1"/>
    <col min="12797" max="12798" width="9.140625" style="2"/>
    <col min="12799" max="12799" width="10.42578125" style="2" bestFit="1" customWidth="1"/>
    <col min="12800" max="12800" width="10.140625" style="2" bestFit="1" customWidth="1"/>
    <col min="12801" max="13043" width="9.140625" style="2"/>
    <col min="13044" max="13044" width="41.140625" style="2" customWidth="1"/>
    <col min="13045" max="13045" width="10.140625" style="2" customWidth="1"/>
    <col min="13046" max="13046" width="11.5703125" style="2" customWidth="1"/>
    <col min="13047" max="13047" width="12.28515625" style="2" customWidth="1"/>
    <col min="13048" max="13048" width="16.28515625" style="2" customWidth="1"/>
    <col min="13049" max="13049" width="13.42578125" style="2" customWidth="1"/>
    <col min="13050" max="13050" width="18.5703125" style="2" customWidth="1"/>
    <col min="13051" max="13051" width="20.140625" style="2" customWidth="1"/>
    <col min="13052" max="13052" width="16.28515625" style="2" customWidth="1"/>
    <col min="13053" max="13054" width="9.140625" style="2"/>
    <col min="13055" max="13055" width="10.42578125" style="2" bestFit="1" customWidth="1"/>
    <col min="13056" max="13056" width="10.140625" style="2" bestFit="1" customWidth="1"/>
    <col min="13057" max="13299" width="9.140625" style="2"/>
    <col min="13300" max="13300" width="41.140625" style="2" customWidth="1"/>
    <col min="13301" max="13301" width="10.140625" style="2" customWidth="1"/>
    <col min="13302" max="13302" width="11.5703125" style="2" customWidth="1"/>
    <col min="13303" max="13303" width="12.28515625" style="2" customWidth="1"/>
    <col min="13304" max="13304" width="16.28515625" style="2" customWidth="1"/>
    <col min="13305" max="13305" width="13.42578125" style="2" customWidth="1"/>
    <col min="13306" max="13306" width="18.5703125" style="2" customWidth="1"/>
    <col min="13307" max="13307" width="20.140625" style="2" customWidth="1"/>
    <col min="13308" max="13308" width="16.28515625" style="2" customWidth="1"/>
    <col min="13309" max="13310" width="9.140625" style="2"/>
    <col min="13311" max="13311" width="10.42578125" style="2" bestFit="1" customWidth="1"/>
    <col min="13312" max="13312" width="10.140625" style="2" bestFit="1" customWidth="1"/>
    <col min="13313" max="13555" width="9.140625" style="2"/>
    <col min="13556" max="13556" width="41.140625" style="2" customWidth="1"/>
    <col min="13557" max="13557" width="10.140625" style="2" customWidth="1"/>
    <col min="13558" max="13558" width="11.5703125" style="2" customWidth="1"/>
    <col min="13559" max="13559" width="12.28515625" style="2" customWidth="1"/>
    <col min="13560" max="13560" width="16.28515625" style="2" customWidth="1"/>
    <col min="13561" max="13561" width="13.42578125" style="2" customWidth="1"/>
    <col min="13562" max="13562" width="18.5703125" style="2" customWidth="1"/>
    <col min="13563" max="13563" width="20.140625" style="2" customWidth="1"/>
    <col min="13564" max="13564" width="16.28515625" style="2" customWidth="1"/>
    <col min="13565" max="13566" width="9.140625" style="2"/>
    <col min="13567" max="13567" width="10.42578125" style="2" bestFit="1" customWidth="1"/>
    <col min="13568" max="13568" width="10.140625" style="2" bestFit="1" customWidth="1"/>
    <col min="13569" max="13811" width="9.140625" style="2"/>
    <col min="13812" max="13812" width="41.140625" style="2" customWidth="1"/>
    <col min="13813" max="13813" width="10.140625" style="2" customWidth="1"/>
    <col min="13814" max="13814" width="11.5703125" style="2" customWidth="1"/>
    <col min="13815" max="13815" width="12.28515625" style="2" customWidth="1"/>
    <col min="13816" max="13816" width="16.28515625" style="2" customWidth="1"/>
    <col min="13817" max="13817" width="13.42578125" style="2" customWidth="1"/>
    <col min="13818" max="13818" width="18.5703125" style="2" customWidth="1"/>
    <col min="13819" max="13819" width="20.140625" style="2" customWidth="1"/>
    <col min="13820" max="13820" width="16.28515625" style="2" customWidth="1"/>
    <col min="13821" max="13822" width="9.140625" style="2"/>
    <col min="13823" max="13823" width="10.42578125" style="2" bestFit="1" customWidth="1"/>
    <col min="13824" max="13824" width="10.140625" style="2" bestFit="1" customWidth="1"/>
    <col min="13825" max="14067" width="9.140625" style="2"/>
    <col min="14068" max="14068" width="41.140625" style="2" customWidth="1"/>
    <col min="14069" max="14069" width="10.140625" style="2" customWidth="1"/>
    <col min="14070" max="14070" width="11.5703125" style="2" customWidth="1"/>
    <col min="14071" max="14071" width="12.28515625" style="2" customWidth="1"/>
    <col min="14072" max="14072" width="16.28515625" style="2" customWidth="1"/>
    <col min="14073" max="14073" width="13.42578125" style="2" customWidth="1"/>
    <col min="14074" max="14074" width="18.5703125" style="2" customWidth="1"/>
    <col min="14075" max="14075" width="20.140625" style="2" customWidth="1"/>
    <col min="14076" max="14076" width="16.28515625" style="2" customWidth="1"/>
    <col min="14077" max="14078" width="9.140625" style="2"/>
    <col min="14079" max="14079" width="10.42578125" style="2" bestFit="1" customWidth="1"/>
    <col min="14080" max="14080" width="10.140625" style="2" bestFit="1" customWidth="1"/>
    <col min="14081" max="14323" width="9.140625" style="2"/>
    <col min="14324" max="14324" width="41.140625" style="2" customWidth="1"/>
    <col min="14325" max="14325" width="10.140625" style="2" customWidth="1"/>
    <col min="14326" max="14326" width="11.5703125" style="2" customWidth="1"/>
    <col min="14327" max="14327" width="12.28515625" style="2" customWidth="1"/>
    <col min="14328" max="14328" width="16.28515625" style="2" customWidth="1"/>
    <col min="14329" max="14329" width="13.42578125" style="2" customWidth="1"/>
    <col min="14330" max="14330" width="18.5703125" style="2" customWidth="1"/>
    <col min="14331" max="14331" width="20.140625" style="2" customWidth="1"/>
    <col min="14332" max="14332" width="16.28515625" style="2" customWidth="1"/>
    <col min="14333" max="14334" width="9.140625" style="2"/>
    <col min="14335" max="14335" width="10.42578125" style="2" bestFit="1" customWidth="1"/>
    <col min="14336" max="14336" width="10.140625" style="2" bestFit="1" customWidth="1"/>
    <col min="14337" max="14579" width="9.140625" style="2"/>
    <col min="14580" max="14580" width="41.140625" style="2" customWidth="1"/>
    <col min="14581" max="14581" width="10.140625" style="2" customWidth="1"/>
    <col min="14582" max="14582" width="11.5703125" style="2" customWidth="1"/>
    <col min="14583" max="14583" width="12.28515625" style="2" customWidth="1"/>
    <col min="14584" max="14584" width="16.28515625" style="2" customWidth="1"/>
    <col min="14585" max="14585" width="13.42578125" style="2" customWidth="1"/>
    <col min="14586" max="14586" width="18.5703125" style="2" customWidth="1"/>
    <col min="14587" max="14587" width="20.140625" style="2" customWidth="1"/>
    <col min="14588" max="14588" width="16.28515625" style="2" customWidth="1"/>
    <col min="14589" max="14590" width="9.140625" style="2"/>
    <col min="14591" max="14591" width="10.42578125" style="2" bestFit="1" customWidth="1"/>
    <col min="14592" max="14592" width="10.140625" style="2" bestFit="1" customWidth="1"/>
    <col min="14593" max="14835" width="9.140625" style="2"/>
    <col min="14836" max="14836" width="41.140625" style="2" customWidth="1"/>
    <col min="14837" max="14837" width="10.140625" style="2" customWidth="1"/>
    <col min="14838" max="14838" width="11.5703125" style="2" customWidth="1"/>
    <col min="14839" max="14839" width="12.28515625" style="2" customWidth="1"/>
    <col min="14840" max="14840" width="16.28515625" style="2" customWidth="1"/>
    <col min="14841" max="14841" width="13.42578125" style="2" customWidth="1"/>
    <col min="14842" max="14842" width="18.5703125" style="2" customWidth="1"/>
    <col min="14843" max="14843" width="20.140625" style="2" customWidth="1"/>
    <col min="14844" max="14844" width="16.28515625" style="2" customWidth="1"/>
    <col min="14845" max="14846" width="9.140625" style="2"/>
    <col min="14847" max="14847" width="10.42578125" style="2" bestFit="1" customWidth="1"/>
    <col min="14848" max="14848" width="10.140625" style="2" bestFit="1" customWidth="1"/>
    <col min="14849" max="15091" width="9.140625" style="2"/>
    <col min="15092" max="15092" width="41.140625" style="2" customWidth="1"/>
    <col min="15093" max="15093" width="10.140625" style="2" customWidth="1"/>
    <col min="15094" max="15094" width="11.5703125" style="2" customWidth="1"/>
    <col min="15095" max="15095" width="12.28515625" style="2" customWidth="1"/>
    <col min="15096" max="15096" width="16.28515625" style="2" customWidth="1"/>
    <col min="15097" max="15097" width="13.42578125" style="2" customWidth="1"/>
    <col min="15098" max="15098" width="18.5703125" style="2" customWidth="1"/>
    <col min="15099" max="15099" width="20.140625" style="2" customWidth="1"/>
    <col min="15100" max="15100" width="16.28515625" style="2" customWidth="1"/>
    <col min="15101" max="15102" width="9.140625" style="2"/>
    <col min="15103" max="15103" width="10.42578125" style="2" bestFit="1" customWidth="1"/>
    <col min="15104" max="15104" width="10.140625" style="2" bestFit="1" customWidth="1"/>
    <col min="15105" max="15347" width="9.140625" style="2"/>
    <col min="15348" max="15348" width="41.140625" style="2" customWidth="1"/>
    <col min="15349" max="15349" width="10.140625" style="2" customWidth="1"/>
    <col min="15350" max="15350" width="11.5703125" style="2" customWidth="1"/>
    <col min="15351" max="15351" width="12.28515625" style="2" customWidth="1"/>
    <col min="15352" max="15352" width="16.28515625" style="2" customWidth="1"/>
    <col min="15353" max="15353" width="13.42578125" style="2" customWidth="1"/>
    <col min="15354" max="15354" width="18.5703125" style="2" customWidth="1"/>
    <col min="15355" max="15355" width="20.140625" style="2" customWidth="1"/>
    <col min="15356" max="15356" width="16.28515625" style="2" customWidth="1"/>
    <col min="15357" max="15358" width="9.140625" style="2"/>
    <col min="15359" max="15359" width="10.42578125" style="2" bestFit="1" customWidth="1"/>
    <col min="15360" max="15360" width="10.140625" style="2" bestFit="1" customWidth="1"/>
    <col min="15361" max="15603" width="9.140625" style="2"/>
    <col min="15604" max="15604" width="41.140625" style="2" customWidth="1"/>
    <col min="15605" max="15605" width="10.140625" style="2" customWidth="1"/>
    <col min="15606" max="15606" width="11.5703125" style="2" customWidth="1"/>
    <col min="15607" max="15607" width="12.28515625" style="2" customWidth="1"/>
    <col min="15608" max="15608" width="16.28515625" style="2" customWidth="1"/>
    <col min="15609" max="15609" width="13.42578125" style="2" customWidth="1"/>
    <col min="15610" max="15610" width="18.5703125" style="2" customWidth="1"/>
    <col min="15611" max="15611" width="20.140625" style="2" customWidth="1"/>
    <col min="15612" max="15612" width="16.28515625" style="2" customWidth="1"/>
    <col min="15613" max="15614" width="9.140625" style="2"/>
    <col min="15615" max="15615" width="10.42578125" style="2" bestFit="1" customWidth="1"/>
    <col min="15616" max="15616" width="10.140625" style="2" bestFit="1" customWidth="1"/>
    <col min="15617" max="15859" width="9.140625" style="2"/>
    <col min="15860" max="15860" width="41.140625" style="2" customWidth="1"/>
    <col min="15861" max="15861" width="10.140625" style="2" customWidth="1"/>
    <col min="15862" max="15862" width="11.5703125" style="2" customWidth="1"/>
    <col min="15863" max="15863" width="12.28515625" style="2" customWidth="1"/>
    <col min="15864" max="15864" width="16.28515625" style="2" customWidth="1"/>
    <col min="15865" max="15865" width="13.42578125" style="2" customWidth="1"/>
    <col min="15866" max="15866" width="18.5703125" style="2" customWidth="1"/>
    <col min="15867" max="15867" width="20.140625" style="2" customWidth="1"/>
    <col min="15868" max="15868" width="16.28515625" style="2" customWidth="1"/>
    <col min="15869" max="15870" width="9.140625" style="2"/>
    <col min="15871" max="15871" width="10.42578125" style="2" bestFit="1" customWidth="1"/>
    <col min="15872" max="15872" width="10.140625" style="2" bestFit="1" customWidth="1"/>
    <col min="15873" max="16115" width="9.140625" style="2"/>
    <col min="16116" max="16116" width="41.140625" style="2" customWidth="1"/>
    <col min="16117" max="16117" width="10.140625" style="2" customWidth="1"/>
    <col min="16118" max="16118" width="11.5703125" style="2" customWidth="1"/>
    <col min="16119" max="16119" width="12.28515625" style="2" customWidth="1"/>
    <col min="16120" max="16120" width="16.28515625" style="2" customWidth="1"/>
    <col min="16121" max="16121" width="13.42578125" style="2" customWidth="1"/>
    <col min="16122" max="16122" width="18.5703125" style="2" customWidth="1"/>
    <col min="16123" max="16123" width="20.140625" style="2" customWidth="1"/>
    <col min="16124" max="16124" width="16.28515625" style="2" customWidth="1"/>
    <col min="16125" max="16126" width="9.140625" style="2"/>
    <col min="16127" max="16127" width="10.42578125" style="2" bestFit="1" customWidth="1"/>
    <col min="16128" max="16128" width="10.140625" style="2" bestFit="1" customWidth="1"/>
    <col min="16129" max="16384" width="9.140625" style="2"/>
  </cols>
  <sheetData>
    <row r="1" spans="1:10" x14ac:dyDescent="0.25">
      <c r="H1" s="173" t="s">
        <v>199</v>
      </c>
      <c r="I1" s="173"/>
    </row>
    <row r="2" spans="1:10" s="1" customFormat="1" ht="39.75" customHeight="1" x14ac:dyDescent="0.25">
      <c r="A2" s="135" t="s">
        <v>132</v>
      </c>
      <c r="B2" s="135"/>
      <c r="C2" s="135"/>
      <c r="D2" s="135"/>
      <c r="E2" s="135"/>
      <c r="F2" s="135"/>
      <c r="G2" s="135"/>
      <c r="H2" s="135"/>
      <c r="I2" s="135"/>
    </row>
    <row r="4" spans="1:10" x14ac:dyDescent="0.25">
      <c r="A4" s="2" t="s">
        <v>136</v>
      </c>
      <c r="G4" s="25"/>
      <c r="H4" s="25"/>
    </row>
    <row r="5" spans="1:10" x14ac:dyDescent="0.25">
      <c r="A5" s="2" t="s">
        <v>247</v>
      </c>
    </row>
    <row r="6" spans="1:10" x14ac:dyDescent="0.25">
      <c r="E6" s="17"/>
      <c r="H6" s="16"/>
    </row>
    <row r="7" spans="1:10" ht="36" customHeight="1" x14ac:dyDescent="0.25">
      <c r="A7" s="137"/>
      <c r="B7" s="162" t="s">
        <v>17</v>
      </c>
      <c r="C7" s="174" t="s">
        <v>19</v>
      </c>
      <c r="D7" s="174"/>
      <c r="E7" s="174"/>
      <c r="F7" s="174" t="s">
        <v>10</v>
      </c>
      <c r="G7" s="159" t="s">
        <v>155</v>
      </c>
      <c r="H7" s="175" t="s">
        <v>20</v>
      </c>
      <c r="I7" s="164" t="s">
        <v>7</v>
      </c>
    </row>
    <row r="8" spans="1:10" ht="24" customHeight="1" x14ac:dyDescent="0.25">
      <c r="A8" s="137"/>
      <c r="B8" s="162"/>
      <c r="C8" s="176" t="s">
        <v>1</v>
      </c>
      <c r="D8" s="176" t="s">
        <v>152</v>
      </c>
      <c r="E8" s="174" t="s">
        <v>26</v>
      </c>
      <c r="F8" s="174"/>
      <c r="G8" s="159"/>
      <c r="H8" s="175"/>
      <c r="I8" s="164"/>
    </row>
    <row r="9" spans="1:10" ht="47.25" customHeight="1" x14ac:dyDescent="0.25">
      <c r="A9" s="137"/>
      <c r="B9" s="162"/>
      <c r="C9" s="177"/>
      <c r="D9" s="177"/>
      <c r="E9" s="174"/>
      <c r="F9" s="174"/>
      <c r="G9" s="159"/>
      <c r="H9" s="175"/>
      <c r="I9" s="164"/>
    </row>
    <row r="10" spans="1:10" x14ac:dyDescent="0.25">
      <c r="A10" s="11">
        <v>1</v>
      </c>
      <c r="B10" s="11">
        <v>2</v>
      </c>
      <c r="C10" s="11" t="s">
        <v>112</v>
      </c>
      <c r="D10" s="11">
        <v>4</v>
      </c>
      <c r="E10" s="11">
        <v>5</v>
      </c>
      <c r="F10" s="11">
        <v>6</v>
      </c>
      <c r="G10" s="11">
        <v>7</v>
      </c>
      <c r="H10" s="11">
        <v>8</v>
      </c>
      <c r="I10" s="11" t="s">
        <v>133</v>
      </c>
    </row>
    <row r="11" spans="1:10" s="1" customFormat="1" x14ac:dyDescent="0.25">
      <c r="A11" s="3" t="s">
        <v>0</v>
      </c>
      <c r="B11" s="5">
        <f>SUM(B12:B87)</f>
        <v>76</v>
      </c>
      <c r="C11" s="5"/>
      <c r="D11" s="5"/>
      <c r="E11" s="5">
        <f>SUM(E12:E87)</f>
        <v>3031.75</v>
      </c>
      <c r="F11" s="5"/>
      <c r="G11" s="5"/>
      <c r="H11" s="6">
        <f>SUM(H12:H87)</f>
        <v>51213.979999999996</v>
      </c>
      <c r="I11" s="6">
        <f>SUM(I12:I87)</f>
        <v>63295.319999999985</v>
      </c>
      <c r="J11" s="132"/>
    </row>
    <row r="12" spans="1:10" x14ac:dyDescent="0.25">
      <c r="A12" s="49" t="s">
        <v>95</v>
      </c>
      <c r="B12" s="8">
        <v>1</v>
      </c>
      <c r="C12" s="8">
        <f t="shared" ref="C12:C75" si="0">D12+E12</f>
        <v>138.5</v>
      </c>
      <c r="D12" s="8">
        <v>118</v>
      </c>
      <c r="E12" s="8">
        <v>20.5</v>
      </c>
      <c r="F12" s="9">
        <v>1382</v>
      </c>
      <c r="G12" s="9">
        <f>ROUND(F12/166,3)</f>
        <v>8.3249999999999993</v>
      </c>
      <c r="H12" s="9">
        <f>ROUND(E12*G12*2,2)</f>
        <v>341.33</v>
      </c>
      <c r="I12" s="9">
        <f>ROUND(H12*1.2359,2)</f>
        <v>421.85</v>
      </c>
    </row>
    <row r="13" spans="1:10" x14ac:dyDescent="0.25">
      <c r="A13" s="49" t="s">
        <v>159</v>
      </c>
      <c r="B13" s="8">
        <v>1</v>
      </c>
      <c r="C13" s="8">
        <f t="shared" si="0"/>
        <v>182</v>
      </c>
      <c r="D13" s="8">
        <v>166</v>
      </c>
      <c r="E13" s="8">
        <v>16</v>
      </c>
      <c r="F13" s="9">
        <v>1287</v>
      </c>
      <c r="G13" s="9">
        <f t="shared" ref="G13:G76" si="1">ROUND(F13/166,3)</f>
        <v>7.7530000000000001</v>
      </c>
      <c r="H13" s="9">
        <f t="shared" ref="H13:H76" si="2">ROUND(E13*G13*2,2)</f>
        <v>248.1</v>
      </c>
      <c r="I13" s="9">
        <f t="shared" ref="I13:I76" si="3">ROUND(H13*1.2359,2)</f>
        <v>306.63</v>
      </c>
    </row>
    <row r="14" spans="1:10" x14ac:dyDescent="0.25">
      <c r="A14" s="49" t="s">
        <v>135</v>
      </c>
      <c r="B14" s="8">
        <v>1</v>
      </c>
      <c r="C14" s="8">
        <f t="shared" si="0"/>
        <v>173.75</v>
      </c>
      <c r="D14" s="8">
        <v>166</v>
      </c>
      <c r="E14" s="8">
        <v>7.75</v>
      </c>
      <c r="F14" s="9">
        <v>1190</v>
      </c>
      <c r="G14" s="9">
        <f t="shared" si="1"/>
        <v>7.1689999999999996</v>
      </c>
      <c r="H14" s="9">
        <f t="shared" si="2"/>
        <v>111.12</v>
      </c>
      <c r="I14" s="9">
        <f t="shared" si="3"/>
        <v>137.33000000000001</v>
      </c>
    </row>
    <row r="15" spans="1:10" x14ac:dyDescent="0.25">
      <c r="A15" s="49" t="s">
        <v>145</v>
      </c>
      <c r="B15" s="8">
        <v>1</v>
      </c>
      <c r="C15" s="8">
        <f t="shared" si="0"/>
        <v>163</v>
      </c>
      <c r="D15" s="8">
        <v>135</v>
      </c>
      <c r="E15" s="8">
        <v>28</v>
      </c>
      <c r="F15" s="9">
        <v>1917</v>
      </c>
      <c r="G15" s="9">
        <f t="shared" si="1"/>
        <v>11.548</v>
      </c>
      <c r="H15" s="9">
        <f t="shared" si="2"/>
        <v>646.69000000000005</v>
      </c>
      <c r="I15" s="9">
        <f t="shared" si="3"/>
        <v>799.24</v>
      </c>
    </row>
    <row r="16" spans="1:10" x14ac:dyDescent="0.25">
      <c r="A16" s="49" t="s">
        <v>94</v>
      </c>
      <c r="B16" s="8">
        <v>1</v>
      </c>
      <c r="C16" s="8">
        <f t="shared" si="0"/>
        <v>176</v>
      </c>
      <c r="D16" s="8">
        <v>166</v>
      </c>
      <c r="E16" s="8">
        <v>10</v>
      </c>
      <c r="F16" s="9">
        <v>1647</v>
      </c>
      <c r="G16" s="9">
        <f t="shared" si="1"/>
        <v>9.9220000000000006</v>
      </c>
      <c r="H16" s="9">
        <f t="shared" si="2"/>
        <v>198.44</v>
      </c>
      <c r="I16" s="9">
        <f t="shared" si="3"/>
        <v>245.25</v>
      </c>
    </row>
    <row r="17" spans="1:9" x14ac:dyDescent="0.25">
      <c r="A17" s="49" t="s">
        <v>170</v>
      </c>
      <c r="B17" s="8">
        <v>1</v>
      </c>
      <c r="C17" s="8">
        <f t="shared" si="0"/>
        <v>213</v>
      </c>
      <c r="D17" s="8">
        <v>166</v>
      </c>
      <c r="E17" s="8">
        <v>47</v>
      </c>
      <c r="F17" s="9">
        <v>1700</v>
      </c>
      <c r="G17" s="9">
        <f t="shared" si="1"/>
        <v>10.241</v>
      </c>
      <c r="H17" s="9">
        <f t="shared" si="2"/>
        <v>962.65</v>
      </c>
      <c r="I17" s="9">
        <f t="shared" si="3"/>
        <v>1189.74</v>
      </c>
    </row>
    <row r="18" spans="1:9" x14ac:dyDescent="0.25">
      <c r="A18" s="49" t="s">
        <v>96</v>
      </c>
      <c r="B18" s="8">
        <v>1</v>
      </c>
      <c r="C18" s="8">
        <f t="shared" si="0"/>
        <v>250</v>
      </c>
      <c r="D18" s="8">
        <v>166</v>
      </c>
      <c r="E18" s="8">
        <v>84</v>
      </c>
      <c r="F18" s="9">
        <v>1647</v>
      </c>
      <c r="G18" s="9">
        <f t="shared" si="1"/>
        <v>9.9220000000000006</v>
      </c>
      <c r="H18" s="9">
        <f t="shared" si="2"/>
        <v>1666.9</v>
      </c>
      <c r="I18" s="9">
        <f t="shared" si="3"/>
        <v>2060.12</v>
      </c>
    </row>
    <row r="19" spans="1:9" x14ac:dyDescent="0.25">
      <c r="A19" s="49" t="s">
        <v>96</v>
      </c>
      <c r="B19" s="8">
        <v>1</v>
      </c>
      <c r="C19" s="8">
        <f t="shared" si="0"/>
        <v>175.5</v>
      </c>
      <c r="D19" s="8">
        <v>159</v>
      </c>
      <c r="E19" s="8">
        <v>16.5</v>
      </c>
      <c r="F19" s="9">
        <v>1647</v>
      </c>
      <c r="G19" s="9">
        <f t="shared" si="1"/>
        <v>9.9220000000000006</v>
      </c>
      <c r="H19" s="9">
        <f t="shared" si="2"/>
        <v>327.43</v>
      </c>
      <c r="I19" s="9">
        <f t="shared" si="3"/>
        <v>404.67</v>
      </c>
    </row>
    <row r="20" spans="1:9" ht="33" x14ac:dyDescent="0.25">
      <c r="A20" s="49" t="s">
        <v>137</v>
      </c>
      <c r="B20" s="8">
        <v>1</v>
      </c>
      <c r="C20" s="8">
        <f t="shared" si="0"/>
        <v>171</v>
      </c>
      <c r="D20" s="8">
        <v>158</v>
      </c>
      <c r="E20" s="8">
        <v>13</v>
      </c>
      <c r="F20" s="9">
        <v>1287</v>
      </c>
      <c r="G20" s="9">
        <f t="shared" si="1"/>
        <v>7.7530000000000001</v>
      </c>
      <c r="H20" s="9">
        <f t="shared" si="2"/>
        <v>201.58</v>
      </c>
      <c r="I20" s="9">
        <f t="shared" si="3"/>
        <v>249.13</v>
      </c>
    </row>
    <row r="21" spans="1:9" x14ac:dyDescent="0.25">
      <c r="A21" s="50" t="s">
        <v>97</v>
      </c>
      <c r="B21" s="8">
        <v>1</v>
      </c>
      <c r="C21" s="8">
        <f t="shared" si="0"/>
        <v>236</v>
      </c>
      <c r="D21" s="8">
        <v>166</v>
      </c>
      <c r="E21" s="8">
        <v>70</v>
      </c>
      <c r="F21" s="9">
        <v>1115</v>
      </c>
      <c r="G21" s="9">
        <f t="shared" si="1"/>
        <v>6.7169999999999996</v>
      </c>
      <c r="H21" s="9">
        <f t="shared" si="2"/>
        <v>940.38</v>
      </c>
      <c r="I21" s="9">
        <f t="shared" si="3"/>
        <v>1162.22</v>
      </c>
    </row>
    <row r="22" spans="1:9" x14ac:dyDescent="0.25">
      <c r="A22" s="49" t="s">
        <v>98</v>
      </c>
      <c r="B22" s="8">
        <v>1</v>
      </c>
      <c r="C22" s="8">
        <f t="shared" si="0"/>
        <v>159</v>
      </c>
      <c r="D22" s="8">
        <v>102</v>
      </c>
      <c r="E22" s="8">
        <v>57</v>
      </c>
      <c r="F22" s="9">
        <v>1647</v>
      </c>
      <c r="G22" s="9">
        <f t="shared" si="1"/>
        <v>9.9220000000000006</v>
      </c>
      <c r="H22" s="9">
        <f t="shared" si="2"/>
        <v>1131.1099999999999</v>
      </c>
      <c r="I22" s="9">
        <f t="shared" si="3"/>
        <v>1397.94</v>
      </c>
    </row>
    <row r="23" spans="1:9" x14ac:dyDescent="0.25">
      <c r="A23" s="49" t="s">
        <v>117</v>
      </c>
      <c r="B23" s="8">
        <v>1</v>
      </c>
      <c r="C23" s="8">
        <f t="shared" si="0"/>
        <v>182</v>
      </c>
      <c r="D23" s="8">
        <v>151</v>
      </c>
      <c r="E23" s="8">
        <v>31</v>
      </c>
      <c r="F23" s="9">
        <v>1287</v>
      </c>
      <c r="G23" s="9">
        <f t="shared" si="1"/>
        <v>7.7530000000000001</v>
      </c>
      <c r="H23" s="9">
        <f t="shared" si="2"/>
        <v>480.69</v>
      </c>
      <c r="I23" s="9">
        <f t="shared" si="3"/>
        <v>594.08000000000004</v>
      </c>
    </row>
    <row r="24" spans="1:9" x14ac:dyDescent="0.25">
      <c r="A24" s="49" t="s">
        <v>100</v>
      </c>
      <c r="B24" s="8">
        <v>1</v>
      </c>
      <c r="C24" s="8">
        <f t="shared" si="0"/>
        <v>160</v>
      </c>
      <c r="D24" s="8">
        <v>135</v>
      </c>
      <c r="E24" s="8">
        <v>25</v>
      </c>
      <c r="F24" s="9">
        <v>1287</v>
      </c>
      <c r="G24" s="9">
        <f t="shared" si="1"/>
        <v>7.7530000000000001</v>
      </c>
      <c r="H24" s="9">
        <f t="shared" si="2"/>
        <v>387.65</v>
      </c>
      <c r="I24" s="9">
        <f t="shared" si="3"/>
        <v>479.1</v>
      </c>
    </row>
    <row r="25" spans="1:9" x14ac:dyDescent="0.25">
      <c r="A25" s="49" t="s">
        <v>100</v>
      </c>
      <c r="B25" s="8">
        <v>1</v>
      </c>
      <c r="C25" s="8">
        <f t="shared" si="0"/>
        <v>182</v>
      </c>
      <c r="D25" s="8">
        <v>159</v>
      </c>
      <c r="E25" s="8">
        <v>23</v>
      </c>
      <c r="F25" s="9">
        <v>1287</v>
      </c>
      <c r="G25" s="9">
        <f t="shared" si="1"/>
        <v>7.7530000000000001</v>
      </c>
      <c r="H25" s="9">
        <f t="shared" si="2"/>
        <v>356.64</v>
      </c>
      <c r="I25" s="9">
        <f t="shared" si="3"/>
        <v>440.77</v>
      </c>
    </row>
    <row r="26" spans="1:9" x14ac:dyDescent="0.25">
      <c r="A26" s="49" t="s">
        <v>99</v>
      </c>
      <c r="B26" s="8">
        <v>1</v>
      </c>
      <c r="C26" s="8">
        <f t="shared" si="0"/>
        <v>150</v>
      </c>
      <c r="D26" s="8">
        <v>118</v>
      </c>
      <c r="E26" s="8">
        <v>32</v>
      </c>
      <c r="F26" s="9">
        <v>1600</v>
      </c>
      <c r="G26" s="9">
        <f t="shared" si="1"/>
        <v>9.6389999999999993</v>
      </c>
      <c r="H26" s="9">
        <f t="shared" si="2"/>
        <v>616.9</v>
      </c>
      <c r="I26" s="9">
        <f t="shared" si="3"/>
        <v>762.43</v>
      </c>
    </row>
    <row r="27" spans="1:9" ht="33" x14ac:dyDescent="0.25">
      <c r="A27" s="49" t="s">
        <v>118</v>
      </c>
      <c r="B27" s="8">
        <v>1</v>
      </c>
      <c r="C27" s="8">
        <f t="shared" si="0"/>
        <v>181</v>
      </c>
      <c r="D27" s="8">
        <v>166</v>
      </c>
      <c r="E27" s="8">
        <v>15</v>
      </c>
      <c r="F27" s="9">
        <v>1720</v>
      </c>
      <c r="G27" s="9">
        <f t="shared" si="1"/>
        <v>10.361000000000001</v>
      </c>
      <c r="H27" s="9">
        <f t="shared" si="2"/>
        <v>310.83</v>
      </c>
      <c r="I27" s="9">
        <f t="shared" si="3"/>
        <v>384.15</v>
      </c>
    </row>
    <row r="28" spans="1:9" x14ac:dyDescent="0.25">
      <c r="A28" s="49" t="s">
        <v>146</v>
      </c>
      <c r="B28" s="8">
        <v>1</v>
      </c>
      <c r="C28" s="8">
        <f t="shared" si="0"/>
        <v>170</v>
      </c>
      <c r="D28" s="8">
        <v>158</v>
      </c>
      <c r="E28" s="8">
        <v>12</v>
      </c>
      <c r="F28" s="9">
        <v>1917</v>
      </c>
      <c r="G28" s="9">
        <f t="shared" si="1"/>
        <v>11.548</v>
      </c>
      <c r="H28" s="9">
        <f t="shared" si="2"/>
        <v>277.14999999999998</v>
      </c>
      <c r="I28" s="9">
        <f t="shared" si="3"/>
        <v>342.53</v>
      </c>
    </row>
    <row r="29" spans="1:9" ht="33" x14ac:dyDescent="0.25">
      <c r="A29" s="49" t="s">
        <v>102</v>
      </c>
      <c r="B29" s="8">
        <v>1</v>
      </c>
      <c r="C29" s="8">
        <f t="shared" si="0"/>
        <v>154</v>
      </c>
      <c r="D29" s="8">
        <v>135</v>
      </c>
      <c r="E29" s="8">
        <v>19</v>
      </c>
      <c r="F29" s="9">
        <v>1230</v>
      </c>
      <c r="G29" s="9">
        <f t="shared" si="1"/>
        <v>7.41</v>
      </c>
      <c r="H29" s="9">
        <f t="shared" si="2"/>
        <v>281.58</v>
      </c>
      <c r="I29" s="9">
        <f t="shared" si="3"/>
        <v>348</v>
      </c>
    </row>
    <row r="30" spans="1:9" ht="33" x14ac:dyDescent="0.25">
      <c r="A30" s="49" t="s">
        <v>102</v>
      </c>
      <c r="B30" s="8">
        <v>1</v>
      </c>
      <c r="C30" s="8">
        <f t="shared" si="0"/>
        <v>202</v>
      </c>
      <c r="D30" s="8">
        <v>166</v>
      </c>
      <c r="E30" s="8">
        <v>36</v>
      </c>
      <c r="F30" s="9">
        <v>1230</v>
      </c>
      <c r="G30" s="9">
        <f t="shared" si="1"/>
        <v>7.41</v>
      </c>
      <c r="H30" s="9">
        <f t="shared" si="2"/>
        <v>533.52</v>
      </c>
      <c r="I30" s="9">
        <f t="shared" si="3"/>
        <v>659.38</v>
      </c>
    </row>
    <row r="31" spans="1:9" ht="33" x14ac:dyDescent="0.25">
      <c r="A31" s="49" t="s">
        <v>110</v>
      </c>
      <c r="B31" s="8">
        <v>1</v>
      </c>
      <c r="C31" s="8">
        <f t="shared" si="0"/>
        <v>251</v>
      </c>
      <c r="D31" s="8">
        <v>166</v>
      </c>
      <c r="E31" s="8">
        <v>85</v>
      </c>
      <c r="F31" s="9">
        <v>1382</v>
      </c>
      <c r="G31" s="9">
        <f t="shared" si="1"/>
        <v>8.3249999999999993</v>
      </c>
      <c r="H31" s="9">
        <f t="shared" si="2"/>
        <v>1415.25</v>
      </c>
      <c r="I31" s="9">
        <f t="shared" si="3"/>
        <v>1749.11</v>
      </c>
    </row>
    <row r="32" spans="1:9" ht="33" x14ac:dyDescent="0.25">
      <c r="A32" s="49" t="s">
        <v>139</v>
      </c>
      <c r="B32" s="8">
        <v>1</v>
      </c>
      <c r="C32" s="8">
        <f t="shared" si="0"/>
        <v>124</v>
      </c>
      <c r="D32" s="8">
        <v>96</v>
      </c>
      <c r="E32" s="8">
        <v>28</v>
      </c>
      <c r="F32" s="9">
        <v>1287</v>
      </c>
      <c r="G32" s="9">
        <f t="shared" si="1"/>
        <v>7.7530000000000001</v>
      </c>
      <c r="H32" s="9">
        <f t="shared" si="2"/>
        <v>434.17</v>
      </c>
      <c r="I32" s="9">
        <f t="shared" si="3"/>
        <v>536.59</v>
      </c>
    </row>
    <row r="33" spans="1:9" ht="33" x14ac:dyDescent="0.25">
      <c r="A33" s="49" t="s">
        <v>140</v>
      </c>
      <c r="B33" s="8">
        <v>1</v>
      </c>
      <c r="C33" s="8">
        <f t="shared" si="0"/>
        <v>198</v>
      </c>
      <c r="D33" s="8">
        <v>151</v>
      </c>
      <c r="E33" s="8">
        <v>47</v>
      </c>
      <c r="F33" s="9">
        <v>1382</v>
      </c>
      <c r="G33" s="9">
        <f t="shared" si="1"/>
        <v>8.3249999999999993</v>
      </c>
      <c r="H33" s="9">
        <f t="shared" si="2"/>
        <v>782.55</v>
      </c>
      <c r="I33" s="9">
        <f t="shared" si="3"/>
        <v>967.15</v>
      </c>
    </row>
    <row r="34" spans="1:9" ht="33" x14ac:dyDescent="0.25">
      <c r="A34" s="49" t="s">
        <v>103</v>
      </c>
      <c r="B34" s="8">
        <v>1</v>
      </c>
      <c r="C34" s="8">
        <f t="shared" si="0"/>
        <v>255</v>
      </c>
      <c r="D34" s="8">
        <v>166</v>
      </c>
      <c r="E34" s="8">
        <v>89</v>
      </c>
      <c r="F34" s="9">
        <v>1382</v>
      </c>
      <c r="G34" s="9">
        <f t="shared" si="1"/>
        <v>8.3249999999999993</v>
      </c>
      <c r="H34" s="9">
        <f t="shared" si="2"/>
        <v>1481.85</v>
      </c>
      <c r="I34" s="9">
        <f t="shared" si="3"/>
        <v>1831.42</v>
      </c>
    </row>
    <row r="35" spans="1:9" ht="33" x14ac:dyDescent="0.25">
      <c r="A35" s="49" t="s">
        <v>104</v>
      </c>
      <c r="B35" s="8">
        <v>1</v>
      </c>
      <c r="C35" s="8">
        <f t="shared" si="0"/>
        <v>255</v>
      </c>
      <c r="D35" s="8">
        <v>166</v>
      </c>
      <c r="E35" s="8">
        <v>89</v>
      </c>
      <c r="F35" s="9">
        <v>1287</v>
      </c>
      <c r="G35" s="9">
        <f t="shared" si="1"/>
        <v>7.7530000000000001</v>
      </c>
      <c r="H35" s="9">
        <f t="shared" si="2"/>
        <v>1380.03</v>
      </c>
      <c r="I35" s="9">
        <f t="shared" si="3"/>
        <v>1705.58</v>
      </c>
    </row>
    <row r="36" spans="1:9" ht="33" x14ac:dyDescent="0.25">
      <c r="A36" s="49" t="s">
        <v>101</v>
      </c>
      <c r="B36" s="8">
        <v>1</v>
      </c>
      <c r="C36" s="8">
        <f t="shared" si="0"/>
        <v>181.5</v>
      </c>
      <c r="D36" s="8">
        <v>166</v>
      </c>
      <c r="E36" s="8">
        <v>15.5</v>
      </c>
      <c r="F36" s="9">
        <v>1100</v>
      </c>
      <c r="G36" s="9">
        <f t="shared" si="1"/>
        <v>6.6269999999999998</v>
      </c>
      <c r="H36" s="9">
        <f t="shared" si="2"/>
        <v>205.44</v>
      </c>
      <c r="I36" s="9">
        <f t="shared" si="3"/>
        <v>253.9</v>
      </c>
    </row>
    <row r="37" spans="1:9" ht="33" x14ac:dyDescent="0.25">
      <c r="A37" s="49" t="s">
        <v>101</v>
      </c>
      <c r="B37" s="8">
        <v>1</v>
      </c>
      <c r="C37" s="8">
        <f t="shared" si="0"/>
        <v>185</v>
      </c>
      <c r="D37" s="8">
        <v>166</v>
      </c>
      <c r="E37" s="8">
        <v>19</v>
      </c>
      <c r="F37" s="9">
        <v>1230</v>
      </c>
      <c r="G37" s="9">
        <f t="shared" si="1"/>
        <v>7.41</v>
      </c>
      <c r="H37" s="9">
        <f t="shared" si="2"/>
        <v>281.58</v>
      </c>
      <c r="I37" s="9">
        <f t="shared" si="3"/>
        <v>348</v>
      </c>
    </row>
    <row r="38" spans="1:9" ht="33" x14ac:dyDescent="0.25">
      <c r="A38" s="49" t="s">
        <v>101</v>
      </c>
      <c r="B38" s="8">
        <v>1</v>
      </c>
      <c r="C38" s="8">
        <f t="shared" si="0"/>
        <v>220.5</v>
      </c>
      <c r="D38" s="8">
        <v>158</v>
      </c>
      <c r="E38" s="8">
        <v>62.5</v>
      </c>
      <c r="F38" s="9">
        <v>1190</v>
      </c>
      <c r="G38" s="9">
        <f t="shared" si="1"/>
        <v>7.1689999999999996</v>
      </c>
      <c r="H38" s="9">
        <f t="shared" si="2"/>
        <v>896.13</v>
      </c>
      <c r="I38" s="9">
        <f t="shared" si="3"/>
        <v>1107.53</v>
      </c>
    </row>
    <row r="39" spans="1:9" x14ac:dyDescent="0.25">
      <c r="A39" s="49" t="s">
        <v>105</v>
      </c>
      <c r="B39" s="8">
        <v>1</v>
      </c>
      <c r="C39" s="8">
        <f t="shared" si="0"/>
        <v>246</v>
      </c>
      <c r="D39" s="8">
        <v>166</v>
      </c>
      <c r="E39" s="8">
        <v>80</v>
      </c>
      <c r="F39" s="9">
        <v>1917</v>
      </c>
      <c r="G39" s="9">
        <f t="shared" si="1"/>
        <v>11.548</v>
      </c>
      <c r="H39" s="9">
        <f t="shared" si="2"/>
        <v>1847.68</v>
      </c>
      <c r="I39" s="9">
        <f t="shared" si="3"/>
        <v>2283.5500000000002</v>
      </c>
    </row>
    <row r="40" spans="1:9" x14ac:dyDescent="0.25">
      <c r="A40" s="49" t="s">
        <v>160</v>
      </c>
      <c r="B40" s="8">
        <v>1</v>
      </c>
      <c r="C40" s="8">
        <f t="shared" si="0"/>
        <v>167</v>
      </c>
      <c r="D40" s="8">
        <v>126</v>
      </c>
      <c r="E40" s="8">
        <v>41</v>
      </c>
      <c r="F40" s="9">
        <v>1917</v>
      </c>
      <c r="G40" s="9">
        <f t="shared" si="1"/>
        <v>11.548</v>
      </c>
      <c r="H40" s="9">
        <f t="shared" si="2"/>
        <v>946.94</v>
      </c>
      <c r="I40" s="9">
        <f t="shared" si="3"/>
        <v>1170.32</v>
      </c>
    </row>
    <row r="41" spans="1:9" x14ac:dyDescent="0.25">
      <c r="A41" s="49" t="s">
        <v>161</v>
      </c>
      <c r="B41" s="8">
        <v>1</v>
      </c>
      <c r="C41" s="8">
        <f t="shared" si="0"/>
        <v>240</v>
      </c>
      <c r="D41" s="8">
        <v>159</v>
      </c>
      <c r="E41" s="8">
        <v>81</v>
      </c>
      <c r="F41" s="9">
        <v>1647</v>
      </c>
      <c r="G41" s="9">
        <f t="shared" si="1"/>
        <v>9.9220000000000006</v>
      </c>
      <c r="H41" s="9">
        <f t="shared" si="2"/>
        <v>1607.36</v>
      </c>
      <c r="I41" s="9">
        <f t="shared" si="3"/>
        <v>1986.54</v>
      </c>
    </row>
    <row r="42" spans="1:9" x14ac:dyDescent="0.25">
      <c r="A42" s="49" t="s">
        <v>162</v>
      </c>
      <c r="B42" s="8">
        <v>1</v>
      </c>
      <c r="C42" s="8">
        <f t="shared" si="0"/>
        <v>249</v>
      </c>
      <c r="D42" s="8">
        <v>166</v>
      </c>
      <c r="E42" s="8">
        <v>83</v>
      </c>
      <c r="F42" s="9">
        <v>1287</v>
      </c>
      <c r="G42" s="9">
        <f t="shared" si="1"/>
        <v>7.7530000000000001</v>
      </c>
      <c r="H42" s="9">
        <f t="shared" si="2"/>
        <v>1287</v>
      </c>
      <c r="I42" s="9">
        <f t="shared" si="3"/>
        <v>1590.6</v>
      </c>
    </row>
    <row r="43" spans="1:9" x14ac:dyDescent="0.25">
      <c r="A43" s="49" t="s">
        <v>162</v>
      </c>
      <c r="B43" s="8">
        <v>1</v>
      </c>
      <c r="C43" s="8">
        <f t="shared" si="0"/>
        <v>174</v>
      </c>
      <c r="D43" s="8">
        <v>110</v>
      </c>
      <c r="E43" s="8">
        <v>64</v>
      </c>
      <c r="F43" s="9">
        <v>1287</v>
      </c>
      <c r="G43" s="9">
        <f t="shared" si="1"/>
        <v>7.7530000000000001</v>
      </c>
      <c r="H43" s="9">
        <f t="shared" si="2"/>
        <v>992.38</v>
      </c>
      <c r="I43" s="9">
        <f t="shared" si="3"/>
        <v>1226.48</v>
      </c>
    </row>
    <row r="44" spans="1:9" x14ac:dyDescent="0.25">
      <c r="A44" s="49" t="s">
        <v>162</v>
      </c>
      <c r="B44" s="8">
        <v>1</v>
      </c>
      <c r="C44" s="8">
        <f t="shared" si="0"/>
        <v>249</v>
      </c>
      <c r="D44" s="8">
        <v>166</v>
      </c>
      <c r="E44" s="8">
        <v>83</v>
      </c>
      <c r="F44" s="9">
        <v>1287</v>
      </c>
      <c r="G44" s="9">
        <f t="shared" si="1"/>
        <v>7.7530000000000001</v>
      </c>
      <c r="H44" s="9">
        <f t="shared" si="2"/>
        <v>1287</v>
      </c>
      <c r="I44" s="9">
        <f t="shared" si="3"/>
        <v>1590.6</v>
      </c>
    </row>
    <row r="45" spans="1:9" x14ac:dyDescent="0.25">
      <c r="A45" s="49" t="s">
        <v>171</v>
      </c>
      <c r="B45" s="8">
        <v>1</v>
      </c>
      <c r="C45" s="8">
        <f t="shared" si="0"/>
        <v>198</v>
      </c>
      <c r="D45" s="8">
        <v>166</v>
      </c>
      <c r="E45" s="8">
        <v>32</v>
      </c>
      <c r="F45" s="9">
        <v>1382</v>
      </c>
      <c r="G45" s="9">
        <f t="shared" si="1"/>
        <v>8.3249999999999993</v>
      </c>
      <c r="H45" s="9">
        <f t="shared" si="2"/>
        <v>532.79999999999995</v>
      </c>
      <c r="I45" s="9">
        <f t="shared" si="3"/>
        <v>658.49</v>
      </c>
    </row>
    <row r="46" spans="1:9" x14ac:dyDescent="0.25">
      <c r="A46" s="49" t="s">
        <v>147</v>
      </c>
      <c r="B46" s="8">
        <v>1</v>
      </c>
      <c r="C46" s="8">
        <f t="shared" si="0"/>
        <v>236</v>
      </c>
      <c r="D46" s="8">
        <v>166</v>
      </c>
      <c r="E46" s="8">
        <v>70</v>
      </c>
      <c r="F46" s="9">
        <v>1190</v>
      </c>
      <c r="G46" s="9">
        <f t="shared" si="1"/>
        <v>7.1689999999999996</v>
      </c>
      <c r="H46" s="9">
        <f t="shared" si="2"/>
        <v>1003.66</v>
      </c>
      <c r="I46" s="9">
        <f t="shared" si="3"/>
        <v>1240.42</v>
      </c>
    </row>
    <row r="47" spans="1:9" x14ac:dyDescent="0.25">
      <c r="A47" s="49" t="s">
        <v>147</v>
      </c>
      <c r="B47" s="8">
        <v>1</v>
      </c>
      <c r="C47" s="8">
        <f t="shared" si="0"/>
        <v>221</v>
      </c>
      <c r="D47" s="8">
        <v>166</v>
      </c>
      <c r="E47" s="8">
        <v>55</v>
      </c>
      <c r="F47" s="9">
        <v>1190</v>
      </c>
      <c r="G47" s="9">
        <f t="shared" si="1"/>
        <v>7.1689999999999996</v>
      </c>
      <c r="H47" s="9">
        <f t="shared" si="2"/>
        <v>788.59</v>
      </c>
      <c r="I47" s="9">
        <f t="shared" si="3"/>
        <v>974.62</v>
      </c>
    </row>
    <row r="48" spans="1:9" x14ac:dyDescent="0.25">
      <c r="A48" s="49" t="s">
        <v>147</v>
      </c>
      <c r="B48" s="8">
        <v>1</v>
      </c>
      <c r="C48" s="8">
        <f t="shared" si="0"/>
        <v>246</v>
      </c>
      <c r="D48" s="8">
        <v>166</v>
      </c>
      <c r="E48" s="8">
        <v>80</v>
      </c>
      <c r="F48" s="9">
        <v>1190</v>
      </c>
      <c r="G48" s="9">
        <f t="shared" si="1"/>
        <v>7.1689999999999996</v>
      </c>
      <c r="H48" s="9">
        <f t="shared" si="2"/>
        <v>1147.04</v>
      </c>
      <c r="I48" s="9">
        <f t="shared" si="3"/>
        <v>1417.63</v>
      </c>
    </row>
    <row r="49" spans="1:9" x14ac:dyDescent="0.25">
      <c r="A49" s="49" t="s">
        <v>106</v>
      </c>
      <c r="B49" s="8">
        <v>1</v>
      </c>
      <c r="C49" s="8">
        <f t="shared" si="0"/>
        <v>219</v>
      </c>
      <c r="D49" s="8">
        <v>142</v>
      </c>
      <c r="E49" s="8">
        <v>77</v>
      </c>
      <c r="F49" s="9">
        <v>1917</v>
      </c>
      <c r="G49" s="9">
        <f t="shared" si="1"/>
        <v>11.548</v>
      </c>
      <c r="H49" s="9">
        <f t="shared" si="2"/>
        <v>1778.39</v>
      </c>
      <c r="I49" s="9">
        <f t="shared" si="3"/>
        <v>2197.91</v>
      </c>
    </row>
    <row r="50" spans="1:9" x14ac:dyDescent="0.25">
      <c r="A50" s="49" t="s">
        <v>107</v>
      </c>
      <c r="B50" s="8">
        <v>1</v>
      </c>
      <c r="C50" s="8">
        <f t="shared" si="0"/>
        <v>254.5</v>
      </c>
      <c r="D50" s="8">
        <v>166</v>
      </c>
      <c r="E50" s="8">
        <v>88.5</v>
      </c>
      <c r="F50" s="9">
        <v>1500</v>
      </c>
      <c r="G50" s="9">
        <f t="shared" si="1"/>
        <v>9.0359999999999996</v>
      </c>
      <c r="H50" s="9">
        <f t="shared" si="2"/>
        <v>1599.37</v>
      </c>
      <c r="I50" s="9">
        <f t="shared" si="3"/>
        <v>1976.66</v>
      </c>
    </row>
    <row r="51" spans="1:9" x14ac:dyDescent="0.25">
      <c r="A51" s="49" t="s">
        <v>107</v>
      </c>
      <c r="B51" s="8">
        <v>1</v>
      </c>
      <c r="C51" s="8">
        <f t="shared" si="0"/>
        <v>254.5</v>
      </c>
      <c r="D51" s="8">
        <v>166</v>
      </c>
      <c r="E51" s="8">
        <v>88.5</v>
      </c>
      <c r="F51" s="9">
        <v>1287</v>
      </c>
      <c r="G51" s="9">
        <f t="shared" si="1"/>
        <v>7.7530000000000001</v>
      </c>
      <c r="H51" s="9">
        <f t="shared" si="2"/>
        <v>1372.28</v>
      </c>
      <c r="I51" s="9">
        <f t="shared" si="3"/>
        <v>1696</v>
      </c>
    </row>
    <row r="52" spans="1:9" x14ac:dyDescent="0.25">
      <c r="A52" s="49" t="s">
        <v>116</v>
      </c>
      <c r="B52" s="8">
        <v>1</v>
      </c>
      <c r="C52" s="8">
        <f t="shared" si="0"/>
        <v>220</v>
      </c>
      <c r="D52" s="8">
        <v>166</v>
      </c>
      <c r="E52" s="8">
        <v>54</v>
      </c>
      <c r="F52" s="9">
        <v>1115</v>
      </c>
      <c r="G52" s="9">
        <f t="shared" si="1"/>
        <v>6.7169999999999996</v>
      </c>
      <c r="H52" s="9">
        <f t="shared" si="2"/>
        <v>725.44</v>
      </c>
      <c r="I52" s="9">
        <f t="shared" si="3"/>
        <v>896.57</v>
      </c>
    </row>
    <row r="53" spans="1:9" x14ac:dyDescent="0.25">
      <c r="A53" s="49" t="s">
        <v>116</v>
      </c>
      <c r="B53" s="8">
        <v>1</v>
      </c>
      <c r="C53" s="8">
        <f t="shared" si="0"/>
        <v>218.5</v>
      </c>
      <c r="D53" s="8">
        <v>166</v>
      </c>
      <c r="E53" s="8">
        <v>52.5</v>
      </c>
      <c r="F53" s="9">
        <v>1200</v>
      </c>
      <c r="G53" s="9">
        <f t="shared" si="1"/>
        <v>7.2290000000000001</v>
      </c>
      <c r="H53" s="9">
        <f t="shared" si="2"/>
        <v>759.05</v>
      </c>
      <c r="I53" s="9">
        <f t="shared" si="3"/>
        <v>938.11</v>
      </c>
    </row>
    <row r="54" spans="1:9" x14ac:dyDescent="0.25">
      <c r="A54" s="49" t="s">
        <v>116</v>
      </c>
      <c r="B54" s="8">
        <v>1</v>
      </c>
      <c r="C54" s="8">
        <f t="shared" si="0"/>
        <v>210</v>
      </c>
      <c r="D54" s="8">
        <v>143</v>
      </c>
      <c r="E54" s="8">
        <v>67</v>
      </c>
      <c r="F54" s="9">
        <v>1100</v>
      </c>
      <c r="G54" s="9">
        <f t="shared" si="1"/>
        <v>6.6269999999999998</v>
      </c>
      <c r="H54" s="9">
        <f t="shared" si="2"/>
        <v>888.02</v>
      </c>
      <c r="I54" s="9">
        <f t="shared" si="3"/>
        <v>1097.5</v>
      </c>
    </row>
    <row r="55" spans="1:9" x14ac:dyDescent="0.25">
      <c r="A55" s="49" t="s">
        <v>116</v>
      </c>
      <c r="B55" s="8">
        <v>1</v>
      </c>
      <c r="C55" s="8">
        <f t="shared" si="0"/>
        <v>188</v>
      </c>
      <c r="D55" s="8">
        <v>166</v>
      </c>
      <c r="E55" s="8">
        <v>22</v>
      </c>
      <c r="F55" s="9">
        <v>940</v>
      </c>
      <c r="G55" s="9">
        <f t="shared" si="1"/>
        <v>5.6630000000000003</v>
      </c>
      <c r="H55" s="9">
        <f t="shared" si="2"/>
        <v>249.17</v>
      </c>
      <c r="I55" s="9">
        <f t="shared" si="3"/>
        <v>307.95</v>
      </c>
    </row>
    <row r="56" spans="1:9" x14ac:dyDescent="0.25">
      <c r="A56" s="49" t="s">
        <v>148</v>
      </c>
      <c r="B56" s="8">
        <v>1</v>
      </c>
      <c r="C56" s="8">
        <f t="shared" si="0"/>
        <v>137</v>
      </c>
      <c r="D56" s="8">
        <v>127</v>
      </c>
      <c r="E56" s="8">
        <v>10</v>
      </c>
      <c r="F56" s="9">
        <v>1382</v>
      </c>
      <c r="G56" s="9">
        <f t="shared" si="1"/>
        <v>8.3249999999999993</v>
      </c>
      <c r="H56" s="9">
        <f t="shared" si="2"/>
        <v>166.5</v>
      </c>
      <c r="I56" s="9">
        <f t="shared" si="3"/>
        <v>205.78</v>
      </c>
    </row>
    <row r="57" spans="1:9" x14ac:dyDescent="0.25">
      <c r="A57" s="49" t="s">
        <v>149</v>
      </c>
      <c r="B57" s="8">
        <v>1</v>
      </c>
      <c r="C57" s="8">
        <f t="shared" si="0"/>
        <v>171</v>
      </c>
      <c r="D57" s="8">
        <v>159</v>
      </c>
      <c r="E57" s="8">
        <v>12</v>
      </c>
      <c r="F57" s="9">
        <v>1100</v>
      </c>
      <c r="G57" s="9">
        <f t="shared" si="1"/>
        <v>6.6269999999999998</v>
      </c>
      <c r="H57" s="9">
        <f t="shared" si="2"/>
        <v>159.05000000000001</v>
      </c>
      <c r="I57" s="9">
        <f t="shared" si="3"/>
        <v>196.57</v>
      </c>
    </row>
    <row r="58" spans="1:9" x14ac:dyDescent="0.25">
      <c r="A58" s="49" t="s">
        <v>149</v>
      </c>
      <c r="B58" s="8">
        <v>1</v>
      </c>
      <c r="C58" s="8">
        <f t="shared" si="0"/>
        <v>172</v>
      </c>
      <c r="D58" s="8">
        <v>166</v>
      </c>
      <c r="E58" s="8">
        <v>6</v>
      </c>
      <c r="F58" s="9">
        <v>1050</v>
      </c>
      <c r="G58" s="9">
        <f t="shared" si="1"/>
        <v>6.3250000000000002</v>
      </c>
      <c r="H58" s="9">
        <f t="shared" si="2"/>
        <v>75.900000000000006</v>
      </c>
      <c r="I58" s="9">
        <f t="shared" si="3"/>
        <v>93.8</v>
      </c>
    </row>
    <row r="59" spans="1:9" x14ac:dyDescent="0.25">
      <c r="A59" s="49" t="s">
        <v>149</v>
      </c>
      <c r="B59" s="8">
        <v>1</v>
      </c>
      <c r="C59" s="8">
        <f t="shared" si="0"/>
        <v>178</v>
      </c>
      <c r="D59" s="8">
        <v>166</v>
      </c>
      <c r="E59" s="8">
        <v>12</v>
      </c>
      <c r="F59" s="9">
        <v>1100</v>
      </c>
      <c r="G59" s="9">
        <f t="shared" si="1"/>
        <v>6.6269999999999998</v>
      </c>
      <c r="H59" s="9">
        <f t="shared" si="2"/>
        <v>159.05000000000001</v>
      </c>
      <c r="I59" s="9">
        <f t="shared" si="3"/>
        <v>196.57</v>
      </c>
    </row>
    <row r="60" spans="1:9" x14ac:dyDescent="0.25">
      <c r="A60" s="49" t="s">
        <v>149</v>
      </c>
      <c r="B60" s="8">
        <v>1</v>
      </c>
      <c r="C60" s="8">
        <f t="shared" si="0"/>
        <v>174</v>
      </c>
      <c r="D60" s="8">
        <v>166</v>
      </c>
      <c r="E60" s="8">
        <v>8</v>
      </c>
      <c r="F60" s="9">
        <v>1150</v>
      </c>
      <c r="G60" s="9">
        <f t="shared" si="1"/>
        <v>6.9279999999999999</v>
      </c>
      <c r="H60" s="9">
        <f t="shared" si="2"/>
        <v>110.85</v>
      </c>
      <c r="I60" s="9">
        <f t="shared" si="3"/>
        <v>137</v>
      </c>
    </row>
    <row r="61" spans="1:9" x14ac:dyDescent="0.25">
      <c r="A61" s="49" t="s">
        <v>149</v>
      </c>
      <c r="B61" s="8">
        <v>1</v>
      </c>
      <c r="C61" s="8">
        <f t="shared" si="0"/>
        <v>180</v>
      </c>
      <c r="D61" s="8">
        <v>158</v>
      </c>
      <c r="E61" s="8">
        <v>22</v>
      </c>
      <c r="F61" s="9">
        <v>1100</v>
      </c>
      <c r="G61" s="9">
        <f t="shared" si="1"/>
        <v>6.6269999999999998</v>
      </c>
      <c r="H61" s="9">
        <f t="shared" si="2"/>
        <v>291.58999999999997</v>
      </c>
      <c r="I61" s="9">
        <f t="shared" si="3"/>
        <v>360.38</v>
      </c>
    </row>
    <row r="62" spans="1:9" x14ac:dyDescent="0.25">
      <c r="A62" s="49" t="s">
        <v>138</v>
      </c>
      <c r="B62" s="8">
        <v>1</v>
      </c>
      <c r="C62" s="8">
        <f t="shared" si="0"/>
        <v>192</v>
      </c>
      <c r="D62" s="8">
        <v>166</v>
      </c>
      <c r="E62" s="8">
        <v>26</v>
      </c>
      <c r="F62" s="9">
        <v>1382</v>
      </c>
      <c r="G62" s="9">
        <f t="shared" si="1"/>
        <v>8.3249999999999993</v>
      </c>
      <c r="H62" s="9">
        <f t="shared" si="2"/>
        <v>432.9</v>
      </c>
      <c r="I62" s="9">
        <f t="shared" si="3"/>
        <v>535.02</v>
      </c>
    </row>
    <row r="63" spans="1:9" x14ac:dyDescent="0.25">
      <c r="A63" s="49" t="s">
        <v>248</v>
      </c>
      <c r="B63" s="8">
        <v>1</v>
      </c>
      <c r="C63" s="8">
        <f t="shared" si="0"/>
        <v>181</v>
      </c>
      <c r="D63" s="8">
        <v>158</v>
      </c>
      <c r="E63" s="8">
        <v>23</v>
      </c>
      <c r="F63" s="9">
        <v>1917</v>
      </c>
      <c r="G63" s="9">
        <f t="shared" si="1"/>
        <v>11.548</v>
      </c>
      <c r="H63" s="9">
        <f t="shared" si="2"/>
        <v>531.21</v>
      </c>
      <c r="I63" s="9">
        <f t="shared" si="3"/>
        <v>656.52</v>
      </c>
    </row>
    <row r="64" spans="1:9" ht="33" x14ac:dyDescent="0.25">
      <c r="A64" s="49" t="s">
        <v>141</v>
      </c>
      <c r="B64" s="8">
        <v>1</v>
      </c>
      <c r="C64" s="8">
        <f t="shared" si="0"/>
        <v>208</v>
      </c>
      <c r="D64" s="8">
        <v>166</v>
      </c>
      <c r="E64" s="8">
        <v>42</v>
      </c>
      <c r="F64" s="9">
        <v>1647</v>
      </c>
      <c r="G64" s="9">
        <f t="shared" si="1"/>
        <v>9.9220000000000006</v>
      </c>
      <c r="H64" s="9">
        <f t="shared" si="2"/>
        <v>833.45</v>
      </c>
      <c r="I64" s="9">
        <f t="shared" si="3"/>
        <v>1030.06</v>
      </c>
    </row>
    <row r="65" spans="1:9" ht="33" x14ac:dyDescent="0.25">
      <c r="A65" s="49" t="s">
        <v>150</v>
      </c>
      <c r="B65" s="8">
        <v>1</v>
      </c>
      <c r="C65" s="8">
        <f t="shared" si="0"/>
        <v>185</v>
      </c>
      <c r="D65" s="8">
        <v>166</v>
      </c>
      <c r="E65" s="8">
        <v>19</v>
      </c>
      <c r="F65" s="9">
        <v>1287</v>
      </c>
      <c r="G65" s="9">
        <f t="shared" si="1"/>
        <v>7.7530000000000001</v>
      </c>
      <c r="H65" s="9">
        <f t="shared" si="2"/>
        <v>294.61</v>
      </c>
      <c r="I65" s="9">
        <f t="shared" si="3"/>
        <v>364.11</v>
      </c>
    </row>
    <row r="66" spans="1:9" ht="33" x14ac:dyDescent="0.25">
      <c r="A66" s="49" t="s">
        <v>108</v>
      </c>
      <c r="B66" s="8">
        <v>1</v>
      </c>
      <c r="C66" s="8">
        <f t="shared" si="0"/>
        <v>185</v>
      </c>
      <c r="D66" s="8">
        <v>166</v>
      </c>
      <c r="E66" s="8">
        <v>19</v>
      </c>
      <c r="F66" s="9">
        <v>1190</v>
      </c>
      <c r="G66" s="9">
        <f t="shared" si="1"/>
        <v>7.1689999999999996</v>
      </c>
      <c r="H66" s="9">
        <f t="shared" si="2"/>
        <v>272.42</v>
      </c>
      <c r="I66" s="9">
        <f t="shared" si="3"/>
        <v>336.68</v>
      </c>
    </row>
    <row r="67" spans="1:9" ht="33" x14ac:dyDescent="0.25">
      <c r="A67" s="49" t="s">
        <v>108</v>
      </c>
      <c r="B67" s="8">
        <v>1</v>
      </c>
      <c r="C67" s="8">
        <f t="shared" si="0"/>
        <v>169</v>
      </c>
      <c r="D67" s="8">
        <v>158</v>
      </c>
      <c r="E67" s="8">
        <v>11</v>
      </c>
      <c r="F67" s="9">
        <v>1190</v>
      </c>
      <c r="G67" s="9">
        <f t="shared" si="1"/>
        <v>7.1689999999999996</v>
      </c>
      <c r="H67" s="9">
        <f t="shared" si="2"/>
        <v>157.72</v>
      </c>
      <c r="I67" s="9">
        <f t="shared" si="3"/>
        <v>194.93</v>
      </c>
    </row>
    <row r="68" spans="1:9" ht="33" x14ac:dyDescent="0.25">
      <c r="A68" s="49" t="s">
        <v>108</v>
      </c>
      <c r="B68" s="8">
        <v>1</v>
      </c>
      <c r="C68" s="8">
        <f t="shared" si="0"/>
        <v>189</v>
      </c>
      <c r="D68" s="8">
        <v>166</v>
      </c>
      <c r="E68" s="8">
        <v>23</v>
      </c>
      <c r="F68" s="9">
        <v>1015</v>
      </c>
      <c r="G68" s="9">
        <f t="shared" si="1"/>
        <v>6.1139999999999999</v>
      </c>
      <c r="H68" s="9">
        <f t="shared" si="2"/>
        <v>281.24</v>
      </c>
      <c r="I68" s="9">
        <f t="shared" si="3"/>
        <v>347.58</v>
      </c>
    </row>
    <row r="69" spans="1:9" ht="33" x14ac:dyDescent="0.25">
      <c r="A69" s="49" t="s">
        <v>108</v>
      </c>
      <c r="B69" s="8">
        <v>1</v>
      </c>
      <c r="C69" s="8">
        <f t="shared" si="0"/>
        <v>199</v>
      </c>
      <c r="D69" s="8">
        <v>150</v>
      </c>
      <c r="E69" s="8">
        <v>49</v>
      </c>
      <c r="F69" s="9">
        <v>1015</v>
      </c>
      <c r="G69" s="9">
        <f t="shared" si="1"/>
        <v>6.1139999999999999</v>
      </c>
      <c r="H69" s="9">
        <f t="shared" si="2"/>
        <v>599.16999999999996</v>
      </c>
      <c r="I69" s="9">
        <f t="shared" si="3"/>
        <v>740.51</v>
      </c>
    </row>
    <row r="70" spans="1:9" x14ac:dyDescent="0.25">
      <c r="A70" s="49" t="s">
        <v>163</v>
      </c>
      <c r="B70" s="8">
        <v>1</v>
      </c>
      <c r="C70" s="8">
        <f t="shared" si="0"/>
        <v>166.5</v>
      </c>
      <c r="D70" s="8">
        <v>158</v>
      </c>
      <c r="E70" s="8">
        <v>8.5</v>
      </c>
      <c r="F70" s="9">
        <v>1647</v>
      </c>
      <c r="G70" s="9">
        <f t="shared" si="1"/>
        <v>9.9220000000000006</v>
      </c>
      <c r="H70" s="9">
        <f t="shared" si="2"/>
        <v>168.67</v>
      </c>
      <c r="I70" s="9">
        <f t="shared" si="3"/>
        <v>208.46</v>
      </c>
    </row>
    <row r="71" spans="1:9" x14ac:dyDescent="0.25">
      <c r="A71" s="49" t="s">
        <v>165</v>
      </c>
      <c r="B71" s="8">
        <v>1</v>
      </c>
      <c r="C71" s="8">
        <f t="shared" si="0"/>
        <v>162</v>
      </c>
      <c r="D71" s="8">
        <v>158</v>
      </c>
      <c r="E71" s="8">
        <v>4</v>
      </c>
      <c r="F71" s="9">
        <v>1150</v>
      </c>
      <c r="G71" s="9">
        <f t="shared" si="1"/>
        <v>6.9279999999999999</v>
      </c>
      <c r="H71" s="9">
        <f t="shared" si="2"/>
        <v>55.42</v>
      </c>
      <c r="I71" s="9">
        <f t="shared" si="3"/>
        <v>68.489999999999995</v>
      </c>
    </row>
    <row r="72" spans="1:9" ht="33" x14ac:dyDescent="0.25">
      <c r="A72" s="49" t="s">
        <v>166</v>
      </c>
      <c r="B72" s="8">
        <v>1</v>
      </c>
      <c r="C72" s="8">
        <f t="shared" si="0"/>
        <v>160</v>
      </c>
      <c r="D72" s="8">
        <v>158</v>
      </c>
      <c r="E72" s="8">
        <v>2</v>
      </c>
      <c r="F72" s="9">
        <v>1190</v>
      </c>
      <c r="G72" s="9">
        <f t="shared" si="1"/>
        <v>7.1689999999999996</v>
      </c>
      <c r="H72" s="9">
        <f t="shared" si="2"/>
        <v>28.68</v>
      </c>
      <c r="I72" s="9">
        <f t="shared" si="3"/>
        <v>35.450000000000003</v>
      </c>
    </row>
    <row r="73" spans="1:9" ht="33" x14ac:dyDescent="0.25">
      <c r="A73" s="49" t="s">
        <v>166</v>
      </c>
      <c r="B73" s="8">
        <v>1</v>
      </c>
      <c r="C73" s="8">
        <f t="shared" si="0"/>
        <v>174</v>
      </c>
      <c r="D73" s="8">
        <v>166</v>
      </c>
      <c r="E73" s="8">
        <v>8</v>
      </c>
      <c r="F73" s="9">
        <v>1100</v>
      </c>
      <c r="G73" s="9">
        <f t="shared" si="1"/>
        <v>6.6269999999999998</v>
      </c>
      <c r="H73" s="9">
        <f t="shared" si="2"/>
        <v>106.03</v>
      </c>
      <c r="I73" s="9">
        <f t="shared" si="3"/>
        <v>131.04</v>
      </c>
    </row>
    <row r="74" spans="1:9" ht="33" x14ac:dyDescent="0.25">
      <c r="A74" s="49" t="s">
        <v>124</v>
      </c>
      <c r="B74" s="8">
        <v>1</v>
      </c>
      <c r="C74" s="8">
        <f t="shared" si="0"/>
        <v>167.5</v>
      </c>
      <c r="D74" s="8">
        <v>142</v>
      </c>
      <c r="E74" s="8">
        <v>25.5</v>
      </c>
      <c r="F74" s="9">
        <v>1647</v>
      </c>
      <c r="G74" s="9">
        <f t="shared" si="1"/>
        <v>9.9220000000000006</v>
      </c>
      <c r="H74" s="9">
        <f t="shared" si="2"/>
        <v>506.02</v>
      </c>
      <c r="I74" s="9">
        <f t="shared" si="3"/>
        <v>625.39</v>
      </c>
    </row>
    <row r="75" spans="1:9" x14ac:dyDescent="0.25">
      <c r="A75" s="49" t="s">
        <v>167</v>
      </c>
      <c r="B75" s="8">
        <v>1</v>
      </c>
      <c r="C75" s="8">
        <f t="shared" si="0"/>
        <v>180</v>
      </c>
      <c r="D75" s="8">
        <v>166</v>
      </c>
      <c r="E75" s="8">
        <v>14</v>
      </c>
      <c r="F75" s="9">
        <v>1287</v>
      </c>
      <c r="G75" s="9">
        <f t="shared" si="1"/>
        <v>7.7530000000000001</v>
      </c>
      <c r="H75" s="9">
        <f t="shared" si="2"/>
        <v>217.08</v>
      </c>
      <c r="I75" s="9">
        <f t="shared" si="3"/>
        <v>268.29000000000002</v>
      </c>
    </row>
    <row r="76" spans="1:9" x14ac:dyDescent="0.25">
      <c r="A76" s="49" t="s">
        <v>119</v>
      </c>
      <c r="B76" s="8">
        <v>1</v>
      </c>
      <c r="C76" s="8">
        <f t="shared" ref="C76:C87" si="4">D76+E76</f>
        <v>184.5</v>
      </c>
      <c r="D76" s="8">
        <v>166</v>
      </c>
      <c r="E76" s="8">
        <v>18.5</v>
      </c>
      <c r="F76" s="9">
        <v>1190</v>
      </c>
      <c r="G76" s="9">
        <f t="shared" si="1"/>
        <v>7.1689999999999996</v>
      </c>
      <c r="H76" s="9">
        <f t="shared" si="2"/>
        <v>265.25</v>
      </c>
      <c r="I76" s="9">
        <f t="shared" si="3"/>
        <v>327.82</v>
      </c>
    </row>
    <row r="77" spans="1:9" x14ac:dyDescent="0.25">
      <c r="A77" s="49" t="s">
        <v>249</v>
      </c>
      <c r="B77" s="8">
        <v>1</v>
      </c>
      <c r="C77" s="8">
        <f t="shared" si="4"/>
        <v>187</v>
      </c>
      <c r="D77" s="8">
        <v>166</v>
      </c>
      <c r="E77" s="8">
        <v>21</v>
      </c>
      <c r="F77" s="9">
        <v>1090</v>
      </c>
      <c r="G77" s="9">
        <f t="shared" ref="G77:G87" si="5">ROUND(F77/166,3)</f>
        <v>6.5659999999999998</v>
      </c>
      <c r="H77" s="9">
        <f t="shared" ref="H77:H82" si="6">ROUND(E77*G77*2,2)</f>
        <v>275.77</v>
      </c>
      <c r="I77" s="9">
        <f t="shared" ref="I77:I82" si="7">ROUND(H77*1.2359,2)</f>
        <v>340.82</v>
      </c>
    </row>
    <row r="78" spans="1:9" x14ac:dyDescent="0.25">
      <c r="A78" s="49" t="s">
        <v>250</v>
      </c>
      <c r="B78" s="8">
        <v>1</v>
      </c>
      <c r="C78" s="8">
        <f t="shared" si="4"/>
        <v>99</v>
      </c>
      <c r="D78" s="8">
        <v>83</v>
      </c>
      <c r="E78" s="8">
        <v>16</v>
      </c>
      <c r="F78" s="9">
        <v>980</v>
      </c>
      <c r="G78" s="9">
        <f t="shared" si="5"/>
        <v>5.9039999999999999</v>
      </c>
      <c r="H78" s="9">
        <f t="shared" si="6"/>
        <v>188.93</v>
      </c>
      <c r="I78" s="9">
        <f t="shared" si="7"/>
        <v>233.5</v>
      </c>
    </row>
    <row r="79" spans="1:9" x14ac:dyDescent="0.25">
      <c r="A79" s="49" t="s">
        <v>172</v>
      </c>
      <c r="B79" s="8">
        <v>1</v>
      </c>
      <c r="C79" s="8">
        <f t="shared" si="4"/>
        <v>182</v>
      </c>
      <c r="D79" s="8">
        <v>166</v>
      </c>
      <c r="E79" s="8">
        <v>16</v>
      </c>
      <c r="F79" s="9">
        <v>1440</v>
      </c>
      <c r="G79" s="9">
        <f t="shared" si="5"/>
        <v>8.6750000000000007</v>
      </c>
      <c r="H79" s="9">
        <f t="shared" si="6"/>
        <v>277.60000000000002</v>
      </c>
      <c r="I79" s="9">
        <f t="shared" si="7"/>
        <v>343.09</v>
      </c>
    </row>
    <row r="80" spans="1:9" ht="33" x14ac:dyDescent="0.25">
      <c r="A80" s="49" t="s">
        <v>122</v>
      </c>
      <c r="B80" s="8">
        <v>1</v>
      </c>
      <c r="C80" s="8">
        <f t="shared" si="4"/>
        <v>196</v>
      </c>
      <c r="D80" s="8">
        <v>128</v>
      </c>
      <c r="E80" s="8">
        <v>68</v>
      </c>
      <c r="F80" s="9">
        <v>1647</v>
      </c>
      <c r="G80" s="9">
        <f t="shared" si="5"/>
        <v>9.9220000000000006</v>
      </c>
      <c r="H80" s="9">
        <f t="shared" si="6"/>
        <v>1349.39</v>
      </c>
      <c r="I80" s="9">
        <f t="shared" si="7"/>
        <v>1667.71</v>
      </c>
    </row>
    <row r="81" spans="1:9" x14ac:dyDescent="0.25">
      <c r="A81" s="49" t="s">
        <v>125</v>
      </c>
      <c r="B81" s="8">
        <v>1</v>
      </c>
      <c r="C81" s="8">
        <f t="shared" si="4"/>
        <v>242</v>
      </c>
      <c r="D81" s="8">
        <v>166</v>
      </c>
      <c r="E81" s="8">
        <v>76</v>
      </c>
      <c r="F81" s="9">
        <v>1917</v>
      </c>
      <c r="G81" s="9">
        <f t="shared" si="5"/>
        <v>11.548</v>
      </c>
      <c r="H81" s="9">
        <f t="shared" si="6"/>
        <v>1755.3</v>
      </c>
      <c r="I81" s="9">
        <f t="shared" si="7"/>
        <v>2169.38</v>
      </c>
    </row>
    <row r="82" spans="1:9" x14ac:dyDescent="0.25">
      <c r="A82" s="49" t="s">
        <v>121</v>
      </c>
      <c r="B82" s="8">
        <v>1</v>
      </c>
      <c r="C82" s="8">
        <f t="shared" si="4"/>
        <v>243</v>
      </c>
      <c r="D82" s="8">
        <v>166</v>
      </c>
      <c r="E82" s="8">
        <v>77</v>
      </c>
      <c r="F82" s="9">
        <v>1647</v>
      </c>
      <c r="G82" s="9">
        <f t="shared" si="5"/>
        <v>9.9220000000000006</v>
      </c>
      <c r="H82" s="9">
        <f t="shared" si="6"/>
        <v>1527.99</v>
      </c>
      <c r="I82" s="9">
        <f t="shared" si="7"/>
        <v>1888.44</v>
      </c>
    </row>
    <row r="83" spans="1:9" x14ac:dyDescent="0.25">
      <c r="A83" s="49" t="s">
        <v>142</v>
      </c>
      <c r="B83" s="8">
        <v>1</v>
      </c>
      <c r="C83" s="8">
        <f t="shared" si="4"/>
        <v>176</v>
      </c>
      <c r="D83" s="8">
        <v>166</v>
      </c>
      <c r="E83" s="8">
        <v>10</v>
      </c>
      <c r="F83" s="9">
        <v>1093</v>
      </c>
      <c r="G83" s="9">
        <f t="shared" si="5"/>
        <v>6.5839999999999996</v>
      </c>
      <c r="H83" s="9">
        <f t="shared" ref="H83:H87" si="8">ROUND(E83*G83*2,2)</f>
        <v>131.68</v>
      </c>
      <c r="I83" s="9">
        <f t="shared" ref="I83:I87" si="9">ROUND(H83*1.2359,2)</f>
        <v>162.74</v>
      </c>
    </row>
    <row r="84" spans="1:9" x14ac:dyDescent="0.25">
      <c r="A84" s="49" t="s">
        <v>120</v>
      </c>
      <c r="B84" s="8">
        <v>1</v>
      </c>
      <c r="C84" s="8">
        <f t="shared" si="4"/>
        <v>227.5</v>
      </c>
      <c r="D84" s="8">
        <v>166</v>
      </c>
      <c r="E84" s="8">
        <v>61.5</v>
      </c>
      <c r="F84" s="9">
        <v>1382</v>
      </c>
      <c r="G84" s="9">
        <f t="shared" si="5"/>
        <v>8.3249999999999993</v>
      </c>
      <c r="H84" s="9">
        <f t="shared" si="8"/>
        <v>1023.98</v>
      </c>
      <c r="I84" s="9">
        <f t="shared" si="9"/>
        <v>1265.54</v>
      </c>
    </row>
    <row r="85" spans="1:9" x14ac:dyDescent="0.25">
      <c r="A85" s="49" t="s">
        <v>120</v>
      </c>
      <c r="B85" s="8">
        <v>1</v>
      </c>
      <c r="C85" s="8">
        <f t="shared" si="4"/>
        <v>247.5</v>
      </c>
      <c r="D85" s="8">
        <v>166</v>
      </c>
      <c r="E85" s="8">
        <v>81.5</v>
      </c>
      <c r="F85" s="9">
        <v>1382</v>
      </c>
      <c r="G85" s="9">
        <f t="shared" si="5"/>
        <v>8.3249999999999993</v>
      </c>
      <c r="H85" s="9">
        <f t="shared" si="8"/>
        <v>1356.98</v>
      </c>
      <c r="I85" s="9">
        <f t="shared" si="9"/>
        <v>1677.09</v>
      </c>
    </row>
    <row r="86" spans="1:9" x14ac:dyDescent="0.25">
      <c r="A86" s="49" t="s">
        <v>173</v>
      </c>
      <c r="B86" s="8">
        <v>1</v>
      </c>
      <c r="C86" s="8">
        <f t="shared" si="4"/>
        <v>250</v>
      </c>
      <c r="D86" s="8">
        <v>166</v>
      </c>
      <c r="E86" s="8">
        <v>84</v>
      </c>
      <c r="F86" s="9">
        <v>1190</v>
      </c>
      <c r="G86" s="9">
        <f t="shared" si="5"/>
        <v>7.1689999999999996</v>
      </c>
      <c r="H86" s="9">
        <f t="shared" si="8"/>
        <v>1204.3900000000001</v>
      </c>
      <c r="I86" s="9">
        <f t="shared" si="9"/>
        <v>1488.51</v>
      </c>
    </row>
    <row r="87" spans="1:9" x14ac:dyDescent="0.25">
      <c r="A87" s="49" t="s">
        <v>120</v>
      </c>
      <c r="B87" s="8">
        <v>1</v>
      </c>
      <c r="C87" s="8">
        <f t="shared" si="4"/>
        <v>209</v>
      </c>
      <c r="D87" s="8">
        <v>167</v>
      </c>
      <c r="E87" s="8">
        <v>42</v>
      </c>
      <c r="F87" s="9">
        <v>1382</v>
      </c>
      <c r="G87" s="9">
        <f t="shared" si="5"/>
        <v>8.3249999999999993</v>
      </c>
      <c r="H87" s="9">
        <f t="shared" si="8"/>
        <v>699.3</v>
      </c>
      <c r="I87" s="9">
        <f t="shared" si="9"/>
        <v>864.26</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23CDE-3916-47FA-A616-23D853C34C1A}">
  <sheetPr>
    <tabColor theme="9" tint="0.59999389629810485"/>
  </sheetPr>
  <dimension ref="A1:I88"/>
  <sheetViews>
    <sheetView zoomScale="80" zoomScaleNormal="80" workbookViewId="0">
      <selection activeCell="H1" sqref="H1:I1"/>
    </sheetView>
  </sheetViews>
  <sheetFormatPr defaultRowHeight="16.5" x14ac:dyDescent="0.25"/>
  <cols>
    <col min="1" max="1" width="79" style="2" customWidth="1"/>
    <col min="2" max="3" width="11.5703125" style="2" customWidth="1"/>
    <col min="4" max="4" width="12.28515625" style="2" customWidth="1"/>
    <col min="5" max="5" width="17.140625" style="2" customWidth="1"/>
    <col min="6" max="6" width="13.42578125" style="2" customWidth="1"/>
    <col min="7" max="7" width="18.5703125" style="2" customWidth="1"/>
    <col min="8" max="8" width="20.140625" style="2" customWidth="1"/>
    <col min="9" max="9" width="16.28515625" style="2" customWidth="1"/>
    <col min="10" max="245" width="9.140625" style="2"/>
    <col min="246" max="246" width="41.140625" style="2" customWidth="1"/>
    <col min="247" max="247" width="10.140625" style="2" customWidth="1"/>
    <col min="248" max="248" width="11.5703125" style="2" customWidth="1"/>
    <col min="249" max="249" width="12.28515625" style="2" customWidth="1"/>
    <col min="250" max="250" width="16.28515625" style="2" customWidth="1"/>
    <col min="251" max="251" width="13.42578125" style="2" customWidth="1"/>
    <col min="252" max="252" width="18.5703125" style="2" customWidth="1"/>
    <col min="253" max="253" width="20.140625" style="2" customWidth="1"/>
    <col min="254" max="254" width="16.28515625" style="2" customWidth="1"/>
    <col min="255" max="256" width="9.140625" style="2"/>
    <col min="257" max="257" width="10.42578125" style="2" bestFit="1" customWidth="1"/>
    <col min="258" max="258" width="10.140625" style="2" bestFit="1" customWidth="1"/>
    <col min="259" max="501" width="9.140625" style="2"/>
    <col min="502" max="502" width="41.140625" style="2" customWidth="1"/>
    <col min="503" max="503" width="10.140625" style="2" customWidth="1"/>
    <col min="504" max="504" width="11.5703125" style="2" customWidth="1"/>
    <col min="505" max="505" width="12.28515625" style="2" customWidth="1"/>
    <col min="506" max="506" width="16.28515625" style="2" customWidth="1"/>
    <col min="507" max="507" width="13.42578125" style="2" customWidth="1"/>
    <col min="508" max="508" width="18.5703125" style="2" customWidth="1"/>
    <col min="509" max="509" width="20.140625" style="2" customWidth="1"/>
    <col min="510" max="510" width="16.28515625" style="2" customWidth="1"/>
    <col min="511" max="512" width="9.140625" style="2"/>
    <col min="513" max="513" width="10.42578125" style="2" bestFit="1" customWidth="1"/>
    <col min="514" max="514" width="10.140625" style="2" bestFit="1" customWidth="1"/>
    <col min="515" max="757" width="9.140625" style="2"/>
    <col min="758" max="758" width="41.140625" style="2" customWidth="1"/>
    <col min="759" max="759" width="10.140625" style="2" customWidth="1"/>
    <col min="760" max="760" width="11.5703125" style="2" customWidth="1"/>
    <col min="761" max="761" width="12.28515625" style="2" customWidth="1"/>
    <col min="762" max="762" width="16.28515625" style="2" customWidth="1"/>
    <col min="763" max="763" width="13.42578125" style="2" customWidth="1"/>
    <col min="764" max="764" width="18.5703125" style="2" customWidth="1"/>
    <col min="765" max="765" width="20.140625" style="2" customWidth="1"/>
    <col min="766" max="766" width="16.28515625" style="2" customWidth="1"/>
    <col min="767" max="768" width="9.140625" style="2"/>
    <col min="769" max="769" width="10.42578125" style="2" bestFit="1" customWidth="1"/>
    <col min="770" max="770" width="10.140625" style="2" bestFit="1" customWidth="1"/>
    <col min="771" max="1013" width="9.140625" style="2"/>
    <col min="1014" max="1014" width="41.140625" style="2" customWidth="1"/>
    <col min="1015" max="1015" width="10.140625" style="2" customWidth="1"/>
    <col min="1016" max="1016" width="11.5703125" style="2" customWidth="1"/>
    <col min="1017" max="1017" width="12.28515625" style="2" customWidth="1"/>
    <col min="1018" max="1018" width="16.28515625" style="2" customWidth="1"/>
    <col min="1019" max="1019" width="13.42578125" style="2" customWidth="1"/>
    <col min="1020" max="1020" width="18.5703125" style="2" customWidth="1"/>
    <col min="1021" max="1021" width="20.140625" style="2" customWidth="1"/>
    <col min="1022" max="1022" width="16.28515625" style="2" customWidth="1"/>
    <col min="1023" max="1024" width="9.140625" style="2"/>
    <col min="1025" max="1025" width="10.42578125" style="2" bestFit="1" customWidth="1"/>
    <col min="1026" max="1026" width="10.140625" style="2" bestFit="1" customWidth="1"/>
    <col min="1027" max="1269" width="9.140625" style="2"/>
    <col min="1270" max="1270" width="41.140625" style="2" customWidth="1"/>
    <col min="1271" max="1271" width="10.140625" style="2" customWidth="1"/>
    <col min="1272" max="1272" width="11.5703125" style="2" customWidth="1"/>
    <col min="1273" max="1273" width="12.28515625" style="2" customWidth="1"/>
    <col min="1274" max="1274" width="16.28515625" style="2" customWidth="1"/>
    <col min="1275" max="1275" width="13.42578125" style="2" customWidth="1"/>
    <col min="1276" max="1276" width="18.5703125" style="2" customWidth="1"/>
    <col min="1277" max="1277" width="20.140625" style="2" customWidth="1"/>
    <col min="1278" max="1278" width="16.28515625" style="2" customWidth="1"/>
    <col min="1279" max="1280" width="9.140625" style="2"/>
    <col min="1281" max="1281" width="10.42578125" style="2" bestFit="1" customWidth="1"/>
    <col min="1282" max="1282" width="10.140625" style="2" bestFit="1" customWidth="1"/>
    <col min="1283" max="1525" width="9.140625" style="2"/>
    <col min="1526" max="1526" width="41.140625" style="2" customWidth="1"/>
    <col min="1527" max="1527" width="10.140625" style="2" customWidth="1"/>
    <col min="1528" max="1528" width="11.5703125" style="2" customWidth="1"/>
    <col min="1529" max="1529" width="12.28515625" style="2" customWidth="1"/>
    <col min="1530" max="1530" width="16.28515625" style="2" customWidth="1"/>
    <col min="1531" max="1531" width="13.42578125" style="2" customWidth="1"/>
    <col min="1532" max="1532" width="18.5703125" style="2" customWidth="1"/>
    <col min="1533" max="1533" width="20.140625" style="2" customWidth="1"/>
    <col min="1534" max="1534" width="16.28515625" style="2" customWidth="1"/>
    <col min="1535" max="1536" width="9.140625" style="2"/>
    <col min="1537" max="1537" width="10.42578125" style="2" bestFit="1" customWidth="1"/>
    <col min="1538" max="1538" width="10.140625" style="2" bestFit="1" customWidth="1"/>
    <col min="1539" max="1781" width="9.140625" style="2"/>
    <col min="1782" max="1782" width="41.140625" style="2" customWidth="1"/>
    <col min="1783" max="1783" width="10.140625" style="2" customWidth="1"/>
    <col min="1784" max="1784" width="11.5703125" style="2" customWidth="1"/>
    <col min="1785" max="1785" width="12.28515625" style="2" customWidth="1"/>
    <col min="1786" max="1786" width="16.28515625" style="2" customWidth="1"/>
    <col min="1787" max="1787" width="13.42578125" style="2" customWidth="1"/>
    <col min="1788" max="1788" width="18.5703125" style="2" customWidth="1"/>
    <col min="1789" max="1789" width="20.140625" style="2" customWidth="1"/>
    <col min="1790" max="1790" width="16.28515625" style="2" customWidth="1"/>
    <col min="1791" max="1792" width="9.140625" style="2"/>
    <col min="1793" max="1793" width="10.42578125" style="2" bestFit="1" customWidth="1"/>
    <col min="1794" max="1794" width="10.140625" style="2" bestFit="1" customWidth="1"/>
    <col min="1795" max="2037" width="9.140625" style="2"/>
    <col min="2038" max="2038" width="41.140625" style="2" customWidth="1"/>
    <col min="2039" max="2039" width="10.140625" style="2" customWidth="1"/>
    <col min="2040" max="2040" width="11.5703125" style="2" customWidth="1"/>
    <col min="2041" max="2041" width="12.28515625" style="2" customWidth="1"/>
    <col min="2042" max="2042" width="16.28515625" style="2" customWidth="1"/>
    <col min="2043" max="2043" width="13.42578125" style="2" customWidth="1"/>
    <col min="2044" max="2044" width="18.5703125" style="2" customWidth="1"/>
    <col min="2045" max="2045" width="20.140625" style="2" customWidth="1"/>
    <col min="2046" max="2046" width="16.28515625" style="2" customWidth="1"/>
    <col min="2047" max="2048" width="9.140625" style="2"/>
    <col min="2049" max="2049" width="10.42578125" style="2" bestFit="1" customWidth="1"/>
    <col min="2050" max="2050" width="10.140625" style="2" bestFit="1" customWidth="1"/>
    <col min="2051" max="2293" width="9.140625" style="2"/>
    <col min="2294" max="2294" width="41.140625" style="2" customWidth="1"/>
    <col min="2295" max="2295" width="10.140625" style="2" customWidth="1"/>
    <col min="2296" max="2296" width="11.5703125" style="2" customWidth="1"/>
    <col min="2297" max="2297" width="12.28515625" style="2" customWidth="1"/>
    <col min="2298" max="2298" width="16.28515625" style="2" customWidth="1"/>
    <col min="2299" max="2299" width="13.42578125" style="2" customWidth="1"/>
    <col min="2300" max="2300" width="18.5703125" style="2" customWidth="1"/>
    <col min="2301" max="2301" width="20.140625" style="2" customWidth="1"/>
    <col min="2302" max="2302" width="16.28515625" style="2" customWidth="1"/>
    <col min="2303" max="2304" width="9.140625" style="2"/>
    <col min="2305" max="2305" width="10.42578125" style="2" bestFit="1" customWidth="1"/>
    <col min="2306" max="2306" width="10.140625" style="2" bestFit="1" customWidth="1"/>
    <col min="2307" max="2549" width="9.140625" style="2"/>
    <col min="2550" max="2550" width="41.140625" style="2" customWidth="1"/>
    <col min="2551" max="2551" width="10.140625" style="2" customWidth="1"/>
    <col min="2552" max="2552" width="11.5703125" style="2" customWidth="1"/>
    <col min="2553" max="2553" width="12.28515625" style="2" customWidth="1"/>
    <col min="2554" max="2554" width="16.28515625" style="2" customWidth="1"/>
    <col min="2555" max="2555" width="13.42578125" style="2" customWidth="1"/>
    <col min="2556" max="2556" width="18.5703125" style="2" customWidth="1"/>
    <col min="2557" max="2557" width="20.140625" style="2" customWidth="1"/>
    <col min="2558" max="2558" width="16.28515625" style="2" customWidth="1"/>
    <col min="2559" max="2560" width="9.140625" style="2"/>
    <col min="2561" max="2561" width="10.42578125" style="2" bestFit="1" customWidth="1"/>
    <col min="2562" max="2562" width="10.140625" style="2" bestFit="1" customWidth="1"/>
    <col min="2563" max="2805" width="9.140625" style="2"/>
    <col min="2806" max="2806" width="41.140625" style="2" customWidth="1"/>
    <col min="2807" max="2807" width="10.140625" style="2" customWidth="1"/>
    <col min="2808" max="2808" width="11.5703125" style="2" customWidth="1"/>
    <col min="2809" max="2809" width="12.28515625" style="2" customWidth="1"/>
    <col min="2810" max="2810" width="16.28515625" style="2" customWidth="1"/>
    <col min="2811" max="2811" width="13.42578125" style="2" customWidth="1"/>
    <col min="2812" max="2812" width="18.5703125" style="2" customWidth="1"/>
    <col min="2813" max="2813" width="20.140625" style="2" customWidth="1"/>
    <col min="2814" max="2814" width="16.28515625" style="2" customWidth="1"/>
    <col min="2815" max="2816" width="9.140625" style="2"/>
    <col min="2817" max="2817" width="10.42578125" style="2" bestFit="1" customWidth="1"/>
    <col min="2818" max="2818" width="10.140625" style="2" bestFit="1" customWidth="1"/>
    <col min="2819" max="3061" width="9.140625" style="2"/>
    <col min="3062" max="3062" width="41.140625" style="2" customWidth="1"/>
    <col min="3063" max="3063" width="10.140625" style="2" customWidth="1"/>
    <col min="3064" max="3064" width="11.5703125" style="2" customWidth="1"/>
    <col min="3065" max="3065" width="12.28515625" style="2" customWidth="1"/>
    <col min="3066" max="3066" width="16.28515625" style="2" customWidth="1"/>
    <col min="3067" max="3067" width="13.42578125" style="2" customWidth="1"/>
    <col min="3068" max="3068" width="18.5703125" style="2" customWidth="1"/>
    <col min="3069" max="3069" width="20.140625" style="2" customWidth="1"/>
    <col min="3070" max="3070" width="16.28515625" style="2" customWidth="1"/>
    <col min="3071" max="3072" width="9.140625" style="2"/>
    <col min="3073" max="3073" width="10.42578125" style="2" bestFit="1" customWidth="1"/>
    <col min="3074" max="3074" width="10.140625" style="2" bestFit="1" customWidth="1"/>
    <col min="3075" max="3317" width="9.140625" style="2"/>
    <col min="3318" max="3318" width="41.140625" style="2" customWidth="1"/>
    <col min="3319" max="3319" width="10.140625" style="2" customWidth="1"/>
    <col min="3320" max="3320" width="11.5703125" style="2" customWidth="1"/>
    <col min="3321" max="3321" width="12.28515625" style="2" customWidth="1"/>
    <col min="3322" max="3322" width="16.28515625" style="2" customWidth="1"/>
    <col min="3323" max="3323" width="13.42578125" style="2" customWidth="1"/>
    <col min="3324" max="3324" width="18.5703125" style="2" customWidth="1"/>
    <col min="3325" max="3325" width="20.140625" style="2" customWidth="1"/>
    <col min="3326" max="3326" width="16.28515625" style="2" customWidth="1"/>
    <col min="3327" max="3328" width="9.140625" style="2"/>
    <col min="3329" max="3329" width="10.42578125" style="2" bestFit="1" customWidth="1"/>
    <col min="3330" max="3330" width="10.140625" style="2" bestFit="1" customWidth="1"/>
    <col min="3331" max="3573" width="9.140625" style="2"/>
    <col min="3574" max="3574" width="41.140625" style="2" customWidth="1"/>
    <col min="3575" max="3575" width="10.140625" style="2" customWidth="1"/>
    <col min="3576" max="3576" width="11.5703125" style="2" customWidth="1"/>
    <col min="3577" max="3577" width="12.28515625" style="2" customWidth="1"/>
    <col min="3578" max="3578" width="16.28515625" style="2" customWidth="1"/>
    <col min="3579" max="3579" width="13.42578125" style="2" customWidth="1"/>
    <col min="3580" max="3580" width="18.5703125" style="2" customWidth="1"/>
    <col min="3581" max="3581" width="20.140625" style="2" customWidth="1"/>
    <col min="3582" max="3582" width="16.28515625" style="2" customWidth="1"/>
    <col min="3583" max="3584" width="9.140625" style="2"/>
    <col min="3585" max="3585" width="10.42578125" style="2" bestFit="1" customWidth="1"/>
    <col min="3586" max="3586" width="10.140625" style="2" bestFit="1" customWidth="1"/>
    <col min="3587" max="3829" width="9.140625" style="2"/>
    <col min="3830" max="3830" width="41.140625" style="2" customWidth="1"/>
    <col min="3831" max="3831" width="10.140625" style="2" customWidth="1"/>
    <col min="3832" max="3832" width="11.5703125" style="2" customWidth="1"/>
    <col min="3833" max="3833" width="12.28515625" style="2" customWidth="1"/>
    <col min="3834" max="3834" width="16.28515625" style="2" customWidth="1"/>
    <col min="3835" max="3835" width="13.42578125" style="2" customWidth="1"/>
    <col min="3836" max="3836" width="18.5703125" style="2" customWidth="1"/>
    <col min="3837" max="3837" width="20.140625" style="2" customWidth="1"/>
    <col min="3838" max="3838" width="16.28515625" style="2" customWidth="1"/>
    <col min="3839" max="3840" width="9.140625" style="2"/>
    <col min="3841" max="3841" width="10.42578125" style="2" bestFit="1" customWidth="1"/>
    <col min="3842" max="3842" width="10.140625" style="2" bestFit="1" customWidth="1"/>
    <col min="3843" max="4085" width="9.140625" style="2"/>
    <col min="4086" max="4086" width="41.140625" style="2" customWidth="1"/>
    <col min="4087" max="4087" width="10.140625" style="2" customWidth="1"/>
    <col min="4088" max="4088" width="11.5703125" style="2" customWidth="1"/>
    <col min="4089" max="4089" width="12.28515625" style="2" customWidth="1"/>
    <col min="4090" max="4090" width="16.28515625" style="2" customWidth="1"/>
    <col min="4091" max="4091" width="13.42578125" style="2" customWidth="1"/>
    <col min="4092" max="4092" width="18.5703125" style="2" customWidth="1"/>
    <col min="4093" max="4093" width="20.140625" style="2" customWidth="1"/>
    <col min="4094" max="4094" width="16.28515625" style="2" customWidth="1"/>
    <col min="4095" max="4096" width="9.140625" style="2"/>
    <col min="4097" max="4097" width="10.42578125" style="2" bestFit="1" customWidth="1"/>
    <col min="4098" max="4098" width="10.140625" style="2" bestFit="1" customWidth="1"/>
    <col min="4099" max="4341" width="9.140625" style="2"/>
    <col min="4342" max="4342" width="41.140625" style="2" customWidth="1"/>
    <col min="4343" max="4343" width="10.140625" style="2" customWidth="1"/>
    <col min="4344" max="4344" width="11.5703125" style="2" customWidth="1"/>
    <col min="4345" max="4345" width="12.28515625" style="2" customWidth="1"/>
    <col min="4346" max="4346" width="16.28515625" style="2" customWidth="1"/>
    <col min="4347" max="4347" width="13.42578125" style="2" customWidth="1"/>
    <col min="4348" max="4348" width="18.5703125" style="2" customWidth="1"/>
    <col min="4349" max="4349" width="20.140625" style="2" customWidth="1"/>
    <col min="4350" max="4350" width="16.28515625" style="2" customWidth="1"/>
    <col min="4351" max="4352" width="9.140625" style="2"/>
    <col min="4353" max="4353" width="10.42578125" style="2" bestFit="1" customWidth="1"/>
    <col min="4354" max="4354" width="10.140625" style="2" bestFit="1" customWidth="1"/>
    <col min="4355" max="4597" width="9.140625" style="2"/>
    <col min="4598" max="4598" width="41.140625" style="2" customWidth="1"/>
    <col min="4599" max="4599" width="10.140625" style="2" customWidth="1"/>
    <col min="4600" max="4600" width="11.5703125" style="2" customWidth="1"/>
    <col min="4601" max="4601" width="12.28515625" style="2" customWidth="1"/>
    <col min="4602" max="4602" width="16.28515625" style="2" customWidth="1"/>
    <col min="4603" max="4603" width="13.42578125" style="2" customWidth="1"/>
    <col min="4604" max="4604" width="18.5703125" style="2" customWidth="1"/>
    <col min="4605" max="4605" width="20.140625" style="2" customWidth="1"/>
    <col min="4606" max="4606" width="16.28515625" style="2" customWidth="1"/>
    <col min="4607" max="4608" width="9.140625" style="2"/>
    <col min="4609" max="4609" width="10.42578125" style="2" bestFit="1" customWidth="1"/>
    <col min="4610" max="4610" width="10.140625" style="2" bestFit="1" customWidth="1"/>
    <col min="4611" max="4853" width="9.140625" style="2"/>
    <col min="4854" max="4854" width="41.140625" style="2" customWidth="1"/>
    <col min="4855" max="4855" width="10.140625" style="2" customWidth="1"/>
    <col min="4856" max="4856" width="11.5703125" style="2" customWidth="1"/>
    <col min="4857" max="4857" width="12.28515625" style="2" customWidth="1"/>
    <col min="4858" max="4858" width="16.28515625" style="2" customWidth="1"/>
    <col min="4859" max="4859" width="13.42578125" style="2" customWidth="1"/>
    <col min="4860" max="4860" width="18.5703125" style="2" customWidth="1"/>
    <col min="4861" max="4861" width="20.140625" style="2" customWidth="1"/>
    <col min="4862" max="4862" width="16.28515625" style="2" customWidth="1"/>
    <col min="4863" max="4864" width="9.140625" style="2"/>
    <col min="4865" max="4865" width="10.42578125" style="2" bestFit="1" customWidth="1"/>
    <col min="4866" max="4866" width="10.140625" style="2" bestFit="1" customWidth="1"/>
    <col min="4867" max="5109" width="9.140625" style="2"/>
    <col min="5110" max="5110" width="41.140625" style="2" customWidth="1"/>
    <col min="5111" max="5111" width="10.140625" style="2" customWidth="1"/>
    <col min="5112" max="5112" width="11.5703125" style="2" customWidth="1"/>
    <col min="5113" max="5113" width="12.28515625" style="2" customWidth="1"/>
    <col min="5114" max="5114" width="16.28515625" style="2" customWidth="1"/>
    <col min="5115" max="5115" width="13.42578125" style="2" customWidth="1"/>
    <col min="5116" max="5116" width="18.5703125" style="2" customWidth="1"/>
    <col min="5117" max="5117" width="20.140625" style="2" customWidth="1"/>
    <col min="5118" max="5118" width="16.28515625" style="2" customWidth="1"/>
    <col min="5119" max="5120" width="9.140625" style="2"/>
    <col min="5121" max="5121" width="10.42578125" style="2" bestFit="1" customWidth="1"/>
    <col min="5122" max="5122" width="10.140625" style="2" bestFit="1" customWidth="1"/>
    <col min="5123" max="5365" width="9.140625" style="2"/>
    <col min="5366" max="5366" width="41.140625" style="2" customWidth="1"/>
    <col min="5367" max="5367" width="10.140625" style="2" customWidth="1"/>
    <col min="5368" max="5368" width="11.5703125" style="2" customWidth="1"/>
    <col min="5369" max="5369" width="12.28515625" style="2" customWidth="1"/>
    <col min="5370" max="5370" width="16.28515625" style="2" customWidth="1"/>
    <col min="5371" max="5371" width="13.42578125" style="2" customWidth="1"/>
    <col min="5372" max="5372" width="18.5703125" style="2" customWidth="1"/>
    <col min="5373" max="5373" width="20.140625" style="2" customWidth="1"/>
    <col min="5374" max="5374" width="16.28515625" style="2" customWidth="1"/>
    <col min="5375" max="5376" width="9.140625" style="2"/>
    <col min="5377" max="5377" width="10.42578125" style="2" bestFit="1" customWidth="1"/>
    <col min="5378" max="5378" width="10.140625" style="2" bestFit="1" customWidth="1"/>
    <col min="5379" max="5621" width="9.140625" style="2"/>
    <col min="5622" max="5622" width="41.140625" style="2" customWidth="1"/>
    <col min="5623" max="5623" width="10.140625" style="2" customWidth="1"/>
    <col min="5624" max="5624" width="11.5703125" style="2" customWidth="1"/>
    <col min="5625" max="5625" width="12.28515625" style="2" customWidth="1"/>
    <col min="5626" max="5626" width="16.28515625" style="2" customWidth="1"/>
    <col min="5627" max="5627" width="13.42578125" style="2" customWidth="1"/>
    <col min="5628" max="5628" width="18.5703125" style="2" customWidth="1"/>
    <col min="5629" max="5629" width="20.140625" style="2" customWidth="1"/>
    <col min="5630" max="5630" width="16.28515625" style="2" customWidth="1"/>
    <col min="5631" max="5632" width="9.140625" style="2"/>
    <col min="5633" max="5633" width="10.42578125" style="2" bestFit="1" customWidth="1"/>
    <col min="5634" max="5634" width="10.140625" style="2" bestFit="1" customWidth="1"/>
    <col min="5635" max="5877" width="9.140625" style="2"/>
    <col min="5878" max="5878" width="41.140625" style="2" customWidth="1"/>
    <col min="5879" max="5879" width="10.140625" style="2" customWidth="1"/>
    <col min="5880" max="5880" width="11.5703125" style="2" customWidth="1"/>
    <col min="5881" max="5881" width="12.28515625" style="2" customWidth="1"/>
    <col min="5882" max="5882" width="16.28515625" style="2" customWidth="1"/>
    <col min="5883" max="5883" width="13.42578125" style="2" customWidth="1"/>
    <col min="5884" max="5884" width="18.5703125" style="2" customWidth="1"/>
    <col min="5885" max="5885" width="20.140625" style="2" customWidth="1"/>
    <col min="5886" max="5886" width="16.28515625" style="2" customWidth="1"/>
    <col min="5887" max="5888" width="9.140625" style="2"/>
    <col min="5889" max="5889" width="10.42578125" style="2" bestFit="1" customWidth="1"/>
    <col min="5890" max="5890" width="10.140625" style="2" bestFit="1" customWidth="1"/>
    <col min="5891" max="6133" width="9.140625" style="2"/>
    <col min="6134" max="6134" width="41.140625" style="2" customWidth="1"/>
    <col min="6135" max="6135" width="10.140625" style="2" customWidth="1"/>
    <col min="6136" max="6136" width="11.5703125" style="2" customWidth="1"/>
    <col min="6137" max="6137" width="12.28515625" style="2" customWidth="1"/>
    <col min="6138" max="6138" width="16.28515625" style="2" customWidth="1"/>
    <col min="6139" max="6139" width="13.42578125" style="2" customWidth="1"/>
    <col min="6140" max="6140" width="18.5703125" style="2" customWidth="1"/>
    <col min="6141" max="6141" width="20.140625" style="2" customWidth="1"/>
    <col min="6142" max="6142" width="16.28515625" style="2" customWidth="1"/>
    <col min="6143" max="6144" width="9.140625" style="2"/>
    <col min="6145" max="6145" width="10.42578125" style="2" bestFit="1" customWidth="1"/>
    <col min="6146" max="6146" width="10.140625" style="2" bestFit="1" customWidth="1"/>
    <col min="6147" max="6389" width="9.140625" style="2"/>
    <col min="6390" max="6390" width="41.140625" style="2" customWidth="1"/>
    <col min="6391" max="6391" width="10.140625" style="2" customWidth="1"/>
    <col min="6392" max="6392" width="11.5703125" style="2" customWidth="1"/>
    <col min="6393" max="6393" width="12.28515625" style="2" customWidth="1"/>
    <col min="6394" max="6394" width="16.28515625" style="2" customWidth="1"/>
    <col min="6395" max="6395" width="13.42578125" style="2" customWidth="1"/>
    <col min="6396" max="6396" width="18.5703125" style="2" customWidth="1"/>
    <col min="6397" max="6397" width="20.140625" style="2" customWidth="1"/>
    <col min="6398" max="6398" width="16.28515625" style="2" customWidth="1"/>
    <col min="6399" max="6400" width="9.140625" style="2"/>
    <col min="6401" max="6401" width="10.42578125" style="2" bestFit="1" customWidth="1"/>
    <col min="6402" max="6402" width="10.140625" style="2" bestFit="1" customWidth="1"/>
    <col min="6403" max="6645" width="9.140625" style="2"/>
    <col min="6646" max="6646" width="41.140625" style="2" customWidth="1"/>
    <col min="6647" max="6647" width="10.140625" style="2" customWidth="1"/>
    <col min="6648" max="6648" width="11.5703125" style="2" customWidth="1"/>
    <col min="6649" max="6649" width="12.28515625" style="2" customWidth="1"/>
    <col min="6650" max="6650" width="16.28515625" style="2" customWidth="1"/>
    <col min="6651" max="6651" width="13.42578125" style="2" customWidth="1"/>
    <col min="6652" max="6652" width="18.5703125" style="2" customWidth="1"/>
    <col min="6653" max="6653" width="20.140625" style="2" customWidth="1"/>
    <col min="6654" max="6654" width="16.28515625" style="2" customWidth="1"/>
    <col min="6655" max="6656" width="9.140625" style="2"/>
    <col min="6657" max="6657" width="10.42578125" style="2" bestFit="1" customWidth="1"/>
    <col min="6658" max="6658" width="10.140625" style="2" bestFit="1" customWidth="1"/>
    <col min="6659" max="6901" width="9.140625" style="2"/>
    <col min="6902" max="6902" width="41.140625" style="2" customWidth="1"/>
    <col min="6903" max="6903" width="10.140625" style="2" customWidth="1"/>
    <col min="6904" max="6904" width="11.5703125" style="2" customWidth="1"/>
    <col min="6905" max="6905" width="12.28515625" style="2" customWidth="1"/>
    <col min="6906" max="6906" width="16.28515625" style="2" customWidth="1"/>
    <col min="6907" max="6907" width="13.42578125" style="2" customWidth="1"/>
    <col min="6908" max="6908" width="18.5703125" style="2" customWidth="1"/>
    <col min="6909" max="6909" width="20.140625" style="2" customWidth="1"/>
    <col min="6910" max="6910" width="16.28515625" style="2" customWidth="1"/>
    <col min="6911" max="6912" width="9.140625" style="2"/>
    <col min="6913" max="6913" width="10.42578125" style="2" bestFit="1" customWidth="1"/>
    <col min="6914" max="6914" width="10.140625" style="2" bestFit="1" customWidth="1"/>
    <col min="6915" max="7157" width="9.140625" style="2"/>
    <col min="7158" max="7158" width="41.140625" style="2" customWidth="1"/>
    <col min="7159" max="7159" width="10.140625" style="2" customWidth="1"/>
    <col min="7160" max="7160" width="11.5703125" style="2" customWidth="1"/>
    <col min="7161" max="7161" width="12.28515625" style="2" customWidth="1"/>
    <col min="7162" max="7162" width="16.28515625" style="2" customWidth="1"/>
    <col min="7163" max="7163" width="13.42578125" style="2" customWidth="1"/>
    <col min="7164" max="7164" width="18.5703125" style="2" customWidth="1"/>
    <col min="7165" max="7165" width="20.140625" style="2" customWidth="1"/>
    <col min="7166" max="7166" width="16.28515625" style="2" customWidth="1"/>
    <col min="7167" max="7168" width="9.140625" style="2"/>
    <col min="7169" max="7169" width="10.42578125" style="2" bestFit="1" customWidth="1"/>
    <col min="7170" max="7170" width="10.140625" style="2" bestFit="1" customWidth="1"/>
    <col min="7171" max="7413" width="9.140625" style="2"/>
    <col min="7414" max="7414" width="41.140625" style="2" customWidth="1"/>
    <col min="7415" max="7415" width="10.140625" style="2" customWidth="1"/>
    <col min="7416" max="7416" width="11.5703125" style="2" customWidth="1"/>
    <col min="7417" max="7417" width="12.28515625" style="2" customWidth="1"/>
    <col min="7418" max="7418" width="16.28515625" style="2" customWidth="1"/>
    <col min="7419" max="7419" width="13.42578125" style="2" customWidth="1"/>
    <col min="7420" max="7420" width="18.5703125" style="2" customWidth="1"/>
    <col min="7421" max="7421" width="20.140625" style="2" customWidth="1"/>
    <col min="7422" max="7422" width="16.28515625" style="2" customWidth="1"/>
    <col min="7423" max="7424" width="9.140625" style="2"/>
    <col min="7425" max="7425" width="10.42578125" style="2" bestFit="1" customWidth="1"/>
    <col min="7426" max="7426" width="10.140625" style="2" bestFit="1" customWidth="1"/>
    <col min="7427" max="7669" width="9.140625" style="2"/>
    <col min="7670" max="7670" width="41.140625" style="2" customWidth="1"/>
    <col min="7671" max="7671" width="10.140625" style="2" customWidth="1"/>
    <col min="7672" max="7672" width="11.5703125" style="2" customWidth="1"/>
    <col min="7673" max="7673" width="12.28515625" style="2" customWidth="1"/>
    <col min="7674" max="7674" width="16.28515625" style="2" customWidth="1"/>
    <col min="7675" max="7675" width="13.42578125" style="2" customWidth="1"/>
    <col min="7676" max="7676" width="18.5703125" style="2" customWidth="1"/>
    <col min="7677" max="7677" width="20.140625" style="2" customWidth="1"/>
    <col min="7678" max="7678" width="16.28515625" style="2" customWidth="1"/>
    <col min="7679" max="7680" width="9.140625" style="2"/>
    <col min="7681" max="7681" width="10.42578125" style="2" bestFit="1" customWidth="1"/>
    <col min="7682" max="7682" width="10.140625" style="2" bestFit="1" customWidth="1"/>
    <col min="7683" max="7925" width="9.140625" style="2"/>
    <col min="7926" max="7926" width="41.140625" style="2" customWidth="1"/>
    <col min="7927" max="7927" width="10.140625" style="2" customWidth="1"/>
    <col min="7928" max="7928" width="11.5703125" style="2" customWidth="1"/>
    <col min="7929" max="7929" width="12.28515625" style="2" customWidth="1"/>
    <col min="7930" max="7930" width="16.28515625" style="2" customWidth="1"/>
    <col min="7931" max="7931" width="13.42578125" style="2" customWidth="1"/>
    <col min="7932" max="7932" width="18.5703125" style="2" customWidth="1"/>
    <col min="7933" max="7933" width="20.140625" style="2" customWidth="1"/>
    <col min="7934" max="7934" width="16.28515625" style="2" customWidth="1"/>
    <col min="7935" max="7936" width="9.140625" style="2"/>
    <col min="7937" max="7937" width="10.42578125" style="2" bestFit="1" customWidth="1"/>
    <col min="7938" max="7938" width="10.140625" style="2" bestFit="1" customWidth="1"/>
    <col min="7939" max="8181" width="9.140625" style="2"/>
    <col min="8182" max="8182" width="41.140625" style="2" customWidth="1"/>
    <col min="8183" max="8183" width="10.140625" style="2" customWidth="1"/>
    <col min="8184" max="8184" width="11.5703125" style="2" customWidth="1"/>
    <col min="8185" max="8185" width="12.28515625" style="2" customWidth="1"/>
    <col min="8186" max="8186" width="16.28515625" style="2" customWidth="1"/>
    <col min="8187" max="8187" width="13.42578125" style="2" customWidth="1"/>
    <col min="8188" max="8188" width="18.5703125" style="2" customWidth="1"/>
    <col min="8189" max="8189" width="20.140625" style="2" customWidth="1"/>
    <col min="8190" max="8190" width="16.28515625" style="2" customWidth="1"/>
    <col min="8191" max="8192" width="9.140625" style="2"/>
    <col min="8193" max="8193" width="10.42578125" style="2" bestFit="1" customWidth="1"/>
    <col min="8194" max="8194" width="10.140625" style="2" bestFit="1" customWidth="1"/>
    <col min="8195" max="8437" width="9.140625" style="2"/>
    <col min="8438" max="8438" width="41.140625" style="2" customWidth="1"/>
    <col min="8439" max="8439" width="10.140625" style="2" customWidth="1"/>
    <col min="8440" max="8440" width="11.5703125" style="2" customWidth="1"/>
    <col min="8441" max="8441" width="12.28515625" style="2" customWidth="1"/>
    <col min="8442" max="8442" width="16.28515625" style="2" customWidth="1"/>
    <col min="8443" max="8443" width="13.42578125" style="2" customWidth="1"/>
    <col min="8444" max="8444" width="18.5703125" style="2" customWidth="1"/>
    <col min="8445" max="8445" width="20.140625" style="2" customWidth="1"/>
    <col min="8446" max="8446" width="16.28515625" style="2" customWidth="1"/>
    <col min="8447" max="8448" width="9.140625" style="2"/>
    <col min="8449" max="8449" width="10.42578125" style="2" bestFit="1" customWidth="1"/>
    <col min="8450" max="8450" width="10.140625" style="2" bestFit="1" customWidth="1"/>
    <col min="8451" max="8693" width="9.140625" style="2"/>
    <col min="8694" max="8694" width="41.140625" style="2" customWidth="1"/>
    <col min="8695" max="8695" width="10.140625" style="2" customWidth="1"/>
    <col min="8696" max="8696" width="11.5703125" style="2" customWidth="1"/>
    <col min="8697" max="8697" width="12.28515625" style="2" customWidth="1"/>
    <col min="8698" max="8698" width="16.28515625" style="2" customWidth="1"/>
    <col min="8699" max="8699" width="13.42578125" style="2" customWidth="1"/>
    <col min="8700" max="8700" width="18.5703125" style="2" customWidth="1"/>
    <col min="8701" max="8701" width="20.140625" style="2" customWidth="1"/>
    <col min="8702" max="8702" width="16.28515625" style="2" customWidth="1"/>
    <col min="8703" max="8704" width="9.140625" style="2"/>
    <col min="8705" max="8705" width="10.42578125" style="2" bestFit="1" customWidth="1"/>
    <col min="8706" max="8706" width="10.140625" style="2" bestFit="1" customWidth="1"/>
    <col min="8707" max="8949" width="9.140625" style="2"/>
    <col min="8950" max="8950" width="41.140625" style="2" customWidth="1"/>
    <col min="8951" max="8951" width="10.140625" style="2" customWidth="1"/>
    <col min="8952" max="8952" width="11.5703125" style="2" customWidth="1"/>
    <col min="8953" max="8953" width="12.28515625" style="2" customWidth="1"/>
    <col min="8954" max="8954" width="16.28515625" style="2" customWidth="1"/>
    <col min="8955" max="8955" width="13.42578125" style="2" customWidth="1"/>
    <col min="8956" max="8956" width="18.5703125" style="2" customWidth="1"/>
    <col min="8957" max="8957" width="20.140625" style="2" customWidth="1"/>
    <col min="8958" max="8958" width="16.28515625" style="2" customWidth="1"/>
    <col min="8959" max="8960" width="9.140625" style="2"/>
    <col min="8961" max="8961" width="10.42578125" style="2" bestFit="1" customWidth="1"/>
    <col min="8962" max="8962" width="10.140625" style="2" bestFit="1" customWidth="1"/>
    <col min="8963" max="9205" width="9.140625" style="2"/>
    <col min="9206" max="9206" width="41.140625" style="2" customWidth="1"/>
    <col min="9207" max="9207" width="10.140625" style="2" customWidth="1"/>
    <col min="9208" max="9208" width="11.5703125" style="2" customWidth="1"/>
    <col min="9209" max="9209" width="12.28515625" style="2" customWidth="1"/>
    <col min="9210" max="9210" width="16.28515625" style="2" customWidth="1"/>
    <col min="9211" max="9211" width="13.42578125" style="2" customWidth="1"/>
    <col min="9212" max="9212" width="18.5703125" style="2" customWidth="1"/>
    <col min="9213" max="9213" width="20.140625" style="2" customWidth="1"/>
    <col min="9214" max="9214" width="16.28515625" style="2" customWidth="1"/>
    <col min="9215" max="9216" width="9.140625" style="2"/>
    <col min="9217" max="9217" width="10.42578125" style="2" bestFit="1" customWidth="1"/>
    <col min="9218" max="9218" width="10.140625" style="2" bestFit="1" customWidth="1"/>
    <col min="9219" max="9461" width="9.140625" style="2"/>
    <col min="9462" max="9462" width="41.140625" style="2" customWidth="1"/>
    <col min="9463" max="9463" width="10.140625" style="2" customWidth="1"/>
    <col min="9464" max="9464" width="11.5703125" style="2" customWidth="1"/>
    <col min="9465" max="9465" width="12.28515625" style="2" customWidth="1"/>
    <col min="9466" max="9466" width="16.28515625" style="2" customWidth="1"/>
    <col min="9467" max="9467" width="13.42578125" style="2" customWidth="1"/>
    <col min="9468" max="9468" width="18.5703125" style="2" customWidth="1"/>
    <col min="9469" max="9469" width="20.140625" style="2" customWidth="1"/>
    <col min="9470" max="9470" width="16.28515625" style="2" customWidth="1"/>
    <col min="9471" max="9472" width="9.140625" style="2"/>
    <col min="9473" max="9473" width="10.42578125" style="2" bestFit="1" customWidth="1"/>
    <col min="9474" max="9474" width="10.140625" style="2" bestFit="1" customWidth="1"/>
    <col min="9475" max="9717" width="9.140625" style="2"/>
    <col min="9718" max="9718" width="41.140625" style="2" customWidth="1"/>
    <col min="9719" max="9719" width="10.140625" style="2" customWidth="1"/>
    <col min="9720" max="9720" width="11.5703125" style="2" customWidth="1"/>
    <col min="9721" max="9721" width="12.28515625" style="2" customWidth="1"/>
    <col min="9722" max="9722" width="16.28515625" style="2" customWidth="1"/>
    <col min="9723" max="9723" width="13.42578125" style="2" customWidth="1"/>
    <col min="9724" max="9724" width="18.5703125" style="2" customWidth="1"/>
    <col min="9725" max="9725" width="20.140625" style="2" customWidth="1"/>
    <col min="9726" max="9726" width="16.28515625" style="2" customWidth="1"/>
    <col min="9727" max="9728" width="9.140625" style="2"/>
    <col min="9729" max="9729" width="10.42578125" style="2" bestFit="1" customWidth="1"/>
    <col min="9730" max="9730" width="10.140625" style="2" bestFit="1" customWidth="1"/>
    <col min="9731" max="9973" width="9.140625" style="2"/>
    <col min="9974" max="9974" width="41.140625" style="2" customWidth="1"/>
    <col min="9975" max="9975" width="10.140625" style="2" customWidth="1"/>
    <col min="9976" max="9976" width="11.5703125" style="2" customWidth="1"/>
    <col min="9977" max="9977" width="12.28515625" style="2" customWidth="1"/>
    <col min="9978" max="9978" width="16.28515625" style="2" customWidth="1"/>
    <col min="9979" max="9979" width="13.42578125" style="2" customWidth="1"/>
    <col min="9980" max="9980" width="18.5703125" style="2" customWidth="1"/>
    <col min="9981" max="9981" width="20.140625" style="2" customWidth="1"/>
    <col min="9982" max="9982" width="16.28515625" style="2" customWidth="1"/>
    <col min="9983" max="9984" width="9.140625" style="2"/>
    <col min="9985" max="9985" width="10.42578125" style="2" bestFit="1" customWidth="1"/>
    <col min="9986" max="9986" width="10.140625" style="2" bestFit="1" customWidth="1"/>
    <col min="9987" max="10229" width="9.140625" style="2"/>
    <col min="10230" max="10230" width="41.140625" style="2" customWidth="1"/>
    <col min="10231" max="10231" width="10.140625" style="2" customWidth="1"/>
    <col min="10232" max="10232" width="11.5703125" style="2" customWidth="1"/>
    <col min="10233" max="10233" width="12.28515625" style="2" customWidth="1"/>
    <col min="10234" max="10234" width="16.28515625" style="2" customWidth="1"/>
    <col min="10235" max="10235" width="13.42578125" style="2" customWidth="1"/>
    <col min="10236" max="10236" width="18.5703125" style="2" customWidth="1"/>
    <col min="10237" max="10237" width="20.140625" style="2" customWidth="1"/>
    <col min="10238" max="10238" width="16.28515625" style="2" customWidth="1"/>
    <col min="10239" max="10240" width="9.140625" style="2"/>
    <col min="10241" max="10241" width="10.42578125" style="2" bestFit="1" customWidth="1"/>
    <col min="10242" max="10242" width="10.140625" style="2" bestFit="1" customWidth="1"/>
    <col min="10243" max="10485" width="9.140625" style="2"/>
    <col min="10486" max="10486" width="41.140625" style="2" customWidth="1"/>
    <col min="10487" max="10487" width="10.140625" style="2" customWidth="1"/>
    <col min="10488" max="10488" width="11.5703125" style="2" customWidth="1"/>
    <col min="10489" max="10489" width="12.28515625" style="2" customWidth="1"/>
    <col min="10490" max="10490" width="16.28515625" style="2" customWidth="1"/>
    <col min="10491" max="10491" width="13.42578125" style="2" customWidth="1"/>
    <col min="10492" max="10492" width="18.5703125" style="2" customWidth="1"/>
    <col min="10493" max="10493" width="20.140625" style="2" customWidth="1"/>
    <col min="10494" max="10494" width="16.28515625" style="2" customWidth="1"/>
    <col min="10495" max="10496" width="9.140625" style="2"/>
    <col min="10497" max="10497" width="10.42578125" style="2" bestFit="1" customWidth="1"/>
    <col min="10498" max="10498" width="10.140625" style="2" bestFit="1" customWidth="1"/>
    <col min="10499" max="10741" width="9.140625" style="2"/>
    <col min="10742" max="10742" width="41.140625" style="2" customWidth="1"/>
    <col min="10743" max="10743" width="10.140625" style="2" customWidth="1"/>
    <col min="10744" max="10744" width="11.5703125" style="2" customWidth="1"/>
    <col min="10745" max="10745" width="12.28515625" style="2" customWidth="1"/>
    <col min="10746" max="10746" width="16.28515625" style="2" customWidth="1"/>
    <col min="10747" max="10747" width="13.42578125" style="2" customWidth="1"/>
    <col min="10748" max="10748" width="18.5703125" style="2" customWidth="1"/>
    <col min="10749" max="10749" width="20.140625" style="2" customWidth="1"/>
    <col min="10750" max="10750" width="16.28515625" style="2" customWidth="1"/>
    <col min="10751" max="10752" width="9.140625" style="2"/>
    <col min="10753" max="10753" width="10.42578125" style="2" bestFit="1" customWidth="1"/>
    <col min="10754" max="10754" width="10.140625" style="2" bestFit="1" customWidth="1"/>
    <col min="10755" max="10997" width="9.140625" style="2"/>
    <col min="10998" max="10998" width="41.140625" style="2" customWidth="1"/>
    <col min="10999" max="10999" width="10.140625" style="2" customWidth="1"/>
    <col min="11000" max="11000" width="11.5703125" style="2" customWidth="1"/>
    <col min="11001" max="11001" width="12.28515625" style="2" customWidth="1"/>
    <col min="11002" max="11002" width="16.28515625" style="2" customWidth="1"/>
    <col min="11003" max="11003" width="13.42578125" style="2" customWidth="1"/>
    <col min="11004" max="11004" width="18.5703125" style="2" customWidth="1"/>
    <col min="11005" max="11005" width="20.140625" style="2" customWidth="1"/>
    <col min="11006" max="11006" width="16.28515625" style="2" customWidth="1"/>
    <col min="11007" max="11008" width="9.140625" style="2"/>
    <col min="11009" max="11009" width="10.42578125" style="2" bestFit="1" customWidth="1"/>
    <col min="11010" max="11010" width="10.140625" style="2" bestFit="1" customWidth="1"/>
    <col min="11011" max="11253" width="9.140625" style="2"/>
    <col min="11254" max="11254" width="41.140625" style="2" customWidth="1"/>
    <col min="11255" max="11255" width="10.140625" style="2" customWidth="1"/>
    <col min="11256" max="11256" width="11.5703125" style="2" customWidth="1"/>
    <col min="11257" max="11257" width="12.28515625" style="2" customWidth="1"/>
    <col min="11258" max="11258" width="16.28515625" style="2" customWidth="1"/>
    <col min="11259" max="11259" width="13.42578125" style="2" customWidth="1"/>
    <col min="11260" max="11260" width="18.5703125" style="2" customWidth="1"/>
    <col min="11261" max="11261" width="20.140625" style="2" customWidth="1"/>
    <col min="11262" max="11262" width="16.28515625" style="2" customWidth="1"/>
    <col min="11263" max="11264" width="9.140625" style="2"/>
    <col min="11265" max="11265" width="10.42578125" style="2" bestFit="1" customWidth="1"/>
    <col min="11266" max="11266" width="10.140625" style="2" bestFit="1" customWidth="1"/>
    <col min="11267" max="11509" width="9.140625" style="2"/>
    <col min="11510" max="11510" width="41.140625" style="2" customWidth="1"/>
    <col min="11511" max="11511" width="10.140625" style="2" customWidth="1"/>
    <col min="11512" max="11512" width="11.5703125" style="2" customWidth="1"/>
    <col min="11513" max="11513" width="12.28515625" style="2" customWidth="1"/>
    <col min="11514" max="11514" width="16.28515625" style="2" customWidth="1"/>
    <col min="11515" max="11515" width="13.42578125" style="2" customWidth="1"/>
    <col min="11516" max="11516" width="18.5703125" style="2" customWidth="1"/>
    <col min="11517" max="11517" width="20.140625" style="2" customWidth="1"/>
    <col min="11518" max="11518" width="16.28515625" style="2" customWidth="1"/>
    <col min="11519" max="11520" width="9.140625" style="2"/>
    <col min="11521" max="11521" width="10.42578125" style="2" bestFit="1" customWidth="1"/>
    <col min="11522" max="11522" width="10.140625" style="2" bestFit="1" customWidth="1"/>
    <col min="11523" max="11765" width="9.140625" style="2"/>
    <col min="11766" max="11766" width="41.140625" style="2" customWidth="1"/>
    <col min="11767" max="11767" width="10.140625" style="2" customWidth="1"/>
    <col min="11768" max="11768" width="11.5703125" style="2" customWidth="1"/>
    <col min="11769" max="11769" width="12.28515625" style="2" customWidth="1"/>
    <col min="11770" max="11770" width="16.28515625" style="2" customWidth="1"/>
    <col min="11771" max="11771" width="13.42578125" style="2" customWidth="1"/>
    <col min="11772" max="11772" width="18.5703125" style="2" customWidth="1"/>
    <col min="11773" max="11773" width="20.140625" style="2" customWidth="1"/>
    <col min="11774" max="11774" width="16.28515625" style="2" customWidth="1"/>
    <col min="11775" max="11776" width="9.140625" style="2"/>
    <col min="11777" max="11777" width="10.42578125" style="2" bestFit="1" customWidth="1"/>
    <col min="11778" max="11778" width="10.140625" style="2" bestFit="1" customWidth="1"/>
    <col min="11779" max="12021" width="9.140625" style="2"/>
    <col min="12022" max="12022" width="41.140625" style="2" customWidth="1"/>
    <col min="12023" max="12023" width="10.140625" style="2" customWidth="1"/>
    <col min="12024" max="12024" width="11.5703125" style="2" customWidth="1"/>
    <col min="12025" max="12025" width="12.28515625" style="2" customWidth="1"/>
    <col min="12026" max="12026" width="16.28515625" style="2" customWidth="1"/>
    <col min="12027" max="12027" width="13.42578125" style="2" customWidth="1"/>
    <col min="12028" max="12028" width="18.5703125" style="2" customWidth="1"/>
    <col min="12029" max="12029" width="20.140625" style="2" customWidth="1"/>
    <col min="12030" max="12030" width="16.28515625" style="2" customWidth="1"/>
    <col min="12031" max="12032" width="9.140625" style="2"/>
    <col min="12033" max="12033" width="10.42578125" style="2" bestFit="1" customWidth="1"/>
    <col min="12034" max="12034" width="10.140625" style="2" bestFit="1" customWidth="1"/>
    <col min="12035" max="12277" width="9.140625" style="2"/>
    <col min="12278" max="12278" width="41.140625" style="2" customWidth="1"/>
    <col min="12279" max="12279" width="10.140625" style="2" customWidth="1"/>
    <col min="12280" max="12280" width="11.5703125" style="2" customWidth="1"/>
    <col min="12281" max="12281" width="12.28515625" style="2" customWidth="1"/>
    <col min="12282" max="12282" width="16.28515625" style="2" customWidth="1"/>
    <col min="12283" max="12283" width="13.42578125" style="2" customWidth="1"/>
    <col min="12284" max="12284" width="18.5703125" style="2" customWidth="1"/>
    <col min="12285" max="12285" width="20.140625" style="2" customWidth="1"/>
    <col min="12286" max="12286" width="16.28515625" style="2" customWidth="1"/>
    <col min="12287" max="12288" width="9.140625" style="2"/>
    <col min="12289" max="12289" width="10.42578125" style="2" bestFit="1" customWidth="1"/>
    <col min="12290" max="12290" width="10.140625" style="2" bestFit="1" customWidth="1"/>
    <col min="12291" max="12533" width="9.140625" style="2"/>
    <col min="12534" max="12534" width="41.140625" style="2" customWidth="1"/>
    <col min="12535" max="12535" width="10.140625" style="2" customWidth="1"/>
    <col min="12536" max="12536" width="11.5703125" style="2" customWidth="1"/>
    <col min="12537" max="12537" width="12.28515625" style="2" customWidth="1"/>
    <col min="12538" max="12538" width="16.28515625" style="2" customWidth="1"/>
    <col min="12539" max="12539" width="13.42578125" style="2" customWidth="1"/>
    <col min="12540" max="12540" width="18.5703125" style="2" customWidth="1"/>
    <col min="12541" max="12541" width="20.140625" style="2" customWidth="1"/>
    <col min="12542" max="12542" width="16.28515625" style="2" customWidth="1"/>
    <col min="12543" max="12544" width="9.140625" style="2"/>
    <col min="12545" max="12545" width="10.42578125" style="2" bestFit="1" customWidth="1"/>
    <col min="12546" max="12546" width="10.140625" style="2" bestFit="1" customWidth="1"/>
    <col min="12547" max="12789" width="9.140625" style="2"/>
    <col min="12790" max="12790" width="41.140625" style="2" customWidth="1"/>
    <col min="12791" max="12791" width="10.140625" style="2" customWidth="1"/>
    <col min="12792" max="12792" width="11.5703125" style="2" customWidth="1"/>
    <col min="12793" max="12793" width="12.28515625" style="2" customWidth="1"/>
    <col min="12794" max="12794" width="16.28515625" style="2" customWidth="1"/>
    <col min="12795" max="12795" width="13.42578125" style="2" customWidth="1"/>
    <col min="12796" max="12796" width="18.5703125" style="2" customWidth="1"/>
    <col min="12797" max="12797" width="20.140625" style="2" customWidth="1"/>
    <col min="12798" max="12798" width="16.28515625" style="2" customWidth="1"/>
    <col min="12799" max="12800" width="9.140625" style="2"/>
    <col min="12801" max="12801" width="10.42578125" style="2" bestFit="1" customWidth="1"/>
    <col min="12802" max="12802" width="10.140625" style="2" bestFit="1" customWidth="1"/>
    <col min="12803" max="13045" width="9.140625" style="2"/>
    <col min="13046" max="13046" width="41.140625" style="2" customWidth="1"/>
    <col min="13047" max="13047" width="10.140625" style="2" customWidth="1"/>
    <col min="13048" max="13048" width="11.5703125" style="2" customWidth="1"/>
    <col min="13049" max="13049" width="12.28515625" style="2" customWidth="1"/>
    <col min="13050" max="13050" width="16.28515625" style="2" customWidth="1"/>
    <col min="13051" max="13051" width="13.42578125" style="2" customWidth="1"/>
    <col min="13052" max="13052" width="18.5703125" style="2" customWidth="1"/>
    <col min="13053" max="13053" width="20.140625" style="2" customWidth="1"/>
    <col min="13054" max="13054" width="16.28515625" style="2" customWidth="1"/>
    <col min="13055" max="13056" width="9.140625" style="2"/>
    <col min="13057" max="13057" width="10.42578125" style="2" bestFit="1" customWidth="1"/>
    <col min="13058" max="13058" width="10.140625" style="2" bestFit="1" customWidth="1"/>
    <col min="13059" max="13301" width="9.140625" style="2"/>
    <col min="13302" max="13302" width="41.140625" style="2" customWidth="1"/>
    <col min="13303" max="13303" width="10.140625" style="2" customWidth="1"/>
    <col min="13304" max="13304" width="11.5703125" style="2" customWidth="1"/>
    <col min="13305" max="13305" width="12.28515625" style="2" customWidth="1"/>
    <col min="13306" max="13306" width="16.28515625" style="2" customWidth="1"/>
    <col min="13307" max="13307" width="13.42578125" style="2" customWidth="1"/>
    <col min="13308" max="13308" width="18.5703125" style="2" customWidth="1"/>
    <col min="13309" max="13309" width="20.140625" style="2" customWidth="1"/>
    <col min="13310" max="13310" width="16.28515625" style="2" customWidth="1"/>
    <col min="13311" max="13312" width="9.140625" style="2"/>
    <col min="13313" max="13313" width="10.42578125" style="2" bestFit="1" customWidth="1"/>
    <col min="13314" max="13314" width="10.140625" style="2" bestFit="1" customWidth="1"/>
    <col min="13315" max="13557" width="9.140625" style="2"/>
    <col min="13558" max="13558" width="41.140625" style="2" customWidth="1"/>
    <col min="13559" max="13559" width="10.140625" style="2" customWidth="1"/>
    <col min="13560" max="13560" width="11.5703125" style="2" customWidth="1"/>
    <col min="13561" max="13561" width="12.28515625" style="2" customWidth="1"/>
    <col min="13562" max="13562" width="16.28515625" style="2" customWidth="1"/>
    <col min="13563" max="13563" width="13.42578125" style="2" customWidth="1"/>
    <col min="13564" max="13564" width="18.5703125" style="2" customWidth="1"/>
    <col min="13565" max="13565" width="20.140625" style="2" customWidth="1"/>
    <col min="13566" max="13566" width="16.28515625" style="2" customWidth="1"/>
    <col min="13567" max="13568" width="9.140625" style="2"/>
    <col min="13569" max="13569" width="10.42578125" style="2" bestFit="1" customWidth="1"/>
    <col min="13570" max="13570" width="10.140625" style="2" bestFit="1" customWidth="1"/>
    <col min="13571" max="13813" width="9.140625" style="2"/>
    <col min="13814" max="13814" width="41.140625" style="2" customWidth="1"/>
    <col min="13815" max="13815" width="10.140625" style="2" customWidth="1"/>
    <col min="13816" max="13816" width="11.5703125" style="2" customWidth="1"/>
    <col min="13817" max="13817" width="12.28515625" style="2" customWidth="1"/>
    <col min="13818" max="13818" width="16.28515625" style="2" customWidth="1"/>
    <col min="13819" max="13819" width="13.42578125" style="2" customWidth="1"/>
    <col min="13820" max="13820" width="18.5703125" style="2" customWidth="1"/>
    <col min="13821" max="13821" width="20.140625" style="2" customWidth="1"/>
    <col min="13822" max="13822" width="16.28515625" style="2" customWidth="1"/>
    <col min="13823" max="13824" width="9.140625" style="2"/>
    <col min="13825" max="13825" width="10.42578125" style="2" bestFit="1" customWidth="1"/>
    <col min="13826" max="13826" width="10.140625" style="2" bestFit="1" customWidth="1"/>
    <col min="13827" max="14069" width="9.140625" style="2"/>
    <col min="14070" max="14070" width="41.140625" style="2" customWidth="1"/>
    <col min="14071" max="14071" width="10.140625" style="2" customWidth="1"/>
    <col min="14072" max="14072" width="11.5703125" style="2" customWidth="1"/>
    <col min="14073" max="14073" width="12.28515625" style="2" customWidth="1"/>
    <col min="14074" max="14074" width="16.28515625" style="2" customWidth="1"/>
    <col min="14075" max="14075" width="13.42578125" style="2" customWidth="1"/>
    <col min="14076" max="14076" width="18.5703125" style="2" customWidth="1"/>
    <col min="14077" max="14077" width="20.140625" style="2" customWidth="1"/>
    <col min="14078" max="14078" width="16.28515625" style="2" customWidth="1"/>
    <col min="14079" max="14080" width="9.140625" style="2"/>
    <col min="14081" max="14081" width="10.42578125" style="2" bestFit="1" customWidth="1"/>
    <col min="14082" max="14082" width="10.140625" style="2" bestFit="1" customWidth="1"/>
    <col min="14083" max="14325" width="9.140625" style="2"/>
    <col min="14326" max="14326" width="41.140625" style="2" customWidth="1"/>
    <col min="14327" max="14327" width="10.140625" style="2" customWidth="1"/>
    <col min="14328" max="14328" width="11.5703125" style="2" customWidth="1"/>
    <col min="14329" max="14329" width="12.28515625" style="2" customWidth="1"/>
    <col min="14330" max="14330" width="16.28515625" style="2" customWidth="1"/>
    <col min="14331" max="14331" width="13.42578125" style="2" customWidth="1"/>
    <col min="14332" max="14332" width="18.5703125" style="2" customWidth="1"/>
    <col min="14333" max="14333" width="20.140625" style="2" customWidth="1"/>
    <col min="14334" max="14334" width="16.28515625" style="2" customWidth="1"/>
    <col min="14335" max="14336" width="9.140625" style="2"/>
    <col min="14337" max="14337" width="10.42578125" style="2" bestFit="1" customWidth="1"/>
    <col min="14338" max="14338" width="10.140625" style="2" bestFit="1" customWidth="1"/>
    <col min="14339" max="14581" width="9.140625" style="2"/>
    <col min="14582" max="14582" width="41.140625" style="2" customWidth="1"/>
    <col min="14583" max="14583" width="10.140625" style="2" customWidth="1"/>
    <col min="14584" max="14584" width="11.5703125" style="2" customWidth="1"/>
    <col min="14585" max="14585" width="12.28515625" style="2" customWidth="1"/>
    <col min="14586" max="14586" width="16.28515625" style="2" customWidth="1"/>
    <col min="14587" max="14587" width="13.42578125" style="2" customWidth="1"/>
    <col min="14588" max="14588" width="18.5703125" style="2" customWidth="1"/>
    <col min="14589" max="14589" width="20.140625" style="2" customWidth="1"/>
    <col min="14590" max="14590" width="16.28515625" style="2" customWidth="1"/>
    <col min="14591" max="14592" width="9.140625" style="2"/>
    <col min="14593" max="14593" width="10.42578125" style="2" bestFit="1" customWidth="1"/>
    <col min="14594" max="14594" width="10.140625" style="2" bestFit="1" customWidth="1"/>
    <col min="14595" max="14837" width="9.140625" style="2"/>
    <col min="14838" max="14838" width="41.140625" style="2" customWidth="1"/>
    <col min="14839" max="14839" width="10.140625" style="2" customWidth="1"/>
    <col min="14840" max="14840" width="11.5703125" style="2" customWidth="1"/>
    <col min="14841" max="14841" width="12.28515625" style="2" customWidth="1"/>
    <col min="14842" max="14842" width="16.28515625" style="2" customWidth="1"/>
    <col min="14843" max="14843" width="13.42578125" style="2" customWidth="1"/>
    <col min="14844" max="14844" width="18.5703125" style="2" customWidth="1"/>
    <col min="14845" max="14845" width="20.140625" style="2" customWidth="1"/>
    <col min="14846" max="14846" width="16.28515625" style="2" customWidth="1"/>
    <col min="14847" max="14848" width="9.140625" style="2"/>
    <col min="14849" max="14849" width="10.42578125" style="2" bestFit="1" customWidth="1"/>
    <col min="14850" max="14850" width="10.140625" style="2" bestFit="1" customWidth="1"/>
    <col min="14851" max="15093" width="9.140625" style="2"/>
    <col min="15094" max="15094" width="41.140625" style="2" customWidth="1"/>
    <col min="15095" max="15095" width="10.140625" style="2" customWidth="1"/>
    <col min="15096" max="15096" width="11.5703125" style="2" customWidth="1"/>
    <col min="15097" max="15097" width="12.28515625" style="2" customWidth="1"/>
    <col min="15098" max="15098" width="16.28515625" style="2" customWidth="1"/>
    <col min="15099" max="15099" width="13.42578125" style="2" customWidth="1"/>
    <col min="15100" max="15100" width="18.5703125" style="2" customWidth="1"/>
    <col min="15101" max="15101" width="20.140625" style="2" customWidth="1"/>
    <col min="15102" max="15102" width="16.28515625" style="2" customWidth="1"/>
    <col min="15103" max="15104" width="9.140625" style="2"/>
    <col min="15105" max="15105" width="10.42578125" style="2" bestFit="1" customWidth="1"/>
    <col min="15106" max="15106" width="10.140625" style="2" bestFit="1" customWidth="1"/>
    <col min="15107" max="15349" width="9.140625" style="2"/>
    <col min="15350" max="15350" width="41.140625" style="2" customWidth="1"/>
    <col min="15351" max="15351" width="10.140625" style="2" customWidth="1"/>
    <col min="15352" max="15352" width="11.5703125" style="2" customWidth="1"/>
    <col min="15353" max="15353" width="12.28515625" style="2" customWidth="1"/>
    <col min="15354" max="15354" width="16.28515625" style="2" customWidth="1"/>
    <col min="15355" max="15355" width="13.42578125" style="2" customWidth="1"/>
    <col min="15356" max="15356" width="18.5703125" style="2" customWidth="1"/>
    <col min="15357" max="15357" width="20.140625" style="2" customWidth="1"/>
    <col min="15358" max="15358" width="16.28515625" style="2" customWidth="1"/>
    <col min="15359" max="15360" width="9.140625" style="2"/>
    <col min="15361" max="15361" width="10.42578125" style="2" bestFit="1" customWidth="1"/>
    <col min="15362" max="15362" width="10.140625" style="2" bestFit="1" customWidth="1"/>
    <col min="15363" max="15605" width="9.140625" style="2"/>
    <col min="15606" max="15606" width="41.140625" style="2" customWidth="1"/>
    <col min="15607" max="15607" width="10.140625" style="2" customWidth="1"/>
    <col min="15608" max="15608" width="11.5703125" style="2" customWidth="1"/>
    <col min="15609" max="15609" width="12.28515625" style="2" customWidth="1"/>
    <col min="15610" max="15610" width="16.28515625" style="2" customWidth="1"/>
    <col min="15611" max="15611" width="13.42578125" style="2" customWidth="1"/>
    <col min="15612" max="15612" width="18.5703125" style="2" customWidth="1"/>
    <col min="15613" max="15613" width="20.140625" style="2" customWidth="1"/>
    <col min="15614" max="15614" width="16.28515625" style="2" customWidth="1"/>
    <col min="15615" max="15616" width="9.140625" style="2"/>
    <col min="15617" max="15617" width="10.42578125" style="2" bestFit="1" customWidth="1"/>
    <col min="15618" max="15618" width="10.140625" style="2" bestFit="1" customWidth="1"/>
    <col min="15619" max="15861" width="9.140625" style="2"/>
    <col min="15862" max="15862" width="41.140625" style="2" customWidth="1"/>
    <col min="15863" max="15863" width="10.140625" style="2" customWidth="1"/>
    <col min="15864" max="15864" width="11.5703125" style="2" customWidth="1"/>
    <col min="15865" max="15865" width="12.28515625" style="2" customWidth="1"/>
    <col min="15866" max="15866" width="16.28515625" style="2" customWidth="1"/>
    <col min="15867" max="15867" width="13.42578125" style="2" customWidth="1"/>
    <col min="15868" max="15868" width="18.5703125" style="2" customWidth="1"/>
    <col min="15869" max="15869" width="20.140625" style="2" customWidth="1"/>
    <col min="15870" max="15870" width="16.28515625" style="2" customWidth="1"/>
    <col min="15871" max="15872" width="9.140625" style="2"/>
    <col min="15873" max="15873" width="10.42578125" style="2" bestFit="1" customWidth="1"/>
    <col min="15874" max="15874" width="10.140625" style="2" bestFit="1" customWidth="1"/>
    <col min="15875" max="16117" width="9.140625" style="2"/>
    <col min="16118" max="16118" width="41.140625" style="2" customWidth="1"/>
    <col min="16119" max="16119" width="10.140625" style="2" customWidth="1"/>
    <col min="16120" max="16120" width="11.5703125" style="2" customWidth="1"/>
    <col min="16121" max="16121" width="12.28515625" style="2" customWidth="1"/>
    <col min="16122" max="16122" width="16.28515625" style="2" customWidth="1"/>
    <col min="16123" max="16123" width="13.42578125" style="2" customWidth="1"/>
    <col min="16124" max="16124" width="18.5703125" style="2" customWidth="1"/>
    <col min="16125" max="16125" width="20.140625" style="2" customWidth="1"/>
    <col min="16126" max="16126" width="16.28515625" style="2" customWidth="1"/>
    <col min="16127" max="16128" width="9.140625" style="2"/>
    <col min="16129" max="16129" width="10.42578125" style="2" bestFit="1" customWidth="1"/>
    <col min="16130" max="16130" width="10.140625" style="2" bestFit="1" customWidth="1"/>
    <col min="16131" max="16384" width="9.140625" style="2"/>
  </cols>
  <sheetData>
    <row r="1" spans="1:9" x14ac:dyDescent="0.25">
      <c r="H1" s="173" t="s">
        <v>272</v>
      </c>
      <c r="I1" s="173"/>
    </row>
    <row r="2" spans="1:9" s="1" customFormat="1" ht="39.75" customHeight="1" x14ac:dyDescent="0.25">
      <c r="A2" s="135" t="s">
        <v>132</v>
      </c>
      <c r="B2" s="135"/>
      <c r="C2" s="135"/>
      <c r="D2" s="135"/>
      <c r="E2" s="135"/>
      <c r="F2" s="135"/>
      <c r="G2" s="135"/>
      <c r="H2" s="135"/>
      <c r="I2" s="135"/>
    </row>
    <row r="4" spans="1:9" x14ac:dyDescent="0.25">
      <c r="A4" s="2" t="s">
        <v>136</v>
      </c>
      <c r="G4" s="25"/>
      <c r="H4" s="25"/>
    </row>
    <row r="5" spans="1:9" x14ac:dyDescent="0.25">
      <c r="A5" s="2" t="s">
        <v>251</v>
      </c>
    </row>
    <row r="6" spans="1:9" x14ac:dyDescent="0.25">
      <c r="E6" s="17"/>
      <c r="H6" s="16"/>
    </row>
    <row r="7" spans="1:9" ht="36" customHeight="1" x14ac:dyDescent="0.25">
      <c r="A7" s="137"/>
      <c r="B7" s="162" t="s">
        <v>17</v>
      </c>
      <c r="C7" s="174" t="s">
        <v>19</v>
      </c>
      <c r="D7" s="174"/>
      <c r="E7" s="174"/>
      <c r="F7" s="174" t="s">
        <v>10</v>
      </c>
      <c r="G7" s="159" t="s">
        <v>155</v>
      </c>
      <c r="H7" s="175" t="s">
        <v>20</v>
      </c>
      <c r="I7" s="164" t="s">
        <v>7</v>
      </c>
    </row>
    <row r="8" spans="1:9" ht="24" customHeight="1" x14ac:dyDescent="0.25">
      <c r="A8" s="137"/>
      <c r="B8" s="162"/>
      <c r="C8" s="176" t="s">
        <v>1</v>
      </c>
      <c r="D8" s="176" t="s">
        <v>152</v>
      </c>
      <c r="E8" s="174" t="s">
        <v>26</v>
      </c>
      <c r="F8" s="174"/>
      <c r="G8" s="159"/>
      <c r="H8" s="175"/>
      <c r="I8" s="164"/>
    </row>
    <row r="9" spans="1:9" ht="47.25" customHeight="1" x14ac:dyDescent="0.25">
      <c r="A9" s="137"/>
      <c r="B9" s="162"/>
      <c r="C9" s="177"/>
      <c r="D9" s="177"/>
      <c r="E9" s="174"/>
      <c r="F9" s="174"/>
      <c r="G9" s="159"/>
      <c r="H9" s="175"/>
      <c r="I9" s="164"/>
    </row>
    <row r="10" spans="1:9" x14ac:dyDescent="0.25">
      <c r="A10" s="11">
        <v>1</v>
      </c>
      <c r="B10" s="11">
        <v>2</v>
      </c>
      <c r="C10" s="11" t="s">
        <v>112</v>
      </c>
      <c r="D10" s="11">
        <v>4</v>
      </c>
      <c r="E10" s="11">
        <v>5</v>
      </c>
      <c r="F10" s="11">
        <v>6</v>
      </c>
      <c r="G10" s="11">
        <v>7</v>
      </c>
      <c r="H10" s="11">
        <v>8</v>
      </c>
      <c r="I10" s="11" t="s">
        <v>133</v>
      </c>
    </row>
    <row r="11" spans="1:9" s="1" customFormat="1" ht="23.25" customHeight="1" x14ac:dyDescent="0.25">
      <c r="A11" s="3" t="s">
        <v>0</v>
      </c>
      <c r="B11" s="5">
        <f>SUM(B12:B88)</f>
        <v>77</v>
      </c>
      <c r="C11" s="5"/>
      <c r="D11" s="5"/>
      <c r="E11" s="5">
        <f>SUM(E12:E88)</f>
        <v>2744.2</v>
      </c>
      <c r="F11" s="6"/>
      <c r="G11" s="6"/>
      <c r="H11" s="6">
        <f>SUM(H12:H88)</f>
        <v>47942.090000000011</v>
      </c>
      <c r="I11" s="6">
        <f>SUM(I12:I88)</f>
        <v>59251.609999999986</v>
      </c>
    </row>
    <row r="12" spans="1:9" x14ac:dyDescent="0.25">
      <c r="A12" s="112" t="s">
        <v>95</v>
      </c>
      <c r="B12" s="113">
        <v>1</v>
      </c>
      <c r="C12" s="113">
        <v>209.5</v>
      </c>
      <c r="D12" s="113">
        <v>168</v>
      </c>
      <c r="E12" s="113">
        <v>41.5</v>
      </c>
      <c r="F12" s="110">
        <v>1382</v>
      </c>
      <c r="G12" s="109">
        <f>ROUND(F12/168,3)</f>
        <v>8.2260000000000009</v>
      </c>
      <c r="H12" s="9">
        <f>ROUND(E12*G12*2,2)</f>
        <v>682.76</v>
      </c>
      <c r="I12" s="9">
        <f>ROUND(H12*1.2359,2)</f>
        <v>843.82</v>
      </c>
    </row>
    <row r="13" spans="1:9" x14ac:dyDescent="0.25">
      <c r="A13" s="112" t="s">
        <v>159</v>
      </c>
      <c r="B13" s="113">
        <v>1</v>
      </c>
      <c r="C13" s="113">
        <v>94</v>
      </c>
      <c r="D13" s="113">
        <v>80</v>
      </c>
      <c r="E13" s="113">
        <v>14</v>
      </c>
      <c r="F13" s="110">
        <v>1287</v>
      </c>
      <c r="G13" s="9">
        <f>ROUND(F13/168,3)</f>
        <v>7.6609999999999996</v>
      </c>
      <c r="H13" s="9">
        <f t="shared" ref="H13:H74" si="0">ROUND(E13*G13*2,2)</f>
        <v>214.51</v>
      </c>
      <c r="I13" s="9">
        <f t="shared" ref="I13:I74" si="1">ROUND(H13*1.2359,2)</f>
        <v>265.11</v>
      </c>
    </row>
    <row r="14" spans="1:9" x14ac:dyDescent="0.25">
      <c r="A14" s="112" t="s">
        <v>135</v>
      </c>
      <c r="B14" s="113">
        <v>1</v>
      </c>
      <c r="C14" s="113">
        <v>179.5</v>
      </c>
      <c r="D14" s="113">
        <v>168</v>
      </c>
      <c r="E14" s="113">
        <v>11.5</v>
      </c>
      <c r="F14" s="110">
        <v>1190</v>
      </c>
      <c r="G14" s="109">
        <f t="shared" ref="G14:G77" si="2">ROUND(F14/168,3)</f>
        <v>7.0830000000000002</v>
      </c>
      <c r="H14" s="9">
        <f t="shared" si="0"/>
        <v>162.91</v>
      </c>
      <c r="I14" s="9">
        <f t="shared" si="1"/>
        <v>201.34</v>
      </c>
    </row>
    <row r="15" spans="1:9" x14ac:dyDescent="0.25">
      <c r="A15" s="112" t="s">
        <v>145</v>
      </c>
      <c r="B15" s="113">
        <v>1</v>
      </c>
      <c r="C15" s="113">
        <v>206</v>
      </c>
      <c r="D15" s="113">
        <v>168</v>
      </c>
      <c r="E15" s="113">
        <v>38</v>
      </c>
      <c r="F15" s="110">
        <v>1917</v>
      </c>
      <c r="G15" s="109">
        <f t="shared" si="2"/>
        <v>11.411</v>
      </c>
      <c r="H15" s="9">
        <f t="shared" si="0"/>
        <v>867.24</v>
      </c>
      <c r="I15" s="9">
        <f t="shared" si="1"/>
        <v>1071.82</v>
      </c>
    </row>
    <row r="16" spans="1:9" x14ac:dyDescent="0.25">
      <c r="A16" s="112" t="s">
        <v>252</v>
      </c>
      <c r="B16" s="113">
        <v>1</v>
      </c>
      <c r="C16" s="113">
        <v>205.5</v>
      </c>
      <c r="D16" s="113">
        <v>168</v>
      </c>
      <c r="E16" s="113">
        <v>37.5</v>
      </c>
      <c r="F16" s="110">
        <v>2353</v>
      </c>
      <c r="G16" s="109">
        <f t="shared" si="2"/>
        <v>14.006</v>
      </c>
      <c r="H16" s="9">
        <f t="shared" si="0"/>
        <v>1050.45</v>
      </c>
      <c r="I16" s="9">
        <f t="shared" si="1"/>
        <v>1298.25</v>
      </c>
    </row>
    <row r="17" spans="1:9" x14ac:dyDescent="0.25">
      <c r="A17" s="112" t="s">
        <v>94</v>
      </c>
      <c r="B17" s="113">
        <v>1</v>
      </c>
      <c r="C17" s="113">
        <v>176</v>
      </c>
      <c r="D17" s="113">
        <v>158</v>
      </c>
      <c r="E17" s="113">
        <v>18</v>
      </c>
      <c r="F17" s="110">
        <v>1647</v>
      </c>
      <c r="G17" s="109">
        <f t="shared" si="2"/>
        <v>9.8040000000000003</v>
      </c>
      <c r="H17" s="9">
        <f t="shared" si="0"/>
        <v>352.94</v>
      </c>
      <c r="I17" s="9">
        <f t="shared" si="1"/>
        <v>436.2</v>
      </c>
    </row>
    <row r="18" spans="1:9" x14ac:dyDescent="0.25">
      <c r="A18" s="112" t="s">
        <v>170</v>
      </c>
      <c r="B18" s="113">
        <v>1</v>
      </c>
      <c r="C18" s="113">
        <v>236</v>
      </c>
      <c r="D18" s="113">
        <v>168</v>
      </c>
      <c r="E18" s="113">
        <v>68</v>
      </c>
      <c r="F18" s="110">
        <v>1850</v>
      </c>
      <c r="G18" s="109">
        <f t="shared" si="2"/>
        <v>11.012</v>
      </c>
      <c r="H18" s="9">
        <f t="shared" si="0"/>
        <v>1497.63</v>
      </c>
      <c r="I18" s="9">
        <f t="shared" si="1"/>
        <v>1850.92</v>
      </c>
    </row>
    <row r="19" spans="1:9" x14ac:dyDescent="0.25">
      <c r="A19" s="112" t="s">
        <v>96</v>
      </c>
      <c r="B19" s="113">
        <v>1</v>
      </c>
      <c r="C19" s="113">
        <v>243</v>
      </c>
      <c r="D19" s="113">
        <v>168</v>
      </c>
      <c r="E19" s="113">
        <v>75</v>
      </c>
      <c r="F19" s="110">
        <v>1647</v>
      </c>
      <c r="G19" s="109">
        <f t="shared" si="2"/>
        <v>9.8040000000000003</v>
      </c>
      <c r="H19" s="9">
        <f t="shared" si="0"/>
        <v>1470.6</v>
      </c>
      <c r="I19" s="9">
        <f t="shared" si="1"/>
        <v>1817.51</v>
      </c>
    </row>
    <row r="20" spans="1:9" x14ac:dyDescent="0.25">
      <c r="A20" s="112" t="s">
        <v>96</v>
      </c>
      <c r="B20" s="113">
        <v>1</v>
      </c>
      <c r="C20" s="113">
        <v>216</v>
      </c>
      <c r="D20" s="113">
        <v>168</v>
      </c>
      <c r="E20" s="113">
        <v>48</v>
      </c>
      <c r="F20" s="110">
        <v>1647</v>
      </c>
      <c r="G20" s="109">
        <f t="shared" si="2"/>
        <v>9.8040000000000003</v>
      </c>
      <c r="H20" s="9">
        <f t="shared" si="0"/>
        <v>941.18</v>
      </c>
      <c r="I20" s="9">
        <f t="shared" si="1"/>
        <v>1163.2</v>
      </c>
    </row>
    <row r="21" spans="1:9" x14ac:dyDescent="0.25">
      <c r="A21" s="112" t="s">
        <v>96</v>
      </c>
      <c r="B21" s="113">
        <v>1</v>
      </c>
      <c r="C21" s="113">
        <v>246.45</v>
      </c>
      <c r="D21" s="113">
        <v>168</v>
      </c>
      <c r="E21" s="113">
        <v>78.45</v>
      </c>
      <c r="F21" s="110">
        <v>1647</v>
      </c>
      <c r="G21" s="109">
        <f t="shared" si="2"/>
        <v>9.8040000000000003</v>
      </c>
      <c r="H21" s="9">
        <f t="shared" si="0"/>
        <v>1538.25</v>
      </c>
      <c r="I21" s="9">
        <f t="shared" si="1"/>
        <v>1901.12</v>
      </c>
    </row>
    <row r="22" spans="1:9" ht="33" x14ac:dyDescent="0.25">
      <c r="A22" s="112" t="s">
        <v>137</v>
      </c>
      <c r="B22" s="113">
        <v>1</v>
      </c>
      <c r="C22" s="113">
        <v>189</v>
      </c>
      <c r="D22" s="113">
        <v>168</v>
      </c>
      <c r="E22" s="113">
        <v>21</v>
      </c>
      <c r="F22" s="110">
        <v>1287</v>
      </c>
      <c r="G22" s="109">
        <f t="shared" si="2"/>
        <v>7.6609999999999996</v>
      </c>
      <c r="H22" s="9">
        <f t="shared" si="0"/>
        <v>321.76</v>
      </c>
      <c r="I22" s="9">
        <f t="shared" si="1"/>
        <v>397.66</v>
      </c>
    </row>
    <row r="23" spans="1:9" x14ac:dyDescent="0.25">
      <c r="A23" s="114" t="s">
        <v>97</v>
      </c>
      <c r="B23" s="113">
        <v>1</v>
      </c>
      <c r="C23" s="113">
        <v>237.5</v>
      </c>
      <c r="D23" s="113">
        <v>168</v>
      </c>
      <c r="E23" s="113">
        <v>69.5</v>
      </c>
      <c r="F23" s="110">
        <v>1262</v>
      </c>
      <c r="G23" s="109">
        <f t="shared" si="2"/>
        <v>7.5119999999999996</v>
      </c>
      <c r="H23" s="9">
        <f t="shared" si="0"/>
        <v>1044.17</v>
      </c>
      <c r="I23" s="9">
        <f t="shared" si="1"/>
        <v>1290.49</v>
      </c>
    </row>
    <row r="24" spans="1:9" x14ac:dyDescent="0.25">
      <c r="A24" s="112" t="s">
        <v>98</v>
      </c>
      <c r="B24" s="113">
        <v>1</v>
      </c>
      <c r="C24" s="113">
        <v>199</v>
      </c>
      <c r="D24" s="113">
        <v>168</v>
      </c>
      <c r="E24" s="113">
        <v>31</v>
      </c>
      <c r="F24" s="110">
        <v>1647</v>
      </c>
      <c r="G24" s="109">
        <f t="shared" si="2"/>
        <v>9.8040000000000003</v>
      </c>
      <c r="H24" s="9">
        <f t="shared" si="0"/>
        <v>607.85</v>
      </c>
      <c r="I24" s="9">
        <f t="shared" si="1"/>
        <v>751.24</v>
      </c>
    </row>
    <row r="25" spans="1:9" x14ac:dyDescent="0.25">
      <c r="A25" s="112" t="s">
        <v>117</v>
      </c>
      <c r="B25" s="113">
        <v>1</v>
      </c>
      <c r="C25" s="113">
        <v>188</v>
      </c>
      <c r="D25" s="113">
        <v>168</v>
      </c>
      <c r="E25" s="113">
        <v>20</v>
      </c>
      <c r="F25" s="110">
        <v>1287</v>
      </c>
      <c r="G25" s="109">
        <f t="shared" si="2"/>
        <v>7.6609999999999996</v>
      </c>
      <c r="H25" s="9">
        <f t="shared" si="0"/>
        <v>306.44</v>
      </c>
      <c r="I25" s="9">
        <f t="shared" si="1"/>
        <v>378.73</v>
      </c>
    </row>
    <row r="26" spans="1:9" x14ac:dyDescent="0.25">
      <c r="A26" s="112" t="s">
        <v>100</v>
      </c>
      <c r="B26" s="113">
        <v>1</v>
      </c>
      <c r="C26" s="113">
        <v>194</v>
      </c>
      <c r="D26" s="113">
        <v>168</v>
      </c>
      <c r="E26" s="113">
        <v>26</v>
      </c>
      <c r="F26" s="110">
        <v>1287</v>
      </c>
      <c r="G26" s="109">
        <f t="shared" si="2"/>
        <v>7.6609999999999996</v>
      </c>
      <c r="H26" s="9">
        <f t="shared" si="0"/>
        <v>398.37</v>
      </c>
      <c r="I26" s="9">
        <f t="shared" si="1"/>
        <v>492.35</v>
      </c>
    </row>
    <row r="27" spans="1:9" x14ac:dyDescent="0.25">
      <c r="A27" s="112" t="s">
        <v>100</v>
      </c>
      <c r="B27" s="113">
        <v>1</v>
      </c>
      <c r="C27" s="113">
        <v>176</v>
      </c>
      <c r="D27" s="113">
        <v>152</v>
      </c>
      <c r="E27" s="113">
        <v>24</v>
      </c>
      <c r="F27" s="110">
        <v>1287</v>
      </c>
      <c r="G27" s="109">
        <f t="shared" si="2"/>
        <v>7.6609999999999996</v>
      </c>
      <c r="H27" s="9">
        <f t="shared" si="0"/>
        <v>367.73</v>
      </c>
      <c r="I27" s="9">
        <f t="shared" si="1"/>
        <v>454.48</v>
      </c>
    </row>
    <row r="28" spans="1:9" x14ac:dyDescent="0.25">
      <c r="A28" s="112" t="s">
        <v>99</v>
      </c>
      <c r="B28" s="113">
        <v>1</v>
      </c>
      <c r="C28" s="113">
        <v>213</v>
      </c>
      <c r="D28" s="113">
        <v>168</v>
      </c>
      <c r="E28" s="113">
        <v>45</v>
      </c>
      <c r="F28" s="110">
        <v>1620</v>
      </c>
      <c r="G28" s="109">
        <f t="shared" si="2"/>
        <v>9.6430000000000007</v>
      </c>
      <c r="H28" s="9">
        <f t="shared" si="0"/>
        <v>867.87</v>
      </c>
      <c r="I28" s="9">
        <f t="shared" si="1"/>
        <v>1072.5999999999999</v>
      </c>
    </row>
    <row r="29" spans="1:9" ht="33" x14ac:dyDescent="0.25">
      <c r="A29" s="112" t="s">
        <v>118</v>
      </c>
      <c r="B29" s="113">
        <v>1</v>
      </c>
      <c r="C29" s="113">
        <v>200</v>
      </c>
      <c r="D29" s="113">
        <v>168</v>
      </c>
      <c r="E29" s="113">
        <v>32</v>
      </c>
      <c r="F29" s="110">
        <v>1740</v>
      </c>
      <c r="G29" s="109">
        <f t="shared" si="2"/>
        <v>10.356999999999999</v>
      </c>
      <c r="H29" s="9">
        <f t="shared" si="0"/>
        <v>662.85</v>
      </c>
      <c r="I29" s="9">
        <f t="shared" si="1"/>
        <v>819.22</v>
      </c>
    </row>
    <row r="30" spans="1:9" x14ac:dyDescent="0.25">
      <c r="A30" s="112" t="s">
        <v>99</v>
      </c>
      <c r="B30" s="113">
        <v>1</v>
      </c>
      <c r="C30" s="113">
        <v>183</v>
      </c>
      <c r="D30" s="113">
        <v>168</v>
      </c>
      <c r="E30" s="113">
        <v>15</v>
      </c>
      <c r="F30" s="110">
        <v>1620</v>
      </c>
      <c r="G30" s="109">
        <f t="shared" si="2"/>
        <v>9.6430000000000007</v>
      </c>
      <c r="H30" s="9">
        <f t="shared" si="0"/>
        <v>289.29000000000002</v>
      </c>
      <c r="I30" s="9">
        <f t="shared" si="1"/>
        <v>357.53</v>
      </c>
    </row>
    <row r="31" spans="1:9" x14ac:dyDescent="0.25">
      <c r="A31" s="112" t="s">
        <v>146</v>
      </c>
      <c r="B31" s="113">
        <v>1</v>
      </c>
      <c r="C31" s="113">
        <v>192</v>
      </c>
      <c r="D31" s="113">
        <v>168</v>
      </c>
      <c r="E31" s="113">
        <v>24</v>
      </c>
      <c r="F31" s="110">
        <v>1917</v>
      </c>
      <c r="G31" s="109">
        <f t="shared" si="2"/>
        <v>11.411</v>
      </c>
      <c r="H31" s="9">
        <f t="shared" si="0"/>
        <v>547.73</v>
      </c>
      <c r="I31" s="9">
        <f t="shared" si="1"/>
        <v>676.94</v>
      </c>
    </row>
    <row r="32" spans="1:9" x14ac:dyDescent="0.25">
      <c r="A32" s="112" t="s">
        <v>253</v>
      </c>
      <c r="B32" s="113">
        <v>1</v>
      </c>
      <c r="C32" s="113">
        <v>191</v>
      </c>
      <c r="D32" s="113">
        <v>168</v>
      </c>
      <c r="E32" s="113">
        <v>23</v>
      </c>
      <c r="F32" s="110">
        <v>1647</v>
      </c>
      <c r="G32" s="109">
        <f t="shared" si="2"/>
        <v>9.8040000000000003</v>
      </c>
      <c r="H32" s="9">
        <f t="shared" si="0"/>
        <v>450.98</v>
      </c>
      <c r="I32" s="9">
        <f t="shared" si="1"/>
        <v>557.37</v>
      </c>
    </row>
    <row r="33" spans="1:9" ht="33" x14ac:dyDescent="0.25">
      <c r="A33" s="112" t="s">
        <v>102</v>
      </c>
      <c r="B33" s="113">
        <v>1</v>
      </c>
      <c r="C33" s="113">
        <v>183</v>
      </c>
      <c r="D33" s="113">
        <v>168</v>
      </c>
      <c r="E33" s="113">
        <v>15</v>
      </c>
      <c r="F33" s="110">
        <v>1262</v>
      </c>
      <c r="G33" s="109">
        <f t="shared" si="2"/>
        <v>7.5119999999999996</v>
      </c>
      <c r="H33" s="9">
        <f t="shared" si="0"/>
        <v>225.36</v>
      </c>
      <c r="I33" s="9">
        <f t="shared" si="1"/>
        <v>278.52</v>
      </c>
    </row>
    <row r="34" spans="1:9" ht="33" x14ac:dyDescent="0.25">
      <c r="A34" s="112" t="s">
        <v>102</v>
      </c>
      <c r="B34" s="113">
        <v>1</v>
      </c>
      <c r="C34" s="113">
        <v>182</v>
      </c>
      <c r="D34" s="113">
        <v>168</v>
      </c>
      <c r="E34" s="113">
        <v>14</v>
      </c>
      <c r="F34" s="110">
        <v>1262</v>
      </c>
      <c r="G34" s="109">
        <f t="shared" si="2"/>
        <v>7.5119999999999996</v>
      </c>
      <c r="H34" s="9">
        <f>ROUND(E34*G34*2,2)</f>
        <v>210.34</v>
      </c>
      <c r="I34" s="9">
        <f t="shared" si="1"/>
        <v>259.95999999999998</v>
      </c>
    </row>
    <row r="35" spans="1:9" ht="33" x14ac:dyDescent="0.25">
      <c r="A35" s="112" t="s">
        <v>110</v>
      </c>
      <c r="B35" s="113">
        <v>1</v>
      </c>
      <c r="C35" s="113">
        <v>156</v>
      </c>
      <c r="D35" s="113">
        <v>104</v>
      </c>
      <c r="E35" s="113">
        <v>52</v>
      </c>
      <c r="F35" s="110">
        <v>1382</v>
      </c>
      <c r="G35" s="109">
        <f t="shared" si="2"/>
        <v>8.2260000000000009</v>
      </c>
      <c r="H35" s="9">
        <f>ROUND(E35*G35*2,2)</f>
        <v>855.5</v>
      </c>
      <c r="I35" s="9">
        <f t="shared" si="1"/>
        <v>1057.31</v>
      </c>
    </row>
    <row r="36" spans="1:9" ht="33" x14ac:dyDescent="0.25">
      <c r="A36" s="112" t="s">
        <v>139</v>
      </c>
      <c r="B36" s="113">
        <v>1</v>
      </c>
      <c r="C36" s="113">
        <v>229</v>
      </c>
      <c r="D36" s="113">
        <v>152</v>
      </c>
      <c r="E36" s="113">
        <v>77</v>
      </c>
      <c r="F36" s="110">
        <v>1287</v>
      </c>
      <c r="G36" s="109">
        <f t="shared" si="2"/>
        <v>7.6609999999999996</v>
      </c>
      <c r="H36" s="9">
        <f>ROUND(E36*G36*2,2)</f>
        <v>1179.79</v>
      </c>
      <c r="I36" s="9">
        <f t="shared" si="1"/>
        <v>1458.1</v>
      </c>
    </row>
    <row r="37" spans="1:9" ht="33" x14ac:dyDescent="0.25">
      <c r="A37" s="112" t="s">
        <v>140</v>
      </c>
      <c r="B37" s="113">
        <v>1</v>
      </c>
      <c r="C37" s="113">
        <v>167</v>
      </c>
      <c r="D37" s="113">
        <v>128</v>
      </c>
      <c r="E37" s="113">
        <v>39</v>
      </c>
      <c r="F37" s="110">
        <v>1382</v>
      </c>
      <c r="G37" s="109">
        <f t="shared" si="2"/>
        <v>8.2260000000000009</v>
      </c>
      <c r="H37" s="9">
        <f t="shared" si="0"/>
        <v>641.63</v>
      </c>
      <c r="I37" s="9">
        <f t="shared" si="1"/>
        <v>792.99</v>
      </c>
    </row>
    <row r="38" spans="1:9" ht="33" x14ac:dyDescent="0.25">
      <c r="A38" s="112" t="s">
        <v>254</v>
      </c>
      <c r="B38" s="113">
        <v>1</v>
      </c>
      <c r="C38" s="113">
        <v>188</v>
      </c>
      <c r="D38" s="113">
        <v>168</v>
      </c>
      <c r="E38" s="113">
        <v>20</v>
      </c>
      <c r="F38" s="110">
        <v>1200</v>
      </c>
      <c r="G38" s="109">
        <f t="shared" si="2"/>
        <v>7.1429999999999998</v>
      </c>
      <c r="H38" s="9">
        <f t="shared" si="0"/>
        <v>285.72000000000003</v>
      </c>
      <c r="I38" s="9">
        <f t="shared" si="1"/>
        <v>353.12</v>
      </c>
    </row>
    <row r="39" spans="1:9" ht="33" x14ac:dyDescent="0.25">
      <c r="A39" s="112" t="s">
        <v>103</v>
      </c>
      <c r="B39" s="113">
        <v>1</v>
      </c>
      <c r="C39" s="113">
        <v>256.5</v>
      </c>
      <c r="D39" s="113">
        <v>168</v>
      </c>
      <c r="E39" s="113">
        <v>88.5</v>
      </c>
      <c r="F39" s="110">
        <v>1382</v>
      </c>
      <c r="G39" s="109">
        <f t="shared" si="2"/>
        <v>8.2260000000000009</v>
      </c>
      <c r="H39" s="9">
        <f t="shared" si="0"/>
        <v>1456</v>
      </c>
      <c r="I39" s="9">
        <f t="shared" si="1"/>
        <v>1799.47</v>
      </c>
    </row>
    <row r="40" spans="1:9" ht="33" x14ac:dyDescent="0.25">
      <c r="A40" s="112" t="s">
        <v>104</v>
      </c>
      <c r="B40" s="113">
        <v>1</v>
      </c>
      <c r="C40" s="113">
        <v>256.5</v>
      </c>
      <c r="D40" s="113">
        <v>168</v>
      </c>
      <c r="E40" s="113">
        <v>88.5</v>
      </c>
      <c r="F40" s="110">
        <v>1355</v>
      </c>
      <c r="G40" s="109">
        <f t="shared" si="2"/>
        <v>8.0649999999999995</v>
      </c>
      <c r="H40" s="9">
        <f t="shared" si="0"/>
        <v>1427.51</v>
      </c>
      <c r="I40" s="9">
        <f t="shared" si="1"/>
        <v>1764.26</v>
      </c>
    </row>
    <row r="41" spans="1:9" ht="33" x14ac:dyDescent="0.25">
      <c r="A41" s="112" t="s">
        <v>101</v>
      </c>
      <c r="B41" s="113">
        <v>1</v>
      </c>
      <c r="C41" s="113">
        <v>184.5</v>
      </c>
      <c r="D41" s="113">
        <v>168</v>
      </c>
      <c r="E41" s="113">
        <v>16.5</v>
      </c>
      <c r="F41" s="110">
        <v>1262</v>
      </c>
      <c r="G41" s="109">
        <f t="shared" si="2"/>
        <v>7.5119999999999996</v>
      </c>
      <c r="H41" s="9">
        <f t="shared" si="0"/>
        <v>247.9</v>
      </c>
      <c r="I41" s="9">
        <f t="shared" si="1"/>
        <v>306.38</v>
      </c>
    </row>
    <row r="42" spans="1:9" ht="33" x14ac:dyDescent="0.25">
      <c r="A42" s="112" t="s">
        <v>101</v>
      </c>
      <c r="B42" s="113">
        <v>1</v>
      </c>
      <c r="C42" s="113">
        <v>174</v>
      </c>
      <c r="D42" s="113">
        <v>160</v>
      </c>
      <c r="E42" s="113">
        <v>14</v>
      </c>
      <c r="F42" s="110">
        <v>1262</v>
      </c>
      <c r="G42" s="109">
        <f t="shared" si="2"/>
        <v>7.5119999999999996</v>
      </c>
      <c r="H42" s="9">
        <f t="shared" si="0"/>
        <v>210.34</v>
      </c>
      <c r="I42" s="9">
        <f t="shared" si="1"/>
        <v>259.95999999999998</v>
      </c>
    </row>
    <row r="43" spans="1:9" ht="33" x14ac:dyDescent="0.25">
      <c r="A43" s="112" t="s">
        <v>101</v>
      </c>
      <c r="B43" s="113">
        <v>1</v>
      </c>
      <c r="C43" s="113">
        <v>193</v>
      </c>
      <c r="D43" s="113">
        <v>168</v>
      </c>
      <c r="E43" s="113">
        <v>25</v>
      </c>
      <c r="F43" s="110">
        <v>1190</v>
      </c>
      <c r="G43" s="109">
        <f t="shared" si="2"/>
        <v>7.0830000000000002</v>
      </c>
      <c r="H43" s="9">
        <f t="shared" si="0"/>
        <v>354.15</v>
      </c>
      <c r="I43" s="9">
        <f t="shared" si="1"/>
        <v>437.69</v>
      </c>
    </row>
    <row r="44" spans="1:9" x14ac:dyDescent="0.25">
      <c r="A44" s="112" t="s">
        <v>105</v>
      </c>
      <c r="B44" s="113">
        <v>1</v>
      </c>
      <c r="C44" s="113">
        <v>248</v>
      </c>
      <c r="D44" s="113">
        <v>168</v>
      </c>
      <c r="E44" s="113">
        <v>80</v>
      </c>
      <c r="F44" s="110">
        <v>1917</v>
      </c>
      <c r="G44" s="109">
        <f t="shared" si="2"/>
        <v>11.411</v>
      </c>
      <c r="H44" s="9">
        <f t="shared" si="0"/>
        <v>1825.76</v>
      </c>
      <c r="I44" s="9">
        <f t="shared" si="1"/>
        <v>2256.46</v>
      </c>
    </row>
    <row r="45" spans="1:9" x14ac:dyDescent="0.25">
      <c r="A45" s="112" t="s">
        <v>161</v>
      </c>
      <c r="B45" s="113">
        <v>1</v>
      </c>
      <c r="C45" s="113">
        <v>162</v>
      </c>
      <c r="D45" s="113">
        <v>152</v>
      </c>
      <c r="E45" s="113">
        <v>10</v>
      </c>
      <c r="F45" s="110">
        <v>1647</v>
      </c>
      <c r="G45" s="109">
        <f t="shared" si="2"/>
        <v>9.8040000000000003</v>
      </c>
      <c r="H45" s="9">
        <f t="shared" si="0"/>
        <v>196.08</v>
      </c>
      <c r="I45" s="9">
        <f t="shared" si="1"/>
        <v>242.34</v>
      </c>
    </row>
    <row r="46" spans="1:9" x14ac:dyDescent="0.25">
      <c r="A46" s="112" t="s">
        <v>162</v>
      </c>
      <c r="B46" s="113">
        <v>1</v>
      </c>
      <c r="C46" s="113">
        <v>178</v>
      </c>
      <c r="D46" s="113">
        <v>168</v>
      </c>
      <c r="E46" s="113">
        <v>10</v>
      </c>
      <c r="F46" s="110">
        <v>1287</v>
      </c>
      <c r="G46" s="109">
        <f t="shared" si="2"/>
        <v>7.6609999999999996</v>
      </c>
      <c r="H46" s="9">
        <f t="shared" ref="H46" si="3">ROUND(E46*G46*2,2)</f>
        <v>153.22</v>
      </c>
      <c r="I46" s="9">
        <f t="shared" ref="I46" si="4">ROUND(H46*1.2359,2)</f>
        <v>189.36</v>
      </c>
    </row>
    <row r="47" spans="1:9" x14ac:dyDescent="0.25">
      <c r="A47" s="112" t="s">
        <v>162</v>
      </c>
      <c r="B47" s="113">
        <v>1</v>
      </c>
      <c r="C47" s="113">
        <v>178</v>
      </c>
      <c r="D47" s="113">
        <v>168</v>
      </c>
      <c r="E47" s="113">
        <v>10</v>
      </c>
      <c r="F47" s="110">
        <v>1287</v>
      </c>
      <c r="G47" s="109">
        <f t="shared" si="2"/>
        <v>7.6609999999999996</v>
      </c>
      <c r="H47" s="9">
        <f t="shared" si="0"/>
        <v>153.22</v>
      </c>
      <c r="I47" s="9">
        <f t="shared" si="1"/>
        <v>189.36</v>
      </c>
    </row>
    <row r="48" spans="1:9" x14ac:dyDescent="0.25">
      <c r="A48" s="112" t="s">
        <v>162</v>
      </c>
      <c r="B48" s="113">
        <v>1</v>
      </c>
      <c r="C48" s="113">
        <v>178</v>
      </c>
      <c r="D48" s="113">
        <v>168</v>
      </c>
      <c r="E48" s="113">
        <v>10</v>
      </c>
      <c r="F48" s="110">
        <v>1287</v>
      </c>
      <c r="G48" s="109">
        <f t="shared" si="2"/>
        <v>7.6609999999999996</v>
      </c>
      <c r="H48" s="9">
        <f t="shared" si="0"/>
        <v>153.22</v>
      </c>
      <c r="I48" s="9">
        <f t="shared" si="1"/>
        <v>189.36</v>
      </c>
    </row>
    <row r="49" spans="1:9" x14ac:dyDescent="0.25">
      <c r="A49" s="112" t="s">
        <v>162</v>
      </c>
      <c r="B49" s="113">
        <v>1</v>
      </c>
      <c r="C49" s="113">
        <v>114</v>
      </c>
      <c r="D49" s="113">
        <v>104</v>
      </c>
      <c r="E49" s="113">
        <v>10</v>
      </c>
      <c r="F49" s="110">
        <v>1190</v>
      </c>
      <c r="G49" s="109">
        <f t="shared" si="2"/>
        <v>7.0830000000000002</v>
      </c>
      <c r="H49" s="9">
        <f t="shared" si="0"/>
        <v>141.66</v>
      </c>
      <c r="I49" s="9">
        <f t="shared" si="1"/>
        <v>175.08</v>
      </c>
    </row>
    <row r="50" spans="1:9" x14ac:dyDescent="0.25">
      <c r="A50" s="112" t="s">
        <v>171</v>
      </c>
      <c r="B50" s="113">
        <v>1</v>
      </c>
      <c r="C50" s="113">
        <v>184</v>
      </c>
      <c r="D50" s="113">
        <v>160</v>
      </c>
      <c r="E50" s="113">
        <v>24</v>
      </c>
      <c r="F50" s="110">
        <v>1382</v>
      </c>
      <c r="G50" s="109">
        <f t="shared" si="2"/>
        <v>8.2260000000000009</v>
      </c>
      <c r="H50" s="9">
        <f t="shared" ref="H50" si="5">ROUND(E50*G50*2,2)</f>
        <v>394.85</v>
      </c>
      <c r="I50" s="9">
        <f t="shared" ref="I50" si="6">ROUND(H50*1.2359,2)</f>
        <v>488</v>
      </c>
    </row>
    <row r="51" spans="1:9" x14ac:dyDescent="0.25">
      <c r="A51" s="112" t="s">
        <v>147</v>
      </c>
      <c r="B51" s="113">
        <v>1</v>
      </c>
      <c r="C51" s="113">
        <v>234</v>
      </c>
      <c r="D51" s="113">
        <v>168</v>
      </c>
      <c r="E51" s="113">
        <v>66</v>
      </c>
      <c r="F51" s="110">
        <v>1190</v>
      </c>
      <c r="G51" s="109">
        <f t="shared" si="2"/>
        <v>7.0830000000000002</v>
      </c>
      <c r="H51" s="9">
        <f t="shared" si="0"/>
        <v>934.96</v>
      </c>
      <c r="I51" s="9">
        <f t="shared" si="1"/>
        <v>1155.52</v>
      </c>
    </row>
    <row r="52" spans="1:9" x14ac:dyDescent="0.25">
      <c r="A52" s="112" t="s">
        <v>147</v>
      </c>
      <c r="B52" s="113">
        <v>1</v>
      </c>
      <c r="C52" s="113">
        <v>222</v>
      </c>
      <c r="D52" s="113">
        <v>168</v>
      </c>
      <c r="E52" s="113">
        <v>54</v>
      </c>
      <c r="F52" s="110">
        <v>1190</v>
      </c>
      <c r="G52" s="109">
        <f t="shared" si="2"/>
        <v>7.0830000000000002</v>
      </c>
      <c r="H52" s="9">
        <f t="shared" si="0"/>
        <v>764.96</v>
      </c>
      <c r="I52" s="9">
        <f t="shared" si="1"/>
        <v>945.41</v>
      </c>
    </row>
    <row r="53" spans="1:9" x14ac:dyDescent="0.25">
      <c r="A53" s="112" t="s">
        <v>147</v>
      </c>
      <c r="B53" s="113">
        <v>1</v>
      </c>
      <c r="C53" s="113">
        <v>232</v>
      </c>
      <c r="D53" s="113">
        <v>152</v>
      </c>
      <c r="E53" s="113">
        <v>80</v>
      </c>
      <c r="F53" s="110">
        <v>1190</v>
      </c>
      <c r="G53" s="109">
        <f t="shared" si="2"/>
        <v>7.0830000000000002</v>
      </c>
      <c r="H53" s="9">
        <f t="shared" si="0"/>
        <v>1133.28</v>
      </c>
      <c r="I53" s="9">
        <f t="shared" si="1"/>
        <v>1400.62</v>
      </c>
    </row>
    <row r="54" spans="1:9" x14ac:dyDescent="0.25">
      <c r="A54" s="112" t="s">
        <v>106</v>
      </c>
      <c r="B54" s="113">
        <v>1</v>
      </c>
      <c r="C54" s="113">
        <v>256.5</v>
      </c>
      <c r="D54" s="113">
        <v>168</v>
      </c>
      <c r="E54" s="113">
        <v>88.5</v>
      </c>
      <c r="F54" s="110">
        <v>1917</v>
      </c>
      <c r="G54" s="109">
        <f t="shared" si="2"/>
        <v>11.411</v>
      </c>
      <c r="H54" s="9">
        <f t="shared" si="0"/>
        <v>2019.75</v>
      </c>
      <c r="I54" s="9">
        <f t="shared" si="1"/>
        <v>2496.21</v>
      </c>
    </row>
    <row r="55" spans="1:9" x14ac:dyDescent="0.25">
      <c r="A55" s="112" t="s">
        <v>107</v>
      </c>
      <c r="B55" s="113">
        <v>1</v>
      </c>
      <c r="C55" s="113">
        <v>256.5</v>
      </c>
      <c r="D55" s="113">
        <v>168</v>
      </c>
      <c r="E55" s="113">
        <v>88.5</v>
      </c>
      <c r="F55" s="110">
        <v>1647</v>
      </c>
      <c r="G55" s="109">
        <f t="shared" si="2"/>
        <v>9.8040000000000003</v>
      </c>
      <c r="H55" s="9">
        <f t="shared" si="0"/>
        <v>1735.31</v>
      </c>
      <c r="I55" s="9">
        <f t="shared" si="1"/>
        <v>2144.67</v>
      </c>
    </row>
    <row r="56" spans="1:9" x14ac:dyDescent="0.25">
      <c r="A56" s="112" t="s">
        <v>107</v>
      </c>
      <c r="B56" s="113">
        <v>1</v>
      </c>
      <c r="C56" s="113">
        <v>147.75</v>
      </c>
      <c r="D56" s="113">
        <v>96</v>
      </c>
      <c r="E56" s="113">
        <v>51.75</v>
      </c>
      <c r="F56" s="110">
        <v>1287</v>
      </c>
      <c r="G56" s="109">
        <f t="shared" si="2"/>
        <v>7.6609999999999996</v>
      </c>
      <c r="H56" s="9">
        <f t="shared" si="0"/>
        <v>792.91</v>
      </c>
      <c r="I56" s="9">
        <f t="shared" si="1"/>
        <v>979.96</v>
      </c>
    </row>
    <row r="57" spans="1:9" x14ac:dyDescent="0.25">
      <c r="A57" s="112" t="s">
        <v>116</v>
      </c>
      <c r="B57" s="113">
        <v>1</v>
      </c>
      <c r="C57" s="113">
        <v>228.75</v>
      </c>
      <c r="D57" s="113">
        <v>168</v>
      </c>
      <c r="E57" s="113">
        <v>60.75</v>
      </c>
      <c r="F57" s="110">
        <v>1115</v>
      </c>
      <c r="G57" s="109">
        <f t="shared" si="2"/>
        <v>6.6369999999999996</v>
      </c>
      <c r="H57" s="9">
        <f t="shared" si="0"/>
        <v>806.4</v>
      </c>
      <c r="I57" s="9">
        <f t="shared" si="1"/>
        <v>996.63</v>
      </c>
    </row>
    <row r="58" spans="1:9" x14ac:dyDescent="0.25">
      <c r="A58" s="112" t="s">
        <v>116</v>
      </c>
      <c r="B58" s="113">
        <v>1</v>
      </c>
      <c r="C58" s="113">
        <v>238.5</v>
      </c>
      <c r="D58" s="113">
        <v>168</v>
      </c>
      <c r="E58" s="113">
        <v>70.5</v>
      </c>
      <c r="F58" s="110">
        <v>1262</v>
      </c>
      <c r="G58" s="109">
        <f t="shared" si="2"/>
        <v>7.5119999999999996</v>
      </c>
      <c r="H58" s="9">
        <f t="shared" si="0"/>
        <v>1059.19</v>
      </c>
      <c r="I58" s="9">
        <f t="shared" si="1"/>
        <v>1309.05</v>
      </c>
    </row>
    <row r="59" spans="1:9" x14ac:dyDescent="0.25">
      <c r="A59" s="112" t="s">
        <v>116</v>
      </c>
      <c r="B59" s="113">
        <v>1</v>
      </c>
      <c r="C59" s="113">
        <v>249.5</v>
      </c>
      <c r="D59" s="113">
        <v>168</v>
      </c>
      <c r="E59" s="113">
        <v>81.5</v>
      </c>
      <c r="F59" s="110">
        <v>1110</v>
      </c>
      <c r="G59" s="109">
        <f t="shared" si="2"/>
        <v>6.6070000000000002</v>
      </c>
      <c r="H59" s="9">
        <f t="shared" si="0"/>
        <v>1076.94</v>
      </c>
      <c r="I59" s="9">
        <f t="shared" si="1"/>
        <v>1330.99</v>
      </c>
    </row>
    <row r="60" spans="1:9" x14ac:dyDescent="0.25">
      <c r="A60" s="112" t="s">
        <v>116</v>
      </c>
      <c r="B60" s="113">
        <v>1</v>
      </c>
      <c r="C60" s="113">
        <v>200.75</v>
      </c>
      <c r="D60" s="113">
        <v>168</v>
      </c>
      <c r="E60" s="113">
        <v>32.75</v>
      </c>
      <c r="F60" s="110">
        <v>940</v>
      </c>
      <c r="G60" s="109">
        <f t="shared" si="2"/>
        <v>5.5949999999999998</v>
      </c>
      <c r="H60" s="9">
        <f t="shared" si="0"/>
        <v>366.47</v>
      </c>
      <c r="I60" s="9">
        <f t="shared" si="1"/>
        <v>452.92</v>
      </c>
    </row>
    <row r="61" spans="1:9" x14ac:dyDescent="0.25">
      <c r="A61" s="112" t="s">
        <v>149</v>
      </c>
      <c r="B61" s="113">
        <v>1</v>
      </c>
      <c r="C61" s="113">
        <v>184</v>
      </c>
      <c r="D61" s="113">
        <v>168</v>
      </c>
      <c r="E61" s="113">
        <v>16</v>
      </c>
      <c r="F61" s="110">
        <v>1262</v>
      </c>
      <c r="G61" s="109">
        <f t="shared" si="2"/>
        <v>7.5119999999999996</v>
      </c>
      <c r="H61" s="9">
        <f t="shared" si="0"/>
        <v>240.38</v>
      </c>
      <c r="I61" s="9">
        <f t="shared" si="1"/>
        <v>297.08999999999997</v>
      </c>
    </row>
    <row r="62" spans="1:9" x14ac:dyDescent="0.25">
      <c r="A62" s="112" t="s">
        <v>149</v>
      </c>
      <c r="B62" s="113">
        <v>1</v>
      </c>
      <c r="C62" s="113">
        <v>142</v>
      </c>
      <c r="D62" s="113">
        <v>128</v>
      </c>
      <c r="E62" s="113">
        <v>14</v>
      </c>
      <c r="F62" s="110">
        <v>1262</v>
      </c>
      <c r="G62" s="109">
        <f t="shared" si="2"/>
        <v>7.5119999999999996</v>
      </c>
      <c r="H62" s="9">
        <f t="shared" si="0"/>
        <v>210.34</v>
      </c>
      <c r="I62" s="9">
        <f t="shared" si="1"/>
        <v>259.95999999999998</v>
      </c>
    </row>
    <row r="63" spans="1:9" x14ac:dyDescent="0.25">
      <c r="A63" s="112" t="s">
        <v>149</v>
      </c>
      <c r="B63" s="113">
        <v>1</v>
      </c>
      <c r="C63" s="113">
        <v>184</v>
      </c>
      <c r="D63" s="113">
        <v>168</v>
      </c>
      <c r="E63" s="113">
        <v>16</v>
      </c>
      <c r="F63" s="110">
        <v>1262</v>
      </c>
      <c r="G63" s="109">
        <f t="shared" si="2"/>
        <v>7.5119999999999996</v>
      </c>
      <c r="H63" s="9">
        <f t="shared" si="0"/>
        <v>240.38</v>
      </c>
      <c r="I63" s="9">
        <f t="shared" si="1"/>
        <v>297.08999999999997</v>
      </c>
    </row>
    <row r="64" spans="1:9" x14ac:dyDescent="0.25">
      <c r="A64" s="112" t="s">
        <v>149</v>
      </c>
      <c r="B64" s="113">
        <v>1</v>
      </c>
      <c r="C64" s="113">
        <v>178</v>
      </c>
      <c r="D64" s="113">
        <v>168</v>
      </c>
      <c r="E64" s="113">
        <v>10</v>
      </c>
      <c r="F64" s="110">
        <v>1262</v>
      </c>
      <c r="G64" s="109">
        <f t="shared" si="2"/>
        <v>7.5119999999999996</v>
      </c>
      <c r="H64" s="9">
        <f t="shared" si="0"/>
        <v>150.24</v>
      </c>
      <c r="I64" s="9">
        <f t="shared" si="1"/>
        <v>185.68</v>
      </c>
    </row>
    <row r="65" spans="1:9" x14ac:dyDescent="0.25">
      <c r="A65" s="112" t="s">
        <v>149</v>
      </c>
      <c r="B65" s="113">
        <v>1</v>
      </c>
      <c r="C65" s="113">
        <v>196</v>
      </c>
      <c r="D65" s="113">
        <v>160</v>
      </c>
      <c r="E65" s="113">
        <v>36</v>
      </c>
      <c r="F65" s="110">
        <v>1262</v>
      </c>
      <c r="G65" s="109">
        <f t="shared" si="2"/>
        <v>7.5119999999999996</v>
      </c>
      <c r="H65" s="9">
        <f t="shared" si="0"/>
        <v>540.86</v>
      </c>
      <c r="I65" s="9">
        <f t="shared" si="1"/>
        <v>668.45</v>
      </c>
    </row>
    <row r="66" spans="1:9" x14ac:dyDescent="0.25">
      <c r="A66" s="112" t="s">
        <v>149</v>
      </c>
      <c r="B66" s="113">
        <v>1</v>
      </c>
      <c r="C66" s="113">
        <v>140</v>
      </c>
      <c r="D66" s="113">
        <v>136</v>
      </c>
      <c r="E66" s="113">
        <v>4</v>
      </c>
      <c r="F66" s="110">
        <v>1262</v>
      </c>
      <c r="G66" s="109">
        <f t="shared" si="2"/>
        <v>7.5119999999999996</v>
      </c>
      <c r="H66" s="9">
        <f t="shared" si="0"/>
        <v>60.1</v>
      </c>
      <c r="I66" s="9">
        <f t="shared" si="1"/>
        <v>74.28</v>
      </c>
    </row>
    <row r="67" spans="1:9" x14ac:dyDescent="0.25">
      <c r="A67" s="112" t="s">
        <v>149</v>
      </c>
      <c r="B67" s="113">
        <v>1</v>
      </c>
      <c r="C67" s="113">
        <v>174</v>
      </c>
      <c r="D67" s="113">
        <v>160</v>
      </c>
      <c r="E67" s="113">
        <v>14</v>
      </c>
      <c r="F67" s="110">
        <v>1262</v>
      </c>
      <c r="G67" s="109">
        <f t="shared" si="2"/>
        <v>7.5119999999999996</v>
      </c>
      <c r="H67" s="9">
        <f t="shared" si="0"/>
        <v>210.34</v>
      </c>
      <c r="I67" s="9">
        <f t="shared" si="1"/>
        <v>259.95999999999998</v>
      </c>
    </row>
    <row r="68" spans="1:9" x14ac:dyDescent="0.25">
      <c r="A68" s="112" t="s">
        <v>138</v>
      </c>
      <c r="B68" s="113">
        <v>1</v>
      </c>
      <c r="C68" s="113">
        <v>183</v>
      </c>
      <c r="D68" s="113">
        <v>168</v>
      </c>
      <c r="E68" s="113">
        <v>15</v>
      </c>
      <c r="F68" s="110">
        <v>1382</v>
      </c>
      <c r="G68" s="109">
        <f t="shared" si="2"/>
        <v>8.2260000000000009</v>
      </c>
      <c r="H68" s="9">
        <f t="shared" si="0"/>
        <v>246.78</v>
      </c>
      <c r="I68" s="9">
        <f t="shared" si="1"/>
        <v>305</v>
      </c>
    </row>
    <row r="69" spans="1:9" ht="33" x14ac:dyDescent="0.25">
      <c r="A69" s="112" t="s">
        <v>150</v>
      </c>
      <c r="B69" s="113">
        <v>1</v>
      </c>
      <c r="C69" s="113">
        <v>134</v>
      </c>
      <c r="D69" s="113">
        <v>128</v>
      </c>
      <c r="E69" s="113">
        <v>6</v>
      </c>
      <c r="F69" s="110">
        <v>1287</v>
      </c>
      <c r="G69" s="109">
        <f t="shared" si="2"/>
        <v>7.6609999999999996</v>
      </c>
      <c r="H69" s="9">
        <f t="shared" si="0"/>
        <v>91.93</v>
      </c>
      <c r="I69" s="9">
        <f t="shared" si="1"/>
        <v>113.62</v>
      </c>
    </row>
    <row r="70" spans="1:9" x14ac:dyDescent="0.25">
      <c r="A70" s="112" t="s">
        <v>163</v>
      </c>
      <c r="B70" s="113">
        <v>1</v>
      </c>
      <c r="C70" s="113">
        <v>174</v>
      </c>
      <c r="D70" s="113">
        <v>168</v>
      </c>
      <c r="E70" s="113">
        <v>6</v>
      </c>
      <c r="F70" s="110">
        <v>1647</v>
      </c>
      <c r="G70" s="109">
        <f t="shared" si="2"/>
        <v>9.8040000000000003</v>
      </c>
      <c r="H70" s="9">
        <f t="shared" si="0"/>
        <v>117.65</v>
      </c>
      <c r="I70" s="9">
        <f t="shared" si="1"/>
        <v>145.4</v>
      </c>
    </row>
    <row r="71" spans="1:9" x14ac:dyDescent="0.25">
      <c r="A71" s="112" t="s">
        <v>164</v>
      </c>
      <c r="B71" s="113">
        <v>1</v>
      </c>
      <c r="C71" s="113">
        <v>173</v>
      </c>
      <c r="D71" s="113">
        <v>168</v>
      </c>
      <c r="E71" s="113">
        <v>5</v>
      </c>
      <c r="F71" s="110">
        <v>1382</v>
      </c>
      <c r="G71" s="109">
        <f t="shared" si="2"/>
        <v>8.2260000000000009</v>
      </c>
      <c r="H71" s="9">
        <f t="shared" si="0"/>
        <v>82.26</v>
      </c>
      <c r="I71" s="9">
        <f t="shared" si="1"/>
        <v>101.67</v>
      </c>
    </row>
    <row r="72" spans="1:9" x14ac:dyDescent="0.25">
      <c r="A72" s="112" t="s">
        <v>165</v>
      </c>
      <c r="B72" s="113">
        <v>1</v>
      </c>
      <c r="C72" s="113">
        <v>172</v>
      </c>
      <c r="D72" s="113">
        <v>168</v>
      </c>
      <c r="E72" s="113">
        <v>4</v>
      </c>
      <c r="F72" s="110">
        <v>1167</v>
      </c>
      <c r="G72" s="109">
        <f t="shared" si="2"/>
        <v>6.9459999999999997</v>
      </c>
      <c r="H72" s="9">
        <f t="shared" si="0"/>
        <v>55.57</v>
      </c>
      <c r="I72" s="9">
        <f t="shared" si="1"/>
        <v>68.680000000000007</v>
      </c>
    </row>
    <row r="73" spans="1:9" ht="33" x14ac:dyDescent="0.25">
      <c r="A73" s="112" t="s">
        <v>166</v>
      </c>
      <c r="B73" s="113">
        <v>1</v>
      </c>
      <c r="C73" s="113">
        <v>157</v>
      </c>
      <c r="D73" s="113">
        <v>152</v>
      </c>
      <c r="E73" s="113">
        <v>5</v>
      </c>
      <c r="F73" s="110">
        <v>1190</v>
      </c>
      <c r="G73" s="109">
        <f t="shared" si="2"/>
        <v>7.0830000000000002</v>
      </c>
      <c r="H73" s="9">
        <f t="shared" si="0"/>
        <v>70.83</v>
      </c>
      <c r="I73" s="9">
        <f t="shared" si="1"/>
        <v>87.54</v>
      </c>
    </row>
    <row r="74" spans="1:9" ht="33" x14ac:dyDescent="0.25">
      <c r="A74" s="112" t="s">
        <v>166</v>
      </c>
      <c r="B74" s="113">
        <v>1</v>
      </c>
      <c r="C74" s="113">
        <v>155.5</v>
      </c>
      <c r="D74" s="113">
        <v>152</v>
      </c>
      <c r="E74" s="113">
        <v>3.5</v>
      </c>
      <c r="F74" s="110">
        <v>1190</v>
      </c>
      <c r="G74" s="109">
        <f t="shared" si="2"/>
        <v>7.0830000000000002</v>
      </c>
      <c r="H74" s="9">
        <f t="shared" si="0"/>
        <v>49.58</v>
      </c>
      <c r="I74" s="9">
        <f t="shared" si="1"/>
        <v>61.28</v>
      </c>
    </row>
    <row r="75" spans="1:9" ht="33" x14ac:dyDescent="0.25">
      <c r="A75" s="112" t="s">
        <v>166</v>
      </c>
      <c r="B75" s="113">
        <v>1</v>
      </c>
      <c r="C75" s="113">
        <v>174</v>
      </c>
      <c r="D75" s="113">
        <v>168</v>
      </c>
      <c r="E75" s="113">
        <v>6</v>
      </c>
      <c r="F75" s="110">
        <v>1167</v>
      </c>
      <c r="G75" s="109">
        <f t="shared" si="2"/>
        <v>6.9459999999999997</v>
      </c>
      <c r="H75" s="9">
        <f t="shared" ref="H75:H88" si="7">ROUND(E75*G75*2,2)</f>
        <v>83.35</v>
      </c>
      <c r="I75" s="9">
        <f t="shared" ref="I75:I88" si="8">ROUND(H75*1.2359,2)</f>
        <v>103.01</v>
      </c>
    </row>
    <row r="76" spans="1:9" ht="33" x14ac:dyDescent="0.25">
      <c r="A76" s="112" t="s">
        <v>124</v>
      </c>
      <c r="B76" s="113">
        <v>1</v>
      </c>
      <c r="C76" s="113">
        <v>181.5</v>
      </c>
      <c r="D76" s="113">
        <v>152</v>
      </c>
      <c r="E76" s="113">
        <v>29.5</v>
      </c>
      <c r="F76" s="110">
        <v>1647</v>
      </c>
      <c r="G76" s="109">
        <f t="shared" si="2"/>
        <v>9.8040000000000003</v>
      </c>
      <c r="H76" s="9">
        <f t="shared" si="7"/>
        <v>578.44000000000005</v>
      </c>
      <c r="I76" s="9">
        <f t="shared" si="8"/>
        <v>714.89</v>
      </c>
    </row>
    <row r="77" spans="1:9" x14ac:dyDescent="0.25">
      <c r="A77" s="112" t="s">
        <v>167</v>
      </c>
      <c r="B77" s="113">
        <v>1</v>
      </c>
      <c r="C77" s="113">
        <v>182</v>
      </c>
      <c r="D77" s="113">
        <v>168</v>
      </c>
      <c r="E77" s="113">
        <v>14</v>
      </c>
      <c r="F77" s="110">
        <v>1287</v>
      </c>
      <c r="G77" s="109">
        <f t="shared" si="2"/>
        <v>7.6609999999999996</v>
      </c>
      <c r="H77" s="9">
        <f t="shared" ref="H77:H78" si="9">ROUND(E77*G77*2,2)</f>
        <v>214.51</v>
      </c>
      <c r="I77" s="9">
        <f t="shared" ref="I77:I78" si="10">ROUND(H77*1.2359,2)</f>
        <v>265.11</v>
      </c>
    </row>
    <row r="78" spans="1:9" x14ac:dyDescent="0.25">
      <c r="A78" s="112" t="s">
        <v>119</v>
      </c>
      <c r="B78" s="113">
        <v>1</v>
      </c>
      <c r="C78" s="113">
        <v>191.5</v>
      </c>
      <c r="D78" s="113">
        <v>168</v>
      </c>
      <c r="E78" s="113">
        <v>23.5</v>
      </c>
      <c r="F78" s="110">
        <v>1190</v>
      </c>
      <c r="G78" s="109">
        <f t="shared" ref="G78:G88" si="11">ROUND(F78/168,3)</f>
        <v>7.0830000000000002</v>
      </c>
      <c r="H78" s="9">
        <f t="shared" si="9"/>
        <v>332.9</v>
      </c>
      <c r="I78" s="9">
        <f t="shared" si="10"/>
        <v>411.43</v>
      </c>
    </row>
    <row r="79" spans="1:9" x14ac:dyDescent="0.25">
      <c r="A79" s="112" t="s">
        <v>172</v>
      </c>
      <c r="B79" s="113">
        <v>1</v>
      </c>
      <c r="C79" s="113">
        <v>113</v>
      </c>
      <c r="D79" s="113">
        <v>104</v>
      </c>
      <c r="E79" s="113">
        <v>9</v>
      </c>
      <c r="F79" s="110">
        <v>1700</v>
      </c>
      <c r="G79" s="109">
        <f t="shared" si="11"/>
        <v>10.119</v>
      </c>
      <c r="H79" s="9">
        <f t="shared" si="7"/>
        <v>182.14</v>
      </c>
      <c r="I79" s="9">
        <f t="shared" si="8"/>
        <v>225.11</v>
      </c>
    </row>
    <row r="80" spans="1:9" x14ac:dyDescent="0.25">
      <c r="A80" s="112" t="s">
        <v>255</v>
      </c>
      <c r="B80" s="113">
        <v>1</v>
      </c>
      <c r="C80" s="113">
        <v>188</v>
      </c>
      <c r="D80" s="113">
        <v>168</v>
      </c>
      <c r="E80" s="113">
        <v>20</v>
      </c>
      <c r="F80" s="110">
        <v>1167</v>
      </c>
      <c r="G80" s="109">
        <f t="shared" si="11"/>
        <v>6.9459999999999997</v>
      </c>
      <c r="H80" s="9">
        <f t="shared" si="7"/>
        <v>277.83999999999997</v>
      </c>
      <c r="I80" s="9">
        <f t="shared" si="8"/>
        <v>343.38</v>
      </c>
    </row>
    <row r="81" spans="1:9" x14ac:dyDescent="0.25">
      <c r="A81" s="112" t="s">
        <v>125</v>
      </c>
      <c r="B81" s="113">
        <v>1</v>
      </c>
      <c r="C81" s="113">
        <v>244</v>
      </c>
      <c r="D81" s="113">
        <v>168</v>
      </c>
      <c r="E81" s="113">
        <v>76</v>
      </c>
      <c r="F81" s="110">
        <v>1917</v>
      </c>
      <c r="G81" s="109">
        <f t="shared" si="11"/>
        <v>11.411</v>
      </c>
      <c r="H81" s="9">
        <f t="shared" si="7"/>
        <v>1734.47</v>
      </c>
      <c r="I81" s="9">
        <f t="shared" si="8"/>
        <v>2143.63</v>
      </c>
    </row>
    <row r="82" spans="1:9" x14ac:dyDescent="0.25">
      <c r="A82" s="112" t="s">
        <v>121</v>
      </c>
      <c r="B82" s="113">
        <v>1</v>
      </c>
      <c r="C82" s="113">
        <v>245</v>
      </c>
      <c r="D82" s="113">
        <v>168</v>
      </c>
      <c r="E82" s="113">
        <v>77</v>
      </c>
      <c r="F82" s="110">
        <v>1647</v>
      </c>
      <c r="G82" s="109">
        <f t="shared" si="11"/>
        <v>9.8040000000000003</v>
      </c>
      <c r="H82" s="9">
        <f t="shared" si="7"/>
        <v>1509.82</v>
      </c>
      <c r="I82" s="9">
        <f t="shared" si="8"/>
        <v>1865.99</v>
      </c>
    </row>
    <row r="83" spans="1:9" x14ac:dyDescent="0.25">
      <c r="A83" s="112" t="s">
        <v>142</v>
      </c>
      <c r="B83" s="113">
        <v>1</v>
      </c>
      <c r="C83" s="113">
        <v>180</v>
      </c>
      <c r="D83" s="113">
        <v>168</v>
      </c>
      <c r="E83" s="113">
        <v>12</v>
      </c>
      <c r="F83" s="110">
        <v>1093</v>
      </c>
      <c r="G83" s="109">
        <f t="shared" si="11"/>
        <v>6.5060000000000002</v>
      </c>
      <c r="H83" s="9">
        <f t="shared" si="7"/>
        <v>156.13999999999999</v>
      </c>
      <c r="I83" s="9">
        <f t="shared" si="8"/>
        <v>192.97</v>
      </c>
    </row>
    <row r="84" spans="1:9" x14ac:dyDescent="0.25">
      <c r="A84" s="112" t="s">
        <v>120</v>
      </c>
      <c r="B84" s="113">
        <v>1</v>
      </c>
      <c r="C84" s="113">
        <v>229.5</v>
      </c>
      <c r="D84" s="113">
        <v>168</v>
      </c>
      <c r="E84" s="113">
        <v>61.5</v>
      </c>
      <c r="F84" s="110">
        <v>1382</v>
      </c>
      <c r="G84" s="109">
        <f t="shared" si="11"/>
        <v>8.2260000000000009</v>
      </c>
      <c r="H84" s="9">
        <f t="shared" si="7"/>
        <v>1011.8</v>
      </c>
      <c r="I84" s="9">
        <f t="shared" si="8"/>
        <v>1250.48</v>
      </c>
    </row>
    <row r="85" spans="1:9" x14ac:dyDescent="0.25">
      <c r="A85" s="112" t="s">
        <v>120</v>
      </c>
      <c r="B85" s="113">
        <v>1</v>
      </c>
      <c r="C85" s="113">
        <v>230</v>
      </c>
      <c r="D85" s="113">
        <v>168</v>
      </c>
      <c r="E85" s="113">
        <v>62</v>
      </c>
      <c r="F85" s="110">
        <v>1382</v>
      </c>
      <c r="G85" s="109">
        <f t="shared" si="11"/>
        <v>8.2260000000000009</v>
      </c>
      <c r="H85" s="9">
        <f t="shared" si="7"/>
        <v>1020.02</v>
      </c>
      <c r="I85" s="9">
        <f t="shared" si="8"/>
        <v>1260.6400000000001</v>
      </c>
    </row>
    <row r="86" spans="1:9" x14ac:dyDescent="0.25">
      <c r="A86" s="112" t="s">
        <v>173</v>
      </c>
      <c r="B86" s="113">
        <v>1</v>
      </c>
      <c r="C86" s="113">
        <v>232</v>
      </c>
      <c r="D86" s="113">
        <v>168</v>
      </c>
      <c r="E86" s="113">
        <v>64</v>
      </c>
      <c r="F86" s="110">
        <v>1647</v>
      </c>
      <c r="G86" s="109">
        <f t="shared" si="11"/>
        <v>9.8040000000000003</v>
      </c>
      <c r="H86" s="9">
        <f t="shared" si="7"/>
        <v>1254.9100000000001</v>
      </c>
      <c r="I86" s="9">
        <f t="shared" si="8"/>
        <v>1550.94</v>
      </c>
    </row>
    <row r="87" spans="1:9" x14ac:dyDescent="0.25">
      <c r="A87" s="112" t="s">
        <v>123</v>
      </c>
      <c r="B87" s="113">
        <v>1</v>
      </c>
      <c r="C87" s="113">
        <v>184</v>
      </c>
      <c r="D87" s="113">
        <v>128</v>
      </c>
      <c r="E87" s="113">
        <v>56</v>
      </c>
      <c r="F87" s="110">
        <v>1647</v>
      </c>
      <c r="G87" s="109">
        <f t="shared" si="11"/>
        <v>9.8040000000000003</v>
      </c>
      <c r="H87" s="9">
        <f t="shared" si="7"/>
        <v>1098.05</v>
      </c>
      <c r="I87" s="9">
        <f t="shared" si="8"/>
        <v>1357.08</v>
      </c>
    </row>
    <row r="88" spans="1:9" x14ac:dyDescent="0.25">
      <c r="A88" s="112" t="s">
        <v>120</v>
      </c>
      <c r="B88" s="113">
        <v>1</v>
      </c>
      <c r="C88" s="113">
        <v>209</v>
      </c>
      <c r="D88" s="113">
        <v>168</v>
      </c>
      <c r="E88" s="113">
        <v>41</v>
      </c>
      <c r="F88" s="110">
        <v>1382</v>
      </c>
      <c r="G88" s="109">
        <f t="shared" si="11"/>
        <v>8.2260000000000009</v>
      </c>
      <c r="H88" s="9">
        <f t="shared" si="7"/>
        <v>674.53</v>
      </c>
      <c r="I88" s="9">
        <f t="shared" si="8"/>
        <v>833.65</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7E0E0-BF62-4D09-B7B0-BDE9DA852325}">
  <sheetPr>
    <tabColor theme="9" tint="0.59999389629810485"/>
  </sheetPr>
  <dimension ref="A1:I83"/>
  <sheetViews>
    <sheetView zoomScale="80" zoomScaleNormal="80" workbookViewId="0">
      <selection activeCell="H1" sqref="H1:I1"/>
    </sheetView>
  </sheetViews>
  <sheetFormatPr defaultRowHeight="16.5" x14ac:dyDescent="0.25"/>
  <cols>
    <col min="1" max="1" width="78.28515625" style="101" customWidth="1"/>
    <col min="2" max="3" width="11.5703125" style="101" customWidth="1"/>
    <col min="4" max="4" width="12.28515625" style="101" customWidth="1"/>
    <col min="5" max="5" width="17.140625" style="101" customWidth="1"/>
    <col min="6" max="6" width="13.42578125" style="101" customWidth="1"/>
    <col min="7" max="7" width="18.5703125" style="101" customWidth="1"/>
    <col min="8" max="8" width="20.140625" style="101" customWidth="1"/>
    <col min="9" max="9" width="16.28515625" style="101" customWidth="1"/>
    <col min="10" max="241" width="9.140625" style="101"/>
    <col min="242" max="242" width="41.140625" style="101" customWidth="1"/>
    <col min="243" max="243" width="10.140625" style="101" customWidth="1"/>
    <col min="244" max="244" width="11.5703125" style="101" customWidth="1"/>
    <col min="245" max="245" width="12.28515625" style="101" customWidth="1"/>
    <col min="246" max="246" width="16.28515625" style="101" customWidth="1"/>
    <col min="247" max="247" width="13.42578125" style="101" customWidth="1"/>
    <col min="248" max="248" width="18.5703125" style="101" customWidth="1"/>
    <col min="249" max="249" width="20.140625" style="101" customWidth="1"/>
    <col min="250" max="250" width="16.28515625" style="101" customWidth="1"/>
    <col min="251" max="252" width="9.140625" style="101"/>
    <col min="253" max="253" width="10.42578125" style="101" bestFit="1" customWidth="1"/>
    <col min="254" max="254" width="10.140625" style="101" bestFit="1" customWidth="1"/>
    <col min="255" max="497" width="9.140625" style="101"/>
    <col min="498" max="498" width="41.140625" style="101" customWidth="1"/>
    <col min="499" max="499" width="10.140625" style="101" customWidth="1"/>
    <col min="500" max="500" width="11.5703125" style="101" customWidth="1"/>
    <col min="501" max="501" width="12.28515625" style="101" customWidth="1"/>
    <col min="502" max="502" width="16.28515625" style="101" customWidth="1"/>
    <col min="503" max="503" width="13.42578125" style="101" customWidth="1"/>
    <col min="504" max="504" width="18.5703125" style="101" customWidth="1"/>
    <col min="505" max="505" width="20.140625" style="101" customWidth="1"/>
    <col min="506" max="506" width="16.28515625" style="101" customWidth="1"/>
    <col min="507" max="508" width="9.140625" style="101"/>
    <col min="509" max="509" width="10.42578125" style="101" bestFit="1" customWidth="1"/>
    <col min="510" max="510" width="10.140625" style="101" bestFit="1" customWidth="1"/>
    <col min="511" max="753" width="9.140625" style="101"/>
    <col min="754" max="754" width="41.140625" style="101" customWidth="1"/>
    <col min="755" max="755" width="10.140625" style="101" customWidth="1"/>
    <col min="756" max="756" width="11.5703125" style="101" customWidth="1"/>
    <col min="757" max="757" width="12.28515625" style="101" customWidth="1"/>
    <col min="758" max="758" width="16.28515625" style="101" customWidth="1"/>
    <col min="759" max="759" width="13.42578125" style="101" customWidth="1"/>
    <col min="760" max="760" width="18.5703125" style="101" customWidth="1"/>
    <col min="761" max="761" width="20.140625" style="101" customWidth="1"/>
    <col min="762" max="762" width="16.28515625" style="101" customWidth="1"/>
    <col min="763" max="764" width="9.140625" style="101"/>
    <col min="765" max="765" width="10.42578125" style="101" bestFit="1" customWidth="1"/>
    <col min="766" max="766" width="10.140625" style="101" bestFit="1" customWidth="1"/>
    <col min="767" max="1009" width="9.140625" style="101"/>
    <col min="1010" max="1010" width="41.140625" style="101" customWidth="1"/>
    <col min="1011" max="1011" width="10.140625" style="101" customWidth="1"/>
    <col min="1012" max="1012" width="11.5703125" style="101" customWidth="1"/>
    <col min="1013" max="1013" width="12.28515625" style="101" customWidth="1"/>
    <col min="1014" max="1014" width="16.28515625" style="101" customWidth="1"/>
    <col min="1015" max="1015" width="13.42578125" style="101" customWidth="1"/>
    <col min="1016" max="1016" width="18.5703125" style="101" customWidth="1"/>
    <col min="1017" max="1017" width="20.140625" style="101" customWidth="1"/>
    <col min="1018" max="1018" width="16.28515625" style="101" customWidth="1"/>
    <col min="1019" max="1020" width="9.140625" style="101"/>
    <col min="1021" max="1021" width="10.42578125" style="101" bestFit="1" customWidth="1"/>
    <col min="1022" max="1022" width="10.140625" style="101" bestFit="1" customWidth="1"/>
    <col min="1023" max="1265" width="9.140625" style="101"/>
    <col min="1266" max="1266" width="41.140625" style="101" customWidth="1"/>
    <col min="1267" max="1267" width="10.140625" style="101" customWidth="1"/>
    <col min="1268" max="1268" width="11.5703125" style="101" customWidth="1"/>
    <col min="1269" max="1269" width="12.28515625" style="101" customWidth="1"/>
    <col min="1270" max="1270" width="16.28515625" style="101" customWidth="1"/>
    <col min="1271" max="1271" width="13.42578125" style="101" customWidth="1"/>
    <col min="1272" max="1272" width="18.5703125" style="101" customWidth="1"/>
    <col min="1273" max="1273" width="20.140625" style="101" customWidth="1"/>
    <col min="1274" max="1274" width="16.28515625" style="101" customWidth="1"/>
    <col min="1275" max="1276" width="9.140625" style="101"/>
    <col min="1277" max="1277" width="10.42578125" style="101" bestFit="1" customWidth="1"/>
    <col min="1278" max="1278" width="10.140625" style="101" bestFit="1" customWidth="1"/>
    <col min="1279" max="1521" width="9.140625" style="101"/>
    <col min="1522" max="1522" width="41.140625" style="101" customWidth="1"/>
    <col min="1523" max="1523" width="10.140625" style="101" customWidth="1"/>
    <col min="1524" max="1524" width="11.5703125" style="101" customWidth="1"/>
    <col min="1525" max="1525" width="12.28515625" style="101" customWidth="1"/>
    <col min="1526" max="1526" width="16.28515625" style="101" customWidth="1"/>
    <col min="1527" max="1527" width="13.42578125" style="101" customWidth="1"/>
    <col min="1528" max="1528" width="18.5703125" style="101" customWidth="1"/>
    <col min="1529" max="1529" width="20.140625" style="101" customWidth="1"/>
    <col min="1530" max="1530" width="16.28515625" style="101" customWidth="1"/>
    <col min="1531" max="1532" width="9.140625" style="101"/>
    <col min="1533" max="1533" width="10.42578125" style="101" bestFit="1" customWidth="1"/>
    <col min="1534" max="1534" width="10.140625" style="101" bestFit="1" customWidth="1"/>
    <col min="1535" max="1777" width="9.140625" style="101"/>
    <col min="1778" max="1778" width="41.140625" style="101" customWidth="1"/>
    <col min="1779" max="1779" width="10.140625" style="101" customWidth="1"/>
    <col min="1780" max="1780" width="11.5703125" style="101" customWidth="1"/>
    <col min="1781" max="1781" width="12.28515625" style="101" customWidth="1"/>
    <col min="1782" max="1782" width="16.28515625" style="101" customWidth="1"/>
    <col min="1783" max="1783" width="13.42578125" style="101" customWidth="1"/>
    <col min="1784" max="1784" width="18.5703125" style="101" customWidth="1"/>
    <col min="1785" max="1785" width="20.140625" style="101" customWidth="1"/>
    <col min="1786" max="1786" width="16.28515625" style="101" customWidth="1"/>
    <col min="1787" max="1788" width="9.140625" style="101"/>
    <col min="1789" max="1789" width="10.42578125" style="101" bestFit="1" customWidth="1"/>
    <col min="1790" max="1790" width="10.140625" style="101" bestFit="1" customWidth="1"/>
    <col min="1791" max="2033" width="9.140625" style="101"/>
    <col min="2034" max="2034" width="41.140625" style="101" customWidth="1"/>
    <col min="2035" max="2035" width="10.140625" style="101" customWidth="1"/>
    <col min="2036" max="2036" width="11.5703125" style="101" customWidth="1"/>
    <col min="2037" max="2037" width="12.28515625" style="101" customWidth="1"/>
    <col min="2038" max="2038" width="16.28515625" style="101" customWidth="1"/>
    <col min="2039" max="2039" width="13.42578125" style="101" customWidth="1"/>
    <col min="2040" max="2040" width="18.5703125" style="101" customWidth="1"/>
    <col min="2041" max="2041" width="20.140625" style="101" customWidth="1"/>
    <col min="2042" max="2042" width="16.28515625" style="101" customWidth="1"/>
    <col min="2043" max="2044" width="9.140625" style="101"/>
    <col min="2045" max="2045" width="10.42578125" style="101" bestFit="1" customWidth="1"/>
    <col min="2046" max="2046" width="10.140625" style="101" bestFit="1" customWidth="1"/>
    <col min="2047" max="2289" width="9.140625" style="101"/>
    <col min="2290" max="2290" width="41.140625" style="101" customWidth="1"/>
    <col min="2291" max="2291" width="10.140625" style="101" customWidth="1"/>
    <col min="2292" max="2292" width="11.5703125" style="101" customWidth="1"/>
    <col min="2293" max="2293" width="12.28515625" style="101" customWidth="1"/>
    <col min="2294" max="2294" width="16.28515625" style="101" customWidth="1"/>
    <col min="2295" max="2295" width="13.42578125" style="101" customWidth="1"/>
    <col min="2296" max="2296" width="18.5703125" style="101" customWidth="1"/>
    <col min="2297" max="2297" width="20.140625" style="101" customWidth="1"/>
    <col min="2298" max="2298" width="16.28515625" style="101" customWidth="1"/>
    <col min="2299" max="2300" width="9.140625" style="101"/>
    <col min="2301" max="2301" width="10.42578125" style="101" bestFit="1" customWidth="1"/>
    <col min="2302" max="2302" width="10.140625" style="101" bestFit="1" customWidth="1"/>
    <col min="2303" max="2545" width="9.140625" style="101"/>
    <col min="2546" max="2546" width="41.140625" style="101" customWidth="1"/>
    <col min="2547" max="2547" width="10.140625" style="101" customWidth="1"/>
    <col min="2548" max="2548" width="11.5703125" style="101" customWidth="1"/>
    <col min="2549" max="2549" width="12.28515625" style="101" customWidth="1"/>
    <col min="2550" max="2550" width="16.28515625" style="101" customWidth="1"/>
    <col min="2551" max="2551" width="13.42578125" style="101" customWidth="1"/>
    <col min="2552" max="2552" width="18.5703125" style="101" customWidth="1"/>
    <col min="2553" max="2553" width="20.140625" style="101" customWidth="1"/>
    <col min="2554" max="2554" width="16.28515625" style="101" customWidth="1"/>
    <col min="2555" max="2556" width="9.140625" style="101"/>
    <col min="2557" max="2557" width="10.42578125" style="101" bestFit="1" customWidth="1"/>
    <col min="2558" max="2558" width="10.140625" style="101" bestFit="1" customWidth="1"/>
    <col min="2559" max="2801" width="9.140625" style="101"/>
    <col min="2802" max="2802" width="41.140625" style="101" customWidth="1"/>
    <col min="2803" max="2803" width="10.140625" style="101" customWidth="1"/>
    <col min="2804" max="2804" width="11.5703125" style="101" customWidth="1"/>
    <col min="2805" max="2805" width="12.28515625" style="101" customWidth="1"/>
    <col min="2806" max="2806" width="16.28515625" style="101" customWidth="1"/>
    <col min="2807" max="2807" width="13.42578125" style="101" customWidth="1"/>
    <col min="2808" max="2808" width="18.5703125" style="101" customWidth="1"/>
    <col min="2809" max="2809" width="20.140625" style="101" customWidth="1"/>
    <col min="2810" max="2810" width="16.28515625" style="101" customWidth="1"/>
    <col min="2811" max="2812" width="9.140625" style="101"/>
    <col min="2813" max="2813" width="10.42578125" style="101" bestFit="1" customWidth="1"/>
    <col min="2814" max="2814" width="10.140625" style="101" bestFit="1" customWidth="1"/>
    <col min="2815" max="3057" width="9.140625" style="101"/>
    <col min="3058" max="3058" width="41.140625" style="101" customWidth="1"/>
    <col min="3059" max="3059" width="10.140625" style="101" customWidth="1"/>
    <col min="3060" max="3060" width="11.5703125" style="101" customWidth="1"/>
    <col min="3061" max="3061" width="12.28515625" style="101" customWidth="1"/>
    <col min="3062" max="3062" width="16.28515625" style="101" customWidth="1"/>
    <col min="3063" max="3063" width="13.42578125" style="101" customWidth="1"/>
    <col min="3064" max="3064" width="18.5703125" style="101" customWidth="1"/>
    <col min="3065" max="3065" width="20.140625" style="101" customWidth="1"/>
    <col min="3066" max="3066" width="16.28515625" style="101" customWidth="1"/>
    <col min="3067" max="3068" width="9.140625" style="101"/>
    <col min="3069" max="3069" width="10.42578125" style="101" bestFit="1" customWidth="1"/>
    <col min="3070" max="3070" width="10.140625" style="101" bestFit="1" customWidth="1"/>
    <col min="3071" max="3313" width="9.140625" style="101"/>
    <col min="3314" max="3314" width="41.140625" style="101" customWidth="1"/>
    <col min="3315" max="3315" width="10.140625" style="101" customWidth="1"/>
    <col min="3316" max="3316" width="11.5703125" style="101" customWidth="1"/>
    <col min="3317" max="3317" width="12.28515625" style="101" customWidth="1"/>
    <col min="3318" max="3318" width="16.28515625" style="101" customWidth="1"/>
    <col min="3319" max="3319" width="13.42578125" style="101" customWidth="1"/>
    <col min="3320" max="3320" width="18.5703125" style="101" customWidth="1"/>
    <col min="3321" max="3321" width="20.140625" style="101" customWidth="1"/>
    <col min="3322" max="3322" width="16.28515625" style="101" customWidth="1"/>
    <col min="3323" max="3324" width="9.140625" style="101"/>
    <col min="3325" max="3325" width="10.42578125" style="101" bestFit="1" customWidth="1"/>
    <col min="3326" max="3326" width="10.140625" style="101" bestFit="1" customWidth="1"/>
    <col min="3327" max="3569" width="9.140625" style="101"/>
    <col min="3570" max="3570" width="41.140625" style="101" customWidth="1"/>
    <col min="3571" max="3571" width="10.140625" style="101" customWidth="1"/>
    <col min="3572" max="3572" width="11.5703125" style="101" customWidth="1"/>
    <col min="3573" max="3573" width="12.28515625" style="101" customWidth="1"/>
    <col min="3574" max="3574" width="16.28515625" style="101" customWidth="1"/>
    <col min="3575" max="3575" width="13.42578125" style="101" customWidth="1"/>
    <col min="3576" max="3576" width="18.5703125" style="101" customWidth="1"/>
    <col min="3577" max="3577" width="20.140625" style="101" customWidth="1"/>
    <col min="3578" max="3578" width="16.28515625" style="101" customWidth="1"/>
    <col min="3579" max="3580" width="9.140625" style="101"/>
    <col min="3581" max="3581" width="10.42578125" style="101" bestFit="1" customWidth="1"/>
    <col min="3582" max="3582" width="10.140625" style="101" bestFit="1" customWidth="1"/>
    <col min="3583" max="3825" width="9.140625" style="101"/>
    <col min="3826" max="3826" width="41.140625" style="101" customWidth="1"/>
    <col min="3827" max="3827" width="10.140625" style="101" customWidth="1"/>
    <col min="3828" max="3828" width="11.5703125" style="101" customWidth="1"/>
    <col min="3829" max="3829" width="12.28515625" style="101" customWidth="1"/>
    <col min="3830" max="3830" width="16.28515625" style="101" customWidth="1"/>
    <col min="3831" max="3831" width="13.42578125" style="101" customWidth="1"/>
    <col min="3832" max="3832" width="18.5703125" style="101" customWidth="1"/>
    <col min="3833" max="3833" width="20.140625" style="101" customWidth="1"/>
    <col min="3834" max="3834" width="16.28515625" style="101" customWidth="1"/>
    <col min="3835" max="3836" width="9.140625" style="101"/>
    <col min="3837" max="3837" width="10.42578125" style="101" bestFit="1" customWidth="1"/>
    <col min="3838" max="3838" width="10.140625" style="101" bestFit="1" customWidth="1"/>
    <col min="3839" max="4081" width="9.140625" style="101"/>
    <col min="4082" max="4082" width="41.140625" style="101" customWidth="1"/>
    <col min="4083" max="4083" width="10.140625" style="101" customWidth="1"/>
    <col min="4084" max="4084" width="11.5703125" style="101" customWidth="1"/>
    <col min="4085" max="4085" width="12.28515625" style="101" customWidth="1"/>
    <col min="4086" max="4086" width="16.28515625" style="101" customWidth="1"/>
    <col min="4087" max="4087" width="13.42578125" style="101" customWidth="1"/>
    <col min="4088" max="4088" width="18.5703125" style="101" customWidth="1"/>
    <col min="4089" max="4089" width="20.140625" style="101" customWidth="1"/>
    <col min="4090" max="4090" width="16.28515625" style="101" customWidth="1"/>
    <col min="4091" max="4092" width="9.140625" style="101"/>
    <col min="4093" max="4093" width="10.42578125" style="101" bestFit="1" customWidth="1"/>
    <col min="4094" max="4094" width="10.140625" style="101" bestFit="1" customWidth="1"/>
    <col min="4095" max="4337" width="9.140625" style="101"/>
    <col min="4338" max="4338" width="41.140625" style="101" customWidth="1"/>
    <col min="4339" max="4339" width="10.140625" style="101" customWidth="1"/>
    <col min="4340" max="4340" width="11.5703125" style="101" customWidth="1"/>
    <col min="4341" max="4341" width="12.28515625" style="101" customWidth="1"/>
    <col min="4342" max="4342" width="16.28515625" style="101" customWidth="1"/>
    <col min="4343" max="4343" width="13.42578125" style="101" customWidth="1"/>
    <col min="4344" max="4344" width="18.5703125" style="101" customWidth="1"/>
    <col min="4345" max="4345" width="20.140625" style="101" customWidth="1"/>
    <col min="4346" max="4346" width="16.28515625" style="101" customWidth="1"/>
    <col min="4347" max="4348" width="9.140625" style="101"/>
    <col min="4349" max="4349" width="10.42578125" style="101" bestFit="1" customWidth="1"/>
    <col min="4350" max="4350" width="10.140625" style="101" bestFit="1" customWidth="1"/>
    <col min="4351" max="4593" width="9.140625" style="101"/>
    <col min="4594" max="4594" width="41.140625" style="101" customWidth="1"/>
    <col min="4595" max="4595" width="10.140625" style="101" customWidth="1"/>
    <col min="4596" max="4596" width="11.5703125" style="101" customWidth="1"/>
    <col min="4597" max="4597" width="12.28515625" style="101" customWidth="1"/>
    <col min="4598" max="4598" width="16.28515625" style="101" customWidth="1"/>
    <col min="4599" max="4599" width="13.42578125" style="101" customWidth="1"/>
    <col min="4600" max="4600" width="18.5703125" style="101" customWidth="1"/>
    <col min="4601" max="4601" width="20.140625" style="101" customWidth="1"/>
    <col min="4602" max="4602" width="16.28515625" style="101" customWidth="1"/>
    <col min="4603" max="4604" width="9.140625" style="101"/>
    <col min="4605" max="4605" width="10.42578125" style="101" bestFit="1" customWidth="1"/>
    <col min="4606" max="4606" width="10.140625" style="101" bestFit="1" customWidth="1"/>
    <col min="4607" max="4849" width="9.140625" style="101"/>
    <col min="4850" max="4850" width="41.140625" style="101" customWidth="1"/>
    <col min="4851" max="4851" width="10.140625" style="101" customWidth="1"/>
    <col min="4852" max="4852" width="11.5703125" style="101" customWidth="1"/>
    <col min="4853" max="4853" width="12.28515625" style="101" customWidth="1"/>
    <col min="4854" max="4854" width="16.28515625" style="101" customWidth="1"/>
    <col min="4855" max="4855" width="13.42578125" style="101" customWidth="1"/>
    <col min="4856" max="4856" width="18.5703125" style="101" customWidth="1"/>
    <col min="4857" max="4857" width="20.140625" style="101" customWidth="1"/>
    <col min="4858" max="4858" width="16.28515625" style="101" customWidth="1"/>
    <col min="4859" max="4860" width="9.140625" style="101"/>
    <col min="4861" max="4861" width="10.42578125" style="101" bestFit="1" customWidth="1"/>
    <col min="4862" max="4862" width="10.140625" style="101" bestFit="1" customWidth="1"/>
    <col min="4863" max="5105" width="9.140625" style="101"/>
    <col min="5106" max="5106" width="41.140625" style="101" customWidth="1"/>
    <col min="5107" max="5107" width="10.140625" style="101" customWidth="1"/>
    <col min="5108" max="5108" width="11.5703125" style="101" customWidth="1"/>
    <col min="5109" max="5109" width="12.28515625" style="101" customWidth="1"/>
    <col min="5110" max="5110" width="16.28515625" style="101" customWidth="1"/>
    <col min="5111" max="5111" width="13.42578125" style="101" customWidth="1"/>
    <col min="5112" max="5112" width="18.5703125" style="101" customWidth="1"/>
    <col min="5113" max="5113" width="20.140625" style="101" customWidth="1"/>
    <col min="5114" max="5114" width="16.28515625" style="101" customWidth="1"/>
    <col min="5115" max="5116" width="9.140625" style="101"/>
    <col min="5117" max="5117" width="10.42578125" style="101" bestFit="1" customWidth="1"/>
    <col min="5118" max="5118" width="10.140625" style="101" bestFit="1" customWidth="1"/>
    <col min="5119" max="5361" width="9.140625" style="101"/>
    <col min="5362" max="5362" width="41.140625" style="101" customWidth="1"/>
    <col min="5363" max="5363" width="10.140625" style="101" customWidth="1"/>
    <col min="5364" max="5364" width="11.5703125" style="101" customWidth="1"/>
    <col min="5365" max="5365" width="12.28515625" style="101" customWidth="1"/>
    <col min="5366" max="5366" width="16.28515625" style="101" customWidth="1"/>
    <col min="5367" max="5367" width="13.42578125" style="101" customWidth="1"/>
    <col min="5368" max="5368" width="18.5703125" style="101" customWidth="1"/>
    <col min="5369" max="5369" width="20.140625" style="101" customWidth="1"/>
    <col min="5370" max="5370" width="16.28515625" style="101" customWidth="1"/>
    <col min="5371" max="5372" width="9.140625" style="101"/>
    <col min="5373" max="5373" width="10.42578125" style="101" bestFit="1" customWidth="1"/>
    <col min="5374" max="5374" width="10.140625" style="101" bestFit="1" customWidth="1"/>
    <col min="5375" max="5617" width="9.140625" style="101"/>
    <col min="5618" max="5618" width="41.140625" style="101" customWidth="1"/>
    <col min="5619" max="5619" width="10.140625" style="101" customWidth="1"/>
    <col min="5620" max="5620" width="11.5703125" style="101" customWidth="1"/>
    <col min="5621" max="5621" width="12.28515625" style="101" customWidth="1"/>
    <col min="5622" max="5622" width="16.28515625" style="101" customWidth="1"/>
    <col min="5623" max="5623" width="13.42578125" style="101" customWidth="1"/>
    <col min="5624" max="5624" width="18.5703125" style="101" customWidth="1"/>
    <col min="5625" max="5625" width="20.140625" style="101" customWidth="1"/>
    <col min="5626" max="5626" width="16.28515625" style="101" customWidth="1"/>
    <col min="5627" max="5628" width="9.140625" style="101"/>
    <col min="5629" max="5629" width="10.42578125" style="101" bestFit="1" customWidth="1"/>
    <col min="5630" max="5630" width="10.140625" style="101" bestFit="1" customWidth="1"/>
    <col min="5631" max="5873" width="9.140625" style="101"/>
    <col min="5874" max="5874" width="41.140625" style="101" customWidth="1"/>
    <col min="5875" max="5875" width="10.140625" style="101" customWidth="1"/>
    <col min="5876" max="5876" width="11.5703125" style="101" customWidth="1"/>
    <col min="5877" max="5877" width="12.28515625" style="101" customWidth="1"/>
    <col min="5878" max="5878" width="16.28515625" style="101" customWidth="1"/>
    <col min="5879" max="5879" width="13.42578125" style="101" customWidth="1"/>
    <col min="5880" max="5880" width="18.5703125" style="101" customWidth="1"/>
    <col min="5881" max="5881" width="20.140625" style="101" customWidth="1"/>
    <col min="5882" max="5882" width="16.28515625" style="101" customWidth="1"/>
    <col min="5883" max="5884" width="9.140625" style="101"/>
    <col min="5885" max="5885" width="10.42578125" style="101" bestFit="1" customWidth="1"/>
    <col min="5886" max="5886" width="10.140625" style="101" bestFit="1" customWidth="1"/>
    <col min="5887" max="6129" width="9.140625" style="101"/>
    <col min="6130" max="6130" width="41.140625" style="101" customWidth="1"/>
    <col min="6131" max="6131" width="10.140625" style="101" customWidth="1"/>
    <col min="6132" max="6132" width="11.5703125" style="101" customWidth="1"/>
    <col min="6133" max="6133" width="12.28515625" style="101" customWidth="1"/>
    <col min="6134" max="6134" width="16.28515625" style="101" customWidth="1"/>
    <col min="6135" max="6135" width="13.42578125" style="101" customWidth="1"/>
    <col min="6136" max="6136" width="18.5703125" style="101" customWidth="1"/>
    <col min="6137" max="6137" width="20.140625" style="101" customWidth="1"/>
    <col min="6138" max="6138" width="16.28515625" style="101" customWidth="1"/>
    <col min="6139" max="6140" width="9.140625" style="101"/>
    <col min="6141" max="6141" width="10.42578125" style="101" bestFit="1" customWidth="1"/>
    <col min="6142" max="6142" width="10.140625" style="101" bestFit="1" customWidth="1"/>
    <col min="6143" max="6385" width="9.140625" style="101"/>
    <col min="6386" max="6386" width="41.140625" style="101" customWidth="1"/>
    <col min="6387" max="6387" width="10.140625" style="101" customWidth="1"/>
    <col min="6388" max="6388" width="11.5703125" style="101" customWidth="1"/>
    <col min="6389" max="6389" width="12.28515625" style="101" customWidth="1"/>
    <col min="6390" max="6390" width="16.28515625" style="101" customWidth="1"/>
    <col min="6391" max="6391" width="13.42578125" style="101" customWidth="1"/>
    <col min="6392" max="6392" width="18.5703125" style="101" customWidth="1"/>
    <col min="6393" max="6393" width="20.140625" style="101" customWidth="1"/>
    <col min="6394" max="6394" width="16.28515625" style="101" customWidth="1"/>
    <col min="6395" max="6396" width="9.140625" style="101"/>
    <col min="6397" max="6397" width="10.42578125" style="101" bestFit="1" customWidth="1"/>
    <col min="6398" max="6398" width="10.140625" style="101" bestFit="1" customWidth="1"/>
    <col min="6399" max="6641" width="9.140625" style="101"/>
    <col min="6642" max="6642" width="41.140625" style="101" customWidth="1"/>
    <col min="6643" max="6643" width="10.140625" style="101" customWidth="1"/>
    <col min="6644" max="6644" width="11.5703125" style="101" customWidth="1"/>
    <col min="6645" max="6645" width="12.28515625" style="101" customWidth="1"/>
    <col min="6646" max="6646" width="16.28515625" style="101" customWidth="1"/>
    <col min="6647" max="6647" width="13.42578125" style="101" customWidth="1"/>
    <col min="6648" max="6648" width="18.5703125" style="101" customWidth="1"/>
    <col min="6649" max="6649" width="20.140625" style="101" customWidth="1"/>
    <col min="6650" max="6650" width="16.28515625" style="101" customWidth="1"/>
    <col min="6651" max="6652" width="9.140625" style="101"/>
    <col min="6653" max="6653" width="10.42578125" style="101" bestFit="1" customWidth="1"/>
    <col min="6654" max="6654" width="10.140625" style="101" bestFit="1" customWidth="1"/>
    <col min="6655" max="6897" width="9.140625" style="101"/>
    <col min="6898" max="6898" width="41.140625" style="101" customWidth="1"/>
    <col min="6899" max="6899" width="10.140625" style="101" customWidth="1"/>
    <col min="6900" max="6900" width="11.5703125" style="101" customWidth="1"/>
    <col min="6901" max="6901" width="12.28515625" style="101" customWidth="1"/>
    <col min="6902" max="6902" width="16.28515625" style="101" customWidth="1"/>
    <col min="6903" max="6903" width="13.42578125" style="101" customWidth="1"/>
    <col min="6904" max="6904" width="18.5703125" style="101" customWidth="1"/>
    <col min="6905" max="6905" width="20.140625" style="101" customWidth="1"/>
    <col min="6906" max="6906" width="16.28515625" style="101" customWidth="1"/>
    <col min="6907" max="6908" width="9.140625" style="101"/>
    <col min="6909" max="6909" width="10.42578125" style="101" bestFit="1" customWidth="1"/>
    <col min="6910" max="6910" width="10.140625" style="101" bestFit="1" customWidth="1"/>
    <col min="6911" max="7153" width="9.140625" style="101"/>
    <col min="7154" max="7154" width="41.140625" style="101" customWidth="1"/>
    <col min="7155" max="7155" width="10.140625" style="101" customWidth="1"/>
    <col min="7156" max="7156" width="11.5703125" style="101" customWidth="1"/>
    <col min="7157" max="7157" width="12.28515625" style="101" customWidth="1"/>
    <col min="7158" max="7158" width="16.28515625" style="101" customWidth="1"/>
    <col min="7159" max="7159" width="13.42578125" style="101" customWidth="1"/>
    <col min="7160" max="7160" width="18.5703125" style="101" customWidth="1"/>
    <col min="7161" max="7161" width="20.140625" style="101" customWidth="1"/>
    <col min="7162" max="7162" width="16.28515625" style="101" customWidth="1"/>
    <col min="7163" max="7164" width="9.140625" style="101"/>
    <col min="7165" max="7165" width="10.42578125" style="101" bestFit="1" customWidth="1"/>
    <col min="7166" max="7166" width="10.140625" style="101" bestFit="1" customWidth="1"/>
    <col min="7167" max="7409" width="9.140625" style="101"/>
    <col min="7410" max="7410" width="41.140625" style="101" customWidth="1"/>
    <col min="7411" max="7411" width="10.140625" style="101" customWidth="1"/>
    <col min="7412" max="7412" width="11.5703125" style="101" customWidth="1"/>
    <col min="7413" max="7413" width="12.28515625" style="101" customWidth="1"/>
    <col min="7414" max="7414" width="16.28515625" style="101" customWidth="1"/>
    <col min="7415" max="7415" width="13.42578125" style="101" customWidth="1"/>
    <col min="7416" max="7416" width="18.5703125" style="101" customWidth="1"/>
    <col min="7417" max="7417" width="20.140625" style="101" customWidth="1"/>
    <col min="7418" max="7418" width="16.28515625" style="101" customWidth="1"/>
    <col min="7419" max="7420" width="9.140625" style="101"/>
    <col min="7421" max="7421" width="10.42578125" style="101" bestFit="1" customWidth="1"/>
    <col min="7422" max="7422" width="10.140625" style="101" bestFit="1" customWidth="1"/>
    <col min="7423" max="7665" width="9.140625" style="101"/>
    <col min="7666" max="7666" width="41.140625" style="101" customWidth="1"/>
    <col min="7667" max="7667" width="10.140625" style="101" customWidth="1"/>
    <col min="7668" max="7668" width="11.5703125" style="101" customWidth="1"/>
    <col min="7669" max="7669" width="12.28515625" style="101" customWidth="1"/>
    <col min="7670" max="7670" width="16.28515625" style="101" customWidth="1"/>
    <col min="7671" max="7671" width="13.42578125" style="101" customWidth="1"/>
    <col min="7672" max="7672" width="18.5703125" style="101" customWidth="1"/>
    <col min="7673" max="7673" width="20.140625" style="101" customWidth="1"/>
    <col min="7674" max="7674" width="16.28515625" style="101" customWidth="1"/>
    <col min="7675" max="7676" width="9.140625" style="101"/>
    <col min="7677" max="7677" width="10.42578125" style="101" bestFit="1" customWidth="1"/>
    <col min="7678" max="7678" width="10.140625" style="101" bestFit="1" customWidth="1"/>
    <col min="7679" max="7921" width="9.140625" style="101"/>
    <col min="7922" max="7922" width="41.140625" style="101" customWidth="1"/>
    <col min="7923" max="7923" width="10.140625" style="101" customWidth="1"/>
    <col min="7924" max="7924" width="11.5703125" style="101" customWidth="1"/>
    <col min="7925" max="7925" width="12.28515625" style="101" customWidth="1"/>
    <col min="7926" max="7926" width="16.28515625" style="101" customWidth="1"/>
    <col min="7927" max="7927" width="13.42578125" style="101" customWidth="1"/>
    <col min="7928" max="7928" width="18.5703125" style="101" customWidth="1"/>
    <col min="7929" max="7929" width="20.140625" style="101" customWidth="1"/>
    <col min="7930" max="7930" width="16.28515625" style="101" customWidth="1"/>
    <col min="7931" max="7932" width="9.140625" style="101"/>
    <col min="7933" max="7933" width="10.42578125" style="101" bestFit="1" customWidth="1"/>
    <col min="7934" max="7934" width="10.140625" style="101" bestFit="1" customWidth="1"/>
    <col min="7935" max="8177" width="9.140625" style="101"/>
    <col min="8178" max="8178" width="41.140625" style="101" customWidth="1"/>
    <col min="8179" max="8179" width="10.140625" style="101" customWidth="1"/>
    <col min="8180" max="8180" width="11.5703125" style="101" customWidth="1"/>
    <col min="8181" max="8181" width="12.28515625" style="101" customWidth="1"/>
    <col min="8182" max="8182" width="16.28515625" style="101" customWidth="1"/>
    <col min="8183" max="8183" width="13.42578125" style="101" customWidth="1"/>
    <col min="8184" max="8184" width="18.5703125" style="101" customWidth="1"/>
    <col min="8185" max="8185" width="20.140625" style="101" customWidth="1"/>
    <col min="8186" max="8186" width="16.28515625" style="101" customWidth="1"/>
    <col min="8187" max="8188" width="9.140625" style="101"/>
    <col min="8189" max="8189" width="10.42578125" style="101" bestFit="1" customWidth="1"/>
    <col min="8190" max="8190" width="10.140625" style="101" bestFit="1" customWidth="1"/>
    <col min="8191" max="8433" width="9.140625" style="101"/>
    <col min="8434" max="8434" width="41.140625" style="101" customWidth="1"/>
    <col min="8435" max="8435" width="10.140625" style="101" customWidth="1"/>
    <col min="8436" max="8436" width="11.5703125" style="101" customWidth="1"/>
    <col min="8437" max="8437" width="12.28515625" style="101" customWidth="1"/>
    <col min="8438" max="8438" width="16.28515625" style="101" customWidth="1"/>
    <col min="8439" max="8439" width="13.42578125" style="101" customWidth="1"/>
    <col min="8440" max="8440" width="18.5703125" style="101" customWidth="1"/>
    <col min="8441" max="8441" width="20.140625" style="101" customWidth="1"/>
    <col min="8442" max="8442" width="16.28515625" style="101" customWidth="1"/>
    <col min="8443" max="8444" width="9.140625" style="101"/>
    <col min="8445" max="8445" width="10.42578125" style="101" bestFit="1" customWidth="1"/>
    <col min="8446" max="8446" width="10.140625" style="101" bestFit="1" customWidth="1"/>
    <col min="8447" max="8689" width="9.140625" style="101"/>
    <col min="8690" max="8690" width="41.140625" style="101" customWidth="1"/>
    <col min="8691" max="8691" width="10.140625" style="101" customWidth="1"/>
    <col min="8692" max="8692" width="11.5703125" style="101" customWidth="1"/>
    <col min="8693" max="8693" width="12.28515625" style="101" customWidth="1"/>
    <col min="8694" max="8694" width="16.28515625" style="101" customWidth="1"/>
    <col min="8695" max="8695" width="13.42578125" style="101" customWidth="1"/>
    <col min="8696" max="8696" width="18.5703125" style="101" customWidth="1"/>
    <col min="8697" max="8697" width="20.140625" style="101" customWidth="1"/>
    <col min="8698" max="8698" width="16.28515625" style="101" customWidth="1"/>
    <col min="8699" max="8700" width="9.140625" style="101"/>
    <col min="8701" max="8701" width="10.42578125" style="101" bestFit="1" customWidth="1"/>
    <col min="8702" max="8702" width="10.140625" style="101" bestFit="1" customWidth="1"/>
    <col min="8703" max="8945" width="9.140625" style="101"/>
    <col min="8946" max="8946" width="41.140625" style="101" customWidth="1"/>
    <col min="8947" max="8947" width="10.140625" style="101" customWidth="1"/>
    <col min="8948" max="8948" width="11.5703125" style="101" customWidth="1"/>
    <col min="8949" max="8949" width="12.28515625" style="101" customWidth="1"/>
    <col min="8950" max="8950" width="16.28515625" style="101" customWidth="1"/>
    <col min="8951" max="8951" width="13.42578125" style="101" customWidth="1"/>
    <col min="8952" max="8952" width="18.5703125" style="101" customWidth="1"/>
    <col min="8953" max="8953" width="20.140625" style="101" customWidth="1"/>
    <col min="8954" max="8954" width="16.28515625" style="101" customWidth="1"/>
    <col min="8955" max="8956" width="9.140625" style="101"/>
    <col min="8957" max="8957" width="10.42578125" style="101" bestFit="1" customWidth="1"/>
    <col min="8958" max="8958" width="10.140625" style="101" bestFit="1" customWidth="1"/>
    <col min="8959" max="9201" width="9.140625" style="101"/>
    <col min="9202" max="9202" width="41.140625" style="101" customWidth="1"/>
    <col min="9203" max="9203" width="10.140625" style="101" customWidth="1"/>
    <col min="9204" max="9204" width="11.5703125" style="101" customWidth="1"/>
    <col min="9205" max="9205" width="12.28515625" style="101" customWidth="1"/>
    <col min="9206" max="9206" width="16.28515625" style="101" customWidth="1"/>
    <col min="9207" max="9207" width="13.42578125" style="101" customWidth="1"/>
    <col min="9208" max="9208" width="18.5703125" style="101" customWidth="1"/>
    <col min="9209" max="9209" width="20.140625" style="101" customWidth="1"/>
    <col min="9210" max="9210" width="16.28515625" style="101" customWidth="1"/>
    <col min="9211" max="9212" width="9.140625" style="101"/>
    <col min="9213" max="9213" width="10.42578125" style="101" bestFit="1" customWidth="1"/>
    <col min="9214" max="9214" width="10.140625" style="101" bestFit="1" customWidth="1"/>
    <col min="9215" max="9457" width="9.140625" style="101"/>
    <col min="9458" max="9458" width="41.140625" style="101" customWidth="1"/>
    <col min="9459" max="9459" width="10.140625" style="101" customWidth="1"/>
    <col min="9460" max="9460" width="11.5703125" style="101" customWidth="1"/>
    <col min="9461" max="9461" width="12.28515625" style="101" customWidth="1"/>
    <col min="9462" max="9462" width="16.28515625" style="101" customWidth="1"/>
    <col min="9463" max="9463" width="13.42578125" style="101" customWidth="1"/>
    <col min="9464" max="9464" width="18.5703125" style="101" customWidth="1"/>
    <col min="9465" max="9465" width="20.140625" style="101" customWidth="1"/>
    <col min="9466" max="9466" width="16.28515625" style="101" customWidth="1"/>
    <col min="9467" max="9468" width="9.140625" style="101"/>
    <col min="9469" max="9469" width="10.42578125" style="101" bestFit="1" customWidth="1"/>
    <col min="9470" max="9470" width="10.140625" style="101" bestFit="1" customWidth="1"/>
    <col min="9471" max="9713" width="9.140625" style="101"/>
    <col min="9714" max="9714" width="41.140625" style="101" customWidth="1"/>
    <col min="9715" max="9715" width="10.140625" style="101" customWidth="1"/>
    <col min="9716" max="9716" width="11.5703125" style="101" customWidth="1"/>
    <col min="9717" max="9717" width="12.28515625" style="101" customWidth="1"/>
    <col min="9718" max="9718" width="16.28515625" style="101" customWidth="1"/>
    <col min="9719" max="9719" width="13.42578125" style="101" customWidth="1"/>
    <col min="9720" max="9720" width="18.5703125" style="101" customWidth="1"/>
    <col min="9721" max="9721" width="20.140625" style="101" customWidth="1"/>
    <col min="9722" max="9722" width="16.28515625" style="101" customWidth="1"/>
    <col min="9723" max="9724" width="9.140625" style="101"/>
    <col min="9725" max="9725" width="10.42578125" style="101" bestFit="1" customWidth="1"/>
    <col min="9726" max="9726" width="10.140625" style="101" bestFit="1" customWidth="1"/>
    <col min="9727" max="9969" width="9.140625" style="101"/>
    <col min="9970" max="9970" width="41.140625" style="101" customWidth="1"/>
    <col min="9971" max="9971" width="10.140625" style="101" customWidth="1"/>
    <col min="9972" max="9972" width="11.5703125" style="101" customWidth="1"/>
    <col min="9973" max="9973" width="12.28515625" style="101" customWidth="1"/>
    <col min="9974" max="9974" width="16.28515625" style="101" customWidth="1"/>
    <col min="9975" max="9975" width="13.42578125" style="101" customWidth="1"/>
    <col min="9976" max="9976" width="18.5703125" style="101" customWidth="1"/>
    <col min="9977" max="9977" width="20.140625" style="101" customWidth="1"/>
    <col min="9978" max="9978" width="16.28515625" style="101" customWidth="1"/>
    <col min="9979" max="9980" width="9.140625" style="101"/>
    <col min="9981" max="9981" width="10.42578125" style="101" bestFit="1" customWidth="1"/>
    <col min="9982" max="9982" width="10.140625" style="101" bestFit="1" customWidth="1"/>
    <col min="9983" max="10225" width="9.140625" style="101"/>
    <col min="10226" max="10226" width="41.140625" style="101" customWidth="1"/>
    <col min="10227" max="10227" width="10.140625" style="101" customWidth="1"/>
    <col min="10228" max="10228" width="11.5703125" style="101" customWidth="1"/>
    <col min="10229" max="10229" width="12.28515625" style="101" customWidth="1"/>
    <col min="10230" max="10230" width="16.28515625" style="101" customWidth="1"/>
    <col min="10231" max="10231" width="13.42578125" style="101" customWidth="1"/>
    <col min="10232" max="10232" width="18.5703125" style="101" customWidth="1"/>
    <col min="10233" max="10233" width="20.140625" style="101" customWidth="1"/>
    <col min="10234" max="10234" width="16.28515625" style="101" customWidth="1"/>
    <col min="10235" max="10236" width="9.140625" style="101"/>
    <col min="10237" max="10237" width="10.42578125" style="101" bestFit="1" customWidth="1"/>
    <col min="10238" max="10238" width="10.140625" style="101" bestFit="1" customWidth="1"/>
    <col min="10239" max="10481" width="9.140625" style="101"/>
    <col min="10482" max="10482" width="41.140625" style="101" customWidth="1"/>
    <col min="10483" max="10483" width="10.140625" style="101" customWidth="1"/>
    <col min="10484" max="10484" width="11.5703125" style="101" customWidth="1"/>
    <col min="10485" max="10485" width="12.28515625" style="101" customWidth="1"/>
    <col min="10486" max="10486" width="16.28515625" style="101" customWidth="1"/>
    <col min="10487" max="10487" width="13.42578125" style="101" customWidth="1"/>
    <col min="10488" max="10488" width="18.5703125" style="101" customWidth="1"/>
    <col min="10489" max="10489" width="20.140625" style="101" customWidth="1"/>
    <col min="10490" max="10490" width="16.28515625" style="101" customWidth="1"/>
    <col min="10491" max="10492" width="9.140625" style="101"/>
    <col min="10493" max="10493" width="10.42578125" style="101" bestFit="1" customWidth="1"/>
    <col min="10494" max="10494" width="10.140625" style="101" bestFit="1" customWidth="1"/>
    <col min="10495" max="10737" width="9.140625" style="101"/>
    <col min="10738" max="10738" width="41.140625" style="101" customWidth="1"/>
    <col min="10739" max="10739" width="10.140625" style="101" customWidth="1"/>
    <col min="10740" max="10740" width="11.5703125" style="101" customWidth="1"/>
    <col min="10741" max="10741" width="12.28515625" style="101" customWidth="1"/>
    <col min="10742" max="10742" width="16.28515625" style="101" customWidth="1"/>
    <col min="10743" max="10743" width="13.42578125" style="101" customWidth="1"/>
    <col min="10744" max="10744" width="18.5703125" style="101" customWidth="1"/>
    <col min="10745" max="10745" width="20.140625" style="101" customWidth="1"/>
    <col min="10746" max="10746" width="16.28515625" style="101" customWidth="1"/>
    <col min="10747" max="10748" width="9.140625" style="101"/>
    <col min="10749" max="10749" width="10.42578125" style="101" bestFit="1" customWidth="1"/>
    <col min="10750" max="10750" width="10.140625" style="101" bestFit="1" customWidth="1"/>
    <col min="10751" max="10993" width="9.140625" style="101"/>
    <col min="10994" max="10994" width="41.140625" style="101" customWidth="1"/>
    <col min="10995" max="10995" width="10.140625" style="101" customWidth="1"/>
    <col min="10996" max="10996" width="11.5703125" style="101" customWidth="1"/>
    <col min="10997" max="10997" width="12.28515625" style="101" customWidth="1"/>
    <col min="10998" max="10998" width="16.28515625" style="101" customWidth="1"/>
    <col min="10999" max="10999" width="13.42578125" style="101" customWidth="1"/>
    <col min="11000" max="11000" width="18.5703125" style="101" customWidth="1"/>
    <col min="11001" max="11001" width="20.140625" style="101" customWidth="1"/>
    <col min="11002" max="11002" width="16.28515625" style="101" customWidth="1"/>
    <col min="11003" max="11004" width="9.140625" style="101"/>
    <col min="11005" max="11005" width="10.42578125" style="101" bestFit="1" customWidth="1"/>
    <col min="11006" max="11006" width="10.140625" style="101" bestFit="1" customWidth="1"/>
    <col min="11007" max="11249" width="9.140625" style="101"/>
    <col min="11250" max="11250" width="41.140625" style="101" customWidth="1"/>
    <col min="11251" max="11251" width="10.140625" style="101" customWidth="1"/>
    <col min="11252" max="11252" width="11.5703125" style="101" customWidth="1"/>
    <col min="11253" max="11253" width="12.28515625" style="101" customWidth="1"/>
    <col min="11254" max="11254" width="16.28515625" style="101" customWidth="1"/>
    <col min="11255" max="11255" width="13.42578125" style="101" customWidth="1"/>
    <col min="11256" max="11256" width="18.5703125" style="101" customWidth="1"/>
    <col min="11257" max="11257" width="20.140625" style="101" customWidth="1"/>
    <col min="11258" max="11258" width="16.28515625" style="101" customWidth="1"/>
    <col min="11259" max="11260" width="9.140625" style="101"/>
    <col min="11261" max="11261" width="10.42578125" style="101" bestFit="1" customWidth="1"/>
    <col min="11262" max="11262" width="10.140625" style="101" bestFit="1" customWidth="1"/>
    <col min="11263" max="11505" width="9.140625" style="101"/>
    <col min="11506" max="11506" width="41.140625" style="101" customWidth="1"/>
    <col min="11507" max="11507" width="10.140625" style="101" customWidth="1"/>
    <col min="11508" max="11508" width="11.5703125" style="101" customWidth="1"/>
    <col min="11509" max="11509" width="12.28515625" style="101" customWidth="1"/>
    <col min="11510" max="11510" width="16.28515625" style="101" customWidth="1"/>
    <col min="11511" max="11511" width="13.42578125" style="101" customWidth="1"/>
    <col min="11512" max="11512" width="18.5703125" style="101" customWidth="1"/>
    <col min="11513" max="11513" width="20.140625" style="101" customWidth="1"/>
    <col min="11514" max="11514" width="16.28515625" style="101" customWidth="1"/>
    <col min="11515" max="11516" width="9.140625" style="101"/>
    <col min="11517" max="11517" width="10.42578125" style="101" bestFit="1" customWidth="1"/>
    <col min="11518" max="11518" width="10.140625" style="101" bestFit="1" customWidth="1"/>
    <col min="11519" max="11761" width="9.140625" style="101"/>
    <col min="11762" max="11762" width="41.140625" style="101" customWidth="1"/>
    <col min="11763" max="11763" width="10.140625" style="101" customWidth="1"/>
    <col min="11764" max="11764" width="11.5703125" style="101" customWidth="1"/>
    <col min="11765" max="11765" width="12.28515625" style="101" customWidth="1"/>
    <col min="11766" max="11766" width="16.28515625" style="101" customWidth="1"/>
    <col min="11767" max="11767" width="13.42578125" style="101" customWidth="1"/>
    <col min="11768" max="11768" width="18.5703125" style="101" customWidth="1"/>
    <col min="11769" max="11769" width="20.140625" style="101" customWidth="1"/>
    <col min="11770" max="11770" width="16.28515625" style="101" customWidth="1"/>
    <col min="11771" max="11772" width="9.140625" style="101"/>
    <col min="11773" max="11773" width="10.42578125" style="101" bestFit="1" customWidth="1"/>
    <col min="11774" max="11774" width="10.140625" style="101" bestFit="1" customWidth="1"/>
    <col min="11775" max="12017" width="9.140625" style="101"/>
    <col min="12018" max="12018" width="41.140625" style="101" customWidth="1"/>
    <col min="12019" max="12019" width="10.140625" style="101" customWidth="1"/>
    <col min="12020" max="12020" width="11.5703125" style="101" customWidth="1"/>
    <col min="12021" max="12021" width="12.28515625" style="101" customWidth="1"/>
    <col min="12022" max="12022" width="16.28515625" style="101" customWidth="1"/>
    <col min="12023" max="12023" width="13.42578125" style="101" customWidth="1"/>
    <col min="12024" max="12024" width="18.5703125" style="101" customWidth="1"/>
    <col min="12025" max="12025" width="20.140625" style="101" customWidth="1"/>
    <col min="12026" max="12026" width="16.28515625" style="101" customWidth="1"/>
    <col min="12027" max="12028" width="9.140625" style="101"/>
    <col min="12029" max="12029" width="10.42578125" style="101" bestFit="1" customWidth="1"/>
    <col min="12030" max="12030" width="10.140625" style="101" bestFit="1" customWidth="1"/>
    <col min="12031" max="12273" width="9.140625" style="101"/>
    <col min="12274" max="12274" width="41.140625" style="101" customWidth="1"/>
    <col min="12275" max="12275" width="10.140625" style="101" customWidth="1"/>
    <col min="12276" max="12276" width="11.5703125" style="101" customWidth="1"/>
    <col min="12277" max="12277" width="12.28515625" style="101" customWidth="1"/>
    <col min="12278" max="12278" width="16.28515625" style="101" customWidth="1"/>
    <col min="12279" max="12279" width="13.42578125" style="101" customWidth="1"/>
    <col min="12280" max="12280" width="18.5703125" style="101" customWidth="1"/>
    <col min="12281" max="12281" width="20.140625" style="101" customWidth="1"/>
    <col min="12282" max="12282" width="16.28515625" style="101" customWidth="1"/>
    <col min="12283" max="12284" width="9.140625" style="101"/>
    <col min="12285" max="12285" width="10.42578125" style="101" bestFit="1" customWidth="1"/>
    <col min="12286" max="12286" width="10.140625" style="101" bestFit="1" customWidth="1"/>
    <col min="12287" max="12529" width="9.140625" style="101"/>
    <col min="12530" max="12530" width="41.140625" style="101" customWidth="1"/>
    <col min="12531" max="12531" width="10.140625" style="101" customWidth="1"/>
    <col min="12532" max="12532" width="11.5703125" style="101" customWidth="1"/>
    <col min="12533" max="12533" width="12.28515625" style="101" customWidth="1"/>
    <col min="12534" max="12534" width="16.28515625" style="101" customWidth="1"/>
    <col min="12535" max="12535" width="13.42578125" style="101" customWidth="1"/>
    <col min="12536" max="12536" width="18.5703125" style="101" customWidth="1"/>
    <col min="12537" max="12537" width="20.140625" style="101" customWidth="1"/>
    <col min="12538" max="12538" width="16.28515625" style="101" customWidth="1"/>
    <col min="12539" max="12540" width="9.140625" style="101"/>
    <col min="12541" max="12541" width="10.42578125" style="101" bestFit="1" customWidth="1"/>
    <col min="12542" max="12542" width="10.140625" style="101" bestFit="1" customWidth="1"/>
    <col min="12543" max="12785" width="9.140625" style="101"/>
    <col min="12786" max="12786" width="41.140625" style="101" customWidth="1"/>
    <col min="12787" max="12787" width="10.140625" style="101" customWidth="1"/>
    <col min="12788" max="12788" width="11.5703125" style="101" customWidth="1"/>
    <col min="12789" max="12789" width="12.28515625" style="101" customWidth="1"/>
    <col min="12790" max="12790" width="16.28515625" style="101" customWidth="1"/>
    <col min="12791" max="12791" width="13.42578125" style="101" customWidth="1"/>
    <col min="12792" max="12792" width="18.5703125" style="101" customWidth="1"/>
    <col min="12793" max="12793" width="20.140625" style="101" customWidth="1"/>
    <col min="12794" max="12794" width="16.28515625" style="101" customWidth="1"/>
    <col min="12795" max="12796" width="9.140625" style="101"/>
    <col min="12797" max="12797" width="10.42578125" style="101" bestFit="1" customWidth="1"/>
    <col min="12798" max="12798" width="10.140625" style="101" bestFit="1" customWidth="1"/>
    <col min="12799" max="13041" width="9.140625" style="101"/>
    <col min="13042" max="13042" width="41.140625" style="101" customWidth="1"/>
    <col min="13043" max="13043" width="10.140625" style="101" customWidth="1"/>
    <col min="13044" max="13044" width="11.5703125" style="101" customWidth="1"/>
    <col min="13045" max="13045" width="12.28515625" style="101" customWidth="1"/>
    <col min="13046" max="13046" width="16.28515625" style="101" customWidth="1"/>
    <col min="13047" max="13047" width="13.42578125" style="101" customWidth="1"/>
    <col min="13048" max="13048" width="18.5703125" style="101" customWidth="1"/>
    <col min="13049" max="13049" width="20.140625" style="101" customWidth="1"/>
    <col min="13050" max="13050" width="16.28515625" style="101" customWidth="1"/>
    <col min="13051" max="13052" width="9.140625" style="101"/>
    <col min="13053" max="13053" width="10.42578125" style="101" bestFit="1" customWidth="1"/>
    <col min="13054" max="13054" width="10.140625" style="101" bestFit="1" customWidth="1"/>
    <col min="13055" max="13297" width="9.140625" style="101"/>
    <col min="13298" max="13298" width="41.140625" style="101" customWidth="1"/>
    <col min="13299" max="13299" width="10.140625" style="101" customWidth="1"/>
    <col min="13300" max="13300" width="11.5703125" style="101" customWidth="1"/>
    <col min="13301" max="13301" width="12.28515625" style="101" customWidth="1"/>
    <col min="13302" max="13302" width="16.28515625" style="101" customWidth="1"/>
    <col min="13303" max="13303" width="13.42578125" style="101" customWidth="1"/>
    <col min="13304" max="13304" width="18.5703125" style="101" customWidth="1"/>
    <col min="13305" max="13305" width="20.140625" style="101" customWidth="1"/>
    <col min="13306" max="13306" width="16.28515625" style="101" customWidth="1"/>
    <col min="13307" max="13308" width="9.140625" style="101"/>
    <col min="13309" max="13309" width="10.42578125" style="101" bestFit="1" customWidth="1"/>
    <col min="13310" max="13310" width="10.140625" style="101" bestFit="1" customWidth="1"/>
    <col min="13311" max="13553" width="9.140625" style="101"/>
    <col min="13554" max="13554" width="41.140625" style="101" customWidth="1"/>
    <col min="13555" max="13555" width="10.140625" style="101" customWidth="1"/>
    <col min="13556" max="13556" width="11.5703125" style="101" customWidth="1"/>
    <col min="13557" max="13557" width="12.28515625" style="101" customWidth="1"/>
    <col min="13558" max="13558" width="16.28515625" style="101" customWidth="1"/>
    <col min="13559" max="13559" width="13.42578125" style="101" customWidth="1"/>
    <col min="13560" max="13560" width="18.5703125" style="101" customWidth="1"/>
    <col min="13561" max="13561" width="20.140625" style="101" customWidth="1"/>
    <col min="13562" max="13562" width="16.28515625" style="101" customWidth="1"/>
    <col min="13563" max="13564" width="9.140625" style="101"/>
    <col min="13565" max="13565" width="10.42578125" style="101" bestFit="1" customWidth="1"/>
    <col min="13566" max="13566" width="10.140625" style="101" bestFit="1" customWidth="1"/>
    <col min="13567" max="13809" width="9.140625" style="101"/>
    <col min="13810" max="13810" width="41.140625" style="101" customWidth="1"/>
    <col min="13811" max="13811" width="10.140625" style="101" customWidth="1"/>
    <col min="13812" max="13812" width="11.5703125" style="101" customWidth="1"/>
    <col min="13813" max="13813" width="12.28515625" style="101" customWidth="1"/>
    <col min="13814" max="13814" width="16.28515625" style="101" customWidth="1"/>
    <col min="13815" max="13815" width="13.42578125" style="101" customWidth="1"/>
    <col min="13816" max="13816" width="18.5703125" style="101" customWidth="1"/>
    <col min="13817" max="13817" width="20.140625" style="101" customWidth="1"/>
    <col min="13818" max="13818" width="16.28515625" style="101" customWidth="1"/>
    <col min="13819" max="13820" width="9.140625" style="101"/>
    <col min="13821" max="13821" width="10.42578125" style="101" bestFit="1" customWidth="1"/>
    <col min="13822" max="13822" width="10.140625" style="101" bestFit="1" customWidth="1"/>
    <col min="13823" max="14065" width="9.140625" style="101"/>
    <col min="14066" max="14066" width="41.140625" style="101" customWidth="1"/>
    <col min="14067" max="14067" width="10.140625" style="101" customWidth="1"/>
    <col min="14068" max="14068" width="11.5703125" style="101" customWidth="1"/>
    <col min="14069" max="14069" width="12.28515625" style="101" customWidth="1"/>
    <col min="14070" max="14070" width="16.28515625" style="101" customWidth="1"/>
    <col min="14071" max="14071" width="13.42578125" style="101" customWidth="1"/>
    <col min="14072" max="14072" width="18.5703125" style="101" customWidth="1"/>
    <col min="14073" max="14073" width="20.140625" style="101" customWidth="1"/>
    <col min="14074" max="14074" width="16.28515625" style="101" customWidth="1"/>
    <col min="14075" max="14076" width="9.140625" style="101"/>
    <col min="14077" max="14077" width="10.42578125" style="101" bestFit="1" customWidth="1"/>
    <col min="14078" max="14078" width="10.140625" style="101" bestFit="1" customWidth="1"/>
    <col min="14079" max="14321" width="9.140625" style="101"/>
    <col min="14322" max="14322" width="41.140625" style="101" customWidth="1"/>
    <col min="14323" max="14323" width="10.140625" style="101" customWidth="1"/>
    <col min="14324" max="14324" width="11.5703125" style="101" customWidth="1"/>
    <col min="14325" max="14325" width="12.28515625" style="101" customWidth="1"/>
    <col min="14326" max="14326" width="16.28515625" style="101" customWidth="1"/>
    <col min="14327" max="14327" width="13.42578125" style="101" customWidth="1"/>
    <col min="14328" max="14328" width="18.5703125" style="101" customWidth="1"/>
    <col min="14329" max="14329" width="20.140625" style="101" customWidth="1"/>
    <col min="14330" max="14330" width="16.28515625" style="101" customWidth="1"/>
    <col min="14331" max="14332" width="9.140625" style="101"/>
    <col min="14333" max="14333" width="10.42578125" style="101" bestFit="1" customWidth="1"/>
    <col min="14334" max="14334" width="10.140625" style="101" bestFit="1" customWidth="1"/>
    <col min="14335" max="14577" width="9.140625" style="101"/>
    <col min="14578" max="14578" width="41.140625" style="101" customWidth="1"/>
    <col min="14579" max="14579" width="10.140625" style="101" customWidth="1"/>
    <col min="14580" max="14580" width="11.5703125" style="101" customWidth="1"/>
    <col min="14581" max="14581" width="12.28515625" style="101" customWidth="1"/>
    <col min="14582" max="14582" width="16.28515625" style="101" customWidth="1"/>
    <col min="14583" max="14583" width="13.42578125" style="101" customWidth="1"/>
    <col min="14584" max="14584" width="18.5703125" style="101" customWidth="1"/>
    <col min="14585" max="14585" width="20.140625" style="101" customWidth="1"/>
    <col min="14586" max="14586" width="16.28515625" style="101" customWidth="1"/>
    <col min="14587" max="14588" width="9.140625" style="101"/>
    <col min="14589" max="14589" width="10.42578125" style="101" bestFit="1" customWidth="1"/>
    <col min="14590" max="14590" width="10.140625" style="101" bestFit="1" customWidth="1"/>
    <col min="14591" max="14833" width="9.140625" style="101"/>
    <col min="14834" max="14834" width="41.140625" style="101" customWidth="1"/>
    <col min="14835" max="14835" width="10.140625" style="101" customWidth="1"/>
    <col min="14836" max="14836" width="11.5703125" style="101" customWidth="1"/>
    <col min="14837" max="14837" width="12.28515625" style="101" customWidth="1"/>
    <col min="14838" max="14838" width="16.28515625" style="101" customWidth="1"/>
    <col min="14839" max="14839" width="13.42578125" style="101" customWidth="1"/>
    <col min="14840" max="14840" width="18.5703125" style="101" customWidth="1"/>
    <col min="14841" max="14841" width="20.140625" style="101" customWidth="1"/>
    <col min="14842" max="14842" width="16.28515625" style="101" customWidth="1"/>
    <col min="14843" max="14844" width="9.140625" style="101"/>
    <col min="14845" max="14845" width="10.42578125" style="101" bestFit="1" customWidth="1"/>
    <col min="14846" max="14846" width="10.140625" style="101" bestFit="1" customWidth="1"/>
    <col min="14847" max="15089" width="9.140625" style="101"/>
    <col min="15090" max="15090" width="41.140625" style="101" customWidth="1"/>
    <col min="15091" max="15091" width="10.140625" style="101" customWidth="1"/>
    <col min="15092" max="15092" width="11.5703125" style="101" customWidth="1"/>
    <col min="15093" max="15093" width="12.28515625" style="101" customWidth="1"/>
    <col min="15094" max="15094" width="16.28515625" style="101" customWidth="1"/>
    <col min="15095" max="15095" width="13.42578125" style="101" customWidth="1"/>
    <col min="15096" max="15096" width="18.5703125" style="101" customWidth="1"/>
    <col min="15097" max="15097" width="20.140625" style="101" customWidth="1"/>
    <col min="15098" max="15098" width="16.28515625" style="101" customWidth="1"/>
    <col min="15099" max="15100" width="9.140625" style="101"/>
    <col min="15101" max="15101" width="10.42578125" style="101" bestFit="1" customWidth="1"/>
    <col min="15102" max="15102" width="10.140625" style="101" bestFit="1" customWidth="1"/>
    <col min="15103" max="15345" width="9.140625" style="101"/>
    <col min="15346" max="15346" width="41.140625" style="101" customWidth="1"/>
    <col min="15347" max="15347" width="10.140625" style="101" customWidth="1"/>
    <col min="15348" max="15348" width="11.5703125" style="101" customWidth="1"/>
    <col min="15349" max="15349" width="12.28515625" style="101" customWidth="1"/>
    <col min="15350" max="15350" width="16.28515625" style="101" customWidth="1"/>
    <col min="15351" max="15351" width="13.42578125" style="101" customWidth="1"/>
    <col min="15352" max="15352" width="18.5703125" style="101" customWidth="1"/>
    <col min="15353" max="15353" width="20.140625" style="101" customWidth="1"/>
    <col min="15354" max="15354" width="16.28515625" style="101" customWidth="1"/>
    <col min="15355" max="15356" width="9.140625" style="101"/>
    <col min="15357" max="15357" width="10.42578125" style="101" bestFit="1" customWidth="1"/>
    <col min="15358" max="15358" width="10.140625" style="101" bestFit="1" customWidth="1"/>
    <col min="15359" max="15601" width="9.140625" style="101"/>
    <col min="15602" max="15602" width="41.140625" style="101" customWidth="1"/>
    <col min="15603" max="15603" width="10.140625" style="101" customWidth="1"/>
    <col min="15604" max="15604" width="11.5703125" style="101" customWidth="1"/>
    <col min="15605" max="15605" width="12.28515625" style="101" customWidth="1"/>
    <col min="15606" max="15606" width="16.28515625" style="101" customWidth="1"/>
    <col min="15607" max="15607" width="13.42578125" style="101" customWidth="1"/>
    <col min="15608" max="15608" width="18.5703125" style="101" customWidth="1"/>
    <col min="15609" max="15609" width="20.140625" style="101" customWidth="1"/>
    <col min="15610" max="15610" width="16.28515625" style="101" customWidth="1"/>
    <col min="15611" max="15612" width="9.140625" style="101"/>
    <col min="15613" max="15613" width="10.42578125" style="101" bestFit="1" customWidth="1"/>
    <col min="15614" max="15614" width="10.140625" style="101" bestFit="1" customWidth="1"/>
    <col min="15615" max="15857" width="9.140625" style="101"/>
    <col min="15858" max="15858" width="41.140625" style="101" customWidth="1"/>
    <col min="15859" max="15859" width="10.140625" style="101" customWidth="1"/>
    <col min="15860" max="15860" width="11.5703125" style="101" customWidth="1"/>
    <col min="15861" max="15861" width="12.28515625" style="101" customWidth="1"/>
    <col min="15862" max="15862" width="16.28515625" style="101" customWidth="1"/>
    <col min="15863" max="15863" width="13.42578125" style="101" customWidth="1"/>
    <col min="15864" max="15864" width="18.5703125" style="101" customWidth="1"/>
    <col min="15865" max="15865" width="20.140625" style="101" customWidth="1"/>
    <col min="15866" max="15866" width="16.28515625" style="101" customWidth="1"/>
    <col min="15867" max="15868" width="9.140625" style="101"/>
    <col min="15869" max="15869" width="10.42578125" style="101" bestFit="1" customWidth="1"/>
    <col min="15870" max="15870" width="10.140625" style="101" bestFit="1" customWidth="1"/>
    <col min="15871" max="16113" width="9.140625" style="101"/>
    <col min="16114" max="16114" width="41.140625" style="101" customWidth="1"/>
    <col min="16115" max="16115" width="10.140625" style="101" customWidth="1"/>
    <col min="16116" max="16116" width="11.5703125" style="101" customWidth="1"/>
    <col min="16117" max="16117" width="12.28515625" style="101" customWidth="1"/>
    <col min="16118" max="16118" width="16.28515625" style="101" customWidth="1"/>
    <col min="16119" max="16119" width="13.42578125" style="101" customWidth="1"/>
    <col min="16120" max="16120" width="18.5703125" style="101" customWidth="1"/>
    <col min="16121" max="16121" width="20.140625" style="101" customWidth="1"/>
    <col min="16122" max="16122" width="16.28515625" style="101" customWidth="1"/>
    <col min="16123" max="16124" width="9.140625" style="101"/>
    <col min="16125" max="16125" width="10.42578125" style="101" bestFit="1" customWidth="1"/>
    <col min="16126" max="16126" width="10.140625" style="101" bestFit="1" customWidth="1"/>
    <col min="16127" max="16384" width="9.140625" style="101"/>
  </cols>
  <sheetData>
    <row r="1" spans="1:9" x14ac:dyDescent="0.25">
      <c r="H1" s="173" t="s">
        <v>273</v>
      </c>
      <c r="I1" s="173"/>
    </row>
    <row r="2" spans="1:9" s="102" customFormat="1" ht="39.75" customHeight="1" x14ac:dyDescent="0.25">
      <c r="A2" s="135" t="s">
        <v>132</v>
      </c>
      <c r="B2" s="135"/>
      <c r="C2" s="135"/>
      <c r="D2" s="135"/>
      <c r="E2" s="135"/>
      <c r="F2" s="135"/>
      <c r="G2" s="135"/>
      <c r="H2" s="135"/>
      <c r="I2" s="135"/>
    </row>
    <row r="4" spans="1:9" x14ac:dyDescent="0.25">
      <c r="A4" s="101" t="s">
        <v>136</v>
      </c>
      <c r="G4" s="111"/>
      <c r="H4" s="111"/>
    </row>
    <row r="5" spans="1:9" x14ac:dyDescent="0.25">
      <c r="A5" s="101" t="s">
        <v>256</v>
      </c>
    </row>
    <row r="6" spans="1:9" x14ac:dyDescent="0.25">
      <c r="E6" s="103"/>
      <c r="H6" s="104"/>
    </row>
    <row r="7" spans="1:9" ht="36" customHeight="1" x14ac:dyDescent="0.25">
      <c r="A7" s="137"/>
      <c r="B7" s="162" t="s">
        <v>17</v>
      </c>
      <c r="C7" s="174" t="s">
        <v>19</v>
      </c>
      <c r="D7" s="174"/>
      <c r="E7" s="174"/>
      <c r="F7" s="174" t="s">
        <v>10</v>
      </c>
      <c r="G7" s="159" t="s">
        <v>155</v>
      </c>
      <c r="H7" s="175" t="s">
        <v>20</v>
      </c>
      <c r="I7" s="164" t="s">
        <v>7</v>
      </c>
    </row>
    <row r="8" spans="1:9" ht="24" customHeight="1" x14ac:dyDescent="0.25">
      <c r="A8" s="137"/>
      <c r="B8" s="162"/>
      <c r="C8" s="176" t="s">
        <v>1</v>
      </c>
      <c r="D8" s="176" t="s">
        <v>152</v>
      </c>
      <c r="E8" s="174" t="s">
        <v>26</v>
      </c>
      <c r="F8" s="174"/>
      <c r="G8" s="159"/>
      <c r="H8" s="175"/>
      <c r="I8" s="164"/>
    </row>
    <row r="9" spans="1:9" ht="47.25" customHeight="1" x14ac:dyDescent="0.25">
      <c r="A9" s="137"/>
      <c r="B9" s="162"/>
      <c r="C9" s="177"/>
      <c r="D9" s="177"/>
      <c r="E9" s="174"/>
      <c r="F9" s="174"/>
      <c r="G9" s="159"/>
      <c r="H9" s="175"/>
      <c r="I9" s="164"/>
    </row>
    <row r="10" spans="1:9" x14ac:dyDescent="0.25">
      <c r="A10" s="105">
        <v>1</v>
      </c>
      <c r="B10" s="105">
        <v>2</v>
      </c>
      <c r="C10" s="105" t="s">
        <v>112</v>
      </c>
      <c r="D10" s="105">
        <v>4</v>
      </c>
      <c r="E10" s="105">
        <v>5</v>
      </c>
      <c r="F10" s="105">
        <v>6</v>
      </c>
      <c r="G10" s="105">
        <v>7</v>
      </c>
      <c r="H10" s="105">
        <v>8</v>
      </c>
      <c r="I10" s="105" t="s">
        <v>133</v>
      </c>
    </row>
    <row r="11" spans="1:9" s="102" customFormat="1" x14ac:dyDescent="0.25">
      <c r="A11" s="106" t="s">
        <v>0</v>
      </c>
      <c r="B11" s="107">
        <f>SUM(B12:B83)</f>
        <v>72</v>
      </c>
      <c r="C11" s="107"/>
      <c r="D11" s="107"/>
      <c r="E11" s="107">
        <f>SUM(E12:E83)</f>
        <v>2485</v>
      </c>
      <c r="F11" s="108"/>
      <c r="G11" s="108"/>
      <c r="H11" s="108">
        <f>SUM(H12:H83)</f>
        <v>46243.119999999995</v>
      </c>
      <c r="I11" s="108">
        <f>SUM(I12:I83)</f>
        <v>57151.900000000016</v>
      </c>
    </row>
    <row r="12" spans="1:9" x14ac:dyDescent="0.25">
      <c r="A12" s="49" t="s">
        <v>95</v>
      </c>
      <c r="B12" s="96">
        <v>1</v>
      </c>
      <c r="C12" s="96">
        <f t="shared" ref="C12:C75" si="0">D12+E12</f>
        <v>119.5</v>
      </c>
      <c r="D12" s="96">
        <v>96</v>
      </c>
      <c r="E12" s="96">
        <v>23.5</v>
      </c>
      <c r="F12" s="109">
        <v>1382</v>
      </c>
      <c r="G12" s="109">
        <f>ROUND(F12/160,3)</f>
        <v>8.6379999999999999</v>
      </c>
      <c r="H12" s="109">
        <f>ROUND(E12*G12*2,2)</f>
        <v>405.99</v>
      </c>
      <c r="I12" s="109">
        <f>ROUND(H12*1.2359,2)</f>
        <v>501.76</v>
      </c>
    </row>
    <row r="13" spans="1:9" x14ac:dyDescent="0.25">
      <c r="A13" s="49" t="s">
        <v>159</v>
      </c>
      <c r="B13" s="96">
        <v>1</v>
      </c>
      <c r="C13" s="96">
        <f t="shared" si="0"/>
        <v>125</v>
      </c>
      <c r="D13" s="96">
        <v>104</v>
      </c>
      <c r="E13" s="96">
        <v>21</v>
      </c>
      <c r="F13" s="109">
        <v>1287</v>
      </c>
      <c r="G13" s="109">
        <f t="shared" ref="G13:G76" si="1">ROUND(F13/160,3)</f>
        <v>8.0440000000000005</v>
      </c>
      <c r="H13" s="109">
        <f t="shared" ref="H13:H76" si="2">ROUND(E13*G13*2,2)</f>
        <v>337.85</v>
      </c>
      <c r="I13" s="109">
        <f t="shared" ref="I13:I76" si="3">ROUND(H13*1.2359,2)</f>
        <v>417.55</v>
      </c>
    </row>
    <row r="14" spans="1:9" x14ac:dyDescent="0.25">
      <c r="A14" s="49" t="s">
        <v>135</v>
      </c>
      <c r="B14" s="96">
        <v>1</v>
      </c>
      <c r="C14" s="96">
        <f t="shared" si="0"/>
        <v>122</v>
      </c>
      <c r="D14" s="96">
        <v>120</v>
      </c>
      <c r="E14" s="96">
        <v>2</v>
      </c>
      <c r="F14" s="109">
        <v>1190</v>
      </c>
      <c r="G14" s="109">
        <f t="shared" si="1"/>
        <v>7.4379999999999997</v>
      </c>
      <c r="H14" s="109">
        <f t="shared" si="2"/>
        <v>29.75</v>
      </c>
      <c r="I14" s="109">
        <f t="shared" si="3"/>
        <v>36.770000000000003</v>
      </c>
    </row>
    <row r="15" spans="1:9" x14ac:dyDescent="0.25">
      <c r="A15" s="49" t="s">
        <v>145</v>
      </c>
      <c r="B15" s="96">
        <v>1</v>
      </c>
      <c r="C15" s="96">
        <f t="shared" si="0"/>
        <v>193</v>
      </c>
      <c r="D15" s="96">
        <v>160</v>
      </c>
      <c r="E15" s="96">
        <v>33</v>
      </c>
      <c r="F15" s="109">
        <v>1917</v>
      </c>
      <c r="G15" s="109">
        <f t="shared" si="1"/>
        <v>11.981</v>
      </c>
      <c r="H15" s="109">
        <f t="shared" si="2"/>
        <v>790.75</v>
      </c>
      <c r="I15" s="109">
        <f t="shared" si="3"/>
        <v>977.29</v>
      </c>
    </row>
    <row r="16" spans="1:9" x14ac:dyDescent="0.25">
      <c r="A16" s="49" t="s">
        <v>252</v>
      </c>
      <c r="B16" s="96">
        <v>1</v>
      </c>
      <c r="C16" s="96">
        <f t="shared" si="0"/>
        <v>204</v>
      </c>
      <c r="D16" s="96">
        <v>160</v>
      </c>
      <c r="E16" s="96">
        <v>44</v>
      </c>
      <c r="F16" s="109">
        <v>2353</v>
      </c>
      <c r="G16" s="109">
        <f t="shared" si="1"/>
        <v>14.706</v>
      </c>
      <c r="H16" s="109">
        <f t="shared" si="2"/>
        <v>1294.1300000000001</v>
      </c>
      <c r="I16" s="109">
        <f t="shared" si="3"/>
        <v>1599.42</v>
      </c>
    </row>
    <row r="17" spans="1:9" x14ac:dyDescent="0.25">
      <c r="A17" s="49" t="s">
        <v>94</v>
      </c>
      <c r="B17" s="96">
        <v>1</v>
      </c>
      <c r="C17" s="96">
        <f t="shared" si="0"/>
        <v>133</v>
      </c>
      <c r="D17" s="96">
        <v>128</v>
      </c>
      <c r="E17" s="96">
        <v>5</v>
      </c>
      <c r="F17" s="109">
        <v>1647</v>
      </c>
      <c r="G17" s="109">
        <f t="shared" si="1"/>
        <v>10.294</v>
      </c>
      <c r="H17" s="109">
        <f t="shared" si="2"/>
        <v>102.94</v>
      </c>
      <c r="I17" s="109">
        <f t="shared" si="3"/>
        <v>127.22</v>
      </c>
    </row>
    <row r="18" spans="1:9" x14ac:dyDescent="0.25">
      <c r="A18" s="49" t="s">
        <v>170</v>
      </c>
      <c r="B18" s="96">
        <v>1</v>
      </c>
      <c r="C18" s="96">
        <f t="shared" si="0"/>
        <v>52</v>
      </c>
      <c r="D18" s="96">
        <v>32</v>
      </c>
      <c r="E18" s="96">
        <v>20</v>
      </c>
      <c r="F18" s="109">
        <v>1850</v>
      </c>
      <c r="G18" s="109">
        <f t="shared" si="1"/>
        <v>11.563000000000001</v>
      </c>
      <c r="H18" s="109">
        <f t="shared" si="2"/>
        <v>462.52</v>
      </c>
      <c r="I18" s="109">
        <f t="shared" si="3"/>
        <v>571.63</v>
      </c>
    </row>
    <row r="19" spans="1:9" x14ac:dyDescent="0.25">
      <c r="A19" s="49" t="s">
        <v>96</v>
      </c>
      <c r="B19" s="96">
        <v>1</v>
      </c>
      <c r="C19" s="96">
        <f t="shared" si="0"/>
        <v>238</v>
      </c>
      <c r="D19" s="96">
        <v>160</v>
      </c>
      <c r="E19" s="96">
        <v>78</v>
      </c>
      <c r="F19" s="109">
        <v>1647</v>
      </c>
      <c r="G19" s="109">
        <f t="shared" si="1"/>
        <v>10.294</v>
      </c>
      <c r="H19" s="109">
        <f t="shared" si="2"/>
        <v>1605.86</v>
      </c>
      <c r="I19" s="109">
        <f t="shared" si="3"/>
        <v>1984.68</v>
      </c>
    </row>
    <row r="20" spans="1:9" x14ac:dyDescent="0.25">
      <c r="A20" s="49" t="s">
        <v>96</v>
      </c>
      <c r="B20" s="96">
        <v>1</v>
      </c>
      <c r="C20" s="96">
        <f t="shared" si="0"/>
        <v>208</v>
      </c>
      <c r="D20" s="96">
        <v>160</v>
      </c>
      <c r="E20" s="96">
        <v>48</v>
      </c>
      <c r="F20" s="109">
        <v>1647</v>
      </c>
      <c r="G20" s="109">
        <f t="shared" si="1"/>
        <v>10.294</v>
      </c>
      <c r="H20" s="109">
        <f t="shared" si="2"/>
        <v>988.22</v>
      </c>
      <c r="I20" s="109">
        <f t="shared" si="3"/>
        <v>1221.3399999999999</v>
      </c>
    </row>
    <row r="21" spans="1:9" x14ac:dyDescent="0.25">
      <c r="A21" s="49" t="s">
        <v>96</v>
      </c>
      <c r="B21" s="96">
        <v>1</v>
      </c>
      <c r="C21" s="96">
        <f t="shared" si="0"/>
        <v>179</v>
      </c>
      <c r="D21" s="96">
        <v>120</v>
      </c>
      <c r="E21" s="96">
        <v>59</v>
      </c>
      <c r="F21" s="109">
        <v>1647</v>
      </c>
      <c r="G21" s="109">
        <f t="shared" si="1"/>
        <v>10.294</v>
      </c>
      <c r="H21" s="109">
        <f t="shared" si="2"/>
        <v>1214.69</v>
      </c>
      <c r="I21" s="109">
        <f t="shared" si="3"/>
        <v>1501.24</v>
      </c>
    </row>
    <row r="22" spans="1:9" ht="33" x14ac:dyDescent="0.25">
      <c r="A22" s="49" t="s">
        <v>137</v>
      </c>
      <c r="B22" s="96">
        <v>1</v>
      </c>
      <c r="C22" s="96">
        <f t="shared" si="0"/>
        <v>184.5</v>
      </c>
      <c r="D22" s="96">
        <v>160</v>
      </c>
      <c r="E22" s="96">
        <v>24.5</v>
      </c>
      <c r="F22" s="109">
        <v>1287</v>
      </c>
      <c r="G22" s="109">
        <f t="shared" si="1"/>
        <v>8.0440000000000005</v>
      </c>
      <c r="H22" s="109">
        <f t="shared" si="2"/>
        <v>394.16</v>
      </c>
      <c r="I22" s="109">
        <f t="shared" si="3"/>
        <v>487.14</v>
      </c>
    </row>
    <row r="23" spans="1:9" ht="33" x14ac:dyDescent="0.25">
      <c r="A23" s="50" t="s">
        <v>97</v>
      </c>
      <c r="B23" s="96">
        <v>1</v>
      </c>
      <c r="C23" s="96">
        <f t="shared" si="0"/>
        <v>224</v>
      </c>
      <c r="D23" s="96">
        <v>160</v>
      </c>
      <c r="E23" s="96">
        <v>64</v>
      </c>
      <c r="F23" s="109">
        <v>1262</v>
      </c>
      <c r="G23" s="109">
        <f t="shared" si="1"/>
        <v>7.8879999999999999</v>
      </c>
      <c r="H23" s="109">
        <f t="shared" si="2"/>
        <v>1009.66</v>
      </c>
      <c r="I23" s="109">
        <f t="shared" si="3"/>
        <v>1247.8399999999999</v>
      </c>
    </row>
    <row r="24" spans="1:9" x14ac:dyDescent="0.25">
      <c r="A24" s="49" t="s">
        <v>98</v>
      </c>
      <c r="B24" s="96">
        <v>1</v>
      </c>
      <c r="C24" s="96">
        <f t="shared" si="0"/>
        <v>153</v>
      </c>
      <c r="D24" s="96">
        <v>120</v>
      </c>
      <c r="E24" s="96">
        <v>33</v>
      </c>
      <c r="F24" s="109">
        <v>1647</v>
      </c>
      <c r="G24" s="109">
        <f t="shared" si="1"/>
        <v>10.294</v>
      </c>
      <c r="H24" s="109">
        <f t="shared" si="2"/>
        <v>679.4</v>
      </c>
      <c r="I24" s="109">
        <f t="shared" si="3"/>
        <v>839.67</v>
      </c>
    </row>
    <row r="25" spans="1:9" x14ac:dyDescent="0.25">
      <c r="A25" s="49" t="s">
        <v>117</v>
      </c>
      <c r="B25" s="96">
        <v>1</v>
      </c>
      <c r="C25" s="96">
        <f t="shared" si="0"/>
        <v>181</v>
      </c>
      <c r="D25" s="96">
        <v>160</v>
      </c>
      <c r="E25" s="96">
        <v>21</v>
      </c>
      <c r="F25" s="109">
        <v>1287</v>
      </c>
      <c r="G25" s="109">
        <f t="shared" si="1"/>
        <v>8.0440000000000005</v>
      </c>
      <c r="H25" s="109">
        <f t="shared" si="2"/>
        <v>337.85</v>
      </c>
      <c r="I25" s="109">
        <f t="shared" si="3"/>
        <v>417.55</v>
      </c>
    </row>
    <row r="26" spans="1:9" x14ac:dyDescent="0.25">
      <c r="A26" s="49" t="s">
        <v>100</v>
      </c>
      <c r="B26" s="96">
        <v>1</v>
      </c>
      <c r="C26" s="96">
        <f t="shared" si="0"/>
        <v>185</v>
      </c>
      <c r="D26" s="96">
        <v>160</v>
      </c>
      <c r="E26" s="96">
        <v>25</v>
      </c>
      <c r="F26" s="109">
        <v>1287</v>
      </c>
      <c r="G26" s="109">
        <f t="shared" si="1"/>
        <v>8.0440000000000005</v>
      </c>
      <c r="H26" s="109">
        <f t="shared" si="2"/>
        <v>402.2</v>
      </c>
      <c r="I26" s="109">
        <f t="shared" si="3"/>
        <v>497.08</v>
      </c>
    </row>
    <row r="27" spans="1:9" x14ac:dyDescent="0.25">
      <c r="A27" s="49" t="s">
        <v>100</v>
      </c>
      <c r="B27" s="96">
        <v>1</v>
      </c>
      <c r="C27" s="96">
        <f t="shared" si="0"/>
        <v>182</v>
      </c>
      <c r="D27" s="96">
        <v>160</v>
      </c>
      <c r="E27" s="96">
        <v>22</v>
      </c>
      <c r="F27" s="109">
        <v>1287</v>
      </c>
      <c r="G27" s="109">
        <f t="shared" si="1"/>
        <v>8.0440000000000005</v>
      </c>
      <c r="H27" s="109">
        <f t="shared" si="2"/>
        <v>353.94</v>
      </c>
      <c r="I27" s="109">
        <f t="shared" si="3"/>
        <v>437.43</v>
      </c>
    </row>
    <row r="28" spans="1:9" x14ac:dyDescent="0.25">
      <c r="A28" s="49" t="s">
        <v>99</v>
      </c>
      <c r="B28" s="96">
        <v>1</v>
      </c>
      <c r="C28" s="96">
        <f t="shared" si="0"/>
        <v>205</v>
      </c>
      <c r="D28" s="96">
        <v>160</v>
      </c>
      <c r="E28" s="96">
        <v>45</v>
      </c>
      <c r="F28" s="109">
        <v>1620</v>
      </c>
      <c r="G28" s="109">
        <f t="shared" si="1"/>
        <v>10.125</v>
      </c>
      <c r="H28" s="109">
        <f t="shared" si="2"/>
        <v>911.25</v>
      </c>
      <c r="I28" s="109">
        <f t="shared" si="3"/>
        <v>1126.21</v>
      </c>
    </row>
    <row r="29" spans="1:9" ht="33" x14ac:dyDescent="0.25">
      <c r="A29" s="49" t="s">
        <v>118</v>
      </c>
      <c r="B29" s="96">
        <v>1</v>
      </c>
      <c r="C29" s="96">
        <f t="shared" si="0"/>
        <v>208</v>
      </c>
      <c r="D29" s="96">
        <v>160</v>
      </c>
      <c r="E29" s="96">
        <v>48</v>
      </c>
      <c r="F29" s="109">
        <v>1740</v>
      </c>
      <c r="G29" s="109">
        <f t="shared" si="1"/>
        <v>10.875</v>
      </c>
      <c r="H29" s="109">
        <f t="shared" si="2"/>
        <v>1044</v>
      </c>
      <c r="I29" s="109">
        <f t="shared" si="3"/>
        <v>1290.28</v>
      </c>
    </row>
    <row r="30" spans="1:9" x14ac:dyDescent="0.25">
      <c r="A30" s="49" t="s">
        <v>146</v>
      </c>
      <c r="B30" s="96">
        <v>1</v>
      </c>
      <c r="C30" s="96">
        <f t="shared" si="0"/>
        <v>175</v>
      </c>
      <c r="D30" s="96">
        <v>160</v>
      </c>
      <c r="E30" s="96">
        <v>15</v>
      </c>
      <c r="F30" s="109">
        <v>1917</v>
      </c>
      <c r="G30" s="109">
        <f t="shared" si="1"/>
        <v>11.981</v>
      </c>
      <c r="H30" s="109">
        <f t="shared" si="2"/>
        <v>359.43</v>
      </c>
      <c r="I30" s="109">
        <f t="shared" si="3"/>
        <v>444.22</v>
      </c>
    </row>
    <row r="31" spans="1:9" ht="33" x14ac:dyDescent="0.25">
      <c r="A31" s="49" t="s">
        <v>102</v>
      </c>
      <c r="B31" s="96">
        <v>1</v>
      </c>
      <c r="C31" s="96">
        <f t="shared" si="0"/>
        <v>174</v>
      </c>
      <c r="D31" s="96">
        <v>160</v>
      </c>
      <c r="E31" s="96">
        <v>14</v>
      </c>
      <c r="F31" s="109">
        <v>1262</v>
      </c>
      <c r="G31" s="109">
        <f t="shared" si="1"/>
        <v>7.8879999999999999</v>
      </c>
      <c r="H31" s="109">
        <f t="shared" si="2"/>
        <v>220.86</v>
      </c>
      <c r="I31" s="109">
        <f t="shared" si="3"/>
        <v>272.95999999999998</v>
      </c>
    </row>
    <row r="32" spans="1:9" ht="33" x14ac:dyDescent="0.25">
      <c r="A32" s="49" t="s">
        <v>102</v>
      </c>
      <c r="B32" s="96">
        <v>1</v>
      </c>
      <c r="C32" s="96">
        <f t="shared" si="0"/>
        <v>178</v>
      </c>
      <c r="D32" s="96">
        <v>160</v>
      </c>
      <c r="E32" s="96">
        <v>18</v>
      </c>
      <c r="F32" s="109">
        <v>1262</v>
      </c>
      <c r="G32" s="109">
        <f t="shared" si="1"/>
        <v>7.8879999999999999</v>
      </c>
      <c r="H32" s="109">
        <f t="shared" si="2"/>
        <v>283.97000000000003</v>
      </c>
      <c r="I32" s="109">
        <f t="shared" si="3"/>
        <v>350.96</v>
      </c>
    </row>
    <row r="33" spans="1:9" ht="33" x14ac:dyDescent="0.25">
      <c r="A33" s="49" t="s">
        <v>110</v>
      </c>
      <c r="B33" s="96">
        <v>1</v>
      </c>
      <c r="C33" s="96">
        <f t="shared" si="0"/>
        <v>201</v>
      </c>
      <c r="D33" s="96">
        <v>160</v>
      </c>
      <c r="E33" s="96">
        <v>41</v>
      </c>
      <c r="F33" s="109">
        <v>1382</v>
      </c>
      <c r="G33" s="109">
        <f t="shared" si="1"/>
        <v>8.6379999999999999</v>
      </c>
      <c r="H33" s="109">
        <f t="shared" si="2"/>
        <v>708.32</v>
      </c>
      <c r="I33" s="109">
        <f t="shared" si="3"/>
        <v>875.41</v>
      </c>
    </row>
    <row r="34" spans="1:9" ht="33" x14ac:dyDescent="0.25">
      <c r="A34" s="49" t="s">
        <v>139</v>
      </c>
      <c r="B34" s="96">
        <v>1</v>
      </c>
      <c r="C34" s="96">
        <f t="shared" si="0"/>
        <v>240</v>
      </c>
      <c r="D34" s="96">
        <v>160</v>
      </c>
      <c r="E34" s="96">
        <v>80</v>
      </c>
      <c r="F34" s="109">
        <v>1287</v>
      </c>
      <c r="G34" s="109">
        <f t="shared" si="1"/>
        <v>8.0440000000000005</v>
      </c>
      <c r="H34" s="109">
        <f>ROUND(E34*G34*2,2)</f>
        <v>1287.04</v>
      </c>
      <c r="I34" s="109">
        <f t="shared" si="3"/>
        <v>1590.65</v>
      </c>
    </row>
    <row r="35" spans="1:9" ht="33" x14ac:dyDescent="0.25">
      <c r="A35" s="49" t="s">
        <v>140</v>
      </c>
      <c r="B35" s="96">
        <v>1</v>
      </c>
      <c r="C35" s="96">
        <f t="shared" si="0"/>
        <v>220</v>
      </c>
      <c r="D35" s="96">
        <v>152</v>
      </c>
      <c r="E35" s="96">
        <v>68</v>
      </c>
      <c r="F35" s="109">
        <v>1382</v>
      </c>
      <c r="G35" s="109">
        <f t="shared" si="1"/>
        <v>8.6379999999999999</v>
      </c>
      <c r="H35" s="109">
        <f>ROUND(E35*G35*2,2)</f>
        <v>1174.77</v>
      </c>
      <c r="I35" s="109">
        <f t="shared" si="3"/>
        <v>1451.9</v>
      </c>
    </row>
    <row r="36" spans="1:9" ht="33" x14ac:dyDescent="0.25">
      <c r="A36" s="49" t="s">
        <v>254</v>
      </c>
      <c r="B36" s="96">
        <v>1</v>
      </c>
      <c r="C36" s="96">
        <f t="shared" si="0"/>
        <v>169</v>
      </c>
      <c r="D36" s="96">
        <v>160</v>
      </c>
      <c r="E36" s="96">
        <v>9</v>
      </c>
      <c r="F36" s="109">
        <v>1200</v>
      </c>
      <c r="G36" s="109">
        <f t="shared" si="1"/>
        <v>7.5</v>
      </c>
      <c r="H36" s="109">
        <f>ROUND(E36*G36*2,2)</f>
        <v>135</v>
      </c>
      <c r="I36" s="109">
        <f t="shared" si="3"/>
        <v>166.85</v>
      </c>
    </row>
    <row r="37" spans="1:9" ht="33" x14ac:dyDescent="0.25">
      <c r="A37" s="49" t="s">
        <v>103</v>
      </c>
      <c r="B37" s="96">
        <v>1</v>
      </c>
      <c r="C37" s="96">
        <f t="shared" si="0"/>
        <v>239.5</v>
      </c>
      <c r="D37" s="96">
        <v>160</v>
      </c>
      <c r="E37" s="96">
        <v>79.5</v>
      </c>
      <c r="F37" s="109">
        <v>1382</v>
      </c>
      <c r="G37" s="109">
        <f t="shared" si="1"/>
        <v>8.6379999999999999</v>
      </c>
      <c r="H37" s="109">
        <f t="shared" si="2"/>
        <v>1373.44</v>
      </c>
      <c r="I37" s="109">
        <f t="shared" si="3"/>
        <v>1697.43</v>
      </c>
    </row>
    <row r="38" spans="1:9" ht="33" x14ac:dyDescent="0.25">
      <c r="A38" s="49" t="s">
        <v>104</v>
      </c>
      <c r="B38" s="96">
        <v>1</v>
      </c>
      <c r="C38" s="96">
        <f t="shared" si="0"/>
        <v>239</v>
      </c>
      <c r="D38" s="96">
        <v>160</v>
      </c>
      <c r="E38" s="96">
        <v>79</v>
      </c>
      <c r="F38" s="109">
        <v>1355</v>
      </c>
      <c r="G38" s="109">
        <f t="shared" si="1"/>
        <v>8.4689999999999994</v>
      </c>
      <c r="H38" s="109">
        <f t="shared" si="2"/>
        <v>1338.1</v>
      </c>
      <c r="I38" s="109">
        <f t="shared" si="3"/>
        <v>1653.76</v>
      </c>
    </row>
    <row r="39" spans="1:9" ht="33" x14ac:dyDescent="0.25">
      <c r="A39" s="49" t="s">
        <v>101</v>
      </c>
      <c r="B39" s="96">
        <v>1</v>
      </c>
      <c r="C39" s="96">
        <f t="shared" si="0"/>
        <v>176</v>
      </c>
      <c r="D39" s="96">
        <v>160</v>
      </c>
      <c r="E39" s="96">
        <v>16</v>
      </c>
      <c r="F39" s="109">
        <v>1262</v>
      </c>
      <c r="G39" s="109">
        <f t="shared" si="1"/>
        <v>7.8879999999999999</v>
      </c>
      <c r="H39" s="109">
        <f t="shared" si="2"/>
        <v>252.42</v>
      </c>
      <c r="I39" s="109">
        <f t="shared" si="3"/>
        <v>311.97000000000003</v>
      </c>
    </row>
    <row r="40" spans="1:9" ht="33" x14ac:dyDescent="0.25">
      <c r="A40" s="49" t="s">
        <v>101</v>
      </c>
      <c r="B40" s="96">
        <v>1</v>
      </c>
      <c r="C40" s="96">
        <f t="shared" si="0"/>
        <v>162</v>
      </c>
      <c r="D40" s="96">
        <v>144</v>
      </c>
      <c r="E40" s="96">
        <v>18</v>
      </c>
      <c r="F40" s="109">
        <v>1262</v>
      </c>
      <c r="G40" s="109">
        <f t="shared" si="1"/>
        <v>7.8879999999999999</v>
      </c>
      <c r="H40" s="109">
        <f t="shared" si="2"/>
        <v>283.97000000000003</v>
      </c>
      <c r="I40" s="109">
        <f t="shared" si="3"/>
        <v>350.96</v>
      </c>
    </row>
    <row r="41" spans="1:9" x14ac:dyDescent="0.25">
      <c r="A41" s="49" t="s">
        <v>105</v>
      </c>
      <c r="B41" s="96">
        <v>1</v>
      </c>
      <c r="C41" s="96">
        <f t="shared" si="0"/>
        <v>240</v>
      </c>
      <c r="D41" s="96">
        <v>160</v>
      </c>
      <c r="E41" s="96">
        <v>80</v>
      </c>
      <c r="F41" s="109">
        <v>1917</v>
      </c>
      <c r="G41" s="109">
        <f t="shared" si="1"/>
        <v>11.981</v>
      </c>
      <c r="H41" s="109">
        <f t="shared" si="2"/>
        <v>1916.96</v>
      </c>
      <c r="I41" s="109">
        <f t="shared" si="3"/>
        <v>2369.17</v>
      </c>
    </row>
    <row r="42" spans="1:9" x14ac:dyDescent="0.25">
      <c r="A42" s="49" t="s">
        <v>257</v>
      </c>
      <c r="B42" s="96">
        <v>1</v>
      </c>
      <c r="C42" s="96">
        <f t="shared" si="0"/>
        <v>240</v>
      </c>
      <c r="D42" s="96">
        <v>160</v>
      </c>
      <c r="E42" s="96">
        <v>80</v>
      </c>
      <c r="F42" s="109">
        <v>1647</v>
      </c>
      <c r="G42" s="109">
        <f t="shared" si="1"/>
        <v>10.294</v>
      </c>
      <c r="H42" s="109">
        <f t="shared" si="2"/>
        <v>1647.04</v>
      </c>
      <c r="I42" s="109">
        <f t="shared" si="3"/>
        <v>2035.58</v>
      </c>
    </row>
    <row r="43" spans="1:9" x14ac:dyDescent="0.25">
      <c r="A43" s="49" t="s">
        <v>160</v>
      </c>
      <c r="B43" s="96">
        <v>1</v>
      </c>
      <c r="C43" s="96">
        <f t="shared" si="0"/>
        <v>156.5</v>
      </c>
      <c r="D43" s="96">
        <v>152</v>
      </c>
      <c r="E43" s="96">
        <v>4.5</v>
      </c>
      <c r="F43" s="109">
        <v>1917</v>
      </c>
      <c r="G43" s="109">
        <f t="shared" si="1"/>
        <v>11.981</v>
      </c>
      <c r="H43" s="109">
        <f t="shared" si="2"/>
        <v>107.83</v>
      </c>
      <c r="I43" s="109">
        <f t="shared" si="3"/>
        <v>133.27000000000001</v>
      </c>
    </row>
    <row r="44" spans="1:9" x14ac:dyDescent="0.25">
      <c r="A44" s="49" t="s">
        <v>171</v>
      </c>
      <c r="B44" s="96">
        <v>1</v>
      </c>
      <c r="C44" s="96">
        <f t="shared" si="0"/>
        <v>174</v>
      </c>
      <c r="D44" s="96">
        <v>160</v>
      </c>
      <c r="E44" s="96">
        <v>14</v>
      </c>
      <c r="F44" s="109">
        <v>1382</v>
      </c>
      <c r="G44" s="109">
        <f t="shared" si="1"/>
        <v>8.6379999999999999</v>
      </c>
      <c r="H44" s="109">
        <f t="shared" si="2"/>
        <v>241.86</v>
      </c>
      <c r="I44" s="109">
        <f t="shared" si="3"/>
        <v>298.91000000000003</v>
      </c>
    </row>
    <row r="45" spans="1:9" x14ac:dyDescent="0.25">
      <c r="A45" s="49" t="s">
        <v>147</v>
      </c>
      <c r="B45" s="96">
        <v>1</v>
      </c>
      <c r="C45" s="96">
        <f t="shared" si="0"/>
        <v>200</v>
      </c>
      <c r="D45" s="96">
        <v>160</v>
      </c>
      <c r="E45" s="96">
        <v>40</v>
      </c>
      <c r="F45" s="109">
        <v>1190</v>
      </c>
      <c r="G45" s="109">
        <f t="shared" si="1"/>
        <v>7.4379999999999997</v>
      </c>
      <c r="H45" s="109">
        <f t="shared" si="2"/>
        <v>595.04</v>
      </c>
      <c r="I45" s="109">
        <f t="shared" si="3"/>
        <v>735.41</v>
      </c>
    </row>
    <row r="46" spans="1:9" x14ac:dyDescent="0.25">
      <c r="A46" s="49" t="s">
        <v>147</v>
      </c>
      <c r="B46" s="96">
        <v>1</v>
      </c>
      <c r="C46" s="96">
        <f t="shared" si="0"/>
        <v>205</v>
      </c>
      <c r="D46" s="96">
        <v>160</v>
      </c>
      <c r="E46" s="96">
        <v>45</v>
      </c>
      <c r="F46" s="109">
        <v>1190</v>
      </c>
      <c r="G46" s="109">
        <f t="shared" si="1"/>
        <v>7.4379999999999997</v>
      </c>
      <c r="H46" s="109">
        <f t="shared" si="2"/>
        <v>669.42</v>
      </c>
      <c r="I46" s="109">
        <f t="shared" si="3"/>
        <v>827.34</v>
      </c>
    </row>
    <row r="47" spans="1:9" x14ac:dyDescent="0.25">
      <c r="A47" s="49" t="s">
        <v>106</v>
      </c>
      <c r="B47" s="96">
        <v>1</v>
      </c>
      <c r="C47" s="96">
        <f t="shared" si="0"/>
        <v>231</v>
      </c>
      <c r="D47" s="96">
        <v>160</v>
      </c>
      <c r="E47" s="96">
        <v>71</v>
      </c>
      <c r="F47" s="109">
        <v>1917</v>
      </c>
      <c r="G47" s="109">
        <f t="shared" si="1"/>
        <v>11.981</v>
      </c>
      <c r="H47" s="109">
        <f t="shared" si="2"/>
        <v>1701.3</v>
      </c>
      <c r="I47" s="109">
        <f t="shared" si="3"/>
        <v>2102.64</v>
      </c>
    </row>
    <row r="48" spans="1:9" x14ac:dyDescent="0.25">
      <c r="A48" s="49" t="s">
        <v>107</v>
      </c>
      <c r="B48" s="96">
        <v>1</v>
      </c>
      <c r="C48" s="96">
        <f t="shared" si="0"/>
        <v>214.25</v>
      </c>
      <c r="D48" s="96">
        <v>160</v>
      </c>
      <c r="E48" s="96">
        <v>54.25</v>
      </c>
      <c r="F48" s="109">
        <v>1647</v>
      </c>
      <c r="G48" s="109">
        <f t="shared" si="1"/>
        <v>10.294</v>
      </c>
      <c r="H48" s="109">
        <f t="shared" si="2"/>
        <v>1116.9000000000001</v>
      </c>
      <c r="I48" s="109">
        <f t="shared" si="3"/>
        <v>1380.38</v>
      </c>
    </row>
    <row r="49" spans="1:9" x14ac:dyDescent="0.25">
      <c r="A49" s="49" t="s">
        <v>107</v>
      </c>
      <c r="B49" s="96">
        <v>1</v>
      </c>
      <c r="C49" s="96">
        <f t="shared" si="0"/>
        <v>229.5</v>
      </c>
      <c r="D49" s="96">
        <v>152</v>
      </c>
      <c r="E49" s="96">
        <v>77.5</v>
      </c>
      <c r="F49" s="109">
        <v>1287</v>
      </c>
      <c r="G49" s="109">
        <f t="shared" si="1"/>
        <v>8.0440000000000005</v>
      </c>
      <c r="H49" s="109">
        <f t="shared" si="2"/>
        <v>1246.82</v>
      </c>
      <c r="I49" s="109">
        <f t="shared" si="3"/>
        <v>1540.94</v>
      </c>
    </row>
    <row r="50" spans="1:9" x14ac:dyDescent="0.25">
      <c r="A50" s="49" t="s">
        <v>116</v>
      </c>
      <c r="B50" s="96">
        <v>1</v>
      </c>
      <c r="C50" s="96">
        <f t="shared" si="0"/>
        <v>196</v>
      </c>
      <c r="D50" s="96">
        <v>160</v>
      </c>
      <c r="E50" s="96">
        <v>36</v>
      </c>
      <c r="F50" s="109">
        <v>1115</v>
      </c>
      <c r="G50" s="109">
        <f t="shared" si="1"/>
        <v>6.9690000000000003</v>
      </c>
      <c r="H50" s="109">
        <f t="shared" si="2"/>
        <v>501.77</v>
      </c>
      <c r="I50" s="109">
        <f t="shared" si="3"/>
        <v>620.14</v>
      </c>
    </row>
    <row r="51" spans="1:9" x14ac:dyDescent="0.25">
      <c r="A51" s="49" t="s">
        <v>116</v>
      </c>
      <c r="B51" s="96">
        <v>1</v>
      </c>
      <c r="C51" s="96">
        <f t="shared" si="0"/>
        <v>206.75</v>
      </c>
      <c r="D51" s="96">
        <v>160</v>
      </c>
      <c r="E51" s="96">
        <v>46.75</v>
      </c>
      <c r="F51" s="109">
        <v>1262</v>
      </c>
      <c r="G51" s="109">
        <f t="shared" si="1"/>
        <v>7.8879999999999999</v>
      </c>
      <c r="H51" s="109">
        <f t="shared" si="2"/>
        <v>737.53</v>
      </c>
      <c r="I51" s="109">
        <f t="shared" si="3"/>
        <v>911.51</v>
      </c>
    </row>
    <row r="52" spans="1:9" x14ac:dyDescent="0.25">
      <c r="A52" s="49" t="s">
        <v>116</v>
      </c>
      <c r="B52" s="96">
        <v>1</v>
      </c>
      <c r="C52" s="96">
        <f t="shared" si="0"/>
        <v>240</v>
      </c>
      <c r="D52" s="96">
        <v>160</v>
      </c>
      <c r="E52" s="96">
        <v>80</v>
      </c>
      <c r="F52" s="109">
        <v>1110</v>
      </c>
      <c r="G52" s="109">
        <f t="shared" si="1"/>
        <v>6.9379999999999997</v>
      </c>
      <c r="H52" s="109">
        <f t="shared" si="2"/>
        <v>1110.08</v>
      </c>
      <c r="I52" s="109">
        <f t="shared" si="3"/>
        <v>1371.95</v>
      </c>
    </row>
    <row r="53" spans="1:9" x14ac:dyDescent="0.25">
      <c r="A53" s="49" t="s">
        <v>116</v>
      </c>
      <c r="B53" s="96">
        <v>1</v>
      </c>
      <c r="C53" s="96">
        <f t="shared" si="0"/>
        <v>188</v>
      </c>
      <c r="D53" s="96">
        <v>160</v>
      </c>
      <c r="E53" s="96">
        <v>28</v>
      </c>
      <c r="F53" s="109">
        <v>1262</v>
      </c>
      <c r="G53" s="109">
        <f t="shared" si="1"/>
        <v>7.8879999999999999</v>
      </c>
      <c r="H53" s="109">
        <f t="shared" si="2"/>
        <v>441.73</v>
      </c>
      <c r="I53" s="109">
        <f t="shared" si="3"/>
        <v>545.92999999999995</v>
      </c>
    </row>
    <row r="54" spans="1:9" x14ac:dyDescent="0.25">
      <c r="A54" s="49" t="s">
        <v>258</v>
      </c>
      <c r="B54" s="96">
        <v>1</v>
      </c>
      <c r="C54" s="96">
        <f t="shared" si="0"/>
        <v>185</v>
      </c>
      <c r="D54" s="96">
        <v>160</v>
      </c>
      <c r="E54" s="96">
        <v>25</v>
      </c>
      <c r="F54" s="109">
        <v>1382</v>
      </c>
      <c r="G54" s="109">
        <f t="shared" si="1"/>
        <v>8.6379999999999999</v>
      </c>
      <c r="H54" s="109">
        <f t="shared" si="2"/>
        <v>431.9</v>
      </c>
      <c r="I54" s="109">
        <f t="shared" si="3"/>
        <v>533.79</v>
      </c>
    </row>
    <row r="55" spans="1:9" x14ac:dyDescent="0.25">
      <c r="A55" s="49" t="s">
        <v>149</v>
      </c>
      <c r="B55" s="96">
        <v>1</v>
      </c>
      <c r="C55" s="96">
        <f t="shared" si="0"/>
        <v>176</v>
      </c>
      <c r="D55" s="96">
        <v>160</v>
      </c>
      <c r="E55" s="96">
        <v>16</v>
      </c>
      <c r="F55" s="109">
        <v>1262</v>
      </c>
      <c r="G55" s="109">
        <f t="shared" si="1"/>
        <v>7.8879999999999999</v>
      </c>
      <c r="H55" s="109">
        <f t="shared" si="2"/>
        <v>252.42</v>
      </c>
      <c r="I55" s="109">
        <f t="shared" si="3"/>
        <v>311.97000000000003</v>
      </c>
    </row>
    <row r="56" spans="1:9" x14ac:dyDescent="0.25">
      <c r="A56" s="49" t="s">
        <v>149</v>
      </c>
      <c r="B56" s="96">
        <v>1</v>
      </c>
      <c r="C56" s="96">
        <f t="shared" si="0"/>
        <v>172</v>
      </c>
      <c r="D56" s="96">
        <v>160</v>
      </c>
      <c r="E56" s="96">
        <v>12</v>
      </c>
      <c r="F56" s="109">
        <v>1262</v>
      </c>
      <c r="G56" s="109">
        <f t="shared" si="1"/>
        <v>7.8879999999999999</v>
      </c>
      <c r="H56" s="109">
        <f t="shared" si="2"/>
        <v>189.31</v>
      </c>
      <c r="I56" s="109">
        <f t="shared" si="3"/>
        <v>233.97</v>
      </c>
    </row>
    <row r="57" spans="1:9" x14ac:dyDescent="0.25">
      <c r="A57" s="49" t="s">
        <v>149</v>
      </c>
      <c r="B57" s="96">
        <v>1</v>
      </c>
      <c r="C57" s="96">
        <f t="shared" si="0"/>
        <v>170</v>
      </c>
      <c r="D57" s="96">
        <v>160</v>
      </c>
      <c r="E57" s="96">
        <v>10</v>
      </c>
      <c r="F57" s="109">
        <v>1262</v>
      </c>
      <c r="G57" s="109">
        <f t="shared" si="1"/>
        <v>7.8879999999999999</v>
      </c>
      <c r="H57" s="109">
        <f t="shared" si="2"/>
        <v>157.76</v>
      </c>
      <c r="I57" s="109">
        <f t="shared" si="3"/>
        <v>194.98</v>
      </c>
    </row>
    <row r="58" spans="1:9" x14ac:dyDescent="0.25">
      <c r="A58" s="49" t="s">
        <v>149</v>
      </c>
      <c r="B58" s="96">
        <v>1</v>
      </c>
      <c r="C58" s="96">
        <f t="shared" si="0"/>
        <v>168</v>
      </c>
      <c r="D58" s="96">
        <v>160</v>
      </c>
      <c r="E58" s="96">
        <v>8</v>
      </c>
      <c r="F58" s="109">
        <v>1262</v>
      </c>
      <c r="G58" s="109">
        <f t="shared" si="1"/>
        <v>7.8879999999999999</v>
      </c>
      <c r="H58" s="109">
        <f t="shared" si="2"/>
        <v>126.21</v>
      </c>
      <c r="I58" s="109">
        <f t="shared" si="3"/>
        <v>155.97999999999999</v>
      </c>
    </row>
    <row r="59" spans="1:9" x14ac:dyDescent="0.25">
      <c r="A59" s="49" t="s">
        <v>149</v>
      </c>
      <c r="B59" s="96">
        <v>1</v>
      </c>
      <c r="C59" s="96">
        <f t="shared" si="0"/>
        <v>184</v>
      </c>
      <c r="D59" s="96">
        <v>160</v>
      </c>
      <c r="E59" s="96">
        <v>24</v>
      </c>
      <c r="F59" s="109">
        <v>1262</v>
      </c>
      <c r="G59" s="109">
        <f t="shared" si="1"/>
        <v>7.8879999999999999</v>
      </c>
      <c r="H59" s="109">
        <f t="shared" si="2"/>
        <v>378.62</v>
      </c>
      <c r="I59" s="109">
        <f t="shared" si="3"/>
        <v>467.94</v>
      </c>
    </row>
    <row r="60" spans="1:9" x14ac:dyDescent="0.25">
      <c r="A60" s="49" t="s">
        <v>149</v>
      </c>
      <c r="B60" s="96">
        <v>1</v>
      </c>
      <c r="C60" s="96">
        <f t="shared" si="0"/>
        <v>132</v>
      </c>
      <c r="D60" s="96">
        <v>128</v>
      </c>
      <c r="E60" s="96">
        <v>4</v>
      </c>
      <c r="F60" s="109">
        <v>1262</v>
      </c>
      <c r="G60" s="109">
        <f t="shared" si="1"/>
        <v>7.8879999999999999</v>
      </c>
      <c r="H60" s="109">
        <f t="shared" si="2"/>
        <v>63.1</v>
      </c>
      <c r="I60" s="109">
        <f t="shared" si="3"/>
        <v>77.989999999999995</v>
      </c>
    </row>
    <row r="61" spans="1:9" x14ac:dyDescent="0.25">
      <c r="A61" s="49" t="s">
        <v>149</v>
      </c>
      <c r="B61" s="96">
        <v>1</v>
      </c>
      <c r="C61" s="96">
        <f t="shared" si="0"/>
        <v>190</v>
      </c>
      <c r="D61" s="96">
        <v>160</v>
      </c>
      <c r="E61" s="96">
        <v>30</v>
      </c>
      <c r="F61" s="109">
        <v>1262</v>
      </c>
      <c r="G61" s="109">
        <f t="shared" si="1"/>
        <v>7.8879999999999999</v>
      </c>
      <c r="H61" s="109">
        <f t="shared" si="2"/>
        <v>473.28</v>
      </c>
      <c r="I61" s="109">
        <f t="shared" si="3"/>
        <v>584.92999999999995</v>
      </c>
    </row>
    <row r="62" spans="1:9" x14ac:dyDescent="0.25">
      <c r="A62" s="49" t="s">
        <v>138</v>
      </c>
      <c r="B62" s="96">
        <v>1</v>
      </c>
      <c r="C62" s="96">
        <f t="shared" si="0"/>
        <v>182</v>
      </c>
      <c r="D62" s="96">
        <v>160</v>
      </c>
      <c r="E62" s="96">
        <v>22</v>
      </c>
      <c r="F62" s="109">
        <v>1382</v>
      </c>
      <c r="G62" s="109">
        <f t="shared" si="1"/>
        <v>8.6379999999999999</v>
      </c>
      <c r="H62" s="109">
        <f t="shared" si="2"/>
        <v>380.07</v>
      </c>
      <c r="I62" s="109">
        <f t="shared" si="3"/>
        <v>469.73</v>
      </c>
    </row>
    <row r="63" spans="1:9" x14ac:dyDescent="0.25">
      <c r="A63" s="49" t="s">
        <v>259</v>
      </c>
      <c r="B63" s="96">
        <v>1</v>
      </c>
      <c r="C63" s="96">
        <f t="shared" si="0"/>
        <v>176</v>
      </c>
      <c r="D63" s="96">
        <v>160</v>
      </c>
      <c r="E63" s="96">
        <v>16</v>
      </c>
      <c r="F63" s="109">
        <v>1647</v>
      </c>
      <c r="G63" s="109">
        <f t="shared" si="1"/>
        <v>10.294</v>
      </c>
      <c r="H63" s="109">
        <f t="shared" si="2"/>
        <v>329.41</v>
      </c>
      <c r="I63" s="109">
        <f t="shared" si="3"/>
        <v>407.12</v>
      </c>
    </row>
    <row r="64" spans="1:9" ht="33" x14ac:dyDescent="0.25">
      <c r="A64" s="49" t="s">
        <v>150</v>
      </c>
      <c r="B64" s="96">
        <v>1</v>
      </c>
      <c r="C64" s="96">
        <f t="shared" si="0"/>
        <v>134</v>
      </c>
      <c r="D64" s="96">
        <v>128</v>
      </c>
      <c r="E64" s="96">
        <v>6</v>
      </c>
      <c r="F64" s="109">
        <v>1287</v>
      </c>
      <c r="G64" s="109">
        <f t="shared" si="1"/>
        <v>8.0440000000000005</v>
      </c>
      <c r="H64" s="109">
        <f t="shared" si="2"/>
        <v>96.53</v>
      </c>
      <c r="I64" s="109">
        <f t="shared" si="3"/>
        <v>119.3</v>
      </c>
    </row>
    <row r="65" spans="1:9" ht="33" x14ac:dyDescent="0.25">
      <c r="A65" s="49" t="s">
        <v>260</v>
      </c>
      <c r="B65" s="96">
        <v>1</v>
      </c>
      <c r="C65" s="96">
        <f t="shared" si="0"/>
        <v>179</v>
      </c>
      <c r="D65" s="96">
        <v>160</v>
      </c>
      <c r="E65" s="96">
        <v>19</v>
      </c>
      <c r="F65" s="109">
        <v>1190</v>
      </c>
      <c r="G65" s="109">
        <f t="shared" si="1"/>
        <v>7.4379999999999997</v>
      </c>
      <c r="H65" s="109">
        <f t="shared" si="2"/>
        <v>282.64</v>
      </c>
      <c r="I65" s="109">
        <f t="shared" si="3"/>
        <v>349.31</v>
      </c>
    </row>
    <row r="66" spans="1:9" x14ac:dyDescent="0.25">
      <c r="A66" s="49" t="s">
        <v>163</v>
      </c>
      <c r="B66" s="96">
        <v>1</v>
      </c>
      <c r="C66" s="96">
        <f t="shared" si="0"/>
        <v>172</v>
      </c>
      <c r="D66" s="96">
        <v>160</v>
      </c>
      <c r="E66" s="96">
        <v>12</v>
      </c>
      <c r="F66" s="109">
        <v>1647</v>
      </c>
      <c r="G66" s="109">
        <f t="shared" si="1"/>
        <v>10.294</v>
      </c>
      <c r="H66" s="109">
        <f t="shared" si="2"/>
        <v>247.06</v>
      </c>
      <c r="I66" s="109">
        <f t="shared" si="3"/>
        <v>305.33999999999997</v>
      </c>
    </row>
    <row r="67" spans="1:9" x14ac:dyDescent="0.25">
      <c r="A67" s="49" t="s">
        <v>164</v>
      </c>
      <c r="B67" s="96">
        <v>1</v>
      </c>
      <c r="C67" s="96">
        <f t="shared" si="0"/>
        <v>166.5</v>
      </c>
      <c r="D67" s="96">
        <v>160</v>
      </c>
      <c r="E67" s="96">
        <v>6.5</v>
      </c>
      <c r="F67" s="109">
        <v>1382</v>
      </c>
      <c r="G67" s="109">
        <f t="shared" si="1"/>
        <v>8.6379999999999999</v>
      </c>
      <c r="H67" s="109">
        <f t="shared" si="2"/>
        <v>112.29</v>
      </c>
      <c r="I67" s="109">
        <f t="shared" si="3"/>
        <v>138.78</v>
      </c>
    </row>
    <row r="68" spans="1:9" x14ac:dyDescent="0.25">
      <c r="A68" s="49" t="s">
        <v>165</v>
      </c>
      <c r="B68" s="96">
        <v>1</v>
      </c>
      <c r="C68" s="96">
        <f t="shared" si="0"/>
        <v>166</v>
      </c>
      <c r="D68" s="96">
        <v>160</v>
      </c>
      <c r="E68" s="96">
        <v>6</v>
      </c>
      <c r="F68" s="109">
        <v>1167</v>
      </c>
      <c r="G68" s="109">
        <f t="shared" si="1"/>
        <v>7.2939999999999996</v>
      </c>
      <c r="H68" s="109">
        <f t="shared" si="2"/>
        <v>87.53</v>
      </c>
      <c r="I68" s="109">
        <f t="shared" si="3"/>
        <v>108.18</v>
      </c>
    </row>
    <row r="69" spans="1:9" ht="33" x14ac:dyDescent="0.25">
      <c r="A69" s="49" t="s">
        <v>166</v>
      </c>
      <c r="B69" s="96">
        <v>1</v>
      </c>
      <c r="C69" s="96">
        <f t="shared" si="0"/>
        <v>163</v>
      </c>
      <c r="D69" s="96">
        <v>160</v>
      </c>
      <c r="E69" s="96">
        <v>3</v>
      </c>
      <c r="F69" s="109">
        <v>1190</v>
      </c>
      <c r="G69" s="109">
        <f t="shared" si="1"/>
        <v>7.4379999999999997</v>
      </c>
      <c r="H69" s="109">
        <f t="shared" si="2"/>
        <v>44.63</v>
      </c>
      <c r="I69" s="109">
        <f t="shared" si="3"/>
        <v>55.16</v>
      </c>
    </row>
    <row r="70" spans="1:9" ht="33" x14ac:dyDescent="0.25">
      <c r="A70" s="49" t="s">
        <v>166</v>
      </c>
      <c r="B70" s="96">
        <v>1</v>
      </c>
      <c r="C70" s="96">
        <f t="shared" si="0"/>
        <v>166.5</v>
      </c>
      <c r="D70" s="96">
        <v>160</v>
      </c>
      <c r="E70" s="96">
        <v>6.5</v>
      </c>
      <c r="F70" s="109">
        <v>1190</v>
      </c>
      <c r="G70" s="109">
        <f t="shared" si="1"/>
        <v>7.4379999999999997</v>
      </c>
      <c r="H70" s="109">
        <f t="shared" si="2"/>
        <v>96.69</v>
      </c>
      <c r="I70" s="109">
        <f t="shared" si="3"/>
        <v>119.5</v>
      </c>
    </row>
    <row r="71" spans="1:9" ht="33" x14ac:dyDescent="0.25">
      <c r="A71" s="49" t="s">
        <v>166</v>
      </c>
      <c r="B71" s="96">
        <v>1</v>
      </c>
      <c r="C71" s="96">
        <f t="shared" si="0"/>
        <v>163</v>
      </c>
      <c r="D71" s="96">
        <v>160</v>
      </c>
      <c r="E71" s="96">
        <v>3</v>
      </c>
      <c r="F71" s="109">
        <v>1167</v>
      </c>
      <c r="G71" s="109">
        <f t="shared" si="1"/>
        <v>7.2939999999999996</v>
      </c>
      <c r="H71" s="109">
        <f t="shared" si="2"/>
        <v>43.76</v>
      </c>
      <c r="I71" s="109">
        <f t="shared" si="3"/>
        <v>54.08</v>
      </c>
    </row>
    <row r="72" spans="1:9" ht="33" x14ac:dyDescent="0.25">
      <c r="A72" s="49" t="s">
        <v>124</v>
      </c>
      <c r="B72" s="96">
        <v>1</v>
      </c>
      <c r="C72" s="96">
        <f t="shared" si="0"/>
        <v>180.5</v>
      </c>
      <c r="D72" s="96">
        <v>152</v>
      </c>
      <c r="E72" s="96">
        <v>28.5</v>
      </c>
      <c r="F72" s="109">
        <v>1647</v>
      </c>
      <c r="G72" s="109">
        <f t="shared" si="1"/>
        <v>10.294</v>
      </c>
      <c r="H72" s="109">
        <f t="shared" si="2"/>
        <v>586.76</v>
      </c>
      <c r="I72" s="109">
        <f t="shared" si="3"/>
        <v>725.18</v>
      </c>
    </row>
    <row r="73" spans="1:9" x14ac:dyDescent="0.25">
      <c r="A73" s="49" t="s">
        <v>167</v>
      </c>
      <c r="B73" s="96">
        <v>1</v>
      </c>
      <c r="C73" s="96">
        <f t="shared" si="0"/>
        <v>179</v>
      </c>
      <c r="D73" s="96">
        <v>160</v>
      </c>
      <c r="E73" s="96">
        <v>19</v>
      </c>
      <c r="F73" s="109">
        <v>1287</v>
      </c>
      <c r="G73" s="109">
        <f t="shared" si="1"/>
        <v>8.0440000000000005</v>
      </c>
      <c r="H73" s="109">
        <f t="shared" si="2"/>
        <v>305.67</v>
      </c>
      <c r="I73" s="109">
        <f t="shared" si="3"/>
        <v>377.78</v>
      </c>
    </row>
    <row r="74" spans="1:9" x14ac:dyDescent="0.25">
      <c r="A74" s="49" t="s">
        <v>119</v>
      </c>
      <c r="B74" s="96">
        <v>1</v>
      </c>
      <c r="C74" s="96">
        <f t="shared" si="0"/>
        <v>186</v>
      </c>
      <c r="D74" s="96">
        <v>160</v>
      </c>
      <c r="E74" s="96">
        <v>26</v>
      </c>
      <c r="F74" s="109">
        <v>1190</v>
      </c>
      <c r="G74" s="109">
        <f t="shared" si="1"/>
        <v>7.4379999999999997</v>
      </c>
      <c r="H74" s="109">
        <f t="shared" si="2"/>
        <v>386.78</v>
      </c>
      <c r="I74" s="109">
        <f t="shared" si="3"/>
        <v>478.02</v>
      </c>
    </row>
    <row r="75" spans="1:9" x14ac:dyDescent="0.25">
      <c r="A75" s="49" t="s">
        <v>172</v>
      </c>
      <c r="B75" s="96">
        <v>1</v>
      </c>
      <c r="C75" s="96">
        <f t="shared" si="0"/>
        <v>89</v>
      </c>
      <c r="D75" s="96">
        <v>80</v>
      </c>
      <c r="E75" s="96">
        <v>9</v>
      </c>
      <c r="F75" s="109">
        <v>1700</v>
      </c>
      <c r="G75" s="109">
        <f t="shared" si="1"/>
        <v>10.625</v>
      </c>
      <c r="H75" s="109">
        <f t="shared" si="2"/>
        <v>191.25</v>
      </c>
      <c r="I75" s="109">
        <f t="shared" si="3"/>
        <v>236.37</v>
      </c>
    </row>
    <row r="76" spans="1:9" x14ac:dyDescent="0.25">
      <c r="A76" s="49" t="s">
        <v>125</v>
      </c>
      <c r="B76" s="96">
        <v>1</v>
      </c>
      <c r="C76" s="96">
        <f t="shared" ref="C76:C83" si="4">D76+E76</f>
        <v>236</v>
      </c>
      <c r="D76" s="96">
        <v>160</v>
      </c>
      <c r="E76" s="96">
        <v>76</v>
      </c>
      <c r="F76" s="109">
        <v>1917</v>
      </c>
      <c r="G76" s="109">
        <f t="shared" si="1"/>
        <v>11.981</v>
      </c>
      <c r="H76" s="109">
        <f t="shared" si="2"/>
        <v>1821.11</v>
      </c>
      <c r="I76" s="109">
        <f t="shared" si="3"/>
        <v>2250.71</v>
      </c>
    </row>
    <row r="77" spans="1:9" x14ac:dyDescent="0.25">
      <c r="A77" s="49" t="s">
        <v>121</v>
      </c>
      <c r="B77" s="96">
        <v>1</v>
      </c>
      <c r="C77" s="96">
        <f t="shared" si="4"/>
        <v>237</v>
      </c>
      <c r="D77" s="96">
        <v>160</v>
      </c>
      <c r="E77" s="96">
        <v>77</v>
      </c>
      <c r="F77" s="109">
        <v>1647</v>
      </c>
      <c r="G77" s="109">
        <f t="shared" ref="G77:G83" si="5">ROUND(F77/160,3)</f>
        <v>10.294</v>
      </c>
      <c r="H77" s="109">
        <f t="shared" ref="H77:H83" si="6">ROUND(E77*G77*2,2)</f>
        <v>1585.28</v>
      </c>
      <c r="I77" s="109">
        <f t="shared" ref="I77:I83" si="7">ROUND(H77*1.2359,2)</f>
        <v>1959.25</v>
      </c>
    </row>
    <row r="78" spans="1:9" x14ac:dyDescent="0.25">
      <c r="A78" s="49" t="s">
        <v>142</v>
      </c>
      <c r="B78" s="96">
        <v>1</v>
      </c>
      <c r="C78" s="96">
        <f t="shared" si="4"/>
        <v>171</v>
      </c>
      <c r="D78" s="96">
        <v>160</v>
      </c>
      <c r="E78" s="96">
        <v>11</v>
      </c>
      <c r="F78" s="109">
        <v>1093</v>
      </c>
      <c r="G78" s="109">
        <f t="shared" si="5"/>
        <v>6.8310000000000004</v>
      </c>
      <c r="H78" s="109">
        <f t="shared" si="6"/>
        <v>150.28</v>
      </c>
      <c r="I78" s="109">
        <f t="shared" si="7"/>
        <v>185.73</v>
      </c>
    </row>
    <row r="79" spans="1:9" x14ac:dyDescent="0.25">
      <c r="A79" s="49" t="s">
        <v>120</v>
      </c>
      <c r="B79" s="96">
        <v>1</v>
      </c>
      <c r="C79" s="96">
        <f t="shared" si="4"/>
        <v>219</v>
      </c>
      <c r="D79" s="96">
        <v>152</v>
      </c>
      <c r="E79" s="96">
        <v>67</v>
      </c>
      <c r="F79" s="109">
        <v>1382</v>
      </c>
      <c r="G79" s="109">
        <f t="shared" si="5"/>
        <v>8.6379999999999999</v>
      </c>
      <c r="H79" s="109">
        <f t="shared" si="6"/>
        <v>1157.49</v>
      </c>
      <c r="I79" s="109">
        <f t="shared" si="7"/>
        <v>1430.54</v>
      </c>
    </row>
    <row r="80" spans="1:9" x14ac:dyDescent="0.25">
      <c r="A80" s="49" t="s">
        <v>120</v>
      </c>
      <c r="B80" s="96">
        <v>1</v>
      </c>
      <c r="C80" s="96">
        <f t="shared" si="4"/>
        <v>218</v>
      </c>
      <c r="D80" s="96">
        <v>160</v>
      </c>
      <c r="E80" s="96">
        <v>58</v>
      </c>
      <c r="F80" s="109">
        <v>1382</v>
      </c>
      <c r="G80" s="109">
        <f t="shared" si="5"/>
        <v>8.6379999999999999</v>
      </c>
      <c r="H80" s="109">
        <f t="shared" si="6"/>
        <v>1002.01</v>
      </c>
      <c r="I80" s="109">
        <f t="shared" si="7"/>
        <v>1238.3800000000001</v>
      </c>
    </row>
    <row r="81" spans="1:9" x14ac:dyDescent="0.25">
      <c r="A81" s="49" t="s">
        <v>173</v>
      </c>
      <c r="B81" s="96">
        <v>1</v>
      </c>
      <c r="C81" s="96">
        <f t="shared" si="4"/>
        <v>224</v>
      </c>
      <c r="D81" s="96">
        <v>160</v>
      </c>
      <c r="E81" s="96">
        <v>64</v>
      </c>
      <c r="F81" s="109">
        <v>1647</v>
      </c>
      <c r="G81" s="109">
        <f t="shared" si="5"/>
        <v>10.294</v>
      </c>
      <c r="H81" s="109">
        <f t="shared" si="6"/>
        <v>1317.63</v>
      </c>
      <c r="I81" s="109">
        <f t="shared" si="7"/>
        <v>1628.46</v>
      </c>
    </row>
    <row r="82" spans="1:9" x14ac:dyDescent="0.25">
      <c r="A82" s="49" t="s">
        <v>123</v>
      </c>
      <c r="B82" s="96">
        <v>1</v>
      </c>
      <c r="C82" s="96">
        <f t="shared" si="4"/>
        <v>229</v>
      </c>
      <c r="D82" s="96">
        <v>160</v>
      </c>
      <c r="E82" s="96">
        <v>69</v>
      </c>
      <c r="F82" s="109">
        <v>1647</v>
      </c>
      <c r="G82" s="109">
        <f t="shared" si="5"/>
        <v>10.294</v>
      </c>
      <c r="H82" s="109">
        <f t="shared" si="6"/>
        <v>1420.57</v>
      </c>
      <c r="I82" s="109">
        <f t="shared" si="7"/>
        <v>1755.68</v>
      </c>
    </row>
    <row r="83" spans="1:9" x14ac:dyDescent="0.25">
      <c r="A83" s="49" t="s">
        <v>120</v>
      </c>
      <c r="B83" s="96">
        <v>1</v>
      </c>
      <c r="C83" s="96">
        <f t="shared" si="4"/>
        <v>201</v>
      </c>
      <c r="D83" s="96">
        <v>160</v>
      </c>
      <c r="E83" s="96">
        <v>41</v>
      </c>
      <c r="F83" s="109">
        <v>1382</v>
      </c>
      <c r="G83" s="109">
        <f t="shared" si="5"/>
        <v>8.6379999999999999</v>
      </c>
      <c r="H83" s="109">
        <f t="shared" si="6"/>
        <v>708.32</v>
      </c>
      <c r="I83" s="109">
        <f t="shared" si="7"/>
        <v>875.41</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ACC1A-5592-403F-B045-DB3A7AEAB7C3}">
  <sheetPr>
    <tabColor theme="9" tint="0.59999389629810485"/>
  </sheetPr>
  <dimension ref="A1:I77"/>
  <sheetViews>
    <sheetView zoomScale="80" zoomScaleNormal="80" workbookViewId="0">
      <selection activeCell="H1" sqref="H1:I1"/>
    </sheetView>
  </sheetViews>
  <sheetFormatPr defaultRowHeight="16.5" x14ac:dyDescent="0.25"/>
  <cols>
    <col min="1" max="1" width="79.7109375" style="101" customWidth="1"/>
    <col min="2" max="3" width="11.5703125" style="101" customWidth="1"/>
    <col min="4" max="4" width="12.28515625" style="101" customWidth="1"/>
    <col min="5" max="5" width="17.140625" style="101" customWidth="1"/>
    <col min="6" max="6" width="13.42578125" style="101" customWidth="1"/>
    <col min="7" max="7" width="18.5703125" style="101" customWidth="1"/>
    <col min="8" max="8" width="20.140625" style="101" customWidth="1"/>
    <col min="9" max="9" width="16.28515625" style="101" customWidth="1"/>
    <col min="10" max="237" width="9.140625" style="101"/>
    <col min="238" max="238" width="41.140625" style="101" customWidth="1"/>
    <col min="239" max="239" width="10.140625" style="101" customWidth="1"/>
    <col min="240" max="240" width="11.5703125" style="101" customWidth="1"/>
    <col min="241" max="241" width="12.28515625" style="101" customWidth="1"/>
    <col min="242" max="242" width="16.28515625" style="101" customWidth="1"/>
    <col min="243" max="243" width="13.42578125" style="101" customWidth="1"/>
    <col min="244" max="244" width="18.5703125" style="101" customWidth="1"/>
    <col min="245" max="245" width="20.140625" style="101" customWidth="1"/>
    <col min="246" max="246" width="16.28515625" style="101" customWidth="1"/>
    <col min="247" max="248" width="9.140625" style="101"/>
    <col min="249" max="249" width="10.42578125" style="101" bestFit="1" customWidth="1"/>
    <col min="250" max="250" width="10.140625" style="101" bestFit="1" customWidth="1"/>
    <col min="251" max="493" width="9.140625" style="101"/>
    <col min="494" max="494" width="41.140625" style="101" customWidth="1"/>
    <col min="495" max="495" width="10.140625" style="101" customWidth="1"/>
    <col min="496" max="496" width="11.5703125" style="101" customWidth="1"/>
    <col min="497" max="497" width="12.28515625" style="101" customWidth="1"/>
    <col min="498" max="498" width="16.28515625" style="101" customWidth="1"/>
    <col min="499" max="499" width="13.42578125" style="101" customWidth="1"/>
    <col min="500" max="500" width="18.5703125" style="101" customWidth="1"/>
    <col min="501" max="501" width="20.140625" style="101" customWidth="1"/>
    <col min="502" max="502" width="16.28515625" style="101" customWidth="1"/>
    <col min="503" max="504" width="9.140625" style="101"/>
    <col min="505" max="505" width="10.42578125" style="101" bestFit="1" customWidth="1"/>
    <col min="506" max="506" width="10.140625" style="101" bestFit="1" customWidth="1"/>
    <col min="507" max="749" width="9.140625" style="101"/>
    <col min="750" max="750" width="41.140625" style="101" customWidth="1"/>
    <col min="751" max="751" width="10.140625" style="101" customWidth="1"/>
    <col min="752" max="752" width="11.5703125" style="101" customWidth="1"/>
    <col min="753" max="753" width="12.28515625" style="101" customWidth="1"/>
    <col min="754" max="754" width="16.28515625" style="101" customWidth="1"/>
    <col min="755" max="755" width="13.42578125" style="101" customWidth="1"/>
    <col min="756" max="756" width="18.5703125" style="101" customWidth="1"/>
    <col min="757" max="757" width="20.140625" style="101" customWidth="1"/>
    <col min="758" max="758" width="16.28515625" style="101" customWidth="1"/>
    <col min="759" max="760" width="9.140625" style="101"/>
    <col min="761" max="761" width="10.42578125" style="101" bestFit="1" customWidth="1"/>
    <col min="762" max="762" width="10.140625" style="101" bestFit="1" customWidth="1"/>
    <col min="763" max="1005" width="9.140625" style="101"/>
    <col min="1006" max="1006" width="41.140625" style="101" customWidth="1"/>
    <col min="1007" max="1007" width="10.140625" style="101" customWidth="1"/>
    <col min="1008" max="1008" width="11.5703125" style="101" customWidth="1"/>
    <col min="1009" max="1009" width="12.28515625" style="101" customWidth="1"/>
    <col min="1010" max="1010" width="16.28515625" style="101" customWidth="1"/>
    <col min="1011" max="1011" width="13.42578125" style="101" customWidth="1"/>
    <col min="1012" max="1012" width="18.5703125" style="101" customWidth="1"/>
    <col min="1013" max="1013" width="20.140625" style="101" customWidth="1"/>
    <col min="1014" max="1014" width="16.28515625" style="101" customWidth="1"/>
    <col min="1015" max="1016" width="9.140625" style="101"/>
    <col min="1017" max="1017" width="10.42578125" style="101" bestFit="1" customWidth="1"/>
    <col min="1018" max="1018" width="10.140625" style="101" bestFit="1" customWidth="1"/>
    <col min="1019" max="1261" width="9.140625" style="101"/>
    <col min="1262" max="1262" width="41.140625" style="101" customWidth="1"/>
    <col min="1263" max="1263" width="10.140625" style="101" customWidth="1"/>
    <col min="1264" max="1264" width="11.5703125" style="101" customWidth="1"/>
    <col min="1265" max="1265" width="12.28515625" style="101" customWidth="1"/>
    <col min="1266" max="1266" width="16.28515625" style="101" customWidth="1"/>
    <col min="1267" max="1267" width="13.42578125" style="101" customWidth="1"/>
    <col min="1268" max="1268" width="18.5703125" style="101" customWidth="1"/>
    <col min="1269" max="1269" width="20.140625" style="101" customWidth="1"/>
    <col min="1270" max="1270" width="16.28515625" style="101" customWidth="1"/>
    <col min="1271" max="1272" width="9.140625" style="101"/>
    <col min="1273" max="1273" width="10.42578125" style="101" bestFit="1" customWidth="1"/>
    <col min="1274" max="1274" width="10.140625" style="101" bestFit="1" customWidth="1"/>
    <col min="1275" max="1517" width="9.140625" style="101"/>
    <col min="1518" max="1518" width="41.140625" style="101" customWidth="1"/>
    <col min="1519" max="1519" width="10.140625" style="101" customWidth="1"/>
    <col min="1520" max="1520" width="11.5703125" style="101" customWidth="1"/>
    <col min="1521" max="1521" width="12.28515625" style="101" customWidth="1"/>
    <col min="1522" max="1522" width="16.28515625" style="101" customWidth="1"/>
    <col min="1523" max="1523" width="13.42578125" style="101" customWidth="1"/>
    <col min="1524" max="1524" width="18.5703125" style="101" customWidth="1"/>
    <col min="1525" max="1525" width="20.140625" style="101" customWidth="1"/>
    <col min="1526" max="1526" width="16.28515625" style="101" customWidth="1"/>
    <col min="1527" max="1528" width="9.140625" style="101"/>
    <col min="1529" max="1529" width="10.42578125" style="101" bestFit="1" customWidth="1"/>
    <col min="1530" max="1530" width="10.140625" style="101" bestFit="1" customWidth="1"/>
    <col min="1531" max="1773" width="9.140625" style="101"/>
    <col min="1774" max="1774" width="41.140625" style="101" customWidth="1"/>
    <col min="1775" max="1775" width="10.140625" style="101" customWidth="1"/>
    <col min="1776" max="1776" width="11.5703125" style="101" customWidth="1"/>
    <col min="1777" max="1777" width="12.28515625" style="101" customWidth="1"/>
    <col min="1778" max="1778" width="16.28515625" style="101" customWidth="1"/>
    <col min="1779" max="1779" width="13.42578125" style="101" customWidth="1"/>
    <col min="1780" max="1780" width="18.5703125" style="101" customWidth="1"/>
    <col min="1781" max="1781" width="20.140625" style="101" customWidth="1"/>
    <col min="1782" max="1782" width="16.28515625" style="101" customWidth="1"/>
    <col min="1783" max="1784" width="9.140625" style="101"/>
    <col min="1785" max="1785" width="10.42578125" style="101" bestFit="1" customWidth="1"/>
    <col min="1786" max="1786" width="10.140625" style="101" bestFit="1" customWidth="1"/>
    <col min="1787" max="2029" width="9.140625" style="101"/>
    <col min="2030" max="2030" width="41.140625" style="101" customWidth="1"/>
    <col min="2031" max="2031" width="10.140625" style="101" customWidth="1"/>
    <col min="2032" max="2032" width="11.5703125" style="101" customWidth="1"/>
    <col min="2033" max="2033" width="12.28515625" style="101" customWidth="1"/>
    <col min="2034" max="2034" width="16.28515625" style="101" customWidth="1"/>
    <col min="2035" max="2035" width="13.42578125" style="101" customWidth="1"/>
    <col min="2036" max="2036" width="18.5703125" style="101" customWidth="1"/>
    <col min="2037" max="2037" width="20.140625" style="101" customWidth="1"/>
    <col min="2038" max="2038" width="16.28515625" style="101" customWidth="1"/>
    <col min="2039" max="2040" width="9.140625" style="101"/>
    <col min="2041" max="2041" width="10.42578125" style="101" bestFit="1" customWidth="1"/>
    <col min="2042" max="2042" width="10.140625" style="101" bestFit="1" customWidth="1"/>
    <col min="2043" max="2285" width="9.140625" style="101"/>
    <col min="2286" max="2286" width="41.140625" style="101" customWidth="1"/>
    <col min="2287" max="2287" width="10.140625" style="101" customWidth="1"/>
    <col min="2288" max="2288" width="11.5703125" style="101" customWidth="1"/>
    <col min="2289" max="2289" width="12.28515625" style="101" customWidth="1"/>
    <col min="2290" max="2290" width="16.28515625" style="101" customWidth="1"/>
    <col min="2291" max="2291" width="13.42578125" style="101" customWidth="1"/>
    <col min="2292" max="2292" width="18.5703125" style="101" customWidth="1"/>
    <col min="2293" max="2293" width="20.140625" style="101" customWidth="1"/>
    <col min="2294" max="2294" width="16.28515625" style="101" customWidth="1"/>
    <col min="2295" max="2296" width="9.140625" style="101"/>
    <col min="2297" max="2297" width="10.42578125" style="101" bestFit="1" customWidth="1"/>
    <col min="2298" max="2298" width="10.140625" style="101" bestFit="1" customWidth="1"/>
    <col min="2299" max="2541" width="9.140625" style="101"/>
    <col min="2542" max="2542" width="41.140625" style="101" customWidth="1"/>
    <col min="2543" max="2543" width="10.140625" style="101" customWidth="1"/>
    <col min="2544" max="2544" width="11.5703125" style="101" customWidth="1"/>
    <col min="2545" max="2545" width="12.28515625" style="101" customWidth="1"/>
    <col min="2546" max="2546" width="16.28515625" style="101" customWidth="1"/>
    <col min="2547" max="2547" width="13.42578125" style="101" customWidth="1"/>
    <col min="2548" max="2548" width="18.5703125" style="101" customWidth="1"/>
    <col min="2549" max="2549" width="20.140625" style="101" customWidth="1"/>
    <col min="2550" max="2550" width="16.28515625" style="101" customWidth="1"/>
    <col min="2551" max="2552" width="9.140625" style="101"/>
    <col min="2553" max="2553" width="10.42578125" style="101" bestFit="1" customWidth="1"/>
    <col min="2554" max="2554" width="10.140625" style="101" bestFit="1" customWidth="1"/>
    <col min="2555" max="2797" width="9.140625" style="101"/>
    <col min="2798" max="2798" width="41.140625" style="101" customWidth="1"/>
    <col min="2799" max="2799" width="10.140625" style="101" customWidth="1"/>
    <col min="2800" max="2800" width="11.5703125" style="101" customWidth="1"/>
    <col min="2801" max="2801" width="12.28515625" style="101" customWidth="1"/>
    <col min="2802" max="2802" width="16.28515625" style="101" customWidth="1"/>
    <col min="2803" max="2803" width="13.42578125" style="101" customWidth="1"/>
    <col min="2804" max="2804" width="18.5703125" style="101" customWidth="1"/>
    <col min="2805" max="2805" width="20.140625" style="101" customWidth="1"/>
    <col min="2806" max="2806" width="16.28515625" style="101" customWidth="1"/>
    <col min="2807" max="2808" width="9.140625" style="101"/>
    <col min="2809" max="2809" width="10.42578125" style="101" bestFit="1" customWidth="1"/>
    <col min="2810" max="2810" width="10.140625" style="101" bestFit="1" customWidth="1"/>
    <col min="2811" max="3053" width="9.140625" style="101"/>
    <col min="3054" max="3054" width="41.140625" style="101" customWidth="1"/>
    <col min="3055" max="3055" width="10.140625" style="101" customWidth="1"/>
    <col min="3056" max="3056" width="11.5703125" style="101" customWidth="1"/>
    <col min="3057" max="3057" width="12.28515625" style="101" customWidth="1"/>
    <col min="3058" max="3058" width="16.28515625" style="101" customWidth="1"/>
    <col min="3059" max="3059" width="13.42578125" style="101" customWidth="1"/>
    <col min="3060" max="3060" width="18.5703125" style="101" customWidth="1"/>
    <col min="3061" max="3061" width="20.140625" style="101" customWidth="1"/>
    <col min="3062" max="3062" width="16.28515625" style="101" customWidth="1"/>
    <col min="3063" max="3064" width="9.140625" style="101"/>
    <col min="3065" max="3065" width="10.42578125" style="101" bestFit="1" customWidth="1"/>
    <col min="3066" max="3066" width="10.140625" style="101" bestFit="1" customWidth="1"/>
    <col min="3067" max="3309" width="9.140625" style="101"/>
    <col min="3310" max="3310" width="41.140625" style="101" customWidth="1"/>
    <col min="3311" max="3311" width="10.140625" style="101" customWidth="1"/>
    <col min="3312" max="3312" width="11.5703125" style="101" customWidth="1"/>
    <col min="3313" max="3313" width="12.28515625" style="101" customWidth="1"/>
    <col min="3314" max="3314" width="16.28515625" style="101" customWidth="1"/>
    <col min="3315" max="3315" width="13.42578125" style="101" customWidth="1"/>
    <col min="3316" max="3316" width="18.5703125" style="101" customWidth="1"/>
    <col min="3317" max="3317" width="20.140625" style="101" customWidth="1"/>
    <col min="3318" max="3318" width="16.28515625" style="101" customWidth="1"/>
    <col min="3319" max="3320" width="9.140625" style="101"/>
    <col min="3321" max="3321" width="10.42578125" style="101" bestFit="1" customWidth="1"/>
    <col min="3322" max="3322" width="10.140625" style="101" bestFit="1" customWidth="1"/>
    <col min="3323" max="3565" width="9.140625" style="101"/>
    <col min="3566" max="3566" width="41.140625" style="101" customWidth="1"/>
    <col min="3567" max="3567" width="10.140625" style="101" customWidth="1"/>
    <col min="3568" max="3568" width="11.5703125" style="101" customWidth="1"/>
    <col min="3569" max="3569" width="12.28515625" style="101" customWidth="1"/>
    <col min="3570" max="3570" width="16.28515625" style="101" customWidth="1"/>
    <col min="3571" max="3571" width="13.42578125" style="101" customWidth="1"/>
    <col min="3572" max="3572" width="18.5703125" style="101" customWidth="1"/>
    <col min="3573" max="3573" width="20.140625" style="101" customWidth="1"/>
    <col min="3574" max="3574" width="16.28515625" style="101" customWidth="1"/>
    <col min="3575" max="3576" width="9.140625" style="101"/>
    <col min="3577" max="3577" width="10.42578125" style="101" bestFit="1" customWidth="1"/>
    <col min="3578" max="3578" width="10.140625" style="101" bestFit="1" customWidth="1"/>
    <col min="3579" max="3821" width="9.140625" style="101"/>
    <col min="3822" max="3822" width="41.140625" style="101" customWidth="1"/>
    <col min="3823" max="3823" width="10.140625" style="101" customWidth="1"/>
    <col min="3824" max="3824" width="11.5703125" style="101" customWidth="1"/>
    <col min="3825" max="3825" width="12.28515625" style="101" customWidth="1"/>
    <col min="3826" max="3826" width="16.28515625" style="101" customWidth="1"/>
    <col min="3827" max="3827" width="13.42578125" style="101" customWidth="1"/>
    <col min="3828" max="3828" width="18.5703125" style="101" customWidth="1"/>
    <col min="3829" max="3829" width="20.140625" style="101" customWidth="1"/>
    <col min="3830" max="3830" width="16.28515625" style="101" customWidth="1"/>
    <col min="3831" max="3832" width="9.140625" style="101"/>
    <col min="3833" max="3833" width="10.42578125" style="101" bestFit="1" customWidth="1"/>
    <col min="3834" max="3834" width="10.140625" style="101" bestFit="1" customWidth="1"/>
    <col min="3835" max="4077" width="9.140625" style="101"/>
    <col min="4078" max="4078" width="41.140625" style="101" customWidth="1"/>
    <col min="4079" max="4079" width="10.140625" style="101" customWidth="1"/>
    <col min="4080" max="4080" width="11.5703125" style="101" customWidth="1"/>
    <col min="4081" max="4081" width="12.28515625" style="101" customWidth="1"/>
    <col min="4082" max="4082" width="16.28515625" style="101" customWidth="1"/>
    <col min="4083" max="4083" width="13.42578125" style="101" customWidth="1"/>
    <col min="4084" max="4084" width="18.5703125" style="101" customWidth="1"/>
    <col min="4085" max="4085" width="20.140625" style="101" customWidth="1"/>
    <col min="4086" max="4086" width="16.28515625" style="101" customWidth="1"/>
    <col min="4087" max="4088" width="9.140625" style="101"/>
    <col min="4089" max="4089" width="10.42578125" style="101" bestFit="1" customWidth="1"/>
    <col min="4090" max="4090" width="10.140625" style="101" bestFit="1" customWidth="1"/>
    <col min="4091" max="4333" width="9.140625" style="101"/>
    <col min="4334" max="4334" width="41.140625" style="101" customWidth="1"/>
    <col min="4335" max="4335" width="10.140625" style="101" customWidth="1"/>
    <col min="4336" max="4336" width="11.5703125" style="101" customWidth="1"/>
    <col min="4337" max="4337" width="12.28515625" style="101" customWidth="1"/>
    <col min="4338" max="4338" width="16.28515625" style="101" customWidth="1"/>
    <col min="4339" max="4339" width="13.42578125" style="101" customWidth="1"/>
    <col min="4340" max="4340" width="18.5703125" style="101" customWidth="1"/>
    <col min="4341" max="4341" width="20.140625" style="101" customWidth="1"/>
    <col min="4342" max="4342" width="16.28515625" style="101" customWidth="1"/>
    <col min="4343" max="4344" width="9.140625" style="101"/>
    <col min="4345" max="4345" width="10.42578125" style="101" bestFit="1" customWidth="1"/>
    <col min="4346" max="4346" width="10.140625" style="101" bestFit="1" customWidth="1"/>
    <col min="4347" max="4589" width="9.140625" style="101"/>
    <col min="4590" max="4590" width="41.140625" style="101" customWidth="1"/>
    <col min="4591" max="4591" width="10.140625" style="101" customWidth="1"/>
    <col min="4592" max="4592" width="11.5703125" style="101" customWidth="1"/>
    <col min="4593" max="4593" width="12.28515625" style="101" customWidth="1"/>
    <col min="4594" max="4594" width="16.28515625" style="101" customWidth="1"/>
    <col min="4595" max="4595" width="13.42578125" style="101" customWidth="1"/>
    <col min="4596" max="4596" width="18.5703125" style="101" customWidth="1"/>
    <col min="4597" max="4597" width="20.140625" style="101" customWidth="1"/>
    <col min="4598" max="4598" width="16.28515625" style="101" customWidth="1"/>
    <col min="4599" max="4600" width="9.140625" style="101"/>
    <col min="4601" max="4601" width="10.42578125" style="101" bestFit="1" customWidth="1"/>
    <col min="4602" max="4602" width="10.140625" style="101" bestFit="1" customWidth="1"/>
    <col min="4603" max="4845" width="9.140625" style="101"/>
    <col min="4846" max="4846" width="41.140625" style="101" customWidth="1"/>
    <col min="4847" max="4847" width="10.140625" style="101" customWidth="1"/>
    <col min="4848" max="4848" width="11.5703125" style="101" customWidth="1"/>
    <col min="4849" max="4849" width="12.28515625" style="101" customWidth="1"/>
    <col min="4850" max="4850" width="16.28515625" style="101" customWidth="1"/>
    <col min="4851" max="4851" width="13.42578125" style="101" customWidth="1"/>
    <col min="4852" max="4852" width="18.5703125" style="101" customWidth="1"/>
    <col min="4853" max="4853" width="20.140625" style="101" customWidth="1"/>
    <col min="4854" max="4854" width="16.28515625" style="101" customWidth="1"/>
    <col min="4855" max="4856" width="9.140625" style="101"/>
    <col min="4857" max="4857" width="10.42578125" style="101" bestFit="1" customWidth="1"/>
    <col min="4858" max="4858" width="10.140625" style="101" bestFit="1" customWidth="1"/>
    <col min="4859" max="5101" width="9.140625" style="101"/>
    <col min="5102" max="5102" width="41.140625" style="101" customWidth="1"/>
    <col min="5103" max="5103" width="10.140625" style="101" customWidth="1"/>
    <col min="5104" max="5104" width="11.5703125" style="101" customWidth="1"/>
    <col min="5105" max="5105" width="12.28515625" style="101" customWidth="1"/>
    <col min="5106" max="5106" width="16.28515625" style="101" customWidth="1"/>
    <col min="5107" max="5107" width="13.42578125" style="101" customWidth="1"/>
    <col min="5108" max="5108" width="18.5703125" style="101" customWidth="1"/>
    <col min="5109" max="5109" width="20.140625" style="101" customWidth="1"/>
    <col min="5110" max="5110" width="16.28515625" style="101" customWidth="1"/>
    <col min="5111" max="5112" width="9.140625" style="101"/>
    <col min="5113" max="5113" width="10.42578125" style="101" bestFit="1" customWidth="1"/>
    <col min="5114" max="5114" width="10.140625" style="101" bestFit="1" customWidth="1"/>
    <col min="5115" max="5357" width="9.140625" style="101"/>
    <col min="5358" max="5358" width="41.140625" style="101" customWidth="1"/>
    <col min="5359" max="5359" width="10.140625" style="101" customWidth="1"/>
    <col min="5360" max="5360" width="11.5703125" style="101" customWidth="1"/>
    <col min="5361" max="5361" width="12.28515625" style="101" customWidth="1"/>
    <col min="5362" max="5362" width="16.28515625" style="101" customWidth="1"/>
    <col min="5363" max="5363" width="13.42578125" style="101" customWidth="1"/>
    <col min="5364" max="5364" width="18.5703125" style="101" customWidth="1"/>
    <col min="5365" max="5365" width="20.140625" style="101" customWidth="1"/>
    <col min="5366" max="5366" width="16.28515625" style="101" customWidth="1"/>
    <col min="5367" max="5368" width="9.140625" style="101"/>
    <col min="5369" max="5369" width="10.42578125" style="101" bestFit="1" customWidth="1"/>
    <col min="5370" max="5370" width="10.140625" style="101" bestFit="1" customWidth="1"/>
    <col min="5371" max="5613" width="9.140625" style="101"/>
    <col min="5614" max="5614" width="41.140625" style="101" customWidth="1"/>
    <col min="5615" max="5615" width="10.140625" style="101" customWidth="1"/>
    <col min="5616" max="5616" width="11.5703125" style="101" customWidth="1"/>
    <col min="5617" max="5617" width="12.28515625" style="101" customWidth="1"/>
    <col min="5618" max="5618" width="16.28515625" style="101" customWidth="1"/>
    <col min="5619" max="5619" width="13.42578125" style="101" customWidth="1"/>
    <col min="5620" max="5620" width="18.5703125" style="101" customWidth="1"/>
    <col min="5621" max="5621" width="20.140625" style="101" customWidth="1"/>
    <col min="5622" max="5622" width="16.28515625" style="101" customWidth="1"/>
    <col min="5623" max="5624" width="9.140625" style="101"/>
    <col min="5625" max="5625" width="10.42578125" style="101" bestFit="1" customWidth="1"/>
    <col min="5626" max="5626" width="10.140625" style="101" bestFit="1" customWidth="1"/>
    <col min="5627" max="5869" width="9.140625" style="101"/>
    <col min="5870" max="5870" width="41.140625" style="101" customWidth="1"/>
    <col min="5871" max="5871" width="10.140625" style="101" customWidth="1"/>
    <col min="5872" max="5872" width="11.5703125" style="101" customWidth="1"/>
    <col min="5873" max="5873" width="12.28515625" style="101" customWidth="1"/>
    <col min="5874" max="5874" width="16.28515625" style="101" customWidth="1"/>
    <col min="5875" max="5875" width="13.42578125" style="101" customWidth="1"/>
    <col min="5876" max="5876" width="18.5703125" style="101" customWidth="1"/>
    <col min="5877" max="5877" width="20.140625" style="101" customWidth="1"/>
    <col min="5878" max="5878" width="16.28515625" style="101" customWidth="1"/>
    <col min="5879" max="5880" width="9.140625" style="101"/>
    <col min="5881" max="5881" width="10.42578125" style="101" bestFit="1" customWidth="1"/>
    <col min="5882" max="5882" width="10.140625" style="101" bestFit="1" customWidth="1"/>
    <col min="5883" max="6125" width="9.140625" style="101"/>
    <col min="6126" max="6126" width="41.140625" style="101" customWidth="1"/>
    <col min="6127" max="6127" width="10.140625" style="101" customWidth="1"/>
    <col min="6128" max="6128" width="11.5703125" style="101" customWidth="1"/>
    <col min="6129" max="6129" width="12.28515625" style="101" customWidth="1"/>
    <col min="6130" max="6130" width="16.28515625" style="101" customWidth="1"/>
    <col min="6131" max="6131" width="13.42578125" style="101" customWidth="1"/>
    <col min="6132" max="6132" width="18.5703125" style="101" customWidth="1"/>
    <col min="6133" max="6133" width="20.140625" style="101" customWidth="1"/>
    <col min="6134" max="6134" width="16.28515625" style="101" customWidth="1"/>
    <col min="6135" max="6136" width="9.140625" style="101"/>
    <col min="6137" max="6137" width="10.42578125" style="101" bestFit="1" customWidth="1"/>
    <col min="6138" max="6138" width="10.140625" style="101" bestFit="1" customWidth="1"/>
    <col min="6139" max="6381" width="9.140625" style="101"/>
    <col min="6382" max="6382" width="41.140625" style="101" customWidth="1"/>
    <col min="6383" max="6383" width="10.140625" style="101" customWidth="1"/>
    <col min="6384" max="6384" width="11.5703125" style="101" customWidth="1"/>
    <col min="6385" max="6385" width="12.28515625" style="101" customWidth="1"/>
    <col min="6386" max="6386" width="16.28515625" style="101" customWidth="1"/>
    <col min="6387" max="6387" width="13.42578125" style="101" customWidth="1"/>
    <col min="6388" max="6388" width="18.5703125" style="101" customWidth="1"/>
    <col min="6389" max="6389" width="20.140625" style="101" customWidth="1"/>
    <col min="6390" max="6390" width="16.28515625" style="101" customWidth="1"/>
    <col min="6391" max="6392" width="9.140625" style="101"/>
    <col min="6393" max="6393" width="10.42578125" style="101" bestFit="1" customWidth="1"/>
    <col min="6394" max="6394" width="10.140625" style="101" bestFit="1" customWidth="1"/>
    <col min="6395" max="6637" width="9.140625" style="101"/>
    <col min="6638" max="6638" width="41.140625" style="101" customWidth="1"/>
    <col min="6639" max="6639" width="10.140625" style="101" customWidth="1"/>
    <col min="6640" max="6640" width="11.5703125" style="101" customWidth="1"/>
    <col min="6641" max="6641" width="12.28515625" style="101" customWidth="1"/>
    <col min="6642" max="6642" width="16.28515625" style="101" customWidth="1"/>
    <col min="6643" max="6643" width="13.42578125" style="101" customWidth="1"/>
    <col min="6644" max="6644" width="18.5703125" style="101" customWidth="1"/>
    <col min="6645" max="6645" width="20.140625" style="101" customWidth="1"/>
    <col min="6646" max="6646" width="16.28515625" style="101" customWidth="1"/>
    <col min="6647" max="6648" width="9.140625" style="101"/>
    <col min="6649" max="6649" width="10.42578125" style="101" bestFit="1" customWidth="1"/>
    <col min="6650" max="6650" width="10.140625" style="101" bestFit="1" customWidth="1"/>
    <col min="6651" max="6893" width="9.140625" style="101"/>
    <col min="6894" max="6894" width="41.140625" style="101" customWidth="1"/>
    <col min="6895" max="6895" width="10.140625" style="101" customWidth="1"/>
    <col min="6896" max="6896" width="11.5703125" style="101" customWidth="1"/>
    <col min="6897" max="6897" width="12.28515625" style="101" customWidth="1"/>
    <col min="6898" max="6898" width="16.28515625" style="101" customWidth="1"/>
    <col min="6899" max="6899" width="13.42578125" style="101" customWidth="1"/>
    <col min="6900" max="6900" width="18.5703125" style="101" customWidth="1"/>
    <col min="6901" max="6901" width="20.140625" style="101" customWidth="1"/>
    <col min="6902" max="6902" width="16.28515625" style="101" customWidth="1"/>
    <col min="6903" max="6904" width="9.140625" style="101"/>
    <col min="6905" max="6905" width="10.42578125" style="101" bestFit="1" customWidth="1"/>
    <col min="6906" max="6906" width="10.140625" style="101" bestFit="1" customWidth="1"/>
    <col min="6907" max="7149" width="9.140625" style="101"/>
    <col min="7150" max="7150" width="41.140625" style="101" customWidth="1"/>
    <col min="7151" max="7151" width="10.140625" style="101" customWidth="1"/>
    <col min="7152" max="7152" width="11.5703125" style="101" customWidth="1"/>
    <col min="7153" max="7153" width="12.28515625" style="101" customWidth="1"/>
    <col min="7154" max="7154" width="16.28515625" style="101" customWidth="1"/>
    <col min="7155" max="7155" width="13.42578125" style="101" customWidth="1"/>
    <col min="7156" max="7156" width="18.5703125" style="101" customWidth="1"/>
    <col min="7157" max="7157" width="20.140625" style="101" customWidth="1"/>
    <col min="7158" max="7158" width="16.28515625" style="101" customWidth="1"/>
    <col min="7159" max="7160" width="9.140625" style="101"/>
    <col min="7161" max="7161" width="10.42578125" style="101" bestFit="1" customWidth="1"/>
    <col min="7162" max="7162" width="10.140625" style="101" bestFit="1" customWidth="1"/>
    <col min="7163" max="7405" width="9.140625" style="101"/>
    <col min="7406" max="7406" width="41.140625" style="101" customWidth="1"/>
    <col min="7407" max="7407" width="10.140625" style="101" customWidth="1"/>
    <col min="7408" max="7408" width="11.5703125" style="101" customWidth="1"/>
    <col min="7409" max="7409" width="12.28515625" style="101" customWidth="1"/>
    <col min="7410" max="7410" width="16.28515625" style="101" customWidth="1"/>
    <col min="7411" max="7411" width="13.42578125" style="101" customWidth="1"/>
    <col min="7412" max="7412" width="18.5703125" style="101" customWidth="1"/>
    <col min="7413" max="7413" width="20.140625" style="101" customWidth="1"/>
    <col min="7414" max="7414" width="16.28515625" style="101" customWidth="1"/>
    <col min="7415" max="7416" width="9.140625" style="101"/>
    <col min="7417" max="7417" width="10.42578125" style="101" bestFit="1" customWidth="1"/>
    <col min="7418" max="7418" width="10.140625" style="101" bestFit="1" customWidth="1"/>
    <col min="7419" max="7661" width="9.140625" style="101"/>
    <col min="7662" max="7662" width="41.140625" style="101" customWidth="1"/>
    <col min="7663" max="7663" width="10.140625" style="101" customWidth="1"/>
    <col min="7664" max="7664" width="11.5703125" style="101" customWidth="1"/>
    <col min="7665" max="7665" width="12.28515625" style="101" customWidth="1"/>
    <col min="7666" max="7666" width="16.28515625" style="101" customWidth="1"/>
    <col min="7667" max="7667" width="13.42578125" style="101" customWidth="1"/>
    <col min="7668" max="7668" width="18.5703125" style="101" customWidth="1"/>
    <col min="7669" max="7669" width="20.140625" style="101" customWidth="1"/>
    <col min="7670" max="7670" width="16.28515625" style="101" customWidth="1"/>
    <col min="7671" max="7672" width="9.140625" style="101"/>
    <col min="7673" max="7673" width="10.42578125" style="101" bestFit="1" customWidth="1"/>
    <col min="7674" max="7674" width="10.140625" style="101" bestFit="1" customWidth="1"/>
    <col min="7675" max="7917" width="9.140625" style="101"/>
    <col min="7918" max="7918" width="41.140625" style="101" customWidth="1"/>
    <col min="7919" max="7919" width="10.140625" style="101" customWidth="1"/>
    <col min="7920" max="7920" width="11.5703125" style="101" customWidth="1"/>
    <col min="7921" max="7921" width="12.28515625" style="101" customWidth="1"/>
    <col min="7922" max="7922" width="16.28515625" style="101" customWidth="1"/>
    <col min="7923" max="7923" width="13.42578125" style="101" customWidth="1"/>
    <col min="7924" max="7924" width="18.5703125" style="101" customWidth="1"/>
    <col min="7925" max="7925" width="20.140625" style="101" customWidth="1"/>
    <col min="7926" max="7926" width="16.28515625" style="101" customWidth="1"/>
    <col min="7927" max="7928" width="9.140625" style="101"/>
    <col min="7929" max="7929" width="10.42578125" style="101" bestFit="1" customWidth="1"/>
    <col min="7930" max="7930" width="10.140625" style="101" bestFit="1" customWidth="1"/>
    <col min="7931" max="8173" width="9.140625" style="101"/>
    <col min="8174" max="8174" width="41.140625" style="101" customWidth="1"/>
    <col min="8175" max="8175" width="10.140625" style="101" customWidth="1"/>
    <col min="8176" max="8176" width="11.5703125" style="101" customWidth="1"/>
    <col min="8177" max="8177" width="12.28515625" style="101" customWidth="1"/>
    <col min="8178" max="8178" width="16.28515625" style="101" customWidth="1"/>
    <col min="8179" max="8179" width="13.42578125" style="101" customWidth="1"/>
    <col min="8180" max="8180" width="18.5703125" style="101" customWidth="1"/>
    <col min="8181" max="8181" width="20.140625" style="101" customWidth="1"/>
    <col min="8182" max="8182" width="16.28515625" style="101" customWidth="1"/>
    <col min="8183" max="8184" width="9.140625" style="101"/>
    <col min="8185" max="8185" width="10.42578125" style="101" bestFit="1" customWidth="1"/>
    <col min="8186" max="8186" width="10.140625" style="101" bestFit="1" customWidth="1"/>
    <col min="8187" max="8429" width="9.140625" style="101"/>
    <col min="8430" max="8430" width="41.140625" style="101" customWidth="1"/>
    <col min="8431" max="8431" width="10.140625" style="101" customWidth="1"/>
    <col min="8432" max="8432" width="11.5703125" style="101" customWidth="1"/>
    <col min="8433" max="8433" width="12.28515625" style="101" customWidth="1"/>
    <col min="8434" max="8434" width="16.28515625" style="101" customWidth="1"/>
    <col min="8435" max="8435" width="13.42578125" style="101" customWidth="1"/>
    <col min="8436" max="8436" width="18.5703125" style="101" customWidth="1"/>
    <col min="8437" max="8437" width="20.140625" style="101" customWidth="1"/>
    <col min="8438" max="8438" width="16.28515625" style="101" customWidth="1"/>
    <col min="8439" max="8440" width="9.140625" style="101"/>
    <col min="8441" max="8441" width="10.42578125" style="101" bestFit="1" customWidth="1"/>
    <col min="8442" max="8442" width="10.140625" style="101" bestFit="1" customWidth="1"/>
    <col min="8443" max="8685" width="9.140625" style="101"/>
    <col min="8686" max="8686" width="41.140625" style="101" customWidth="1"/>
    <col min="8687" max="8687" width="10.140625" style="101" customWidth="1"/>
    <col min="8688" max="8688" width="11.5703125" style="101" customWidth="1"/>
    <col min="8689" max="8689" width="12.28515625" style="101" customWidth="1"/>
    <col min="8690" max="8690" width="16.28515625" style="101" customWidth="1"/>
    <col min="8691" max="8691" width="13.42578125" style="101" customWidth="1"/>
    <col min="8692" max="8692" width="18.5703125" style="101" customWidth="1"/>
    <col min="8693" max="8693" width="20.140625" style="101" customWidth="1"/>
    <col min="8694" max="8694" width="16.28515625" style="101" customWidth="1"/>
    <col min="8695" max="8696" width="9.140625" style="101"/>
    <col min="8697" max="8697" width="10.42578125" style="101" bestFit="1" customWidth="1"/>
    <col min="8698" max="8698" width="10.140625" style="101" bestFit="1" customWidth="1"/>
    <col min="8699" max="8941" width="9.140625" style="101"/>
    <col min="8942" max="8942" width="41.140625" style="101" customWidth="1"/>
    <col min="8943" max="8943" width="10.140625" style="101" customWidth="1"/>
    <col min="8944" max="8944" width="11.5703125" style="101" customWidth="1"/>
    <col min="8945" max="8945" width="12.28515625" style="101" customWidth="1"/>
    <col min="8946" max="8946" width="16.28515625" style="101" customWidth="1"/>
    <col min="8947" max="8947" width="13.42578125" style="101" customWidth="1"/>
    <col min="8948" max="8948" width="18.5703125" style="101" customWidth="1"/>
    <col min="8949" max="8949" width="20.140625" style="101" customWidth="1"/>
    <col min="8950" max="8950" width="16.28515625" style="101" customWidth="1"/>
    <col min="8951" max="8952" width="9.140625" style="101"/>
    <col min="8953" max="8953" width="10.42578125" style="101" bestFit="1" customWidth="1"/>
    <col min="8954" max="8954" width="10.140625" style="101" bestFit="1" customWidth="1"/>
    <col min="8955" max="9197" width="9.140625" style="101"/>
    <col min="9198" max="9198" width="41.140625" style="101" customWidth="1"/>
    <col min="9199" max="9199" width="10.140625" style="101" customWidth="1"/>
    <col min="9200" max="9200" width="11.5703125" style="101" customWidth="1"/>
    <col min="9201" max="9201" width="12.28515625" style="101" customWidth="1"/>
    <col min="9202" max="9202" width="16.28515625" style="101" customWidth="1"/>
    <col min="9203" max="9203" width="13.42578125" style="101" customWidth="1"/>
    <col min="9204" max="9204" width="18.5703125" style="101" customWidth="1"/>
    <col min="9205" max="9205" width="20.140625" style="101" customWidth="1"/>
    <col min="9206" max="9206" width="16.28515625" style="101" customWidth="1"/>
    <col min="9207" max="9208" width="9.140625" style="101"/>
    <col min="9209" max="9209" width="10.42578125" style="101" bestFit="1" customWidth="1"/>
    <col min="9210" max="9210" width="10.140625" style="101" bestFit="1" customWidth="1"/>
    <col min="9211" max="9453" width="9.140625" style="101"/>
    <col min="9454" max="9454" width="41.140625" style="101" customWidth="1"/>
    <col min="9455" max="9455" width="10.140625" style="101" customWidth="1"/>
    <col min="9456" max="9456" width="11.5703125" style="101" customWidth="1"/>
    <col min="9457" max="9457" width="12.28515625" style="101" customWidth="1"/>
    <col min="9458" max="9458" width="16.28515625" style="101" customWidth="1"/>
    <col min="9459" max="9459" width="13.42578125" style="101" customWidth="1"/>
    <col min="9460" max="9460" width="18.5703125" style="101" customWidth="1"/>
    <col min="9461" max="9461" width="20.140625" style="101" customWidth="1"/>
    <col min="9462" max="9462" width="16.28515625" style="101" customWidth="1"/>
    <col min="9463" max="9464" width="9.140625" style="101"/>
    <col min="9465" max="9465" width="10.42578125" style="101" bestFit="1" customWidth="1"/>
    <col min="9466" max="9466" width="10.140625" style="101" bestFit="1" customWidth="1"/>
    <col min="9467" max="9709" width="9.140625" style="101"/>
    <col min="9710" max="9710" width="41.140625" style="101" customWidth="1"/>
    <col min="9711" max="9711" width="10.140625" style="101" customWidth="1"/>
    <col min="9712" max="9712" width="11.5703125" style="101" customWidth="1"/>
    <col min="9713" max="9713" width="12.28515625" style="101" customWidth="1"/>
    <col min="9714" max="9714" width="16.28515625" style="101" customWidth="1"/>
    <col min="9715" max="9715" width="13.42578125" style="101" customWidth="1"/>
    <col min="9716" max="9716" width="18.5703125" style="101" customWidth="1"/>
    <col min="9717" max="9717" width="20.140625" style="101" customWidth="1"/>
    <col min="9718" max="9718" width="16.28515625" style="101" customWidth="1"/>
    <col min="9719" max="9720" width="9.140625" style="101"/>
    <col min="9721" max="9721" width="10.42578125" style="101" bestFit="1" customWidth="1"/>
    <col min="9722" max="9722" width="10.140625" style="101" bestFit="1" customWidth="1"/>
    <col min="9723" max="9965" width="9.140625" style="101"/>
    <col min="9966" max="9966" width="41.140625" style="101" customWidth="1"/>
    <col min="9967" max="9967" width="10.140625" style="101" customWidth="1"/>
    <col min="9968" max="9968" width="11.5703125" style="101" customWidth="1"/>
    <col min="9969" max="9969" width="12.28515625" style="101" customWidth="1"/>
    <col min="9970" max="9970" width="16.28515625" style="101" customWidth="1"/>
    <col min="9971" max="9971" width="13.42578125" style="101" customWidth="1"/>
    <col min="9972" max="9972" width="18.5703125" style="101" customWidth="1"/>
    <col min="9973" max="9973" width="20.140625" style="101" customWidth="1"/>
    <col min="9974" max="9974" width="16.28515625" style="101" customWidth="1"/>
    <col min="9975" max="9976" width="9.140625" style="101"/>
    <col min="9977" max="9977" width="10.42578125" style="101" bestFit="1" customWidth="1"/>
    <col min="9978" max="9978" width="10.140625" style="101" bestFit="1" customWidth="1"/>
    <col min="9979" max="10221" width="9.140625" style="101"/>
    <col min="10222" max="10222" width="41.140625" style="101" customWidth="1"/>
    <col min="10223" max="10223" width="10.140625" style="101" customWidth="1"/>
    <col min="10224" max="10224" width="11.5703125" style="101" customWidth="1"/>
    <col min="10225" max="10225" width="12.28515625" style="101" customWidth="1"/>
    <col min="10226" max="10226" width="16.28515625" style="101" customWidth="1"/>
    <col min="10227" max="10227" width="13.42578125" style="101" customWidth="1"/>
    <col min="10228" max="10228" width="18.5703125" style="101" customWidth="1"/>
    <col min="10229" max="10229" width="20.140625" style="101" customWidth="1"/>
    <col min="10230" max="10230" width="16.28515625" style="101" customWidth="1"/>
    <col min="10231" max="10232" width="9.140625" style="101"/>
    <col min="10233" max="10233" width="10.42578125" style="101" bestFit="1" customWidth="1"/>
    <col min="10234" max="10234" width="10.140625" style="101" bestFit="1" customWidth="1"/>
    <col min="10235" max="10477" width="9.140625" style="101"/>
    <col min="10478" max="10478" width="41.140625" style="101" customWidth="1"/>
    <col min="10479" max="10479" width="10.140625" style="101" customWidth="1"/>
    <col min="10480" max="10480" width="11.5703125" style="101" customWidth="1"/>
    <col min="10481" max="10481" width="12.28515625" style="101" customWidth="1"/>
    <col min="10482" max="10482" width="16.28515625" style="101" customWidth="1"/>
    <col min="10483" max="10483" width="13.42578125" style="101" customWidth="1"/>
    <col min="10484" max="10484" width="18.5703125" style="101" customWidth="1"/>
    <col min="10485" max="10485" width="20.140625" style="101" customWidth="1"/>
    <col min="10486" max="10486" width="16.28515625" style="101" customWidth="1"/>
    <col min="10487" max="10488" width="9.140625" style="101"/>
    <col min="10489" max="10489" width="10.42578125" style="101" bestFit="1" customWidth="1"/>
    <col min="10490" max="10490" width="10.140625" style="101" bestFit="1" customWidth="1"/>
    <col min="10491" max="10733" width="9.140625" style="101"/>
    <col min="10734" max="10734" width="41.140625" style="101" customWidth="1"/>
    <col min="10735" max="10735" width="10.140625" style="101" customWidth="1"/>
    <col min="10736" max="10736" width="11.5703125" style="101" customWidth="1"/>
    <col min="10737" max="10737" width="12.28515625" style="101" customWidth="1"/>
    <col min="10738" max="10738" width="16.28515625" style="101" customWidth="1"/>
    <col min="10739" max="10739" width="13.42578125" style="101" customWidth="1"/>
    <col min="10740" max="10740" width="18.5703125" style="101" customWidth="1"/>
    <col min="10741" max="10741" width="20.140625" style="101" customWidth="1"/>
    <col min="10742" max="10742" width="16.28515625" style="101" customWidth="1"/>
    <col min="10743" max="10744" width="9.140625" style="101"/>
    <col min="10745" max="10745" width="10.42578125" style="101" bestFit="1" customWidth="1"/>
    <col min="10746" max="10746" width="10.140625" style="101" bestFit="1" customWidth="1"/>
    <col min="10747" max="10989" width="9.140625" style="101"/>
    <col min="10990" max="10990" width="41.140625" style="101" customWidth="1"/>
    <col min="10991" max="10991" width="10.140625" style="101" customWidth="1"/>
    <col min="10992" max="10992" width="11.5703125" style="101" customWidth="1"/>
    <col min="10993" max="10993" width="12.28515625" style="101" customWidth="1"/>
    <col min="10994" max="10994" width="16.28515625" style="101" customWidth="1"/>
    <col min="10995" max="10995" width="13.42578125" style="101" customWidth="1"/>
    <col min="10996" max="10996" width="18.5703125" style="101" customWidth="1"/>
    <col min="10997" max="10997" width="20.140625" style="101" customWidth="1"/>
    <col min="10998" max="10998" width="16.28515625" style="101" customWidth="1"/>
    <col min="10999" max="11000" width="9.140625" style="101"/>
    <col min="11001" max="11001" width="10.42578125" style="101" bestFit="1" customWidth="1"/>
    <col min="11002" max="11002" width="10.140625" style="101" bestFit="1" customWidth="1"/>
    <col min="11003" max="11245" width="9.140625" style="101"/>
    <col min="11246" max="11246" width="41.140625" style="101" customWidth="1"/>
    <col min="11247" max="11247" width="10.140625" style="101" customWidth="1"/>
    <col min="11248" max="11248" width="11.5703125" style="101" customWidth="1"/>
    <col min="11249" max="11249" width="12.28515625" style="101" customWidth="1"/>
    <col min="11250" max="11250" width="16.28515625" style="101" customWidth="1"/>
    <col min="11251" max="11251" width="13.42578125" style="101" customWidth="1"/>
    <col min="11252" max="11252" width="18.5703125" style="101" customWidth="1"/>
    <col min="11253" max="11253" width="20.140625" style="101" customWidth="1"/>
    <col min="11254" max="11254" width="16.28515625" style="101" customWidth="1"/>
    <col min="11255" max="11256" width="9.140625" style="101"/>
    <col min="11257" max="11257" width="10.42578125" style="101" bestFit="1" customWidth="1"/>
    <col min="11258" max="11258" width="10.140625" style="101" bestFit="1" customWidth="1"/>
    <col min="11259" max="11501" width="9.140625" style="101"/>
    <col min="11502" max="11502" width="41.140625" style="101" customWidth="1"/>
    <col min="11503" max="11503" width="10.140625" style="101" customWidth="1"/>
    <col min="11504" max="11504" width="11.5703125" style="101" customWidth="1"/>
    <col min="11505" max="11505" width="12.28515625" style="101" customWidth="1"/>
    <col min="11506" max="11506" width="16.28515625" style="101" customWidth="1"/>
    <col min="11507" max="11507" width="13.42578125" style="101" customWidth="1"/>
    <col min="11508" max="11508" width="18.5703125" style="101" customWidth="1"/>
    <col min="11509" max="11509" width="20.140625" style="101" customWidth="1"/>
    <col min="11510" max="11510" width="16.28515625" style="101" customWidth="1"/>
    <col min="11511" max="11512" width="9.140625" style="101"/>
    <col min="11513" max="11513" width="10.42578125" style="101" bestFit="1" customWidth="1"/>
    <col min="11514" max="11514" width="10.140625" style="101" bestFit="1" customWidth="1"/>
    <col min="11515" max="11757" width="9.140625" style="101"/>
    <col min="11758" max="11758" width="41.140625" style="101" customWidth="1"/>
    <col min="11759" max="11759" width="10.140625" style="101" customWidth="1"/>
    <col min="11760" max="11760" width="11.5703125" style="101" customWidth="1"/>
    <col min="11761" max="11761" width="12.28515625" style="101" customWidth="1"/>
    <col min="11762" max="11762" width="16.28515625" style="101" customWidth="1"/>
    <col min="11763" max="11763" width="13.42578125" style="101" customWidth="1"/>
    <col min="11764" max="11764" width="18.5703125" style="101" customWidth="1"/>
    <col min="11765" max="11765" width="20.140625" style="101" customWidth="1"/>
    <col min="11766" max="11766" width="16.28515625" style="101" customWidth="1"/>
    <col min="11767" max="11768" width="9.140625" style="101"/>
    <col min="11769" max="11769" width="10.42578125" style="101" bestFit="1" customWidth="1"/>
    <col min="11770" max="11770" width="10.140625" style="101" bestFit="1" customWidth="1"/>
    <col min="11771" max="12013" width="9.140625" style="101"/>
    <col min="12014" max="12014" width="41.140625" style="101" customWidth="1"/>
    <col min="12015" max="12015" width="10.140625" style="101" customWidth="1"/>
    <col min="12016" max="12016" width="11.5703125" style="101" customWidth="1"/>
    <col min="12017" max="12017" width="12.28515625" style="101" customWidth="1"/>
    <col min="12018" max="12018" width="16.28515625" style="101" customWidth="1"/>
    <col min="12019" max="12019" width="13.42578125" style="101" customWidth="1"/>
    <col min="12020" max="12020" width="18.5703125" style="101" customWidth="1"/>
    <col min="12021" max="12021" width="20.140625" style="101" customWidth="1"/>
    <col min="12022" max="12022" width="16.28515625" style="101" customWidth="1"/>
    <col min="12023" max="12024" width="9.140625" style="101"/>
    <col min="12025" max="12025" width="10.42578125" style="101" bestFit="1" customWidth="1"/>
    <col min="12026" max="12026" width="10.140625" style="101" bestFit="1" customWidth="1"/>
    <col min="12027" max="12269" width="9.140625" style="101"/>
    <col min="12270" max="12270" width="41.140625" style="101" customWidth="1"/>
    <col min="12271" max="12271" width="10.140625" style="101" customWidth="1"/>
    <col min="12272" max="12272" width="11.5703125" style="101" customWidth="1"/>
    <col min="12273" max="12273" width="12.28515625" style="101" customWidth="1"/>
    <col min="12274" max="12274" width="16.28515625" style="101" customWidth="1"/>
    <col min="12275" max="12275" width="13.42578125" style="101" customWidth="1"/>
    <col min="12276" max="12276" width="18.5703125" style="101" customWidth="1"/>
    <col min="12277" max="12277" width="20.140625" style="101" customWidth="1"/>
    <col min="12278" max="12278" width="16.28515625" style="101" customWidth="1"/>
    <col min="12279" max="12280" width="9.140625" style="101"/>
    <col min="12281" max="12281" width="10.42578125" style="101" bestFit="1" customWidth="1"/>
    <col min="12282" max="12282" width="10.140625" style="101" bestFit="1" customWidth="1"/>
    <col min="12283" max="12525" width="9.140625" style="101"/>
    <col min="12526" max="12526" width="41.140625" style="101" customWidth="1"/>
    <col min="12527" max="12527" width="10.140625" style="101" customWidth="1"/>
    <col min="12528" max="12528" width="11.5703125" style="101" customWidth="1"/>
    <col min="12529" max="12529" width="12.28515625" style="101" customWidth="1"/>
    <col min="12530" max="12530" width="16.28515625" style="101" customWidth="1"/>
    <col min="12531" max="12531" width="13.42578125" style="101" customWidth="1"/>
    <col min="12532" max="12532" width="18.5703125" style="101" customWidth="1"/>
    <col min="12533" max="12533" width="20.140625" style="101" customWidth="1"/>
    <col min="12534" max="12534" width="16.28515625" style="101" customWidth="1"/>
    <col min="12535" max="12536" width="9.140625" style="101"/>
    <col min="12537" max="12537" width="10.42578125" style="101" bestFit="1" customWidth="1"/>
    <col min="12538" max="12538" width="10.140625" style="101" bestFit="1" customWidth="1"/>
    <col min="12539" max="12781" width="9.140625" style="101"/>
    <col min="12782" max="12782" width="41.140625" style="101" customWidth="1"/>
    <col min="12783" max="12783" width="10.140625" style="101" customWidth="1"/>
    <col min="12784" max="12784" width="11.5703125" style="101" customWidth="1"/>
    <col min="12785" max="12785" width="12.28515625" style="101" customWidth="1"/>
    <col min="12786" max="12786" width="16.28515625" style="101" customWidth="1"/>
    <col min="12787" max="12787" width="13.42578125" style="101" customWidth="1"/>
    <col min="12788" max="12788" width="18.5703125" style="101" customWidth="1"/>
    <col min="12789" max="12789" width="20.140625" style="101" customWidth="1"/>
    <col min="12790" max="12790" width="16.28515625" style="101" customWidth="1"/>
    <col min="12791" max="12792" width="9.140625" style="101"/>
    <col min="12793" max="12793" width="10.42578125" style="101" bestFit="1" customWidth="1"/>
    <col min="12794" max="12794" width="10.140625" style="101" bestFit="1" customWidth="1"/>
    <col min="12795" max="13037" width="9.140625" style="101"/>
    <col min="13038" max="13038" width="41.140625" style="101" customWidth="1"/>
    <col min="13039" max="13039" width="10.140625" style="101" customWidth="1"/>
    <col min="13040" max="13040" width="11.5703125" style="101" customWidth="1"/>
    <col min="13041" max="13041" width="12.28515625" style="101" customWidth="1"/>
    <col min="13042" max="13042" width="16.28515625" style="101" customWidth="1"/>
    <col min="13043" max="13043" width="13.42578125" style="101" customWidth="1"/>
    <col min="13044" max="13044" width="18.5703125" style="101" customWidth="1"/>
    <col min="13045" max="13045" width="20.140625" style="101" customWidth="1"/>
    <col min="13046" max="13046" width="16.28515625" style="101" customWidth="1"/>
    <col min="13047" max="13048" width="9.140625" style="101"/>
    <col min="13049" max="13049" width="10.42578125" style="101" bestFit="1" customWidth="1"/>
    <col min="13050" max="13050" width="10.140625" style="101" bestFit="1" customWidth="1"/>
    <col min="13051" max="13293" width="9.140625" style="101"/>
    <col min="13294" max="13294" width="41.140625" style="101" customWidth="1"/>
    <col min="13295" max="13295" width="10.140625" style="101" customWidth="1"/>
    <col min="13296" max="13296" width="11.5703125" style="101" customWidth="1"/>
    <col min="13297" max="13297" width="12.28515625" style="101" customWidth="1"/>
    <col min="13298" max="13298" width="16.28515625" style="101" customWidth="1"/>
    <col min="13299" max="13299" width="13.42578125" style="101" customWidth="1"/>
    <col min="13300" max="13300" width="18.5703125" style="101" customWidth="1"/>
    <col min="13301" max="13301" width="20.140625" style="101" customWidth="1"/>
    <col min="13302" max="13302" width="16.28515625" style="101" customWidth="1"/>
    <col min="13303" max="13304" width="9.140625" style="101"/>
    <col min="13305" max="13305" width="10.42578125" style="101" bestFit="1" customWidth="1"/>
    <col min="13306" max="13306" width="10.140625" style="101" bestFit="1" customWidth="1"/>
    <col min="13307" max="13549" width="9.140625" style="101"/>
    <col min="13550" max="13550" width="41.140625" style="101" customWidth="1"/>
    <col min="13551" max="13551" width="10.140625" style="101" customWidth="1"/>
    <col min="13552" max="13552" width="11.5703125" style="101" customWidth="1"/>
    <col min="13553" max="13553" width="12.28515625" style="101" customWidth="1"/>
    <col min="13554" max="13554" width="16.28515625" style="101" customWidth="1"/>
    <col min="13555" max="13555" width="13.42578125" style="101" customWidth="1"/>
    <col min="13556" max="13556" width="18.5703125" style="101" customWidth="1"/>
    <col min="13557" max="13557" width="20.140625" style="101" customWidth="1"/>
    <col min="13558" max="13558" width="16.28515625" style="101" customWidth="1"/>
    <col min="13559" max="13560" width="9.140625" style="101"/>
    <col min="13561" max="13561" width="10.42578125" style="101" bestFit="1" customWidth="1"/>
    <col min="13562" max="13562" width="10.140625" style="101" bestFit="1" customWidth="1"/>
    <col min="13563" max="13805" width="9.140625" style="101"/>
    <col min="13806" max="13806" width="41.140625" style="101" customWidth="1"/>
    <col min="13807" max="13807" width="10.140625" style="101" customWidth="1"/>
    <col min="13808" max="13808" width="11.5703125" style="101" customWidth="1"/>
    <col min="13809" max="13809" width="12.28515625" style="101" customWidth="1"/>
    <col min="13810" max="13810" width="16.28515625" style="101" customWidth="1"/>
    <col min="13811" max="13811" width="13.42578125" style="101" customWidth="1"/>
    <col min="13812" max="13812" width="18.5703125" style="101" customWidth="1"/>
    <col min="13813" max="13813" width="20.140625" style="101" customWidth="1"/>
    <col min="13814" max="13814" width="16.28515625" style="101" customWidth="1"/>
    <col min="13815" max="13816" width="9.140625" style="101"/>
    <col min="13817" max="13817" width="10.42578125" style="101" bestFit="1" customWidth="1"/>
    <col min="13818" max="13818" width="10.140625" style="101" bestFit="1" customWidth="1"/>
    <col min="13819" max="14061" width="9.140625" style="101"/>
    <col min="14062" max="14062" width="41.140625" style="101" customWidth="1"/>
    <col min="14063" max="14063" width="10.140625" style="101" customWidth="1"/>
    <col min="14064" max="14064" width="11.5703125" style="101" customWidth="1"/>
    <col min="14065" max="14065" width="12.28515625" style="101" customWidth="1"/>
    <col min="14066" max="14066" width="16.28515625" style="101" customWidth="1"/>
    <col min="14067" max="14067" width="13.42578125" style="101" customWidth="1"/>
    <col min="14068" max="14068" width="18.5703125" style="101" customWidth="1"/>
    <col min="14069" max="14069" width="20.140625" style="101" customWidth="1"/>
    <col min="14070" max="14070" width="16.28515625" style="101" customWidth="1"/>
    <col min="14071" max="14072" width="9.140625" style="101"/>
    <col min="14073" max="14073" width="10.42578125" style="101" bestFit="1" customWidth="1"/>
    <col min="14074" max="14074" width="10.140625" style="101" bestFit="1" customWidth="1"/>
    <col min="14075" max="14317" width="9.140625" style="101"/>
    <col min="14318" max="14318" width="41.140625" style="101" customWidth="1"/>
    <col min="14319" max="14319" width="10.140625" style="101" customWidth="1"/>
    <col min="14320" max="14320" width="11.5703125" style="101" customWidth="1"/>
    <col min="14321" max="14321" width="12.28515625" style="101" customWidth="1"/>
    <col min="14322" max="14322" width="16.28515625" style="101" customWidth="1"/>
    <col min="14323" max="14323" width="13.42578125" style="101" customWidth="1"/>
    <col min="14324" max="14324" width="18.5703125" style="101" customWidth="1"/>
    <col min="14325" max="14325" width="20.140625" style="101" customWidth="1"/>
    <col min="14326" max="14326" width="16.28515625" style="101" customWidth="1"/>
    <col min="14327" max="14328" width="9.140625" style="101"/>
    <col min="14329" max="14329" width="10.42578125" style="101" bestFit="1" customWidth="1"/>
    <col min="14330" max="14330" width="10.140625" style="101" bestFit="1" customWidth="1"/>
    <col min="14331" max="14573" width="9.140625" style="101"/>
    <col min="14574" max="14574" width="41.140625" style="101" customWidth="1"/>
    <col min="14575" max="14575" width="10.140625" style="101" customWidth="1"/>
    <col min="14576" max="14576" width="11.5703125" style="101" customWidth="1"/>
    <col min="14577" max="14577" width="12.28515625" style="101" customWidth="1"/>
    <col min="14578" max="14578" width="16.28515625" style="101" customWidth="1"/>
    <col min="14579" max="14579" width="13.42578125" style="101" customWidth="1"/>
    <col min="14580" max="14580" width="18.5703125" style="101" customWidth="1"/>
    <col min="14581" max="14581" width="20.140625" style="101" customWidth="1"/>
    <col min="14582" max="14582" width="16.28515625" style="101" customWidth="1"/>
    <col min="14583" max="14584" width="9.140625" style="101"/>
    <col min="14585" max="14585" width="10.42578125" style="101" bestFit="1" customWidth="1"/>
    <col min="14586" max="14586" width="10.140625" style="101" bestFit="1" customWidth="1"/>
    <col min="14587" max="14829" width="9.140625" style="101"/>
    <col min="14830" max="14830" width="41.140625" style="101" customWidth="1"/>
    <col min="14831" max="14831" width="10.140625" style="101" customWidth="1"/>
    <col min="14832" max="14832" width="11.5703125" style="101" customWidth="1"/>
    <col min="14833" max="14833" width="12.28515625" style="101" customWidth="1"/>
    <col min="14834" max="14834" width="16.28515625" style="101" customWidth="1"/>
    <col min="14835" max="14835" width="13.42578125" style="101" customWidth="1"/>
    <col min="14836" max="14836" width="18.5703125" style="101" customWidth="1"/>
    <col min="14837" max="14837" width="20.140625" style="101" customWidth="1"/>
    <col min="14838" max="14838" width="16.28515625" style="101" customWidth="1"/>
    <col min="14839" max="14840" width="9.140625" style="101"/>
    <col min="14841" max="14841" width="10.42578125" style="101" bestFit="1" customWidth="1"/>
    <col min="14842" max="14842" width="10.140625" style="101" bestFit="1" customWidth="1"/>
    <col min="14843" max="15085" width="9.140625" style="101"/>
    <col min="15086" max="15086" width="41.140625" style="101" customWidth="1"/>
    <col min="15087" max="15087" width="10.140625" style="101" customWidth="1"/>
    <col min="15088" max="15088" width="11.5703125" style="101" customWidth="1"/>
    <col min="15089" max="15089" width="12.28515625" style="101" customWidth="1"/>
    <col min="15090" max="15090" width="16.28515625" style="101" customWidth="1"/>
    <col min="15091" max="15091" width="13.42578125" style="101" customWidth="1"/>
    <col min="15092" max="15092" width="18.5703125" style="101" customWidth="1"/>
    <col min="15093" max="15093" width="20.140625" style="101" customWidth="1"/>
    <col min="15094" max="15094" width="16.28515625" style="101" customWidth="1"/>
    <col min="15095" max="15096" width="9.140625" style="101"/>
    <col min="15097" max="15097" width="10.42578125" style="101" bestFit="1" customWidth="1"/>
    <col min="15098" max="15098" width="10.140625" style="101" bestFit="1" customWidth="1"/>
    <col min="15099" max="15341" width="9.140625" style="101"/>
    <col min="15342" max="15342" width="41.140625" style="101" customWidth="1"/>
    <col min="15343" max="15343" width="10.140625" style="101" customWidth="1"/>
    <col min="15344" max="15344" width="11.5703125" style="101" customWidth="1"/>
    <col min="15345" max="15345" width="12.28515625" style="101" customWidth="1"/>
    <col min="15346" max="15346" width="16.28515625" style="101" customWidth="1"/>
    <col min="15347" max="15347" width="13.42578125" style="101" customWidth="1"/>
    <col min="15348" max="15348" width="18.5703125" style="101" customWidth="1"/>
    <col min="15349" max="15349" width="20.140625" style="101" customWidth="1"/>
    <col min="15350" max="15350" width="16.28515625" style="101" customWidth="1"/>
    <col min="15351" max="15352" width="9.140625" style="101"/>
    <col min="15353" max="15353" width="10.42578125" style="101" bestFit="1" customWidth="1"/>
    <col min="15354" max="15354" width="10.140625" style="101" bestFit="1" customWidth="1"/>
    <col min="15355" max="15597" width="9.140625" style="101"/>
    <col min="15598" max="15598" width="41.140625" style="101" customWidth="1"/>
    <col min="15599" max="15599" width="10.140625" style="101" customWidth="1"/>
    <col min="15600" max="15600" width="11.5703125" style="101" customWidth="1"/>
    <col min="15601" max="15601" width="12.28515625" style="101" customWidth="1"/>
    <col min="15602" max="15602" width="16.28515625" style="101" customWidth="1"/>
    <col min="15603" max="15603" width="13.42578125" style="101" customWidth="1"/>
    <col min="15604" max="15604" width="18.5703125" style="101" customWidth="1"/>
    <col min="15605" max="15605" width="20.140625" style="101" customWidth="1"/>
    <col min="15606" max="15606" width="16.28515625" style="101" customWidth="1"/>
    <col min="15607" max="15608" width="9.140625" style="101"/>
    <col min="15609" max="15609" width="10.42578125" style="101" bestFit="1" customWidth="1"/>
    <col min="15610" max="15610" width="10.140625" style="101" bestFit="1" customWidth="1"/>
    <col min="15611" max="15853" width="9.140625" style="101"/>
    <col min="15854" max="15854" width="41.140625" style="101" customWidth="1"/>
    <col min="15855" max="15855" width="10.140625" style="101" customWidth="1"/>
    <col min="15856" max="15856" width="11.5703125" style="101" customWidth="1"/>
    <col min="15857" max="15857" width="12.28515625" style="101" customWidth="1"/>
    <col min="15858" max="15858" width="16.28515625" style="101" customWidth="1"/>
    <col min="15859" max="15859" width="13.42578125" style="101" customWidth="1"/>
    <col min="15860" max="15860" width="18.5703125" style="101" customWidth="1"/>
    <col min="15861" max="15861" width="20.140625" style="101" customWidth="1"/>
    <col min="15862" max="15862" width="16.28515625" style="101" customWidth="1"/>
    <col min="15863" max="15864" width="9.140625" style="101"/>
    <col min="15865" max="15865" width="10.42578125" style="101" bestFit="1" customWidth="1"/>
    <col min="15866" max="15866" width="10.140625" style="101" bestFit="1" customWidth="1"/>
    <col min="15867" max="16109" width="9.140625" style="101"/>
    <col min="16110" max="16110" width="41.140625" style="101" customWidth="1"/>
    <col min="16111" max="16111" width="10.140625" style="101" customWidth="1"/>
    <col min="16112" max="16112" width="11.5703125" style="101" customWidth="1"/>
    <col min="16113" max="16113" width="12.28515625" style="101" customWidth="1"/>
    <col min="16114" max="16114" width="16.28515625" style="101" customWidth="1"/>
    <col min="16115" max="16115" width="13.42578125" style="101" customWidth="1"/>
    <col min="16116" max="16116" width="18.5703125" style="101" customWidth="1"/>
    <col min="16117" max="16117" width="20.140625" style="101" customWidth="1"/>
    <col min="16118" max="16118" width="16.28515625" style="101" customWidth="1"/>
    <col min="16119" max="16120" width="9.140625" style="101"/>
    <col min="16121" max="16121" width="10.42578125" style="101" bestFit="1" customWidth="1"/>
    <col min="16122" max="16122" width="10.140625" style="101" bestFit="1" customWidth="1"/>
    <col min="16123" max="16384" width="9.140625" style="101"/>
  </cols>
  <sheetData>
    <row r="1" spans="1:9" x14ac:dyDescent="0.25">
      <c r="H1" s="173" t="s">
        <v>274</v>
      </c>
      <c r="I1" s="173"/>
    </row>
    <row r="2" spans="1:9" s="102" customFormat="1" ht="39.75" customHeight="1" x14ac:dyDescent="0.25">
      <c r="A2" s="135" t="s">
        <v>132</v>
      </c>
      <c r="B2" s="135"/>
      <c r="C2" s="135"/>
      <c r="D2" s="135"/>
      <c r="E2" s="135"/>
      <c r="F2" s="135"/>
      <c r="G2" s="135"/>
      <c r="H2" s="135"/>
      <c r="I2" s="135"/>
    </row>
    <row r="4" spans="1:9" x14ac:dyDescent="0.25">
      <c r="A4" s="101" t="s">
        <v>136</v>
      </c>
      <c r="G4" s="111"/>
      <c r="H4" s="111"/>
    </row>
    <row r="5" spans="1:9" x14ac:dyDescent="0.25">
      <c r="A5" s="101" t="s">
        <v>261</v>
      </c>
    </row>
    <row r="6" spans="1:9" x14ac:dyDescent="0.25">
      <c r="E6" s="103"/>
      <c r="H6" s="104"/>
    </row>
    <row r="7" spans="1:9" ht="36" customHeight="1" x14ac:dyDescent="0.25">
      <c r="A7" s="137"/>
      <c r="B7" s="162" t="s">
        <v>17</v>
      </c>
      <c r="C7" s="174" t="s">
        <v>19</v>
      </c>
      <c r="D7" s="174"/>
      <c r="E7" s="174"/>
      <c r="F7" s="174" t="s">
        <v>10</v>
      </c>
      <c r="G7" s="159" t="s">
        <v>155</v>
      </c>
      <c r="H7" s="175" t="s">
        <v>20</v>
      </c>
      <c r="I7" s="164" t="s">
        <v>7</v>
      </c>
    </row>
    <row r="8" spans="1:9" ht="24" customHeight="1" x14ac:dyDescent="0.25">
      <c r="A8" s="137"/>
      <c r="B8" s="162"/>
      <c r="C8" s="176" t="s">
        <v>1</v>
      </c>
      <c r="D8" s="176" t="s">
        <v>152</v>
      </c>
      <c r="E8" s="174" t="s">
        <v>26</v>
      </c>
      <c r="F8" s="174"/>
      <c r="G8" s="159"/>
      <c r="H8" s="175"/>
      <c r="I8" s="164"/>
    </row>
    <row r="9" spans="1:9" ht="47.25" customHeight="1" x14ac:dyDescent="0.25">
      <c r="A9" s="137"/>
      <c r="B9" s="162"/>
      <c r="C9" s="177"/>
      <c r="D9" s="177"/>
      <c r="E9" s="174"/>
      <c r="F9" s="174"/>
      <c r="G9" s="159"/>
      <c r="H9" s="175"/>
      <c r="I9" s="164"/>
    </row>
    <row r="10" spans="1:9" x14ac:dyDescent="0.25">
      <c r="A10" s="105">
        <v>1</v>
      </c>
      <c r="B10" s="105">
        <v>2</v>
      </c>
      <c r="C10" s="105" t="s">
        <v>112</v>
      </c>
      <c r="D10" s="105">
        <v>4</v>
      </c>
      <c r="E10" s="105">
        <v>5</v>
      </c>
      <c r="F10" s="105">
        <v>6</v>
      </c>
      <c r="G10" s="105">
        <v>7</v>
      </c>
      <c r="H10" s="105">
        <v>8</v>
      </c>
      <c r="I10" s="105" t="s">
        <v>133</v>
      </c>
    </row>
    <row r="11" spans="1:9" s="102" customFormat="1" x14ac:dyDescent="0.25">
      <c r="A11" s="106" t="s">
        <v>0</v>
      </c>
      <c r="B11" s="107">
        <f>SUM(B12:B77)</f>
        <v>66</v>
      </c>
      <c r="C11" s="107"/>
      <c r="D11" s="107"/>
      <c r="E11" s="107">
        <f>SUM(E12:E77)</f>
        <v>2280.75</v>
      </c>
      <c r="F11" s="108"/>
      <c r="G11" s="108"/>
      <c r="H11" s="108">
        <f>SUM(H12:H77)</f>
        <v>37264.920000000013</v>
      </c>
      <c r="I11" s="108">
        <f>SUM(I12:I77)</f>
        <v>46055.739999999983</v>
      </c>
    </row>
    <row r="12" spans="1:9" x14ac:dyDescent="0.25">
      <c r="A12" s="49" t="s">
        <v>95</v>
      </c>
      <c r="B12" s="8">
        <v>1</v>
      </c>
      <c r="C12" s="8">
        <f>D12+E12</f>
        <v>201.5</v>
      </c>
      <c r="D12" s="8">
        <v>184</v>
      </c>
      <c r="E12" s="8">
        <v>17.5</v>
      </c>
      <c r="F12" s="109">
        <v>1382</v>
      </c>
      <c r="G12" s="109">
        <f>ROUND(F12/184,3)</f>
        <v>7.5110000000000001</v>
      </c>
      <c r="H12" s="109">
        <f>ROUND(E12*G12*2,2)</f>
        <v>262.89</v>
      </c>
      <c r="I12" s="109">
        <f>ROUND(H12*1.2359,2)</f>
        <v>324.91000000000003</v>
      </c>
    </row>
    <row r="13" spans="1:9" x14ac:dyDescent="0.25">
      <c r="A13" s="49" t="s">
        <v>159</v>
      </c>
      <c r="B13" s="8">
        <v>1</v>
      </c>
      <c r="C13" s="8">
        <f>D13+E13</f>
        <v>188</v>
      </c>
      <c r="D13" s="8">
        <v>184</v>
      </c>
      <c r="E13" s="8">
        <v>4</v>
      </c>
      <c r="F13" s="109">
        <v>1287</v>
      </c>
      <c r="G13" s="109">
        <f t="shared" ref="G13:G76" si="0">ROUND(F13/184,3)</f>
        <v>6.9950000000000001</v>
      </c>
      <c r="H13" s="109">
        <f t="shared" ref="H13:H76" si="1">ROUND(E13*G13*2,2)</f>
        <v>55.96</v>
      </c>
      <c r="I13" s="109">
        <f t="shared" ref="I13:I76" si="2">ROUND(H13*1.2359,2)</f>
        <v>69.16</v>
      </c>
    </row>
    <row r="14" spans="1:9" x14ac:dyDescent="0.25">
      <c r="A14" s="49" t="s">
        <v>145</v>
      </c>
      <c r="B14" s="8">
        <v>1</v>
      </c>
      <c r="C14" s="8">
        <f>D14+E14</f>
        <v>226</v>
      </c>
      <c r="D14" s="8">
        <v>184</v>
      </c>
      <c r="E14" s="8">
        <v>42</v>
      </c>
      <c r="F14" s="109">
        <v>1917</v>
      </c>
      <c r="G14" s="109">
        <f t="shared" si="0"/>
        <v>10.417999999999999</v>
      </c>
      <c r="H14" s="109">
        <f t="shared" si="1"/>
        <v>875.11</v>
      </c>
      <c r="I14" s="109">
        <f t="shared" si="2"/>
        <v>1081.55</v>
      </c>
    </row>
    <row r="15" spans="1:9" x14ac:dyDescent="0.25">
      <c r="A15" s="49" t="s">
        <v>252</v>
      </c>
      <c r="B15" s="8">
        <v>1</v>
      </c>
      <c r="C15" s="8">
        <f>D15+E15</f>
        <v>223</v>
      </c>
      <c r="D15" s="8">
        <v>184</v>
      </c>
      <c r="E15" s="8">
        <v>39</v>
      </c>
      <c r="F15" s="109">
        <v>2353</v>
      </c>
      <c r="G15" s="109">
        <f t="shared" si="0"/>
        <v>12.788</v>
      </c>
      <c r="H15" s="109">
        <f t="shared" si="1"/>
        <v>997.46</v>
      </c>
      <c r="I15" s="109">
        <f t="shared" si="2"/>
        <v>1232.76</v>
      </c>
    </row>
    <row r="16" spans="1:9" x14ac:dyDescent="0.25">
      <c r="A16" s="49" t="s">
        <v>94</v>
      </c>
      <c r="B16" s="8">
        <v>1</v>
      </c>
      <c r="C16" s="8">
        <f>D16+E16</f>
        <v>191</v>
      </c>
      <c r="D16" s="8">
        <v>184</v>
      </c>
      <c r="E16" s="8">
        <v>7</v>
      </c>
      <c r="F16" s="109">
        <v>1647</v>
      </c>
      <c r="G16" s="109">
        <f t="shared" si="0"/>
        <v>8.9510000000000005</v>
      </c>
      <c r="H16" s="109">
        <f t="shared" si="1"/>
        <v>125.31</v>
      </c>
      <c r="I16" s="109">
        <f t="shared" si="2"/>
        <v>154.87</v>
      </c>
    </row>
    <row r="17" spans="1:9" x14ac:dyDescent="0.25">
      <c r="A17" s="49" t="s">
        <v>96</v>
      </c>
      <c r="B17" s="8">
        <v>1</v>
      </c>
      <c r="C17" s="8">
        <f t="shared" ref="C17:C77" si="3">D17+E17</f>
        <v>133</v>
      </c>
      <c r="D17" s="8">
        <v>80</v>
      </c>
      <c r="E17" s="8">
        <v>53</v>
      </c>
      <c r="F17" s="109">
        <v>1647</v>
      </c>
      <c r="G17" s="109">
        <f t="shared" si="0"/>
        <v>8.9510000000000005</v>
      </c>
      <c r="H17" s="109">
        <f t="shared" si="1"/>
        <v>948.81</v>
      </c>
      <c r="I17" s="109">
        <f t="shared" si="2"/>
        <v>1172.6300000000001</v>
      </c>
    </row>
    <row r="18" spans="1:9" x14ac:dyDescent="0.25">
      <c r="A18" s="49" t="s">
        <v>96</v>
      </c>
      <c r="B18" s="8">
        <v>1</v>
      </c>
      <c r="C18" s="8">
        <f t="shared" si="3"/>
        <v>258</v>
      </c>
      <c r="D18" s="8">
        <v>184</v>
      </c>
      <c r="E18" s="8">
        <v>74</v>
      </c>
      <c r="F18" s="109">
        <v>1647</v>
      </c>
      <c r="G18" s="109">
        <f t="shared" si="0"/>
        <v>8.9510000000000005</v>
      </c>
      <c r="H18" s="109">
        <f t="shared" si="1"/>
        <v>1324.75</v>
      </c>
      <c r="I18" s="109">
        <f t="shared" si="2"/>
        <v>1637.26</v>
      </c>
    </row>
    <row r="19" spans="1:9" x14ac:dyDescent="0.25">
      <c r="A19" s="49" t="s">
        <v>96</v>
      </c>
      <c r="B19" s="8">
        <v>1</v>
      </c>
      <c r="C19" s="8">
        <f t="shared" si="3"/>
        <v>241.75</v>
      </c>
      <c r="D19" s="8">
        <v>176</v>
      </c>
      <c r="E19" s="8">
        <v>65.75</v>
      </c>
      <c r="F19" s="109">
        <v>1647</v>
      </c>
      <c r="G19" s="109">
        <f t="shared" si="0"/>
        <v>8.9510000000000005</v>
      </c>
      <c r="H19" s="109">
        <f t="shared" si="1"/>
        <v>1177.06</v>
      </c>
      <c r="I19" s="109">
        <f t="shared" si="2"/>
        <v>1454.73</v>
      </c>
    </row>
    <row r="20" spans="1:9" ht="33" x14ac:dyDescent="0.25">
      <c r="A20" s="49" t="s">
        <v>137</v>
      </c>
      <c r="B20" s="8">
        <v>1</v>
      </c>
      <c r="C20" s="8">
        <f t="shared" si="3"/>
        <v>220.5</v>
      </c>
      <c r="D20" s="8">
        <v>184</v>
      </c>
      <c r="E20" s="8">
        <v>36.5</v>
      </c>
      <c r="F20" s="109">
        <v>1287</v>
      </c>
      <c r="G20" s="109">
        <f t="shared" si="0"/>
        <v>6.9950000000000001</v>
      </c>
      <c r="H20" s="109">
        <f t="shared" si="1"/>
        <v>510.64</v>
      </c>
      <c r="I20" s="109">
        <f t="shared" si="2"/>
        <v>631.1</v>
      </c>
    </row>
    <row r="21" spans="1:9" x14ac:dyDescent="0.25">
      <c r="A21" s="50" t="s">
        <v>97</v>
      </c>
      <c r="B21" s="8">
        <v>1</v>
      </c>
      <c r="C21" s="8">
        <f t="shared" si="3"/>
        <v>52</v>
      </c>
      <c r="D21" s="8">
        <v>40</v>
      </c>
      <c r="E21" s="8">
        <v>12</v>
      </c>
      <c r="F21" s="109">
        <v>1262</v>
      </c>
      <c r="G21" s="109">
        <f t="shared" si="0"/>
        <v>6.859</v>
      </c>
      <c r="H21" s="109">
        <f t="shared" si="1"/>
        <v>164.62</v>
      </c>
      <c r="I21" s="109">
        <f t="shared" si="2"/>
        <v>203.45</v>
      </c>
    </row>
    <row r="22" spans="1:9" x14ac:dyDescent="0.25">
      <c r="A22" s="49" t="s">
        <v>98</v>
      </c>
      <c r="B22" s="8">
        <v>1</v>
      </c>
      <c r="C22" s="8">
        <f t="shared" si="3"/>
        <v>219</v>
      </c>
      <c r="D22" s="8">
        <v>184</v>
      </c>
      <c r="E22" s="8">
        <v>35</v>
      </c>
      <c r="F22" s="109">
        <v>1647</v>
      </c>
      <c r="G22" s="109">
        <f t="shared" si="0"/>
        <v>8.9510000000000005</v>
      </c>
      <c r="H22" s="109">
        <f t="shared" si="1"/>
        <v>626.57000000000005</v>
      </c>
      <c r="I22" s="109">
        <f t="shared" si="2"/>
        <v>774.38</v>
      </c>
    </row>
    <row r="23" spans="1:9" x14ac:dyDescent="0.25">
      <c r="A23" s="49" t="s">
        <v>117</v>
      </c>
      <c r="B23" s="8">
        <v>1</v>
      </c>
      <c r="C23" s="8">
        <f t="shared" si="3"/>
        <v>166</v>
      </c>
      <c r="D23" s="8">
        <v>144</v>
      </c>
      <c r="E23" s="8">
        <v>22</v>
      </c>
      <c r="F23" s="109">
        <v>1287</v>
      </c>
      <c r="G23" s="109">
        <f t="shared" si="0"/>
        <v>6.9950000000000001</v>
      </c>
      <c r="H23" s="109">
        <f t="shared" si="1"/>
        <v>307.77999999999997</v>
      </c>
      <c r="I23" s="109">
        <f t="shared" si="2"/>
        <v>380.39</v>
      </c>
    </row>
    <row r="24" spans="1:9" x14ac:dyDescent="0.25">
      <c r="A24" s="49" t="s">
        <v>100</v>
      </c>
      <c r="B24" s="8">
        <v>1</v>
      </c>
      <c r="C24" s="8">
        <f t="shared" si="3"/>
        <v>213</v>
      </c>
      <c r="D24" s="8">
        <v>184</v>
      </c>
      <c r="E24" s="8">
        <v>29</v>
      </c>
      <c r="F24" s="109">
        <v>1287</v>
      </c>
      <c r="G24" s="109">
        <f t="shared" si="0"/>
        <v>6.9950000000000001</v>
      </c>
      <c r="H24" s="109">
        <f t="shared" si="1"/>
        <v>405.71</v>
      </c>
      <c r="I24" s="109">
        <f t="shared" si="2"/>
        <v>501.42</v>
      </c>
    </row>
    <row r="25" spans="1:9" x14ac:dyDescent="0.25">
      <c r="A25" s="49" t="s">
        <v>100</v>
      </c>
      <c r="B25" s="8">
        <v>1</v>
      </c>
      <c r="C25" s="8">
        <f t="shared" si="3"/>
        <v>208</v>
      </c>
      <c r="D25" s="8">
        <v>184</v>
      </c>
      <c r="E25" s="8">
        <v>24</v>
      </c>
      <c r="F25" s="109">
        <v>1287</v>
      </c>
      <c r="G25" s="109">
        <f t="shared" si="0"/>
        <v>6.9950000000000001</v>
      </c>
      <c r="H25" s="109">
        <f t="shared" si="1"/>
        <v>335.76</v>
      </c>
      <c r="I25" s="109">
        <f t="shared" si="2"/>
        <v>414.97</v>
      </c>
    </row>
    <row r="26" spans="1:9" x14ac:dyDescent="0.25">
      <c r="A26" s="49" t="s">
        <v>99</v>
      </c>
      <c r="B26" s="8">
        <v>1</v>
      </c>
      <c r="C26" s="8">
        <f t="shared" si="3"/>
        <v>214</v>
      </c>
      <c r="D26" s="8">
        <v>184</v>
      </c>
      <c r="E26" s="8">
        <v>30</v>
      </c>
      <c r="F26" s="109">
        <v>1620</v>
      </c>
      <c r="G26" s="109">
        <f t="shared" si="0"/>
        <v>8.8040000000000003</v>
      </c>
      <c r="H26" s="109">
        <f t="shared" si="1"/>
        <v>528.24</v>
      </c>
      <c r="I26" s="109">
        <f t="shared" si="2"/>
        <v>652.85</v>
      </c>
    </row>
    <row r="27" spans="1:9" ht="33" x14ac:dyDescent="0.25">
      <c r="A27" s="49" t="s">
        <v>118</v>
      </c>
      <c r="B27" s="8">
        <v>1</v>
      </c>
      <c r="C27" s="8">
        <f t="shared" si="3"/>
        <v>232</v>
      </c>
      <c r="D27" s="8">
        <v>184</v>
      </c>
      <c r="E27" s="8">
        <v>48</v>
      </c>
      <c r="F27" s="109">
        <v>1740</v>
      </c>
      <c r="G27" s="109">
        <f t="shared" si="0"/>
        <v>9.4570000000000007</v>
      </c>
      <c r="H27" s="109">
        <f t="shared" si="1"/>
        <v>907.87</v>
      </c>
      <c r="I27" s="109">
        <f t="shared" si="2"/>
        <v>1122.04</v>
      </c>
    </row>
    <row r="28" spans="1:9" x14ac:dyDescent="0.25">
      <c r="A28" s="49" t="s">
        <v>253</v>
      </c>
      <c r="B28" s="8">
        <v>1</v>
      </c>
      <c r="C28" s="8">
        <f t="shared" si="3"/>
        <v>202.5</v>
      </c>
      <c r="D28" s="8">
        <v>176</v>
      </c>
      <c r="E28" s="8">
        <v>26.5</v>
      </c>
      <c r="F28" s="109">
        <v>1647</v>
      </c>
      <c r="G28" s="109">
        <f t="shared" si="0"/>
        <v>8.9510000000000005</v>
      </c>
      <c r="H28" s="109">
        <f t="shared" si="1"/>
        <v>474.4</v>
      </c>
      <c r="I28" s="109">
        <f t="shared" si="2"/>
        <v>586.30999999999995</v>
      </c>
    </row>
    <row r="29" spans="1:9" ht="33" x14ac:dyDescent="0.25">
      <c r="A29" s="49" t="s">
        <v>102</v>
      </c>
      <c r="B29" s="8">
        <v>1</v>
      </c>
      <c r="C29" s="8">
        <f t="shared" si="3"/>
        <v>196</v>
      </c>
      <c r="D29" s="8">
        <v>184</v>
      </c>
      <c r="E29" s="8">
        <v>12</v>
      </c>
      <c r="F29" s="109">
        <v>1262</v>
      </c>
      <c r="G29" s="109">
        <f t="shared" si="0"/>
        <v>6.859</v>
      </c>
      <c r="H29" s="109">
        <f t="shared" si="1"/>
        <v>164.62</v>
      </c>
      <c r="I29" s="109">
        <f t="shared" si="2"/>
        <v>203.45</v>
      </c>
    </row>
    <row r="30" spans="1:9" ht="33" x14ac:dyDescent="0.25">
      <c r="A30" s="49" t="s">
        <v>102</v>
      </c>
      <c r="B30" s="8">
        <v>1</v>
      </c>
      <c r="C30" s="8">
        <f t="shared" si="3"/>
        <v>125</v>
      </c>
      <c r="D30" s="8">
        <v>112</v>
      </c>
      <c r="E30" s="8">
        <v>13</v>
      </c>
      <c r="F30" s="109">
        <v>1262</v>
      </c>
      <c r="G30" s="109">
        <f t="shared" si="0"/>
        <v>6.859</v>
      </c>
      <c r="H30" s="109">
        <f t="shared" si="1"/>
        <v>178.33</v>
      </c>
      <c r="I30" s="109">
        <f t="shared" si="2"/>
        <v>220.4</v>
      </c>
    </row>
    <row r="31" spans="1:9" ht="33" x14ac:dyDescent="0.25">
      <c r="A31" s="49" t="s">
        <v>110</v>
      </c>
      <c r="B31" s="8">
        <v>1</v>
      </c>
      <c r="C31" s="8">
        <f t="shared" si="3"/>
        <v>230</v>
      </c>
      <c r="D31" s="8">
        <v>184</v>
      </c>
      <c r="E31" s="8">
        <v>46</v>
      </c>
      <c r="F31" s="109">
        <v>1382</v>
      </c>
      <c r="G31" s="109">
        <f t="shared" si="0"/>
        <v>7.5110000000000001</v>
      </c>
      <c r="H31" s="109">
        <f t="shared" si="1"/>
        <v>691.01</v>
      </c>
      <c r="I31" s="109">
        <f t="shared" si="2"/>
        <v>854.02</v>
      </c>
    </row>
    <row r="32" spans="1:9" ht="33" x14ac:dyDescent="0.25">
      <c r="A32" s="49" t="s">
        <v>139</v>
      </c>
      <c r="B32" s="8">
        <v>1</v>
      </c>
      <c r="C32" s="8">
        <f t="shared" si="3"/>
        <v>240</v>
      </c>
      <c r="D32" s="8">
        <v>160</v>
      </c>
      <c r="E32" s="8">
        <v>80</v>
      </c>
      <c r="F32" s="109">
        <v>1287</v>
      </c>
      <c r="G32" s="109">
        <f t="shared" si="0"/>
        <v>6.9950000000000001</v>
      </c>
      <c r="H32" s="109">
        <f t="shared" si="1"/>
        <v>1119.2</v>
      </c>
      <c r="I32" s="109">
        <f t="shared" si="2"/>
        <v>1383.22</v>
      </c>
    </row>
    <row r="33" spans="1:9" ht="33" x14ac:dyDescent="0.25">
      <c r="A33" s="49" t="s">
        <v>140</v>
      </c>
      <c r="B33" s="8">
        <v>1</v>
      </c>
      <c r="C33" s="8">
        <f t="shared" si="3"/>
        <v>220</v>
      </c>
      <c r="D33" s="8">
        <v>176</v>
      </c>
      <c r="E33" s="8">
        <v>44</v>
      </c>
      <c r="F33" s="109">
        <v>1382</v>
      </c>
      <c r="G33" s="109">
        <f t="shared" si="0"/>
        <v>7.5110000000000001</v>
      </c>
      <c r="H33" s="109">
        <f t="shared" si="1"/>
        <v>660.97</v>
      </c>
      <c r="I33" s="109">
        <f t="shared" si="2"/>
        <v>816.89</v>
      </c>
    </row>
    <row r="34" spans="1:9" ht="33" x14ac:dyDescent="0.25">
      <c r="A34" s="49" t="s">
        <v>254</v>
      </c>
      <c r="B34" s="8">
        <v>1</v>
      </c>
      <c r="C34" s="8">
        <f t="shared" si="3"/>
        <v>195</v>
      </c>
      <c r="D34" s="8">
        <v>184</v>
      </c>
      <c r="E34" s="8">
        <v>11</v>
      </c>
      <c r="F34" s="109">
        <v>1300</v>
      </c>
      <c r="G34" s="109">
        <f t="shared" si="0"/>
        <v>7.0650000000000004</v>
      </c>
      <c r="H34" s="109">
        <f>ROUND(E34*G34*2,2)</f>
        <v>155.43</v>
      </c>
      <c r="I34" s="109">
        <f t="shared" si="2"/>
        <v>192.1</v>
      </c>
    </row>
    <row r="35" spans="1:9" ht="33" x14ac:dyDescent="0.25">
      <c r="A35" s="49" t="s">
        <v>103</v>
      </c>
      <c r="B35" s="8">
        <v>1</v>
      </c>
      <c r="C35" s="8">
        <f t="shared" si="3"/>
        <v>249</v>
      </c>
      <c r="D35" s="8">
        <v>168</v>
      </c>
      <c r="E35" s="8">
        <v>81</v>
      </c>
      <c r="F35" s="109">
        <v>1382</v>
      </c>
      <c r="G35" s="109">
        <f t="shared" si="0"/>
        <v>7.5110000000000001</v>
      </c>
      <c r="H35" s="109">
        <f>ROUND(E35*G35*2,2)</f>
        <v>1216.78</v>
      </c>
      <c r="I35" s="109">
        <f t="shared" si="2"/>
        <v>1503.82</v>
      </c>
    </row>
    <row r="36" spans="1:9" ht="33" x14ac:dyDescent="0.25">
      <c r="A36" s="49" t="s">
        <v>104</v>
      </c>
      <c r="B36" s="8">
        <v>1</v>
      </c>
      <c r="C36" s="8">
        <f t="shared" si="3"/>
        <v>271</v>
      </c>
      <c r="D36" s="8">
        <v>184</v>
      </c>
      <c r="E36" s="8">
        <v>87</v>
      </c>
      <c r="F36" s="109">
        <v>1355</v>
      </c>
      <c r="G36" s="109">
        <f t="shared" si="0"/>
        <v>7.3639999999999999</v>
      </c>
      <c r="H36" s="109">
        <f>ROUND(E36*G36*2,2)</f>
        <v>1281.3399999999999</v>
      </c>
      <c r="I36" s="109">
        <f t="shared" si="2"/>
        <v>1583.61</v>
      </c>
    </row>
    <row r="37" spans="1:9" ht="33" x14ac:dyDescent="0.25">
      <c r="A37" s="49" t="s">
        <v>101</v>
      </c>
      <c r="B37" s="8">
        <v>1</v>
      </c>
      <c r="C37" s="8">
        <f t="shared" si="3"/>
        <v>194</v>
      </c>
      <c r="D37" s="8">
        <v>184</v>
      </c>
      <c r="E37" s="8">
        <v>10</v>
      </c>
      <c r="F37" s="109">
        <v>1262</v>
      </c>
      <c r="G37" s="109">
        <f t="shared" si="0"/>
        <v>6.859</v>
      </c>
      <c r="H37" s="109">
        <f t="shared" si="1"/>
        <v>137.18</v>
      </c>
      <c r="I37" s="109">
        <f t="shared" si="2"/>
        <v>169.54</v>
      </c>
    </row>
    <row r="38" spans="1:9" ht="33" x14ac:dyDescent="0.25">
      <c r="A38" s="49" t="s">
        <v>101</v>
      </c>
      <c r="B38" s="8">
        <v>1</v>
      </c>
      <c r="C38" s="8">
        <f t="shared" si="3"/>
        <v>208.5</v>
      </c>
      <c r="D38" s="8">
        <v>184</v>
      </c>
      <c r="E38" s="8">
        <v>24.5</v>
      </c>
      <c r="F38" s="109">
        <v>1190</v>
      </c>
      <c r="G38" s="109">
        <f t="shared" si="0"/>
        <v>6.4669999999999996</v>
      </c>
      <c r="H38" s="109">
        <f t="shared" si="1"/>
        <v>316.88</v>
      </c>
      <c r="I38" s="109">
        <f t="shared" si="2"/>
        <v>391.63</v>
      </c>
    </row>
    <row r="39" spans="1:9" x14ac:dyDescent="0.25">
      <c r="A39" s="49" t="s">
        <v>105</v>
      </c>
      <c r="B39" s="8">
        <v>1</v>
      </c>
      <c r="C39" s="8">
        <f t="shared" si="3"/>
        <v>264</v>
      </c>
      <c r="D39" s="8">
        <v>184</v>
      </c>
      <c r="E39" s="8">
        <v>80</v>
      </c>
      <c r="F39" s="109">
        <v>1917</v>
      </c>
      <c r="G39" s="109">
        <f t="shared" si="0"/>
        <v>10.417999999999999</v>
      </c>
      <c r="H39" s="109">
        <f t="shared" si="1"/>
        <v>1666.88</v>
      </c>
      <c r="I39" s="109">
        <f t="shared" si="2"/>
        <v>2060.1</v>
      </c>
    </row>
    <row r="40" spans="1:9" x14ac:dyDescent="0.25">
      <c r="A40" s="49" t="s">
        <v>257</v>
      </c>
      <c r="B40" s="8">
        <v>1</v>
      </c>
      <c r="C40" s="8">
        <f t="shared" si="3"/>
        <v>264</v>
      </c>
      <c r="D40" s="8">
        <v>184</v>
      </c>
      <c r="E40" s="8">
        <v>80</v>
      </c>
      <c r="F40" s="109">
        <v>1647</v>
      </c>
      <c r="G40" s="109">
        <f t="shared" si="0"/>
        <v>8.9510000000000005</v>
      </c>
      <c r="H40" s="109">
        <f t="shared" si="1"/>
        <v>1432.16</v>
      </c>
      <c r="I40" s="109">
        <f t="shared" si="2"/>
        <v>1770.01</v>
      </c>
    </row>
    <row r="41" spans="1:9" x14ac:dyDescent="0.25">
      <c r="A41" s="49" t="s">
        <v>147</v>
      </c>
      <c r="B41" s="8">
        <v>1</v>
      </c>
      <c r="C41" s="8">
        <f t="shared" si="3"/>
        <v>134</v>
      </c>
      <c r="D41" s="8">
        <v>96</v>
      </c>
      <c r="E41" s="8">
        <v>38</v>
      </c>
      <c r="F41" s="109">
        <v>1190</v>
      </c>
      <c r="G41" s="109">
        <f t="shared" si="0"/>
        <v>6.4669999999999996</v>
      </c>
      <c r="H41" s="109">
        <f t="shared" si="1"/>
        <v>491.49</v>
      </c>
      <c r="I41" s="109">
        <f t="shared" si="2"/>
        <v>607.42999999999995</v>
      </c>
    </row>
    <row r="42" spans="1:9" x14ac:dyDescent="0.25">
      <c r="A42" s="49" t="s">
        <v>147</v>
      </c>
      <c r="B42" s="8">
        <v>1</v>
      </c>
      <c r="C42" s="8">
        <f t="shared" si="3"/>
        <v>215</v>
      </c>
      <c r="D42" s="8">
        <v>184</v>
      </c>
      <c r="E42" s="8">
        <v>31</v>
      </c>
      <c r="F42" s="109">
        <v>1190</v>
      </c>
      <c r="G42" s="109">
        <f t="shared" si="0"/>
        <v>6.4669999999999996</v>
      </c>
      <c r="H42" s="109">
        <f t="shared" si="1"/>
        <v>400.95</v>
      </c>
      <c r="I42" s="109">
        <f t="shared" si="2"/>
        <v>495.53</v>
      </c>
    </row>
    <row r="43" spans="1:9" x14ac:dyDescent="0.25">
      <c r="A43" s="49" t="s">
        <v>106</v>
      </c>
      <c r="B43" s="8">
        <v>1</v>
      </c>
      <c r="C43" s="8">
        <f t="shared" si="3"/>
        <v>268.75</v>
      </c>
      <c r="D43" s="8">
        <v>184</v>
      </c>
      <c r="E43" s="8">
        <v>84.75</v>
      </c>
      <c r="F43" s="109">
        <v>1917</v>
      </c>
      <c r="G43" s="109">
        <f t="shared" si="0"/>
        <v>10.417999999999999</v>
      </c>
      <c r="H43" s="109">
        <f t="shared" si="1"/>
        <v>1765.85</v>
      </c>
      <c r="I43" s="109">
        <f t="shared" si="2"/>
        <v>2182.41</v>
      </c>
    </row>
    <row r="44" spans="1:9" x14ac:dyDescent="0.25">
      <c r="A44" s="49" t="s">
        <v>107</v>
      </c>
      <c r="B44" s="8">
        <v>1</v>
      </c>
      <c r="C44" s="8">
        <f t="shared" si="3"/>
        <v>251.25</v>
      </c>
      <c r="D44" s="8">
        <v>184</v>
      </c>
      <c r="E44" s="8">
        <v>67.25</v>
      </c>
      <c r="F44" s="109">
        <v>1647</v>
      </c>
      <c r="G44" s="109">
        <f t="shared" si="0"/>
        <v>8.9510000000000005</v>
      </c>
      <c r="H44" s="109">
        <f t="shared" si="1"/>
        <v>1203.9100000000001</v>
      </c>
      <c r="I44" s="109">
        <f t="shared" si="2"/>
        <v>1487.91</v>
      </c>
    </row>
    <row r="45" spans="1:9" x14ac:dyDescent="0.25">
      <c r="A45" s="49" t="s">
        <v>107</v>
      </c>
      <c r="B45" s="8">
        <v>1</v>
      </c>
      <c r="C45" s="8">
        <f t="shared" si="3"/>
        <v>272.75</v>
      </c>
      <c r="D45" s="8">
        <v>184</v>
      </c>
      <c r="E45" s="8">
        <v>88.75</v>
      </c>
      <c r="F45" s="109">
        <v>1287</v>
      </c>
      <c r="G45" s="109">
        <f t="shared" si="0"/>
        <v>6.9950000000000001</v>
      </c>
      <c r="H45" s="109">
        <f t="shared" si="1"/>
        <v>1241.6099999999999</v>
      </c>
      <c r="I45" s="109">
        <f t="shared" si="2"/>
        <v>1534.51</v>
      </c>
    </row>
    <row r="46" spans="1:9" x14ac:dyDescent="0.25">
      <c r="A46" s="49" t="s">
        <v>116</v>
      </c>
      <c r="B46" s="8">
        <v>1</v>
      </c>
      <c r="C46" s="8">
        <f t="shared" si="3"/>
        <v>217.5</v>
      </c>
      <c r="D46" s="8">
        <v>184</v>
      </c>
      <c r="E46" s="8">
        <v>33.5</v>
      </c>
      <c r="F46" s="109">
        <v>1115</v>
      </c>
      <c r="G46" s="109">
        <f t="shared" si="0"/>
        <v>6.06</v>
      </c>
      <c r="H46" s="109">
        <f t="shared" si="1"/>
        <v>406.02</v>
      </c>
      <c r="I46" s="109">
        <f t="shared" si="2"/>
        <v>501.8</v>
      </c>
    </row>
    <row r="47" spans="1:9" x14ac:dyDescent="0.25">
      <c r="A47" s="49" t="s">
        <v>116</v>
      </c>
      <c r="B47" s="8">
        <v>1</v>
      </c>
      <c r="C47" s="8">
        <f t="shared" si="3"/>
        <v>154</v>
      </c>
      <c r="D47" s="8">
        <v>144</v>
      </c>
      <c r="E47" s="8">
        <v>10</v>
      </c>
      <c r="F47" s="109">
        <v>1262</v>
      </c>
      <c r="G47" s="109">
        <f t="shared" si="0"/>
        <v>6.859</v>
      </c>
      <c r="H47" s="109">
        <f t="shared" si="1"/>
        <v>137.18</v>
      </c>
      <c r="I47" s="109">
        <f t="shared" si="2"/>
        <v>169.54</v>
      </c>
    </row>
    <row r="48" spans="1:9" x14ac:dyDescent="0.25">
      <c r="A48" s="49" t="s">
        <v>116</v>
      </c>
      <c r="B48" s="8">
        <v>1</v>
      </c>
      <c r="C48" s="8">
        <f t="shared" si="3"/>
        <v>272.5</v>
      </c>
      <c r="D48" s="8">
        <v>184</v>
      </c>
      <c r="E48" s="8">
        <v>88.5</v>
      </c>
      <c r="F48" s="109">
        <v>1110</v>
      </c>
      <c r="G48" s="109">
        <f t="shared" si="0"/>
        <v>6.0330000000000004</v>
      </c>
      <c r="H48" s="109">
        <f t="shared" si="1"/>
        <v>1067.8399999999999</v>
      </c>
      <c r="I48" s="109">
        <f t="shared" si="2"/>
        <v>1319.74</v>
      </c>
    </row>
    <row r="49" spans="1:9" x14ac:dyDescent="0.25">
      <c r="A49" s="49" t="s">
        <v>116</v>
      </c>
      <c r="B49" s="8">
        <v>1</v>
      </c>
      <c r="C49" s="8">
        <f t="shared" si="3"/>
        <v>208.25</v>
      </c>
      <c r="D49" s="8">
        <v>184</v>
      </c>
      <c r="E49" s="8">
        <v>24.25</v>
      </c>
      <c r="F49" s="109">
        <v>1262</v>
      </c>
      <c r="G49" s="109">
        <f t="shared" si="0"/>
        <v>6.859</v>
      </c>
      <c r="H49" s="109">
        <f t="shared" si="1"/>
        <v>332.66</v>
      </c>
      <c r="I49" s="109">
        <f t="shared" si="2"/>
        <v>411.13</v>
      </c>
    </row>
    <row r="50" spans="1:9" x14ac:dyDescent="0.25">
      <c r="A50" s="49" t="s">
        <v>149</v>
      </c>
      <c r="B50" s="8">
        <v>1</v>
      </c>
      <c r="C50" s="8">
        <f t="shared" si="3"/>
        <v>192</v>
      </c>
      <c r="D50" s="8">
        <v>176</v>
      </c>
      <c r="E50" s="8">
        <v>16</v>
      </c>
      <c r="F50" s="109">
        <v>1262</v>
      </c>
      <c r="G50" s="109">
        <f t="shared" si="0"/>
        <v>6.859</v>
      </c>
      <c r="H50" s="109">
        <f t="shared" si="1"/>
        <v>219.49</v>
      </c>
      <c r="I50" s="109">
        <f t="shared" si="2"/>
        <v>271.27</v>
      </c>
    </row>
    <row r="51" spans="1:9" x14ac:dyDescent="0.25">
      <c r="A51" s="49" t="s">
        <v>149</v>
      </c>
      <c r="B51" s="8">
        <v>1</v>
      </c>
      <c r="C51" s="8">
        <f t="shared" si="3"/>
        <v>190</v>
      </c>
      <c r="D51" s="8">
        <v>184</v>
      </c>
      <c r="E51" s="8">
        <v>6</v>
      </c>
      <c r="F51" s="109">
        <v>1262</v>
      </c>
      <c r="G51" s="109">
        <f t="shared" si="0"/>
        <v>6.859</v>
      </c>
      <c r="H51" s="109">
        <f t="shared" si="1"/>
        <v>82.31</v>
      </c>
      <c r="I51" s="109">
        <f t="shared" si="2"/>
        <v>101.73</v>
      </c>
    </row>
    <row r="52" spans="1:9" x14ac:dyDescent="0.25">
      <c r="A52" s="49" t="s">
        <v>149</v>
      </c>
      <c r="B52" s="8">
        <v>1</v>
      </c>
      <c r="C52" s="8">
        <f t="shared" si="3"/>
        <v>200</v>
      </c>
      <c r="D52" s="8">
        <v>184</v>
      </c>
      <c r="E52" s="8">
        <v>16</v>
      </c>
      <c r="F52" s="109">
        <v>1262</v>
      </c>
      <c r="G52" s="109">
        <f t="shared" si="0"/>
        <v>6.859</v>
      </c>
      <c r="H52" s="109">
        <f t="shared" si="1"/>
        <v>219.49</v>
      </c>
      <c r="I52" s="109">
        <f t="shared" si="2"/>
        <v>271.27</v>
      </c>
    </row>
    <row r="53" spans="1:9" x14ac:dyDescent="0.25">
      <c r="A53" s="49" t="s">
        <v>149</v>
      </c>
      <c r="B53" s="8">
        <v>1</v>
      </c>
      <c r="C53" s="8">
        <f t="shared" si="3"/>
        <v>192</v>
      </c>
      <c r="D53" s="8">
        <v>184</v>
      </c>
      <c r="E53" s="8">
        <v>8</v>
      </c>
      <c r="F53" s="109">
        <v>1262</v>
      </c>
      <c r="G53" s="109">
        <f t="shared" si="0"/>
        <v>6.859</v>
      </c>
      <c r="H53" s="109">
        <f t="shared" si="1"/>
        <v>109.74</v>
      </c>
      <c r="I53" s="109">
        <f t="shared" si="2"/>
        <v>135.63</v>
      </c>
    </row>
    <row r="54" spans="1:9" x14ac:dyDescent="0.25">
      <c r="A54" s="49" t="s">
        <v>149</v>
      </c>
      <c r="B54" s="8">
        <v>1</v>
      </c>
      <c r="C54" s="8">
        <f t="shared" si="3"/>
        <v>208</v>
      </c>
      <c r="D54" s="8">
        <v>184</v>
      </c>
      <c r="E54" s="8">
        <v>24</v>
      </c>
      <c r="F54" s="109">
        <v>1262</v>
      </c>
      <c r="G54" s="109">
        <f t="shared" si="0"/>
        <v>6.859</v>
      </c>
      <c r="H54" s="109">
        <f t="shared" si="1"/>
        <v>329.23</v>
      </c>
      <c r="I54" s="109">
        <f t="shared" si="2"/>
        <v>406.9</v>
      </c>
    </row>
    <row r="55" spans="1:9" x14ac:dyDescent="0.25">
      <c r="A55" s="49" t="s">
        <v>149</v>
      </c>
      <c r="B55" s="8">
        <v>1</v>
      </c>
      <c r="C55" s="8">
        <f t="shared" si="3"/>
        <v>179</v>
      </c>
      <c r="D55" s="8">
        <v>176</v>
      </c>
      <c r="E55" s="8">
        <v>3</v>
      </c>
      <c r="F55" s="109">
        <v>1262</v>
      </c>
      <c r="G55" s="109">
        <f t="shared" si="0"/>
        <v>6.859</v>
      </c>
      <c r="H55" s="109">
        <f t="shared" si="1"/>
        <v>41.15</v>
      </c>
      <c r="I55" s="109">
        <f t="shared" si="2"/>
        <v>50.86</v>
      </c>
    </row>
    <row r="56" spans="1:9" x14ac:dyDescent="0.25">
      <c r="A56" s="49" t="s">
        <v>149</v>
      </c>
      <c r="B56" s="8">
        <v>1</v>
      </c>
      <c r="C56" s="8">
        <f t="shared" si="3"/>
        <v>148</v>
      </c>
      <c r="D56" s="8">
        <v>136</v>
      </c>
      <c r="E56" s="8">
        <v>12</v>
      </c>
      <c r="F56" s="109">
        <v>1262</v>
      </c>
      <c r="G56" s="109">
        <f t="shared" si="0"/>
        <v>6.859</v>
      </c>
      <c r="H56" s="109">
        <f t="shared" si="1"/>
        <v>164.62</v>
      </c>
      <c r="I56" s="109">
        <f t="shared" si="2"/>
        <v>203.45</v>
      </c>
    </row>
    <row r="57" spans="1:9" x14ac:dyDescent="0.25">
      <c r="A57" s="49" t="s">
        <v>138</v>
      </c>
      <c r="B57" s="8">
        <v>1</v>
      </c>
      <c r="C57" s="8">
        <f t="shared" si="3"/>
        <v>204</v>
      </c>
      <c r="D57" s="8">
        <v>184</v>
      </c>
      <c r="E57" s="8">
        <v>20</v>
      </c>
      <c r="F57" s="109">
        <v>1382</v>
      </c>
      <c r="G57" s="109">
        <f t="shared" si="0"/>
        <v>7.5110000000000001</v>
      </c>
      <c r="H57" s="109">
        <f t="shared" si="1"/>
        <v>300.44</v>
      </c>
      <c r="I57" s="109">
        <f t="shared" si="2"/>
        <v>371.31</v>
      </c>
    </row>
    <row r="58" spans="1:9" x14ac:dyDescent="0.25">
      <c r="A58" s="49" t="s">
        <v>259</v>
      </c>
      <c r="B58" s="8">
        <v>1</v>
      </c>
      <c r="C58" s="8">
        <f t="shared" si="3"/>
        <v>188</v>
      </c>
      <c r="D58" s="8">
        <v>176</v>
      </c>
      <c r="E58" s="8">
        <v>12</v>
      </c>
      <c r="F58" s="109">
        <v>1647</v>
      </c>
      <c r="G58" s="109">
        <f t="shared" si="0"/>
        <v>8.9510000000000005</v>
      </c>
      <c r="H58" s="109">
        <f t="shared" si="1"/>
        <v>214.82</v>
      </c>
      <c r="I58" s="109">
        <f t="shared" si="2"/>
        <v>265.5</v>
      </c>
    </row>
    <row r="59" spans="1:9" ht="33" x14ac:dyDescent="0.25">
      <c r="A59" s="49" t="s">
        <v>150</v>
      </c>
      <c r="B59" s="8">
        <v>1</v>
      </c>
      <c r="C59" s="8">
        <f t="shared" si="3"/>
        <v>182</v>
      </c>
      <c r="D59" s="8">
        <v>176</v>
      </c>
      <c r="E59" s="8">
        <v>6</v>
      </c>
      <c r="F59" s="109">
        <v>1287</v>
      </c>
      <c r="G59" s="109">
        <f t="shared" si="0"/>
        <v>6.9950000000000001</v>
      </c>
      <c r="H59" s="109">
        <f t="shared" si="1"/>
        <v>83.94</v>
      </c>
      <c r="I59" s="109">
        <f t="shared" si="2"/>
        <v>103.74</v>
      </c>
    </row>
    <row r="60" spans="1:9" x14ac:dyDescent="0.25">
      <c r="A60" s="49" t="s">
        <v>163</v>
      </c>
      <c r="B60" s="8">
        <v>1</v>
      </c>
      <c r="C60" s="8">
        <f t="shared" si="3"/>
        <v>153</v>
      </c>
      <c r="D60" s="8">
        <v>144</v>
      </c>
      <c r="E60" s="8">
        <v>9</v>
      </c>
      <c r="F60" s="109">
        <v>1647</v>
      </c>
      <c r="G60" s="109">
        <f t="shared" si="0"/>
        <v>8.9510000000000005</v>
      </c>
      <c r="H60" s="109">
        <f t="shared" si="1"/>
        <v>161.12</v>
      </c>
      <c r="I60" s="109">
        <f t="shared" si="2"/>
        <v>199.13</v>
      </c>
    </row>
    <row r="61" spans="1:9" x14ac:dyDescent="0.25">
      <c r="A61" s="49" t="s">
        <v>164</v>
      </c>
      <c r="B61" s="8">
        <v>1</v>
      </c>
      <c r="C61" s="8">
        <f t="shared" si="3"/>
        <v>190</v>
      </c>
      <c r="D61" s="8">
        <v>184</v>
      </c>
      <c r="E61" s="8">
        <v>6</v>
      </c>
      <c r="F61" s="109">
        <v>1382</v>
      </c>
      <c r="G61" s="109">
        <f t="shared" si="0"/>
        <v>7.5110000000000001</v>
      </c>
      <c r="H61" s="109">
        <f t="shared" si="1"/>
        <v>90.13</v>
      </c>
      <c r="I61" s="109">
        <f t="shared" si="2"/>
        <v>111.39</v>
      </c>
    </row>
    <row r="62" spans="1:9" x14ac:dyDescent="0.25">
      <c r="A62" s="49" t="s">
        <v>165</v>
      </c>
      <c r="B62" s="8">
        <v>1</v>
      </c>
      <c r="C62" s="8">
        <f t="shared" si="3"/>
        <v>147</v>
      </c>
      <c r="D62" s="8">
        <v>144</v>
      </c>
      <c r="E62" s="8">
        <v>3</v>
      </c>
      <c r="F62" s="109">
        <v>1167</v>
      </c>
      <c r="G62" s="109">
        <f t="shared" si="0"/>
        <v>6.3419999999999996</v>
      </c>
      <c r="H62" s="109">
        <f t="shared" si="1"/>
        <v>38.049999999999997</v>
      </c>
      <c r="I62" s="109">
        <f t="shared" si="2"/>
        <v>47.03</v>
      </c>
    </row>
    <row r="63" spans="1:9" ht="33" x14ac:dyDescent="0.25">
      <c r="A63" s="49" t="s">
        <v>166</v>
      </c>
      <c r="B63" s="8">
        <v>1</v>
      </c>
      <c r="C63" s="8">
        <f t="shared" si="3"/>
        <v>187.5</v>
      </c>
      <c r="D63" s="8">
        <v>184</v>
      </c>
      <c r="E63" s="8">
        <v>3.5</v>
      </c>
      <c r="F63" s="109">
        <v>1190</v>
      </c>
      <c r="G63" s="109">
        <f t="shared" si="0"/>
        <v>6.4669999999999996</v>
      </c>
      <c r="H63" s="109">
        <f t="shared" si="1"/>
        <v>45.27</v>
      </c>
      <c r="I63" s="109">
        <f t="shared" si="2"/>
        <v>55.95</v>
      </c>
    </row>
    <row r="64" spans="1:9" ht="33" x14ac:dyDescent="0.25">
      <c r="A64" s="49" t="s">
        <v>166</v>
      </c>
      <c r="B64" s="8">
        <v>1</v>
      </c>
      <c r="C64" s="8">
        <f t="shared" si="3"/>
        <v>188</v>
      </c>
      <c r="D64" s="8">
        <v>184</v>
      </c>
      <c r="E64" s="8">
        <v>4</v>
      </c>
      <c r="F64" s="109">
        <v>1167</v>
      </c>
      <c r="G64" s="109">
        <f t="shared" si="0"/>
        <v>6.3419999999999996</v>
      </c>
      <c r="H64" s="109">
        <f t="shared" si="1"/>
        <v>50.74</v>
      </c>
      <c r="I64" s="109">
        <f t="shared" si="2"/>
        <v>62.71</v>
      </c>
    </row>
    <row r="65" spans="1:9" ht="33" x14ac:dyDescent="0.25">
      <c r="A65" s="49" t="s">
        <v>124</v>
      </c>
      <c r="B65" s="8">
        <v>1</v>
      </c>
      <c r="C65" s="8">
        <f t="shared" si="3"/>
        <v>219.5</v>
      </c>
      <c r="D65" s="8">
        <v>184</v>
      </c>
      <c r="E65" s="8">
        <v>35.5</v>
      </c>
      <c r="F65" s="109">
        <v>1647</v>
      </c>
      <c r="G65" s="109">
        <f t="shared" si="0"/>
        <v>8.9510000000000005</v>
      </c>
      <c r="H65" s="109">
        <f t="shared" si="1"/>
        <v>635.52</v>
      </c>
      <c r="I65" s="109">
        <f t="shared" si="2"/>
        <v>785.44</v>
      </c>
    </row>
    <row r="66" spans="1:9" x14ac:dyDescent="0.25">
      <c r="A66" s="49" t="s">
        <v>167</v>
      </c>
      <c r="B66" s="8">
        <v>1</v>
      </c>
      <c r="C66" s="8">
        <f t="shared" si="3"/>
        <v>196</v>
      </c>
      <c r="D66" s="8">
        <v>184</v>
      </c>
      <c r="E66" s="8">
        <v>12</v>
      </c>
      <c r="F66" s="109">
        <v>1287</v>
      </c>
      <c r="G66" s="109">
        <f t="shared" si="0"/>
        <v>6.9950000000000001</v>
      </c>
      <c r="H66" s="109">
        <f t="shared" si="1"/>
        <v>167.88</v>
      </c>
      <c r="I66" s="109">
        <f t="shared" si="2"/>
        <v>207.48</v>
      </c>
    </row>
    <row r="67" spans="1:9" x14ac:dyDescent="0.25">
      <c r="A67" s="49" t="s">
        <v>119</v>
      </c>
      <c r="B67" s="8">
        <v>1</v>
      </c>
      <c r="C67" s="8">
        <f t="shared" si="3"/>
        <v>203</v>
      </c>
      <c r="D67" s="8">
        <v>184</v>
      </c>
      <c r="E67" s="8">
        <v>19</v>
      </c>
      <c r="F67" s="109">
        <v>1190</v>
      </c>
      <c r="G67" s="109">
        <f t="shared" si="0"/>
        <v>6.4669999999999996</v>
      </c>
      <c r="H67" s="109">
        <f t="shared" si="1"/>
        <v>245.75</v>
      </c>
      <c r="I67" s="109">
        <f t="shared" si="2"/>
        <v>303.72000000000003</v>
      </c>
    </row>
    <row r="68" spans="1:9" x14ac:dyDescent="0.25">
      <c r="A68" s="49" t="s">
        <v>172</v>
      </c>
      <c r="B68" s="8">
        <v>1</v>
      </c>
      <c r="C68" s="8">
        <f t="shared" si="3"/>
        <v>195</v>
      </c>
      <c r="D68" s="8">
        <v>184</v>
      </c>
      <c r="E68" s="8">
        <v>11</v>
      </c>
      <c r="F68" s="109">
        <v>1700</v>
      </c>
      <c r="G68" s="109">
        <f t="shared" si="0"/>
        <v>9.2390000000000008</v>
      </c>
      <c r="H68" s="109">
        <f t="shared" si="1"/>
        <v>203.26</v>
      </c>
      <c r="I68" s="109">
        <f t="shared" si="2"/>
        <v>251.21</v>
      </c>
    </row>
    <row r="69" spans="1:9" x14ac:dyDescent="0.25">
      <c r="A69" s="49" t="s">
        <v>255</v>
      </c>
      <c r="B69" s="8">
        <v>1</v>
      </c>
      <c r="C69" s="8">
        <f t="shared" si="3"/>
        <v>204</v>
      </c>
      <c r="D69" s="8">
        <v>184</v>
      </c>
      <c r="E69" s="8">
        <v>20</v>
      </c>
      <c r="F69" s="109">
        <v>1167</v>
      </c>
      <c r="G69" s="109">
        <f t="shared" si="0"/>
        <v>6.3419999999999996</v>
      </c>
      <c r="H69" s="109">
        <f t="shared" si="1"/>
        <v>253.68</v>
      </c>
      <c r="I69" s="109">
        <f t="shared" si="2"/>
        <v>313.52</v>
      </c>
    </row>
    <row r="70" spans="1:9" x14ac:dyDescent="0.25">
      <c r="A70" s="49" t="s">
        <v>125</v>
      </c>
      <c r="B70" s="8">
        <v>1</v>
      </c>
      <c r="C70" s="8">
        <f t="shared" si="3"/>
        <v>260</v>
      </c>
      <c r="D70" s="8">
        <v>184</v>
      </c>
      <c r="E70" s="8">
        <v>76</v>
      </c>
      <c r="F70" s="109">
        <v>1917</v>
      </c>
      <c r="G70" s="109">
        <f t="shared" si="0"/>
        <v>10.417999999999999</v>
      </c>
      <c r="H70" s="109">
        <f t="shared" si="1"/>
        <v>1583.54</v>
      </c>
      <c r="I70" s="109">
        <f t="shared" si="2"/>
        <v>1957.1</v>
      </c>
    </row>
    <row r="71" spans="1:9" x14ac:dyDescent="0.25">
      <c r="A71" s="49" t="s">
        <v>121</v>
      </c>
      <c r="B71" s="8">
        <v>1</v>
      </c>
      <c r="C71" s="8">
        <f t="shared" si="3"/>
        <v>261</v>
      </c>
      <c r="D71" s="8">
        <v>184</v>
      </c>
      <c r="E71" s="8">
        <v>77</v>
      </c>
      <c r="F71" s="109">
        <v>1647</v>
      </c>
      <c r="G71" s="109">
        <f t="shared" si="0"/>
        <v>8.9510000000000005</v>
      </c>
      <c r="H71" s="109">
        <f t="shared" si="1"/>
        <v>1378.45</v>
      </c>
      <c r="I71" s="109">
        <f t="shared" si="2"/>
        <v>1703.63</v>
      </c>
    </row>
    <row r="72" spans="1:9" x14ac:dyDescent="0.25">
      <c r="A72" s="49" t="s">
        <v>142</v>
      </c>
      <c r="B72" s="8">
        <v>1</v>
      </c>
      <c r="C72" s="8">
        <f t="shared" si="3"/>
        <v>145.5</v>
      </c>
      <c r="D72" s="8">
        <v>136</v>
      </c>
      <c r="E72" s="8">
        <v>9.5</v>
      </c>
      <c r="F72" s="109">
        <v>1093</v>
      </c>
      <c r="G72" s="109">
        <f t="shared" si="0"/>
        <v>5.94</v>
      </c>
      <c r="H72" s="109">
        <f t="shared" si="1"/>
        <v>112.86</v>
      </c>
      <c r="I72" s="109">
        <f t="shared" si="2"/>
        <v>139.47999999999999</v>
      </c>
    </row>
    <row r="73" spans="1:9" x14ac:dyDescent="0.25">
      <c r="A73" s="49" t="s">
        <v>120</v>
      </c>
      <c r="B73" s="8">
        <v>1</v>
      </c>
      <c r="C73" s="8">
        <f t="shared" si="3"/>
        <v>208.5</v>
      </c>
      <c r="D73" s="8">
        <v>152</v>
      </c>
      <c r="E73" s="8">
        <v>56.5</v>
      </c>
      <c r="F73" s="109">
        <v>1382</v>
      </c>
      <c r="G73" s="109">
        <f t="shared" si="0"/>
        <v>7.5110000000000001</v>
      </c>
      <c r="H73" s="109">
        <f t="shared" si="1"/>
        <v>848.74</v>
      </c>
      <c r="I73" s="109">
        <f t="shared" si="2"/>
        <v>1048.96</v>
      </c>
    </row>
    <row r="74" spans="1:9" x14ac:dyDescent="0.25">
      <c r="A74" s="49" t="s">
        <v>120</v>
      </c>
      <c r="B74" s="8">
        <v>1</v>
      </c>
      <c r="C74" s="8">
        <f t="shared" si="3"/>
        <v>240</v>
      </c>
      <c r="D74" s="8">
        <v>184</v>
      </c>
      <c r="E74" s="8">
        <v>56</v>
      </c>
      <c r="F74" s="109">
        <v>1382</v>
      </c>
      <c r="G74" s="109">
        <f t="shared" si="0"/>
        <v>7.5110000000000001</v>
      </c>
      <c r="H74" s="109">
        <f t="shared" si="1"/>
        <v>841.23</v>
      </c>
      <c r="I74" s="109">
        <f t="shared" si="2"/>
        <v>1039.68</v>
      </c>
    </row>
    <row r="75" spans="1:9" x14ac:dyDescent="0.25">
      <c r="A75" s="49" t="s">
        <v>173</v>
      </c>
      <c r="B75" s="8">
        <v>1</v>
      </c>
      <c r="C75" s="8">
        <f t="shared" si="3"/>
        <v>224</v>
      </c>
      <c r="D75" s="8">
        <v>160</v>
      </c>
      <c r="E75" s="8">
        <v>64</v>
      </c>
      <c r="F75" s="109">
        <v>1647</v>
      </c>
      <c r="G75" s="109">
        <f t="shared" si="0"/>
        <v>8.9510000000000005</v>
      </c>
      <c r="H75" s="109">
        <f t="shared" si="1"/>
        <v>1145.73</v>
      </c>
      <c r="I75" s="109">
        <f t="shared" si="2"/>
        <v>1416.01</v>
      </c>
    </row>
    <row r="76" spans="1:9" x14ac:dyDescent="0.25">
      <c r="A76" s="49" t="s">
        <v>123</v>
      </c>
      <c r="B76" s="8">
        <v>1</v>
      </c>
      <c r="C76" s="8">
        <f t="shared" si="3"/>
        <v>239</v>
      </c>
      <c r="D76" s="8">
        <v>184</v>
      </c>
      <c r="E76" s="8">
        <v>55</v>
      </c>
      <c r="F76" s="109">
        <v>1647</v>
      </c>
      <c r="G76" s="109">
        <f t="shared" si="0"/>
        <v>8.9510000000000005</v>
      </c>
      <c r="H76" s="109">
        <f t="shared" si="1"/>
        <v>984.61</v>
      </c>
      <c r="I76" s="109">
        <f t="shared" si="2"/>
        <v>1216.8800000000001</v>
      </c>
    </row>
    <row r="77" spans="1:9" x14ac:dyDescent="0.25">
      <c r="A77" s="49" t="s">
        <v>120</v>
      </c>
      <c r="B77" s="8">
        <v>1</v>
      </c>
      <c r="C77" s="8">
        <f t="shared" si="3"/>
        <v>225</v>
      </c>
      <c r="D77" s="8">
        <v>184</v>
      </c>
      <c r="E77" s="8">
        <v>41</v>
      </c>
      <c r="F77" s="109">
        <v>1382</v>
      </c>
      <c r="G77" s="109">
        <f t="shared" ref="G77" si="4">ROUND(F77/184,3)</f>
        <v>7.5110000000000001</v>
      </c>
      <c r="H77" s="109">
        <f t="shared" ref="H77" si="5">ROUND(E77*G77*2,2)</f>
        <v>615.9</v>
      </c>
      <c r="I77" s="109">
        <f t="shared" ref="I77" si="6">ROUND(H77*1.2359,2)</f>
        <v>761.19</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FE55A-F735-4E94-B290-5CE5D09B7275}">
  <sheetPr>
    <tabColor theme="9" tint="0.59999389629810485"/>
  </sheetPr>
  <dimension ref="A1:I60"/>
  <sheetViews>
    <sheetView zoomScale="80" zoomScaleNormal="80" workbookViewId="0">
      <selection activeCell="E28" sqref="E28"/>
    </sheetView>
  </sheetViews>
  <sheetFormatPr defaultRowHeight="16.5" x14ac:dyDescent="0.25"/>
  <cols>
    <col min="1" max="1" width="84.85546875" style="101" customWidth="1"/>
    <col min="2" max="3" width="11.5703125" style="101" customWidth="1"/>
    <col min="4" max="4" width="12.28515625" style="101" customWidth="1"/>
    <col min="5" max="5" width="17.140625" style="101" customWidth="1"/>
    <col min="6" max="6" width="13.42578125" style="101" customWidth="1"/>
    <col min="7" max="7" width="18.5703125" style="101" customWidth="1"/>
    <col min="8" max="8" width="20.140625" style="101" customWidth="1"/>
    <col min="9" max="9" width="16.28515625" style="101" customWidth="1"/>
    <col min="10" max="228" width="9.140625" style="101"/>
    <col min="229" max="229" width="41.140625" style="101" customWidth="1"/>
    <col min="230" max="230" width="10.140625" style="101" customWidth="1"/>
    <col min="231" max="231" width="11.5703125" style="101" customWidth="1"/>
    <col min="232" max="232" width="12.28515625" style="101" customWidth="1"/>
    <col min="233" max="233" width="16.28515625" style="101" customWidth="1"/>
    <col min="234" max="234" width="13.42578125" style="101" customWidth="1"/>
    <col min="235" max="235" width="18.5703125" style="101" customWidth="1"/>
    <col min="236" max="236" width="20.140625" style="101" customWidth="1"/>
    <col min="237" max="237" width="16.28515625" style="101" customWidth="1"/>
    <col min="238" max="239" width="9.140625" style="101"/>
    <col min="240" max="240" width="10.42578125" style="101" bestFit="1" customWidth="1"/>
    <col min="241" max="241" width="10.140625" style="101" bestFit="1" customWidth="1"/>
    <col min="242" max="484" width="9.140625" style="101"/>
    <col min="485" max="485" width="41.140625" style="101" customWidth="1"/>
    <col min="486" max="486" width="10.140625" style="101" customWidth="1"/>
    <col min="487" max="487" width="11.5703125" style="101" customWidth="1"/>
    <col min="488" max="488" width="12.28515625" style="101" customWidth="1"/>
    <col min="489" max="489" width="16.28515625" style="101" customWidth="1"/>
    <col min="490" max="490" width="13.42578125" style="101" customWidth="1"/>
    <col min="491" max="491" width="18.5703125" style="101" customWidth="1"/>
    <col min="492" max="492" width="20.140625" style="101" customWidth="1"/>
    <col min="493" max="493" width="16.28515625" style="101" customWidth="1"/>
    <col min="494" max="495" width="9.140625" style="101"/>
    <col min="496" max="496" width="10.42578125" style="101" bestFit="1" customWidth="1"/>
    <col min="497" max="497" width="10.140625" style="101" bestFit="1" customWidth="1"/>
    <col min="498" max="740" width="9.140625" style="101"/>
    <col min="741" max="741" width="41.140625" style="101" customWidth="1"/>
    <col min="742" max="742" width="10.140625" style="101" customWidth="1"/>
    <col min="743" max="743" width="11.5703125" style="101" customWidth="1"/>
    <col min="744" max="744" width="12.28515625" style="101" customWidth="1"/>
    <col min="745" max="745" width="16.28515625" style="101" customWidth="1"/>
    <col min="746" max="746" width="13.42578125" style="101" customWidth="1"/>
    <col min="747" max="747" width="18.5703125" style="101" customWidth="1"/>
    <col min="748" max="748" width="20.140625" style="101" customWidth="1"/>
    <col min="749" max="749" width="16.28515625" style="101" customWidth="1"/>
    <col min="750" max="751" width="9.140625" style="101"/>
    <col min="752" max="752" width="10.42578125" style="101" bestFit="1" customWidth="1"/>
    <col min="753" max="753" width="10.140625" style="101" bestFit="1" customWidth="1"/>
    <col min="754" max="996" width="9.140625" style="101"/>
    <col min="997" max="997" width="41.140625" style="101" customWidth="1"/>
    <col min="998" max="998" width="10.140625" style="101" customWidth="1"/>
    <col min="999" max="999" width="11.5703125" style="101" customWidth="1"/>
    <col min="1000" max="1000" width="12.28515625" style="101" customWidth="1"/>
    <col min="1001" max="1001" width="16.28515625" style="101" customWidth="1"/>
    <col min="1002" max="1002" width="13.42578125" style="101" customWidth="1"/>
    <col min="1003" max="1003" width="18.5703125" style="101" customWidth="1"/>
    <col min="1004" max="1004" width="20.140625" style="101" customWidth="1"/>
    <col min="1005" max="1005" width="16.28515625" style="101" customWidth="1"/>
    <col min="1006" max="1007" width="9.140625" style="101"/>
    <col min="1008" max="1008" width="10.42578125" style="101" bestFit="1" customWidth="1"/>
    <col min="1009" max="1009" width="10.140625" style="101" bestFit="1" customWidth="1"/>
    <col min="1010" max="1252" width="9.140625" style="101"/>
    <col min="1253" max="1253" width="41.140625" style="101" customWidth="1"/>
    <col min="1254" max="1254" width="10.140625" style="101" customWidth="1"/>
    <col min="1255" max="1255" width="11.5703125" style="101" customWidth="1"/>
    <col min="1256" max="1256" width="12.28515625" style="101" customWidth="1"/>
    <col min="1257" max="1257" width="16.28515625" style="101" customWidth="1"/>
    <col min="1258" max="1258" width="13.42578125" style="101" customWidth="1"/>
    <col min="1259" max="1259" width="18.5703125" style="101" customWidth="1"/>
    <col min="1260" max="1260" width="20.140625" style="101" customWidth="1"/>
    <col min="1261" max="1261" width="16.28515625" style="101" customWidth="1"/>
    <col min="1262" max="1263" width="9.140625" style="101"/>
    <col min="1264" max="1264" width="10.42578125" style="101" bestFit="1" customWidth="1"/>
    <col min="1265" max="1265" width="10.140625" style="101" bestFit="1" customWidth="1"/>
    <col min="1266" max="1508" width="9.140625" style="101"/>
    <col min="1509" max="1509" width="41.140625" style="101" customWidth="1"/>
    <col min="1510" max="1510" width="10.140625" style="101" customWidth="1"/>
    <col min="1511" max="1511" width="11.5703125" style="101" customWidth="1"/>
    <col min="1512" max="1512" width="12.28515625" style="101" customWidth="1"/>
    <col min="1513" max="1513" width="16.28515625" style="101" customWidth="1"/>
    <col min="1514" max="1514" width="13.42578125" style="101" customWidth="1"/>
    <col min="1515" max="1515" width="18.5703125" style="101" customWidth="1"/>
    <col min="1516" max="1516" width="20.140625" style="101" customWidth="1"/>
    <col min="1517" max="1517" width="16.28515625" style="101" customWidth="1"/>
    <col min="1518" max="1519" width="9.140625" style="101"/>
    <col min="1520" max="1520" width="10.42578125" style="101" bestFit="1" customWidth="1"/>
    <col min="1521" max="1521" width="10.140625" style="101" bestFit="1" customWidth="1"/>
    <col min="1522" max="1764" width="9.140625" style="101"/>
    <col min="1765" max="1765" width="41.140625" style="101" customWidth="1"/>
    <col min="1766" max="1766" width="10.140625" style="101" customWidth="1"/>
    <col min="1767" max="1767" width="11.5703125" style="101" customWidth="1"/>
    <col min="1768" max="1768" width="12.28515625" style="101" customWidth="1"/>
    <col min="1769" max="1769" width="16.28515625" style="101" customWidth="1"/>
    <col min="1770" max="1770" width="13.42578125" style="101" customWidth="1"/>
    <col min="1771" max="1771" width="18.5703125" style="101" customWidth="1"/>
    <col min="1772" max="1772" width="20.140625" style="101" customWidth="1"/>
    <col min="1773" max="1773" width="16.28515625" style="101" customWidth="1"/>
    <col min="1774" max="1775" width="9.140625" style="101"/>
    <col min="1776" max="1776" width="10.42578125" style="101" bestFit="1" customWidth="1"/>
    <col min="1777" max="1777" width="10.140625" style="101" bestFit="1" customWidth="1"/>
    <col min="1778" max="2020" width="9.140625" style="101"/>
    <col min="2021" max="2021" width="41.140625" style="101" customWidth="1"/>
    <col min="2022" max="2022" width="10.140625" style="101" customWidth="1"/>
    <col min="2023" max="2023" width="11.5703125" style="101" customWidth="1"/>
    <col min="2024" max="2024" width="12.28515625" style="101" customWidth="1"/>
    <col min="2025" max="2025" width="16.28515625" style="101" customWidth="1"/>
    <col min="2026" max="2026" width="13.42578125" style="101" customWidth="1"/>
    <col min="2027" max="2027" width="18.5703125" style="101" customWidth="1"/>
    <col min="2028" max="2028" width="20.140625" style="101" customWidth="1"/>
    <col min="2029" max="2029" width="16.28515625" style="101" customWidth="1"/>
    <col min="2030" max="2031" width="9.140625" style="101"/>
    <col min="2032" max="2032" width="10.42578125" style="101" bestFit="1" customWidth="1"/>
    <col min="2033" max="2033" width="10.140625" style="101" bestFit="1" customWidth="1"/>
    <col min="2034" max="2276" width="9.140625" style="101"/>
    <col min="2277" max="2277" width="41.140625" style="101" customWidth="1"/>
    <col min="2278" max="2278" width="10.140625" style="101" customWidth="1"/>
    <col min="2279" max="2279" width="11.5703125" style="101" customWidth="1"/>
    <col min="2280" max="2280" width="12.28515625" style="101" customWidth="1"/>
    <col min="2281" max="2281" width="16.28515625" style="101" customWidth="1"/>
    <col min="2282" max="2282" width="13.42578125" style="101" customWidth="1"/>
    <col min="2283" max="2283" width="18.5703125" style="101" customWidth="1"/>
    <col min="2284" max="2284" width="20.140625" style="101" customWidth="1"/>
    <col min="2285" max="2285" width="16.28515625" style="101" customWidth="1"/>
    <col min="2286" max="2287" width="9.140625" style="101"/>
    <col min="2288" max="2288" width="10.42578125" style="101" bestFit="1" customWidth="1"/>
    <col min="2289" max="2289" width="10.140625" style="101" bestFit="1" customWidth="1"/>
    <col min="2290" max="2532" width="9.140625" style="101"/>
    <col min="2533" max="2533" width="41.140625" style="101" customWidth="1"/>
    <col min="2534" max="2534" width="10.140625" style="101" customWidth="1"/>
    <col min="2535" max="2535" width="11.5703125" style="101" customWidth="1"/>
    <col min="2536" max="2536" width="12.28515625" style="101" customWidth="1"/>
    <col min="2537" max="2537" width="16.28515625" style="101" customWidth="1"/>
    <col min="2538" max="2538" width="13.42578125" style="101" customWidth="1"/>
    <col min="2539" max="2539" width="18.5703125" style="101" customWidth="1"/>
    <col min="2540" max="2540" width="20.140625" style="101" customWidth="1"/>
    <col min="2541" max="2541" width="16.28515625" style="101" customWidth="1"/>
    <col min="2542" max="2543" width="9.140625" style="101"/>
    <col min="2544" max="2544" width="10.42578125" style="101" bestFit="1" customWidth="1"/>
    <col min="2545" max="2545" width="10.140625" style="101" bestFit="1" customWidth="1"/>
    <col min="2546" max="2788" width="9.140625" style="101"/>
    <col min="2789" max="2789" width="41.140625" style="101" customWidth="1"/>
    <col min="2790" max="2790" width="10.140625" style="101" customWidth="1"/>
    <col min="2791" max="2791" width="11.5703125" style="101" customWidth="1"/>
    <col min="2792" max="2792" width="12.28515625" style="101" customWidth="1"/>
    <col min="2793" max="2793" width="16.28515625" style="101" customWidth="1"/>
    <col min="2794" max="2794" width="13.42578125" style="101" customWidth="1"/>
    <col min="2795" max="2795" width="18.5703125" style="101" customWidth="1"/>
    <col min="2796" max="2796" width="20.140625" style="101" customWidth="1"/>
    <col min="2797" max="2797" width="16.28515625" style="101" customWidth="1"/>
    <col min="2798" max="2799" width="9.140625" style="101"/>
    <col min="2800" max="2800" width="10.42578125" style="101" bestFit="1" customWidth="1"/>
    <col min="2801" max="2801" width="10.140625" style="101" bestFit="1" customWidth="1"/>
    <col min="2802" max="3044" width="9.140625" style="101"/>
    <col min="3045" max="3045" width="41.140625" style="101" customWidth="1"/>
    <col min="3046" max="3046" width="10.140625" style="101" customWidth="1"/>
    <col min="3047" max="3047" width="11.5703125" style="101" customWidth="1"/>
    <col min="3048" max="3048" width="12.28515625" style="101" customWidth="1"/>
    <col min="3049" max="3049" width="16.28515625" style="101" customWidth="1"/>
    <col min="3050" max="3050" width="13.42578125" style="101" customWidth="1"/>
    <col min="3051" max="3051" width="18.5703125" style="101" customWidth="1"/>
    <col min="3052" max="3052" width="20.140625" style="101" customWidth="1"/>
    <col min="3053" max="3053" width="16.28515625" style="101" customWidth="1"/>
    <col min="3054" max="3055" width="9.140625" style="101"/>
    <col min="3056" max="3056" width="10.42578125" style="101" bestFit="1" customWidth="1"/>
    <col min="3057" max="3057" width="10.140625" style="101" bestFit="1" customWidth="1"/>
    <col min="3058" max="3300" width="9.140625" style="101"/>
    <col min="3301" max="3301" width="41.140625" style="101" customWidth="1"/>
    <col min="3302" max="3302" width="10.140625" style="101" customWidth="1"/>
    <col min="3303" max="3303" width="11.5703125" style="101" customWidth="1"/>
    <col min="3304" max="3304" width="12.28515625" style="101" customWidth="1"/>
    <col min="3305" max="3305" width="16.28515625" style="101" customWidth="1"/>
    <col min="3306" max="3306" width="13.42578125" style="101" customWidth="1"/>
    <col min="3307" max="3307" width="18.5703125" style="101" customWidth="1"/>
    <col min="3308" max="3308" width="20.140625" style="101" customWidth="1"/>
    <col min="3309" max="3309" width="16.28515625" style="101" customWidth="1"/>
    <col min="3310" max="3311" width="9.140625" style="101"/>
    <col min="3312" max="3312" width="10.42578125" style="101" bestFit="1" customWidth="1"/>
    <col min="3313" max="3313" width="10.140625" style="101" bestFit="1" customWidth="1"/>
    <col min="3314" max="3556" width="9.140625" style="101"/>
    <col min="3557" max="3557" width="41.140625" style="101" customWidth="1"/>
    <col min="3558" max="3558" width="10.140625" style="101" customWidth="1"/>
    <col min="3559" max="3559" width="11.5703125" style="101" customWidth="1"/>
    <col min="3560" max="3560" width="12.28515625" style="101" customWidth="1"/>
    <col min="3561" max="3561" width="16.28515625" style="101" customWidth="1"/>
    <col min="3562" max="3562" width="13.42578125" style="101" customWidth="1"/>
    <col min="3563" max="3563" width="18.5703125" style="101" customWidth="1"/>
    <col min="3564" max="3564" width="20.140625" style="101" customWidth="1"/>
    <col min="3565" max="3565" width="16.28515625" style="101" customWidth="1"/>
    <col min="3566" max="3567" width="9.140625" style="101"/>
    <col min="3568" max="3568" width="10.42578125" style="101" bestFit="1" customWidth="1"/>
    <col min="3569" max="3569" width="10.140625" style="101" bestFit="1" customWidth="1"/>
    <col min="3570" max="3812" width="9.140625" style="101"/>
    <col min="3813" max="3813" width="41.140625" style="101" customWidth="1"/>
    <col min="3814" max="3814" width="10.140625" style="101" customWidth="1"/>
    <col min="3815" max="3815" width="11.5703125" style="101" customWidth="1"/>
    <col min="3816" max="3816" width="12.28515625" style="101" customWidth="1"/>
    <col min="3817" max="3817" width="16.28515625" style="101" customWidth="1"/>
    <col min="3818" max="3818" width="13.42578125" style="101" customWidth="1"/>
    <col min="3819" max="3819" width="18.5703125" style="101" customWidth="1"/>
    <col min="3820" max="3820" width="20.140625" style="101" customWidth="1"/>
    <col min="3821" max="3821" width="16.28515625" style="101" customWidth="1"/>
    <col min="3822" max="3823" width="9.140625" style="101"/>
    <col min="3824" max="3824" width="10.42578125" style="101" bestFit="1" customWidth="1"/>
    <col min="3825" max="3825" width="10.140625" style="101" bestFit="1" customWidth="1"/>
    <col min="3826" max="4068" width="9.140625" style="101"/>
    <col min="4069" max="4069" width="41.140625" style="101" customWidth="1"/>
    <col min="4070" max="4070" width="10.140625" style="101" customWidth="1"/>
    <col min="4071" max="4071" width="11.5703125" style="101" customWidth="1"/>
    <col min="4072" max="4072" width="12.28515625" style="101" customWidth="1"/>
    <col min="4073" max="4073" width="16.28515625" style="101" customWidth="1"/>
    <col min="4074" max="4074" width="13.42578125" style="101" customWidth="1"/>
    <col min="4075" max="4075" width="18.5703125" style="101" customWidth="1"/>
    <col min="4076" max="4076" width="20.140625" style="101" customWidth="1"/>
    <col min="4077" max="4077" width="16.28515625" style="101" customWidth="1"/>
    <col min="4078" max="4079" width="9.140625" style="101"/>
    <col min="4080" max="4080" width="10.42578125" style="101" bestFit="1" customWidth="1"/>
    <col min="4081" max="4081" width="10.140625" style="101" bestFit="1" customWidth="1"/>
    <col min="4082" max="4324" width="9.140625" style="101"/>
    <col min="4325" max="4325" width="41.140625" style="101" customWidth="1"/>
    <col min="4326" max="4326" width="10.140625" style="101" customWidth="1"/>
    <col min="4327" max="4327" width="11.5703125" style="101" customWidth="1"/>
    <col min="4328" max="4328" width="12.28515625" style="101" customWidth="1"/>
    <col min="4329" max="4329" width="16.28515625" style="101" customWidth="1"/>
    <col min="4330" max="4330" width="13.42578125" style="101" customWidth="1"/>
    <col min="4331" max="4331" width="18.5703125" style="101" customWidth="1"/>
    <col min="4332" max="4332" width="20.140625" style="101" customWidth="1"/>
    <col min="4333" max="4333" width="16.28515625" style="101" customWidth="1"/>
    <col min="4334" max="4335" width="9.140625" style="101"/>
    <col min="4336" max="4336" width="10.42578125" style="101" bestFit="1" customWidth="1"/>
    <col min="4337" max="4337" width="10.140625" style="101" bestFit="1" customWidth="1"/>
    <col min="4338" max="4580" width="9.140625" style="101"/>
    <col min="4581" max="4581" width="41.140625" style="101" customWidth="1"/>
    <col min="4582" max="4582" width="10.140625" style="101" customWidth="1"/>
    <col min="4583" max="4583" width="11.5703125" style="101" customWidth="1"/>
    <col min="4584" max="4584" width="12.28515625" style="101" customWidth="1"/>
    <col min="4585" max="4585" width="16.28515625" style="101" customWidth="1"/>
    <col min="4586" max="4586" width="13.42578125" style="101" customWidth="1"/>
    <col min="4587" max="4587" width="18.5703125" style="101" customWidth="1"/>
    <col min="4588" max="4588" width="20.140625" style="101" customWidth="1"/>
    <col min="4589" max="4589" width="16.28515625" style="101" customWidth="1"/>
    <col min="4590" max="4591" width="9.140625" style="101"/>
    <col min="4592" max="4592" width="10.42578125" style="101" bestFit="1" customWidth="1"/>
    <col min="4593" max="4593" width="10.140625" style="101" bestFit="1" customWidth="1"/>
    <col min="4594" max="4836" width="9.140625" style="101"/>
    <col min="4837" max="4837" width="41.140625" style="101" customWidth="1"/>
    <col min="4838" max="4838" width="10.140625" style="101" customWidth="1"/>
    <col min="4839" max="4839" width="11.5703125" style="101" customWidth="1"/>
    <col min="4840" max="4840" width="12.28515625" style="101" customWidth="1"/>
    <col min="4841" max="4841" width="16.28515625" style="101" customWidth="1"/>
    <col min="4842" max="4842" width="13.42578125" style="101" customWidth="1"/>
    <col min="4843" max="4843" width="18.5703125" style="101" customWidth="1"/>
    <col min="4844" max="4844" width="20.140625" style="101" customWidth="1"/>
    <col min="4845" max="4845" width="16.28515625" style="101" customWidth="1"/>
    <col min="4846" max="4847" width="9.140625" style="101"/>
    <col min="4848" max="4848" width="10.42578125" style="101" bestFit="1" customWidth="1"/>
    <col min="4849" max="4849" width="10.140625" style="101" bestFit="1" customWidth="1"/>
    <col min="4850" max="5092" width="9.140625" style="101"/>
    <col min="5093" max="5093" width="41.140625" style="101" customWidth="1"/>
    <col min="5094" max="5094" width="10.140625" style="101" customWidth="1"/>
    <col min="5095" max="5095" width="11.5703125" style="101" customWidth="1"/>
    <col min="5096" max="5096" width="12.28515625" style="101" customWidth="1"/>
    <col min="5097" max="5097" width="16.28515625" style="101" customWidth="1"/>
    <col min="5098" max="5098" width="13.42578125" style="101" customWidth="1"/>
    <col min="5099" max="5099" width="18.5703125" style="101" customWidth="1"/>
    <col min="5100" max="5100" width="20.140625" style="101" customWidth="1"/>
    <col min="5101" max="5101" width="16.28515625" style="101" customWidth="1"/>
    <col min="5102" max="5103" width="9.140625" style="101"/>
    <col min="5104" max="5104" width="10.42578125" style="101" bestFit="1" customWidth="1"/>
    <col min="5105" max="5105" width="10.140625" style="101" bestFit="1" customWidth="1"/>
    <col min="5106" max="5348" width="9.140625" style="101"/>
    <col min="5349" max="5349" width="41.140625" style="101" customWidth="1"/>
    <col min="5350" max="5350" width="10.140625" style="101" customWidth="1"/>
    <col min="5351" max="5351" width="11.5703125" style="101" customWidth="1"/>
    <col min="5352" max="5352" width="12.28515625" style="101" customWidth="1"/>
    <col min="5353" max="5353" width="16.28515625" style="101" customWidth="1"/>
    <col min="5354" max="5354" width="13.42578125" style="101" customWidth="1"/>
    <col min="5355" max="5355" width="18.5703125" style="101" customWidth="1"/>
    <col min="5356" max="5356" width="20.140625" style="101" customWidth="1"/>
    <col min="5357" max="5357" width="16.28515625" style="101" customWidth="1"/>
    <col min="5358" max="5359" width="9.140625" style="101"/>
    <col min="5360" max="5360" width="10.42578125" style="101" bestFit="1" customWidth="1"/>
    <col min="5361" max="5361" width="10.140625" style="101" bestFit="1" customWidth="1"/>
    <col min="5362" max="5604" width="9.140625" style="101"/>
    <col min="5605" max="5605" width="41.140625" style="101" customWidth="1"/>
    <col min="5606" max="5606" width="10.140625" style="101" customWidth="1"/>
    <col min="5607" max="5607" width="11.5703125" style="101" customWidth="1"/>
    <col min="5608" max="5608" width="12.28515625" style="101" customWidth="1"/>
    <col min="5609" max="5609" width="16.28515625" style="101" customWidth="1"/>
    <col min="5610" max="5610" width="13.42578125" style="101" customWidth="1"/>
    <col min="5611" max="5611" width="18.5703125" style="101" customWidth="1"/>
    <col min="5612" max="5612" width="20.140625" style="101" customWidth="1"/>
    <col min="5613" max="5613" width="16.28515625" style="101" customWidth="1"/>
    <col min="5614" max="5615" width="9.140625" style="101"/>
    <col min="5616" max="5616" width="10.42578125" style="101" bestFit="1" customWidth="1"/>
    <col min="5617" max="5617" width="10.140625" style="101" bestFit="1" customWidth="1"/>
    <col min="5618" max="5860" width="9.140625" style="101"/>
    <col min="5861" max="5861" width="41.140625" style="101" customWidth="1"/>
    <col min="5862" max="5862" width="10.140625" style="101" customWidth="1"/>
    <col min="5863" max="5863" width="11.5703125" style="101" customWidth="1"/>
    <col min="5864" max="5864" width="12.28515625" style="101" customWidth="1"/>
    <col min="5865" max="5865" width="16.28515625" style="101" customWidth="1"/>
    <col min="5866" max="5866" width="13.42578125" style="101" customWidth="1"/>
    <col min="5867" max="5867" width="18.5703125" style="101" customWidth="1"/>
    <col min="5868" max="5868" width="20.140625" style="101" customWidth="1"/>
    <col min="5869" max="5869" width="16.28515625" style="101" customWidth="1"/>
    <col min="5870" max="5871" width="9.140625" style="101"/>
    <col min="5872" max="5872" width="10.42578125" style="101" bestFit="1" customWidth="1"/>
    <col min="5873" max="5873" width="10.140625" style="101" bestFit="1" customWidth="1"/>
    <col min="5874" max="6116" width="9.140625" style="101"/>
    <col min="6117" max="6117" width="41.140625" style="101" customWidth="1"/>
    <col min="6118" max="6118" width="10.140625" style="101" customWidth="1"/>
    <col min="6119" max="6119" width="11.5703125" style="101" customWidth="1"/>
    <col min="6120" max="6120" width="12.28515625" style="101" customWidth="1"/>
    <col min="6121" max="6121" width="16.28515625" style="101" customWidth="1"/>
    <col min="6122" max="6122" width="13.42578125" style="101" customWidth="1"/>
    <col min="6123" max="6123" width="18.5703125" style="101" customWidth="1"/>
    <col min="6124" max="6124" width="20.140625" style="101" customWidth="1"/>
    <col min="6125" max="6125" width="16.28515625" style="101" customWidth="1"/>
    <col min="6126" max="6127" width="9.140625" style="101"/>
    <col min="6128" max="6128" width="10.42578125" style="101" bestFit="1" customWidth="1"/>
    <col min="6129" max="6129" width="10.140625" style="101" bestFit="1" customWidth="1"/>
    <col min="6130" max="6372" width="9.140625" style="101"/>
    <col min="6373" max="6373" width="41.140625" style="101" customWidth="1"/>
    <col min="6374" max="6374" width="10.140625" style="101" customWidth="1"/>
    <col min="6375" max="6375" width="11.5703125" style="101" customWidth="1"/>
    <col min="6376" max="6376" width="12.28515625" style="101" customWidth="1"/>
    <col min="6377" max="6377" width="16.28515625" style="101" customWidth="1"/>
    <col min="6378" max="6378" width="13.42578125" style="101" customWidth="1"/>
    <col min="6379" max="6379" width="18.5703125" style="101" customWidth="1"/>
    <col min="6380" max="6380" width="20.140625" style="101" customWidth="1"/>
    <col min="6381" max="6381" width="16.28515625" style="101" customWidth="1"/>
    <col min="6382" max="6383" width="9.140625" style="101"/>
    <col min="6384" max="6384" width="10.42578125" style="101" bestFit="1" customWidth="1"/>
    <col min="6385" max="6385" width="10.140625" style="101" bestFit="1" customWidth="1"/>
    <col min="6386" max="6628" width="9.140625" style="101"/>
    <col min="6629" max="6629" width="41.140625" style="101" customWidth="1"/>
    <col min="6630" max="6630" width="10.140625" style="101" customWidth="1"/>
    <col min="6631" max="6631" width="11.5703125" style="101" customWidth="1"/>
    <col min="6632" max="6632" width="12.28515625" style="101" customWidth="1"/>
    <col min="6633" max="6633" width="16.28515625" style="101" customWidth="1"/>
    <col min="6634" max="6634" width="13.42578125" style="101" customWidth="1"/>
    <col min="6635" max="6635" width="18.5703125" style="101" customWidth="1"/>
    <col min="6636" max="6636" width="20.140625" style="101" customWidth="1"/>
    <col min="6637" max="6637" width="16.28515625" style="101" customWidth="1"/>
    <col min="6638" max="6639" width="9.140625" style="101"/>
    <col min="6640" max="6640" width="10.42578125" style="101" bestFit="1" customWidth="1"/>
    <col min="6641" max="6641" width="10.140625" style="101" bestFit="1" customWidth="1"/>
    <col min="6642" max="6884" width="9.140625" style="101"/>
    <col min="6885" max="6885" width="41.140625" style="101" customWidth="1"/>
    <col min="6886" max="6886" width="10.140625" style="101" customWidth="1"/>
    <col min="6887" max="6887" width="11.5703125" style="101" customWidth="1"/>
    <col min="6888" max="6888" width="12.28515625" style="101" customWidth="1"/>
    <col min="6889" max="6889" width="16.28515625" style="101" customWidth="1"/>
    <col min="6890" max="6890" width="13.42578125" style="101" customWidth="1"/>
    <col min="6891" max="6891" width="18.5703125" style="101" customWidth="1"/>
    <col min="6892" max="6892" width="20.140625" style="101" customWidth="1"/>
    <col min="6893" max="6893" width="16.28515625" style="101" customWidth="1"/>
    <col min="6894" max="6895" width="9.140625" style="101"/>
    <col min="6896" max="6896" width="10.42578125" style="101" bestFit="1" customWidth="1"/>
    <col min="6897" max="6897" width="10.140625" style="101" bestFit="1" customWidth="1"/>
    <col min="6898" max="7140" width="9.140625" style="101"/>
    <col min="7141" max="7141" width="41.140625" style="101" customWidth="1"/>
    <col min="7142" max="7142" width="10.140625" style="101" customWidth="1"/>
    <col min="7143" max="7143" width="11.5703125" style="101" customWidth="1"/>
    <col min="7144" max="7144" width="12.28515625" style="101" customWidth="1"/>
    <col min="7145" max="7145" width="16.28515625" style="101" customWidth="1"/>
    <col min="7146" max="7146" width="13.42578125" style="101" customWidth="1"/>
    <col min="7147" max="7147" width="18.5703125" style="101" customWidth="1"/>
    <col min="7148" max="7148" width="20.140625" style="101" customWidth="1"/>
    <col min="7149" max="7149" width="16.28515625" style="101" customWidth="1"/>
    <col min="7150" max="7151" width="9.140625" style="101"/>
    <col min="7152" max="7152" width="10.42578125" style="101" bestFit="1" customWidth="1"/>
    <col min="7153" max="7153" width="10.140625" style="101" bestFit="1" customWidth="1"/>
    <col min="7154" max="7396" width="9.140625" style="101"/>
    <col min="7397" max="7397" width="41.140625" style="101" customWidth="1"/>
    <col min="7398" max="7398" width="10.140625" style="101" customWidth="1"/>
    <col min="7399" max="7399" width="11.5703125" style="101" customWidth="1"/>
    <col min="7400" max="7400" width="12.28515625" style="101" customWidth="1"/>
    <col min="7401" max="7401" width="16.28515625" style="101" customWidth="1"/>
    <col min="7402" max="7402" width="13.42578125" style="101" customWidth="1"/>
    <col min="7403" max="7403" width="18.5703125" style="101" customWidth="1"/>
    <col min="7404" max="7404" width="20.140625" style="101" customWidth="1"/>
    <col min="7405" max="7405" width="16.28515625" style="101" customWidth="1"/>
    <col min="7406" max="7407" width="9.140625" style="101"/>
    <col min="7408" max="7408" width="10.42578125" style="101" bestFit="1" customWidth="1"/>
    <col min="7409" max="7409" width="10.140625" style="101" bestFit="1" customWidth="1"/>
    <col min="7410" max="7652" width="9.140625" style="101"/>
    <col min="7653" max="7653" width="41.140625" style="101" customWidth="1"/>
    <col min="7654" max="7654" width="10.140625" style="101" customWidth="1"/>
    <col min="7655" max="7655" width="11.5703125" style="101" customWidth="1"/>
    <col min="7656" max="7656" width="12.28515625" style="101" customWidth="1"/>
    <col min="7657" max="7657" width="16.28515625" style="101" customWidth="1"/>
    <col min="7658" max="7658" width="13.42578125" style="101" customWidth="1"/>
    <col min="7659" max="7659" width="18.5703125" style="101" customWidth="1"/>
    <col min="7660" max="7660" width="20.140625" style="101" customWidth="1"/>
    <col min="7661" max="7661" width="16.28515625" style="101" customWidth="1"/>
    <col min="7662" max="7663" width="9.140625" style="101"/>
    <col min="7664" max="7664" width="10.42578125" style="101" bestFit="1" customWidth="1"/>
    <col min="7665" max="7665" width="10.140625" style="101" bestFit="1" customWidth="1"/>
    <col min="7666" max="7908" width="9.140625" style="101"/>
    <col min="7909" max="7909" width="41.140625" style="101" customWidth="1"/>
    <col min="7910" max="7910" width="10.140625" style="101" customWidth="1"/>
    <col min="7911" max="7911" width="11.5703125" style="101" customWidth="1"/>
    <col min="7912" max="7912" width="12.28515625" style="101" customWidth="1"/>
    <col min="7913" max="7913" width="16.28515625" style="101" customWidth="1"/>
    <col min="7914" max="7914" width="13.42578125" style="101" customWidth="1"/>
    <col min="7915" max="7915" width="18.5703125" style="101" customWidth="1"/>
    <col min="7916" max="7916" width="20.140625" style="101" customWidth="1"/>
    <col min="7917" max="7917" width="16.28515625" style="101" customWidth="1"/>
    <col min="7918" max="7919" width="9.140625" style="101"/>
    <col min="7920" max="7920" width="10.42578125" style="101" bestFit="1" customWidth="1"/>
    <col min="7921" max="7921" width="10.140625" style="101" bestFit="1" customWidth="1"/>
    <col min="7922" max="8164" width="9.140625" style="101"/>
    <col min="8165" max="8165" width="41.140625" style="101" customWidth="1"/>
    <col min="8166" max="8166" width="10.140625" style="101" customWidth="1"/>
    <col min="8167" max="8167" width="11.5703125" style="101" customWidth="1"/>
    <col min="8168" max="8168" width="12.28515625" style="101" customWidth="1"/>
    <col min="8169" max="8169" width="16.28515625" style="101" customWidth="1"/>
    <col min="8170" max="8170" width="13.42578125" style="101" customWidth="1"/>
    <col min="8171" max="8171" width="18.5703125" style="101" customWidth="1"/>
    <col min="8172" max="8172" width="20.140625" style="101" customWidth="1"/>
    <col min="8173" max="8173" width="16.28515625" style="101" customWidth="1"/>
    <col min="8174" max="8175" width="9.140625" style="101"/>
    <col min="8176" max="8176" width="10.42578125" style="101" bestFit="1" customWidth="1"/>
    <col min="8177" max="8177" width="10.140625" style="101" bestFit="1" customWidth="1"/>
    <col min="8178" max="8420" width="9.140625" style="101"/>
    <col min="8421" max="8421" width="41.140625" style="101" customWidth="1"/>
    <col min="8422" max="8422" width="10.140625" style="101" customWidth="1"/>
    <col min="8423" max="8423" width="11.5703125" style="101" customWidth="1"/>
    <col min="8424" max="8424" width="12.28515625" style="101" customWidth="1"/>
    <col min="8425" max="8425" width="16.28515625" style="101" customWidth="1"/>
    <col min="8426" max="8426" width="13.42578125" style="101" customWidth="1"/>
    <col min="8427" max="8427" width="18.5703125" style="101" customWidth="1"/>
    <col min="8428" max="8428" width="20.140625" style="101" customWidth="1"/>
    <col min="8429" max="8429" width="16.28515625" style="101" customWidth="1"/>
    <col min="8430" max="8431" width="9.140625" style="101"/>
    <col min="8432" max="8432" width="10.42578125" style="101" bestFit="1" customWidth="1"/>
    <col min="8433" max="8433" width="10.140625" style="101" bestFit="1" customWidth="1"/>
    <col min="8434" max="8676" width="9.140625" style="101"/>
    <col min="8677" max="8677" width="41.140625" style="101" customWidth="1"/>
    <col min="8678" max="8678" width="10.140625" style="101" customWidth="1"/>
    <col min="8679" max="8679" width="11.5703125" style="101" customWidth="1"/>
    <col min="8680" max="8680" width="12.28515625" style="101" customWidth="1"/>
    <col min="8681" max="8681" width="16.28515625" style="101" customWidth="1"/>
    <col min="8682" max="8682" width="13.42578125" style="101" customWidth="1"/>
    <col min="8683" max="8683" width="18.5703125" style="101" customWidth="1"/>
    <col min="8684" max="8684" width="20.140625" style="101" customWidth="1"/>
    <col min="8685" max="8685" width="16.28515625" style="101" customWidth="1"/>
    <col min="8686" max="8687" width="9.140625" style="101"/>
    <col min="8688" max="8688" width="10.42578125" style="101" bestFit="1" customWidth="1"/>
    <col min="8689" max="8689" width="10.140625" style="101" bestFit="1" customWidth="1"/>
    <col min="8690" max="8932" width="9.140625" style="101"/>
    <col min="8933" max="8933" width="41.140625" style="101" customWidth="1"/>
    <col min="8934" max="8934" width="10.140625" style="101" customWidth="1"/>
    <col min="8935" max="8935" width="11.5703125" style="101" customWidth="1"/>
    <col min="8936" max="8936" width="12.28515625" style="101" customWidth="1"/>
    <col min="8937" max="8937" width="16.28515625" style="101" customWidth="1"/>
    <col min="8938" max="8938" width="13.42578125" style="101" customWidth="1"/>
    <col min="8939" max="8939" width="18.5703125" style="101" customWidth="1"/>
    <col min="8940" max="8940" width="20.140625" style="101" customWidth="1"/>
    <col min="8941" max="8941" width="16.28515625" style="101" customWidth="1"/>
    <col min="8942" max="8943" width="9.140625" style="101"/>
    <col min="8944" max="8944" width="10.42578125" style="101" bestFit="1" customWidth="1"/>
    <col min="8945" max="8945" width="10.140625" style="101" bestFit="1" customWidth="1"/>
    <col min="8946" max="9188" width="9.140625" style="101"/>
    <col min="9189" max="9189" width="41.140625" style="101" customWidth="1"/>
    <col min="9190" max="9190" width="10.140625" style="101" customWidth="1"/>
    <col min="9191" max="9191" width="11.5703125" style="101" customWidth="1"/>
    <col min="9192" max="9192" width="12.28515625" style="101" customWidth="1"/>
    <col min="9193" max="9193" width="16.28515625" style="101" customWidth="1"/>
    <col min="9194" max="9194" width="13.42578125" style="101" customWidth="1"/>
    <col min="9195" max="9195" width="18.5703125" style="101" customWidth="1"/>
    <col min="9196" max="9196" width="20.140625" style="101" customWidth="1"/>
    <col min="9197" max="9197" width="16.28515625" style="101" customWidth="1"/>
    <col min="9198" max="9199" width="9.140625" style="101"/>
    <col min="9200" max="9200" width="10.42578125" style="101" bestFit="1" customWidth="1"/>
    <col min="9201" max="9201" width="10.140625" style="101" bestFit="1" customWidth="1"/>
    <col min="9202" max="9444" width="9.140625" style="101"/>
    <col min="9445" max="9445" width="41.140625" style="101" customWidth="1"/>
    <col min="9446" max="9446" width="10.140625" style="101" customWidth="1"/>
    <col min="9447" max="9447" width="11.5703125" style="101" customWidth="1"/>
    <col min="9448" max="9448" width="12.28515625" style="101" customWidth="1"/>
    <col min="9449" max="9449" width="16.28515625" style="101" customWidth="1"/>
    <col min="9450" max="9450" width="13.42578125" style="101" customWidth="1"/>
    <col min="9451" max="9451" width="18.5703125" style="101" customWidth="1"/>
    <col min="9452" max="9452" width="20.140625" style="101" customWidth="1"/>
    <col min="9453" max="9453" width="16.28515625" style="101" customWidth="1"/>
    <col min="9454" max="9455" width="9.140625" style="101"/>
    <col min="9456" max="9456" width="10.42578125" style="101" bestFit="1" customWidth="1"/>
    <col min="9457" max="9457" width="10.140625" style="101" bestFit="1" customWidth="1"/>
    <col min="9458" max="9700" width="9.140625" style="101"/>
    <col min="9701" max="9701" width="41.140625" style="101" customWidth="1"/>
    <col min="9702" max="9702" width="10.140625" style="101" customWidth="1"/>
    <col min="9703" max="9703" width="11.5703125" style="101" customWidth="1"/>
    <col min="9704" max="9704" width="12.28515625" style="101" customWidth="1"/>
    <col min="9705" max="9705" width="16.28515625" style="101" customWidth="1"/>
    <col min="9706" max="9706" width="13.42578125" style="101" customWidth="1"/>
    <col min="9707" max="9707" width="18.5703125" style="101" customWidth="1"/>
    <col min="9708" max="9708" width="20.140625" style="101" customWidth="1"/>
    <col min="9709" max="9709" width="16.28515625" style="101" customWidth="1"/>
    <col min="9710" max="9711" width="9.140625" style="101"/>
    <col min="9712" max="9712" width="10.42578125" style="101" bestFit="1" customWidth="1"/>
    <col min="9713" max="9713" width="10.140625" style="101" bestFit="1" customWidth="1"/>
    <col min="9714" max="9956" width="9.140625" style="101"/>
    <col min="9957" max="9957" width="41.140625" style="101" customWidth="1"/>
    <col min="9958" max="9958" width="10.140625" style="101" customWidth="1"/>
    <col min="9959" max="9959" width="11.5703125" style="101" customWidth="1"/>
    <col min="9960" max="9960" width="12.28515625" style="101" customWidth="1"/>
    <col min="9961" max="9961" width="16.28515625" style="101" customWidth="1"/>
    <col min="9962" max="9962" width="13.42578125" style="101" customWidth="1"/>
    <col min="9963" max="9963" width="18.5703125" style="101" customWidth="1"/>
    <col min="9964" max="9964" width="20.140625" style="101" customWidth="1"/>
    <col min="9965" max="9965" width="16.28515625" style="101" customWidth="1"/>
    <col min="9966" max="9967" width="9.140625" style="101"/>
    <col min="9968" max="9968" width="10.42578125" style="101" bestFit="1" customWidth="1"/>
    <col min="9969" max="9969" width="10.140625" style="101" bestFit="1" customWidth="1"/>
    <col min="9970" max="10212" width="9.140625" style="101"/>
    <col min="10213" max="10213" width="41.140625" style="101" customWidth="1"/>
    <col min="10214" max="10214" width="10.140625" style="101" customWidth="1"/>
    <col min="10215" max="10215" width="11.5703125" style="101" customWidth="1"/>
    <col min="10216" max="10216" width="12.28515625" style="101" customWidth="1"/>
    <col min="10217" max="10217" width="16.28515625" style="101" customWidth="1"/>
    <col min="10218" max="10218" width="13.42578125" style="101" customWidth="1"/>
    <col min="10219" max="10219" width="18.5703125" style="101" customWidth="1"/>
    <col min="10220" max="10220" width="20.140625" style="101" customWidth="1"/>
    <col min="10221" max="10221" width="16.28515625" style="101" customWidth="1"/>
    <col min="10222" max="10223" width="9.140625" style="101"/>
    <col min="10224" max="10224" width="10.42578125" style="101" bestFit="1" customWidth="1"/>
    <col min="10225" max="10225" width="10.140625" style="101" bestFit="1" customWidth="1"/>
    <col min="10226" max="10468" width="9.140625" style="101"/>
    <col min="10469" max="10469" width="41.140625" style="101" customWidth="1"/>
    <col min="10470" max="10470" width="10.140625" style="101" customWidth="1"/>
    <col min="10471" max="10471" width="11.5703125" style="101" customWidth="1"/>
    <col min="10472" max="10472" width="12.28515625" style="101" customWidth="1"/>
    <col min="10473" max="10473" width="16.28515625" style="101" customWidth="1"/>
    <col min="10474" max="10474" width="13.42578125" style="101" customWidth="1"/>
    <col min="10475" max="10475" width="18.5703125" style="101" customWidth="1"/>
    <col min="10476" max="10476" width="20.140625" style="101" customWidth="1"/>
    <col min="10477" max="10477" width="16.28515625" style="101" customWidth="1"/>
    <col min="10478" max="10479" width="9.140625" style="101"/>
    <col min="10480" max="10480" width="10.42578125" style="101" bestFit="1" customWidth="1"/>
    <col min="10481" max="10481" width="10.140625" style="101" bestFit="1" customWidth="1"/>
    <col min="10482" max="10724" width="9.140625" style="101"/>
    <col min="10725" max="10725" width="41.140625" style="101" customWidth="1"/>
    <col min="10726" max="10726" width="10.140625" style="101" customWidth="1"/>
    <col min="10727" max="10727" width="11.5703125" style="101" customWidth="1"/>
    <col min="10728" max="10728" width="12.28515625" style="101" customWidth="1"/>
    <col min="10729" max="10729" width="16.28515625" style="101" customWidth="1"/>
    <col min="10730" max="10730" width="13.42578125" style="101" customWidth="1"/>
    <col min="10731" max="10731" width="18.5703125" style="101" customWidth="1"/>
    <col min="10732" max="10732" width="20.140625" style="101" customWidth="1"/>
    <col min="10733" max="10733" width="16.28515625" style="101" customWidth="1"/>
    <col min="10734" max="10735" width="9.140625" style="101"/>
    <col min="10736" max="10736" width="10.42578125" style="101" bestFit="1" customWidth="1"/>
    <col min="10737" max="10737" width="10.140625" style="101" bestFit="1" customWidth="1"/>
    <col min="10738" max="10980" width="9.140625" style="101"/>
    <col min="10981" max="10981" width="41.140625" style="101" customWidth="1"/>
    <col min="10982" max="10982" width="10.140625" style="101" customWidth="1"/>
    <col min="10983" max="10983" width="11.5703125" style="101" customWidth="1"/>
    <col min="10984" max="10984" width="12.28515625" style="101" customWidth="1"/>
    <col min="10985" max="10985" width="16.28515625" style="101" customWidth="1"/>
    <col min="10986" max="10986" width="13.42578125" style="101" customWidth="1"/>
    <col min="10987" max="10987" width="18.5703125" style="101" customWidth="1"/>
    <col min="10988" max="10988" width="20.140625" style="101" customWidth="1"/>
    <col min="10989" max="10989" width="16.28515625" style="101" customWidth="1"/>
    <col min="10990" max="10991" width="9.140625" style="101"/>
    <col min="10992" max="10992" width="10.42578125" style="101" bestFit="1" customWidth="1"/>
    <col min="10993" max="10993" width="10.140625" style="101" bestFit="1" customWidth="1"/>
    <col min="10994" max="11236" width="9.140625" style="101"/>
    <col min="11237" max="11237" width="41.140625" style="101" customWidth="1"/>
    <col min="11238" max="11238" width="10.140625" style="101" customWidth="1"/>
    <col min="11239" max="11239" width="11.5703125" style="101" customWidth="1"/>
    <col min="11240" max="11240" width="12.28515625" style="101" customWidth="1"/>
    <col min="11241" max="11241" width="16.28515625" style="101" customWidth="1"/>
    <col min="11242" max="11242" width="13.42578125" style="101" customWidth="1"/>
    <col min="11243" max="11243" width="18.5703125" style="101" customWidth="1"/>
    <col min="11244" max="11244" width="20.140625" style="101" customWidth="1"/>
    <col min="11245" max="11245" width="16.28515625" style="101" customWidth="1"/>
    <col min="11246" max="11247" width="9.140625" style="101"/>
    <col min="11248" max="11248" width="10.42578125" style="101" bestFit="1" customWidth="1"/>
    <col min="11249" max="11249" width="10.140625" style="101" bestFit="1" customWidth="1"/>
    <col min="11250" max="11492" width="9.140625" style="101"/>
    <col min="11493" max="11493" width="41.140625" style="101" customWidth="1"/>
    <col min="11494" max="11494" width="10.140625" style="101" customWidth="1"/>
    <col min="11495" max="11495" width="11.5703125" style="101" customWidth="1"/>
    <col min="11496" max="11496" width="12.28515625" style="101" customWidth="1"/>
    <col min="11497" max="11497" width="16.28515625" style="101" customWidth="1"/>
    <col min="11498" max="11498" width="13.42578125" style="101" customWidth="1"/>
    <col min="11499" max="11499" width="18.5703125" style="101" customWidth="1"/>
    <col min="11500" max="11500" width="20.140625" style="101" customWidth="1"/>
    <col min="11501" max="11501" width="16.28515625" style="101" customWidth="1"/>
    <col min="11502" max="11503" width="9.140625" style="101"/>
    <col min="11504" max="11504" width="10.42578125" style="101" bestFit="1" customWidth="1"/>
    <col min="11505" max="11505" width="10.140625" style="101" bestFit="1" customWidth="1"/>
    <col min="11506" max="11748" width="9.140625" style="101"/>
    <col min="11749" max="11749" width="41.140625" style="101" customWidth="1"/>
    <col min="11750" max="11750" width="10.140625" style="101" customWidth="1"/>
    <col min="11751" max="11751" width="11.5703125" style="101" customWidth="1"/>
    <col min="11752" max="11752" width="12.28515625" style="101" customWidth="1"/>
    <col min="11753" max="11753" width="16.28515625" style="101" customWidth="1"/>
    <col min="11754" max="11754" width="13.42578125" style="101" customWidth="1"/>
    <col min="11755" max="11755" width="18.5703125" style="101" customWidth="1"/>
    <col min="11756" max="11756" width="20.140625" style="101" customWidth="1"/>
    <col min="11757" max="11757" width="16.28515625" style="101" customWidth="1"/>
    <col min="11758" max="11759" width="9.140625" style="101"/>
    <col min="11760" max="11760" width="10.42578125" style="101" bestFit="1" customWidth="1"/>
    <col min="11761" max="11761" width="10.140625" style="101" bestFit="1" customWidth="1"/>
    <col min="11762" max="12004" width="9.140625" style="101"/>
    <col min="12005" max="12005" width="41.140625" style="101" customWidth="1"/>
    <col min="12006" max="12006" width="10.140625" style="101" customWidth="1"/>
    <col min="12007" max="12007" width="11.5703125" style="101" customWidth="1"/>
    <col min="12008" max="12008" width="12.28515625" style="101" customWidth="1"/>
    <col min="12009" max="12009" width="16.28515625" style="101" customWidth="1"/>
    <col min="12010" max="12010" width="13.42578125" style="101" customWidth="1"/>
    <col min="12011" max="12011" width="18.5703125" style="101" customWidth="1"/>
    <col min="12012" max="12012" width="20.140625" style="101" customWidth="1"/>
    <col min="12013" max="12013" width="16.28515625" style="101" customWidth="1"/>
    <col min="12014" max="12015" width="9.140625" style="101"/>
    <col min="12016" max="12016" width="10.42578125" style="101" bestFit="1" customWidth="1"/>
    <col min="12017" max="12017" width="10.140625" style="101" bestFit="1" customWidth="1"/>
    <col min="12018" max="12260" width="9.140625" style="101"/>
    <col min="12261" max="12261" width="41.140625" style="101" customWidth="1"/>
    <col min="12262" max="12262" width="10.140625" style="101" customWidth="1"/>
    <col min="12263" max="12263" width="11.5703125" style="101" customWidth="1"/>
    <col min="12264" max="12264" width="12.28515625" style="101" customWidth="1"/>
    <col min="12265" max="12265" width="16.28515625" style="101" customWidth="1"/>
    <col min="12266" max="12266" width="13.42578125" style="101" customWidth="1"/>
    <col min="12267" max="12267" width="18.5703125" style="101" customWidth="1"/>
    <col min="12268" max="12268" width="20.140625" style="101" customWidth="1"/>
    <col min="12269" max="12269" width="16.28515625" style="101" customWidth="1"/>
    <col min="12270" max="12271" width="9.140625" style="101"/>
    <col min="12272" max="12272" width="10.42578125" style="101" bestFit="1" customWidth="1"/>
    <col min="12273" max="12273" width="10.140625" style="101" bestFit="1" customWidth="1"/>
    <col min="12274" max="12516" width="9.140625" style="101"/>
    <col min="12517" max="12517" width="41.140625" style="101" customWidth="1"/>
    <col min="12518" max="12518" width="10.140625" style="101" customWidth="1"/>
    <col min="12519" max="12519" width="11.5703125" style="101" customWidth="1"/>
    <col min="12520" max="12520" width="12.28515625" style="101" customWidth="1"/>
    <col min="12521" max="12521" width="16.28515625" style="101" customWidth="1"/>
    <col min="12522" max="12522" width="13.42578125" style="101" customWidth="1"/>
    <col min="12523" max="12523" width="18.5703125" style="101" customWidth="1"/>
    <col min="12524" max="12524" width="20.140625" style="101" customWidth="1"/>
    <col min="12525" max="12525" width="16.28515625" style="101" customWidth="1"/>
    <col min="12526" max="12527" width="9.140625" style="101"/>
    <col min="12528" max="12528" width="10.42578125" style="101" bestFit="1" customWidth="1"/>
    <col min="12529" max="12529" width="10.140625" style="101" bestFit="1" customWidth="1"/>
    <col min="12530" max="12772" width="9.140625" style="101"/>
    <col min="12773" max="12773" width="41.140625" style="101" customWidth="1"/>
    <col min="12774" max="12774" width="10.140625" style="101" customWidth="1"/>
    <col min="12775" max="12775" width="11.5703125" style="101" customWidth="1"/>
    <col min="12776" max="12776" width="12.28515625" style="101" customWidth="1"/>
    <col min="12777" max="12777" width="16.28515625" style="101" customWidth="1"/>
    <col min="12778" max="12778" width="13.42578125" style="101" customWidth="1"/>
    <col min="12779" max="12779" width="18.5703125" style="101" customWidth="1"/>
    <col min="12780" max="12780" width="20.140625" style="101" customWidth="1"/>
    <col min="12781" max="12781" width="16.28515625" style="101" customWidth="1"/>
    <col min="12782" max="12783" width="9.140625" style="101"/>
    <col min="12784" max="12784" width="10.42578125" style="101" bestFit="1" customWidth="1"/>
    <col min="12785" max="12785" width="10.140625" style="101" bestFit="1" customWidth="1"/>
    <col min="12786" max="13028" width="9.140625" style="101"/>
    <col min="13029" max="13029" width="41.140625" style="101" customWidth="1"/>
    <col min="13030" max="13030" width="10.140625" style="101" customWidth="1"/>
    <col min="13031" max="13031" width="11.5703125" style="101" customWidth="1"/>
    <col min="13032" max="13032" width="12.28515625" style="101" customWidth="1"/>
    <col min="13033" max="13033" width="16.28515625" style="101" customWidth="1"/>
    <col min="13034" max="13034" width="13.42578125" style="101" customWidth="1"/>
    <col min="13035" max="13035" width="18.5703125" style="101" customWidth="1"/>
    <col min="13036" max="13036" width="20.140625" style="101" customWidth="1"/>
    <col min="13037" max="13037" width="16.28515625" style="101" customWidth="1"/>
    <col min="13038" max="13039" width="9.140625" style="101"/>
    <col min="13040" max="13040" width="10.42578125" style="101" bestFit="1" customWidth="1"/>
    <col min="13041" max="13041" width="10.140625" style="101" bestFit="1" customWidth="1"/>
    <col min="13042" max="13284" width="9.140625" style="101"/>
    <col min="13285" max="13285" width="41.140625" style="101" customWidth="1"/>
    <col min="13286" max="13286" width="10.140625" style="101" customWidth="1"/>
    <col min="13287" max="13287" width="11.5703125" style="101" customWidth="1"/>
    <col min="13288" max="13288" width="12.28515625" style="101" customWidth="1"/>
    <col min="13289" max="13289" width="16.28515625" style="101" customWidth="1"/>
    <col min="13290" max="13290" width="13.42578125" style="101" customWidth="1"/>
    <col min="13291" max="13291" width="18.5703125" style="101" customWidth="1"/>
    <col min="13292" max="13292" width="20.140625" style="101" customWidth="1"/>
    <col min="13293" max="13293" width="16.28515625" style="101" customWidth="1"/>
    <col min="13294" max="13295" width="9.140625" style="101"/>
    <col min="13296" max="13296" width="10.42578125" style="101" bestFit="1" customWidth="1"/>
    <col min="13297" max="13297" width="10.140625" style="101" bestFit="1" customWidth="1"/>
    <col min="13298" max="13540" width="9.140625" style="101"/>
    <col min="13541" max="13541" width="41.140625" style="101" customWidth="1"/>
    <col min="13542" max="13542" width="10.140625" style="101" customWidth="1"/>
    <col min="13543" max="13543" width="11.5703125" style="101" customWidth="1"/>
    <col min="13544" max="13544" width="12.28515625" style="101" customWidth="1"/>
    <col min="13545" max="13545" width="16.28515625" style="101" customWidth="1"/>
    <col min="13546" max="13546" width="13.42578125" style="101" customWidth="1"/>
    <col min="13547" max="13547" width="18.5703125" style="101" customWidth="1"/>
    <col min="13548" max="13548" width="20.140625" style="101" customWidth="1"/>
    <col min="13549" max="13549" width="16.28515625" style="101" customWidth="1"/>
    <col min="13550" max="13551" width="9.140625" style="101"/>
    <col min="13552" max="13552" width="10.42578125" style="101" bestFit="1" customWidth="1"/>
    <col min="13553" max="13553" width="10.140625" style="101" bestFit="1" customWidth="1"/>
    <col min="13554" max="13796" width="9.140625" style="101"/>
    <col min="13797" max="13797" width="41.140625" style="101" customWidth="1"/>
    <col min="13798" max="13798" width="10.140625" style="101" customWidth="1"/>
    <col min="13799" max="13799" width="11.5703125" style="101" customWidth="1"/>
    <col min="13800" max="13800" width="12.28515625" style="101" customWidth="1"/>
    <col min="13801" max="13801" width="16.28515625" style="101" customWidth="1"/>
    <col min="13802" max="13802" width="13.42578125" style="101" customWidth="1"/>
    <col min="13803" max="13803" width="18.5703125" style="101" customWidth="1"/>
    <col min="13804" max="13804" width="20.140625" style="101" customWidth="1"/>
    <col min="13805" max="13805" width="16.28515625" style="101" customWidth="1"/>
    <col min="13806" max="13807" width="9.140625" style="101"/>
    <col min="13808" max="13808" width="10.42578125" style="101" bestFit="1" customWidth="1"/>
    <col min="13809" max="13809" width="10.140625" style="101" bestFit="1" customWidth="1"/>
    <col min="13810" max="14052" width="9.140625" style="101"/>
    <col min="14053" max="14053" width="41.140625" style="101" customWidth="1"/>
    <col min="14054" max="14054" width="10.140625" style="101" customWidth="1"/>
    <col min="14055" max="14055" width="11.5703125" style="101" customWidth="1"/>
    <col min="14056" max="14056" width="12.28515625" style="101" customWidth="1"/>
    <col min="14057" max="14057" width="16.28515625" style="101" customWidth="1"/>
    <col min="14058" max="14058" width="13.42578125" style="101" customWidth="1"/>
    <col min="14059" max="14059" width="18.5703125" style="101" customWidth="1"/>
    <col min="14060" max="14060" width="20.140625" style="101" customWidth="1"/>
    <col min="14061" max="14061" width="16.28515625" style="101" customWidth="1"/>
    <col min="14062" max="14063" width="9.140625" style="101"/>
    <col min="14064" max="14064" width="10.42578125" style="101" bestFit="1" customWidth="1"/>
    <col min="14065" max="14065" width="10.140625" style="101" bestFit="1" customWidth="1"/>
    <col min="14066" max="14308" width="9.140625" style="101"/>
    <col min="14309" max="14309" width="41.140625" style="101" customWidth="1"/>
    <col min="14310" max="14310" width="10.140625" style="101" customWidth="1"/>
    <col min="14311" max="14311" width="11.5703125" style="101" customWidth="1"/>
    <col min="14312" max="14312" width="12.28515625" style="101" customWidth="1"/>
    <col min="14313" max="14313" width="16.28515625" style="101" customWidth="1"/>
    <col min="14314" max="14314" width="13.42578125" style="101" customWidth="1"/>
    <col min="14315" max="14315" width="18.5703125" style="101" customWidth="1"/>
    <col min="14316" max="14316" width="20.140625" style="101" customWidth="1"/>
    <col min="14317" max="14317" width="16.28515625" style="101" customWidth="1"/>
    <col min="14318" max="14319" width="9.140625" style="101"/>
    <col min="14320" max="14320" width="10.42578125" style="101" bestFit="1" customWidth="1"/>
    <col min="14321" max="14321" width="10.140625" style="101" bestFit="1" customWidth="1"/>
    <col min="14322" max="14564" width="9.140625" style="101"/>
    <col min="14565" max="14565" width="41.140625" style="101" customWidth="1"/>
    <col min="14566" max="14566" width="10.140625" style="101" customWidth="1"/>
    <col min="14567" max="14567" width="11.5703125" style="101" customWidth="1"/>
    <col min="14568" max="14568" width="12.28515625" style="101" customWidth="1"/>
    <col min="14569" max="14569" width="16.28515625" style="101" customWidth="1"/>
    <col min="14570" max="14570" width="13.42578125" style="101" customWidth="1"/>
    <col min="14571" max="14571" width="18.5703125" style="101" customWidth="1"/>
    <col min="14572" max="14572" width="20.140625" style="101" customWidth="1"/>
    <col min="14573" max="14573" width="16.28515625" style="101" customWidth="1"/>
    <col min="14574" max="14575" width="9.140625" style="101"/>
    <col min="14576" max="14576" width="10.42578125" style="101" bestFit="1" customWidth="1"/>
    <col min="14577" max="14577" width="10.140625" style="101" bestFit="1" customWidth="1"/>
    <col min="14578" max="14820" width="9.140625" style="101"/>
    <col min="14821" max="14821" width="41.140625" style="101" customWidth="1"/>
    <col min="14822" max="14822" width="10.140625" style="101" customWidth="1"/>
    <col min="14823" max="14823" width="11.5703125" style="101" customWidth="1"/>
    <col min="14824" max="14824" width="12.28515625" style="101" customWidth="1"/>
    <col min="14825" max="14825" width="16.28515625" style="101" customWidth="1"/>
    <col min="14826" max="14826" width="13.42578125" style="101" customWidth="1"/>
    <col min="14827" max="14827" width="18.5703125" style="101" customWidth="1"/>
    <col min="14828" max="14828" width="20.140625" style="101" customWidth="1"/>
    <col min="14829" max="14829" width="16.28515625" style="101" customWidth="1"/>
    <col min="14830" max="14831" width="9.140625" style="101"/>
    <col min="14832" max="14832" width="10.42578125" style="101" bestFit="1" customWidth="1"/>
    <col min="14833" max="14833" width="10.140625" style="101" bestFit="1" customWidth="1"/>
    <col min="14834" max="15076" width="9.140625" style="101"/>
    <col min="15077" max="15077" width="41.140625" style="101" customWidth="1"/>
    <col min="15078" max="15078" width="10.140625" style="101" customWidth="1"/>
    <col min="15079" max="15079" width="11.5703125" style="101" customWidth="1"/>
    <col min="15080" max="15080" width="12.28515625" style="101" customWidth="1"/>
    <col min="15081" max="15081" width="16.28515625" style="101" customWidth="1"/>
    <col min="15082" max="15082" width="13.42578125" style="101" customWidth="1"/>
    <col min="15083" max="15083" width="18.5703125" style="101" customWidth="1"/>
    <col min="15084" max="15084" width="20.140625" style="101" customWidth="1"/>
    <col min="15085" max="15085" width="16.28515625" style="101" customWidth="1"/>
    <col min="15086" max="15087" width="9.140625" style="101"/>
    <col min="15088" max="15088" width="10.42578125" style="101" bestFit="1" customWidth="1"/>
    <col min="15089" max="15089" width="10.140625" style="101" bestFit="1" customWidth="1"/>
    <col min="15090" max="15332" width="9.140625" style="101"/>
    <col min="15333" max="15333" width="41.140625" style="101" customWidth="1"/>
    <col min="15334" max="15334" width="10.140625" style="101" customWidth="1"/>
    <col min="15335" max="15335" width="11.5703125" style="101" customWidth="1"/>
    <col min="15336" max="15336" width="12.28515625" style="101" customWidth="1"/>
    <col min="15337" max="15337" width="16.28515625" style="101" customWidth="1"/>
    <col min="15338" max="15338" width="13.42578125" style="101" customWidth="1"/>
    <col min="15339" max="15339" width="18.5703125" style="101" customWidth="1"/>
    <col min="15340" max="15340" width="20.140625" style="101" customWidth="1"/>
    <col min="15341" max="15341" width="16.28515625" style="101" customWidth="1"/>
    <col min="15342" max="15343" width="9.140625" style="101"/>
    <col min="15344" max="15344" width="10.42578125" style="101" bestFit="1" customWidth="1"/>
    <col min="15345" max="15345" width="10.140625" style="101" bestFit="1" customWidth="1"/>
    <col min="15346" max="15588" width="9.140625" style="101"/>
    <col min="15589" max="15589" width="41.140625" style="101" customWidth="1"/>
    <col min="15590" max="15590" width="10.140625" style="101" customWidth="1"/>
    <col min="15591" max="15591" width="11.5703125" style="101" customWidth="1"/>
    <col min="15592" max="15592" width="12.28515625" style="101" customWidth="1"/>
    <col min="15593" max="15593" width="16.28515625" style="101" customWidth="1"/>
    <col min="15594" max="15594" width="13.42578125" style="101" customWidth="1"/>
    <col min="15595" max="15595" width="18.5703125" style="101" customWidth="1"/>
    <col min="15596" max="15596" width="20.140625" style="101" customWidth="1"/>
    <col min="15597" max="15597" width="16.28515625" style="101" customWidth="1"/>
    <col min="15598" max="15599" width="9.140625" style="101"/>
    <col min="15600" max="15600" width="10.42578125" style="101" bestFit="1" customWidth="1"/>
    <col min="15601" max="15601" width="10.140625" style="101" bestFit="1" customWidth="1"/>
    <col min="15602" max="15844" width="9.140625" style="101"/>
    <col min="15845" max="15845" width="41.140625" style="101" customWidth="1"/>
    <col min="15846" max="15846" width="10.140625" style="101" customWidth="1"/>
    <col min="15847" max="15847" width="11.5703125" style="101" customWidth="1"/>
    <col min="15848" max="15848" width="12.28515625" style="101" customWidth="1"/>
    <col min="15849" max="15849" width="16.28515625" style="101" customWidth="1"/>
    <col min="15850" max="15850" width="13.42578125" style="101" customWidth="1"/>
    <col min="15851" max="15851" width="18.5703125" style="101" customWidth="1"/>
    <col min="15852" max="15852" width="20.140625" style="101" customWidth="1"/>
    <col min="15853" max="15853" width="16.28515625" style="101" customWidth="1"/>
    <col min="15854" max="15855" width="9.140625" style="101"/>
    <col min="15856" max="15856" width="10.42578125" style="101" bestFit="1" customWidth="1"/>
    <col min="15857" max="15857" width="10.140625" style="101" bestFit="1" customWidth="1"/>
    <col min="15858" max="16100" width="9.140625" style="101"/>
    <col min="16101" max="16101" width="41.140625" style="101" customWidth="1"/>
    <col min="16102" max="16102" width="10.140625" style="101" customWidth="1"/>
    <col min="16103" max="16103" width="11.5703125" style="101" customWidth="1"/>
    <col min="16104" max="16104" width="12.28515625" style="101" customWidth="1"/>
    <col min="16105" max="16105" width="16.28515625" style="101" customWidth="1"/>
    <col min="16106" max="16106" width="13.42578125" style="101" customWidth="1"/>
    <col min="16107" max="16107" width="18.5703125" style="101" customWidth="1"/>
    <col min="16108" max="16108" width="20.140625" style="101" customWidth="1"/>
    <col min="16109" max="16109" width="16.28515625" style="101" customWidth="1"/>
    <col min="16110" max="16111" width="9.140625" style="101"/>
    <col min="16112" max="16112" width="10.42578125" style="101" bestFit="1" customWidth="1"/>
    <col min="16113" max="16113" width="10.140625" style="101" bestFit="1" customWidth="1"/>
    <col min="16114" max="16384" width="9.140625" style="101"/>
  </cols>
  <sheetData>
    <row r="1" spans="1:9" x14ac:dyDescent="0.25">
      <c r="H1" s="173" t="s">
        <v>280</v>
      </c>
      <c r="I1" s="173"/>
    </row>
    <row r="2" spans="1:9" s="102" customFormat="1" ht="39.75" customHeight="1" x14ac:dyDescent="0.25">
      <c r="A2" s="135" t="s">
        <v>132</v>
      </c>
      <c r="B2" s="135"/>
      <c r="C2" s="135"/>
      <c r="D2" s="135"/>
      <c r="E2" s="135"/>
      <c r="F2" s="135"/>
      <c r="G2" s="135"/>
      <c r="H2" s="135"/>
      <c r="I2" s="135"/>
    </row>
    <row r="4" spans="1:9" x14ac:dyDescent="0.25">
      <c r="A4" s="101" t="s">
        <v>136</v>
      </c>
      <c r="G4" s="111"/>
      <c r="H4" s="111"/>
    </row>
    <row r="5" spans="1:9" x14ac:dyDescent="0.25">
      <c r="A5" s="101" t="s">
        <v>277</v>
      </c>
    </row>
    <row r="6" spans="1:9" x14ac:dyDescent="0.25">
      <c r="E6" s="103"/>
      <c r="H6" s="104"/>
    </row>
    <row r="7" spans="1:9" ht="36" customHeight="1" x14ac:dyDescent="0.25">
      <c r="A7" s="137"/>
      <c r="B7" s="162" t="s">
        <v>17</v>
      </c>
      <c r="C7" s="174" t="s">
        <v>19</v>
      </c>
      <c r="D7" s="174"/>
      <c r="E7" s="174"/>
      <c r="F7" s="174" t="s">
        <v>10</v>
      </c>
      <c r="G7" s="159" t="s">
        <v>155</v>
      </c>
      <c r="H7" s="175" t="s">
        <v>20</v>
      </c>
      <c r="I7" s="164" t="s">
        <v>7</v>
      </c>
    </row>
    <row r="8" spans="1:9" ht="24" customHeight="1" x14ac:dyDescent="0.25">
      <c r="A8" s="137"/>
      <c r="B8" s="162"/>
      <c r="C8" s="176" t="s">
        <v>1</v>
      </c>
      <c r="D8" s="176" t="s">
        <v>152</v>
      </c>
      <c r="E8" s="174" t="s">
        <v>26</v>
      </c>
      <c r="F8" s="174"/>
      <c r="G8" s="159"/>
      <c r="H8" s="175"/>
      <c r="I8" s="164"/>
    </row>
    <row r="9" spans="1:9" ht="47.25" customHeight="1" x14ac:dyDescent="0.25">
      <c r="A9" s="137"/>
      <c r="B9" s="162"/>
      <c r="C9" s="177"/>
      <c r="D9" s="177"/>
      <c r="E9" s="174"/>
      <c r="F9" s="174"/>
      <c r="G9" s="159"/>
      <c r="H9" s="175"/>
      <c r="I9" s="164"/>
    </row>
    <row r="10" spans="1:9" x14ac:dyDescent="0.25">
      <c r="A10" s="105">
        <v>1</v>
      </c>
      <c r="B10" s="105">
        <v>2</v>
      </c>
      <c r="C10" s="105" t="s">
        <v>112</v>
      </c>
      <c r="D10" s="105">
        <v>4</v>
      </c>
      <c r="E10" s="105">
        <v>5</v>
      </c>
      <c r="F10" s="105">
        <v>6</v>
      </c>
      <c r="G10" s="105">
        <v>7</v>
      </c>
      <c r="H10" s="105">
        <v>8</v>
      </c>
      <c r="I10" s="105" t="s">
        <v>133</v>
      </c>
    </row>
    <row r="11" spans="1:9" s="102" customFormat="1" x14ac:dyDescent="0.25">
      <c r="A11" s="106" t="s">
        <v>0</v>
      </c>
      <c r="B11" s="107">
        <f>SUM(B12:B60)</f>
        <v>49</v>
      </c>
      <c r="C11" s="107"/>
      <c r="D11" s="107"/>
      <c r="E11" s="107">
        <f>SUM(E12:E60)</f>
        <v>1624.75</v>
      </c>
      <c r="F11" s="108"/>
      <c r="G11" s="108"/>
      <c r="H11" s="108">
        <f>SUM(H12:H60)</f>
        <v>33031.499999999993</v>
      </c>
      <c r="I11" s="108">
        <f>SUM(I12:I60)</f>
        <v>40823.629999999997</v>
      </c>
    </row>
    <row r="12" spans="1:9" x14ac:dyDescent="0.25">
      <c r="A12" s="49" t="s">
        <v>95</v>
      </c>
      <c r="B12" s="8">
        <v>1</v>
      </c>
      <c r="C12" s="8">
        <f t="shared" ref="C12:C60" si="0">D12+E12</f>
        <v>122</v>
      </c>
      <c r="D12" s="8">
        <v>111</v>
      </c>
      <c r="E12" s="8">
        <v>11</v>
      </c>
      <c r="F12" s="109">
        <v>1382</v>
      </c>
      <c r="G12" s="109">
        <f>ROUND(F12/151,3)</f>
        <v>9.1519999999999992</v>
      </c>
      <c r="H12" s="109">
        <f>ROUND(E12*G12*2,2)</f>
        <v>201.34</v>
      </c>
      <c r="I12" s="109">
        <f>ROUND(H12*1.2359,2)</f>
        <v>248.84</v>
      </c>
    </row>
    <row r="13" spans="1:9" x14ac:dyDescent="0.25">
      <c r="A13" s="49" t="s">
        <v>135</v>
      </c>
      <c r="B13" s="8">
        <v>1</v>
      </c>
      <c r="C13" s="8">
        <f t="shared" si="0"/>
        <v>152.5</v>
      </c>
      <c r="D13" s="8">
        <v>151</v>
      </c>
      <c r="E13" s="8">
        <v>1.5</v>
      </c>
      <c r="F13" s="109">
        <v>1190</v>
      </c>
      <c r="G13" s="109">
        <f t="shared" ref="G13:G60" si="1">ROUND(F13/151,3)</f>
        <v>7.8810000000000002</v>
      </c>
      <c r="H13" s="109">
        <f t="shared" ref="H13:H60" si="2">ROUND(E13*G13*2,2)</f>
        <v>23.64</v>
      </c>
      <c r="I13" s="109">
        <f t="shared" ref="I13:I60" si="3">ROUND(H13*1.2359,2)</f>
        <v>29.22</v>
      </c>
    </row>
    <row r="14" spans="1:9" x14ac:dyDescent="0.25">
      <c r="A14" s="49" t="s">
        <v>252</v>
      </c>
      <c r="B14" s="8">
        <v>1</v>
      </c>
      <c r="C14" s="8">
        <f t="shared" si="0"/>
        <v>102</v>
      </c>
      <c r="D14" s="8">
        <v>79</v>
      </c>
      <c r="E14" s="8">
        <v>23</v>
      </c>
      <c r="F14" s="109">
        <v>2353</v>
      </c>
      <c r="G14" s="109">
        <f t="shared" si="1"/>
        <v>15.583</v>
      </c>
      <c r="H14" s="109">
        <f t="shared" si="2"/>
        <v>716.82</v>
      </c>
      <c r="I14" s="109">
        <f t="shared" si="3"/>
        <v>885.92</v>
      </c>
    </row>
    <row r="15" spans="1:9" x14ac:dyDescent="0.25">
      <c r="A15" s="49" t="s">
        <v>94</v>
      </c>
      <c r="B15" s="8">
        <v>1</v>
      </c>
      <c r="C15" s="8">
        <f t="shared" si="0"/>
        <v>158</v>
      </c>
      <c r="D15" s="8">
        <v>151</v>
      </c>
      <c r="E15" s="8">
        <v>7</v>
      </c>
      <c r="F15" s="109">
        <v>1647</v>
      </c>
      <c r="G15" s="109">
        <f t="shared" si="1"/>
        <v>10.907</v>
      </c>
      <c r="H15" s="109">
        <f t="shared" si="2"/>
        <v>152.69999999999999</v>
      </c>
      <c r="I15" s="109">
        <f t="shared" si="3"/>
        <v>188.72</v>
      </c>
    </row>
    <row r="16" spans="1:9" x14ac:dyDescent="0.25">
      <c r="A16" s="49" t="s">
        <v>278</v>
      </c>
      <c r="B16" s="8">
        <v>1</v>
      </c>
      <c r="C16" s="8">
        <f t="shared" si="0"/>
        <v>103</v>
      </c>
      <c r="D16" s="8">
        <v>64</v>
      </c>
      <c r="E16" s="8">
        <v>39</v>
      </c>
      <c r="F16" s="109">
        <v>1850</v>
      </c>
      <c r="G16" s="109">
        <f t="shared" si="1"/>
        <v>12.252000000000001</v>
      </c>
      <c r="H16" s="109">
        <f t="shared" si="2"/>
        <v>955.66</v>
      </c>
      <c r="I16" s="109">
        <f t="shared" si="3"/>
        <v>1181.0999999999999</v>
      </c>
    </row>
    <row r="17" spans="1:9" x14ac:dyDescent="0.25">
      <c r="A17" s="49" t="s">
        <v>96</v>
      </c>
      <c r="B17" s="8">
        <v>1</v>
      </c>
      <c r="C17" s="8">
        <f t="shared" si="0"/>
        <v>170</v>
      </c>
      <c r="D17" s="8">
        <v>103</v>
      </c>
      <c r="E17" s="8">
        <v>67</v>
      </c>
      <c r="F17" s="109">
        <v>1647</v>
      </c>
      <c r="G17" s="109">
        <f t="shared" si="1"/>
        <v>10.907</v>
      </c>
      <c r="H17" s="109">
        <f t="shared" si="2"/>
        <v>1461.54</v>
      </c>
      <c r="I17" s="109">
        <f t="shared" si="3"/>
        <v>1806.32</v>
      </c>
    </row>
    <row r="18" spans="1:9" x14ac:dyDescent="0.25">
      <c r="A18" s="49" t="s">
        <v>96</v>
      </c>
      <c r="B18" s="8">
        <v>1</v>
      </c>
      <c r="C18" s="8">
        <f t="shared" si="0"/>
        <v>174</v>
      </c>
      <c r="D18" s="8">
        <v>144</v>
      </c>
      <c r="E18" s="8">
        <v>30</v>
      </c>
      <c r="F18" s="109">
        <v>1647</v>
      </c>
      <c r="G18" s="109">
        <f t="shared" si="1"/>
        <v>10.907</v>
      </c>
      <c r="H18" s="109">
        <f t="shared" si="2"/>
        <v>654.41999999999996</v>
      </c>
      <c r="I18" s="109">
        <f t="shared" si="3"/>
        <v>808.8</v>
      </c>
    </row>
    <row r="19" spans="1:9" x14ac:dyDescent="0.25">
      <c r="A19" s="49" t="s">
        <v>96</v>
      </c>
      <c r="B19" s="8">
        <v>1</v>
      </c>
      <c r="C19" s="8">
        <f t="shared" si="0"/>
        <v>214.75</v>
      </c>
      <c r="D19" s="8">
        <v>151</v>
      </c>
      <c r="E19" s="8">
        <v>63.75</v>
      </c>
      <c r="F19" s="109">
        <v>1647</v>
      </c>
      <c r="G19" s="109">
        <f t="shared" si="1"/>
        <v>10.907</v>
      </c>
      <c r="H19" s="109">
        <f t="shared" si="2"/>
        <v>1390.64</v>
      </c>
      <c r="I19" s="109">
        <f t="shared" si="3"/>
        <v>1718.69</v>
      </c>
    </row>
    <row r="20" spans="1:9" ht="18.75" customHeight="1" x14ac:dyDescent="0.25">
      <c r="A20" s="49" t="s">
        <v>137</v>
      </c>
      <c r="B20" s="8">
        <v>1</v>
      </c>
      <c r="C20" s="8">
        <f t="shared" si="0"/>
        <v>106</v>
      </c>
      <c r="D20" s="8">
        <v>95</v>
      </c>
      <c r="E20" s="8">
        <v>11</v>
      </c>
      <c r="F20" s="109">
        <v>1287</v>
      </c>
      <c r="G20" s="109">
        <f t="shared" si="1"/>
        <v>8.5229999999999997</v>
      </c>
      <c r="H20" s="109">
        <f t="shared" si="2"/>
        <v>187.51</v>
      </c>
      <c r="I20" s="109">
        <f t="shared" si="3"/>
        <v>231.74</v>
      </c>
    </row>
    <row r="21" spans="1:9" x14ac:dyDescent="0.25">
      <c r="A21" s="49" t="s">
        <v>100</v>
      </c>
      <c r="B21" s="8">
        <v>1</v>
      </c>
      <c r="C21" s="8">
        <f t="shared" si="0"/>
        <v>179</v>
      </c>
      <c r="D21" s="8">
        <v>151</v>
      </c>
      <c r="E21" s="8">
        <v>28</v>
      </c>
      <c r="F21" s="109">
        <v>1287</v>
      </c>
      <c r="G21" s="109">
        <f t="shared" si="1"/>
        <v>8.5229999999999997</v>
      </c>
      <c r="H21" s="109">
        <f t="shared" si="2"/>
        <v>477.29</v>
      </c>
      <c r="I21" s="109">
        <f t="shared" si="3"/>
        <v>589.88</v>
      </c>
    </row>
    <row r="22" spans="1:9" x14ac:dyDescent="0.25">
      <c r="A22" s="49" t="s">
        <v>100</v>
      </c>
      <c r="B22" s="8">
        <v>1</v>
      </c>
      <c r="C22" s="8">
        <f t="shared" si="0"/>
        <v>176</v>
      </c>
      <c r="D22" s="8">
        <v>151</v>
      </c>
      <c r="E22" s="8">
        <v>25</v>
      </c>
      <c r="F22" s="109">
        <v>1287</v>
      </c>
      <c r="G22" s="109">
        <f t="shared" si="1"/>
        <v>8.5229999999999997</v>
      </c>
      <c r="H22" s="109">
        <f t="shared" si="2"/>
        <v>426.15</v>
      </c>
      <c r="I22" s="109">
        <f t="shared" si="3"/>
        <v>526.67999999999995</v>
      </c>
    </row>
    <row r="23" spans="1:9" x14ac:dyDescent="0.25">
      <c r="A23" s="49" t="s">
        <v>99</v>
      </c>
      <c r="B23" s="8">
        <v>1</v>
      </c>
      <c r="C23" s="8">
        <f t="shared" si="0"/>
        <v>110</v>
      </c>
      <c r="D23" s="8">
        <v>79</v>
      </c>
      <c r="E23" s="8">
        <v>31</v>
      </c>
      <c r="F23" s="109">
        <v>1620</v>
      </c>
      <c r="G23" s="109">
        <f t="shared" si="1"/>
        <v>10.728</v>
      </c>
      <c r="H23" s="109">
        <f t="shared" si="2"/>
        <v>665.14</v>
      </c>
      <c r="I23" s="109">
        <f t="shared" si="3"/>
        <v>822.05</v>
      </c>
    </row>
    <row r="24" spans="1:9" ht="20.25" customHeight="1" x14ac:dyDescent="0.25">
      <c r="A24" s="49" t="s">
        <v>118</v>
      </c>
      <c r="B24" s="8">
        <v>1</v>
      </c>
      <c r="C24" s="8">
        <f t="shared" si="0"/>
        <v>177</v>
      </c>
      <c r="D24" s="8">
        <v>151</v>
      </c>
      <c r="E24" s="8">
        <v>26</v>
      </c>
      <c r="F24" s="109">
        <v>1740</v>
      </c>
      <c r="G24" s="109">
        <f t="shared" si="1"/>
        <v>11.523</v>
      </c>
      <c r="H24" s="109">
        <f t="shared" si="2"/>
        <v>599.20000000000005</v>
      </c>
      <c r="I24" s="109">
        <f t="shared" si="3"/>
        <v>740.55</v>
      </c>
    </row>
    <row r="25" spans="1:9" x14ac:dyDescent="0.25">
      <c r="A25" s="49" t="s">
        <v>253</v>
      </c>
      <c r="B25" s="8">
        <v>1</v>
      </c>
      <c r="C25" s="8">
        <f t="shared" si="0"/>
        <v>157.5</v>
      </c>
      <c r="D25" s="8">
        <v>151</v>
      </c>
      <c r="E25" s="8">
        <v>6.5</v>
      </c>
      <c r="F25" s="109">
        <v>1647</v>
      </c>
      <c r="G25" s="109">
        <f t="shared" si="1"/>
        <v>10.907</v>
      </c>
      <c r="H25" s="109">
        <f t="shared" si="2"/>
        <v>141.79</v>
      </c>
      <c r="I25" s="109">
        <f t="shared" si="3"/>
        <v>175.24</v>
      </c>
    </row>
    <row r="26" spans="1:9" ht="33" x14ac:dyDescent="0.25">
      <c r="A26" s="49" t="s">
        <v>102</v>
      </c>
      <c r="B26" s="8">
        <v>1</v>
      </c>
      <c r="C26" s="8">
        <f t="shared" si="0"/>
        <v>130</v>
      </c>
      <c r="D26" s="8">
        <v>120</v>
      </c>
      <c r="E26" s="8">
        <v>10</v>
      </c>
      <c r="F26" s="109">
        <v>1262</v>
      </c>
      <c r="G26" s="109">
        <f t="shared" si="1"/>
        <v>8.3580000000000005</v>
      </c>
      <c r="H26" s="109">
        <f t="shared" si="2"/>
        <v>167.16</v>
      </c>
      <c r="I26" s="109">
        <f t="shared" si="3"/>
        <v>206.59</v>
      </c>
    </row>
    <row r="27" spans="1:9" x14ac:dyDescent="0.25">
      <c r="A27" s="49" t="s">
        <v>110</v>
      </c>
      <c r="B27" s="8">
        <v>1</v>
      </c>
      <c r="C27" s="8">
        <f t="shared" si="0"/>
        <v>146</v>
      </c>
      <c r="D27" s="8">
        <v>119</v>
      </c>
      <c r="E27" s="8">
        <v>27</v>
      </c>
      <c r="F27" s="109">
        <v>1382</v>
      </c>
      <c r="G27" s="109">
        <f t="shared" si="1"/>
        <v>9.1519999999999992</v>
      </c>
      <c r="H27" s="109">
        <f t="shared" si="2"/>
        <v>494.21</v>
      </c>
      <c r="I27" s="109">
        <f t="shared" si="3"/>
        <v>610.79</v>
      </c>
    </row>
    <row r="28" spans="1:9" ht="33" x14ac:dyDescent="0.25">
      <c r="A28" s="49" t="s">
        <v>139</v>
      </c>
      <c r="B28" s="8">
        <v>1</v>
      </c>
      <c r="C28" s="8">
        <f t="shared" si="0"/>
        <v>227</v>
      </c>
      <c r="D28" s="8">
        <v>151</v>
      </c>
      <c r="E28" s="8">
        <v>76</v>
      </c>
      <c r="F28" s="109">
        <v>1287</v>
      </c>
      <c r="G28" s="109">
        <f t="shared" si="1"/>
        <v>8.5229999999999997</v>
      </c>
      <c r="H28" s="109">
        <f t="shared" si="2"/>
        <v>1295.5</v>
      </c>
      <c r="I28" s="109">
        <f t="shared" si="3"/>
        <v>1601.11</v>
      </c>
    </row>
    <row r="29" spans="1:9" x14ac:dyDescent="0.25">
      <c r="A29" s="49" t="s">
        <v>140</v>
      </c>
      <c r="B29" s="8">
        <v>1</v>
      </c>
      <c r="C29" s="8">
        <f t="shared" si="0"/>
        <v>137</v>
      </c>
      <c r="D29" s="8">
        <v>111</v>
      </c>
      <c r="E29" s="8">
        <v>26</v>
      </c>
      <c r="F29" s="109">
        <v>1382</v>
      </c>
      <c r="G29" s="109">
        <f t="shared" si="1"/>
        <v>9.1519999999999992</v>
      </c>
      <c r="H29" s="109">
        <f t="shared" si="2"/>
        <v>475.9</v>
      </c>
      <c r="I29" s="109">
        <f t="shared" si="3"/>
        <v>588.16</v>
      </c>
    </row>
    <row r="30" spans="1:9" ht="33" x14ac:dyDescent="0.25">
      <c r="A30" s="49" t="s">
        <v>254</v>
      </c>
      <c r="B30" s="8">
        <v>1</v>
      </c>
      <c r="C30" s="8">
        <f t="shared" si="0"/>
        <v>160</v>
      </c>
      <c r="D30" s="8">
        <v>151</v>
      </c>
      <c r="E30" s="8">
        <v>9</v>
      </c>
      <c r="F30" s="109">
        <v>1300</v>
      </c>
      <c r="G30" s="109">
        <f t="shared" si="1"/>
        <v>8.609</v>
      </c>
      <c r="H30" s="109">
        <f t="shared" si="2"/>
        <v>154.96</v>
      </c>
      <c r="I30" s="109">
        <f t="shared" si="3"/>
        <v>191.52</v>
      </c>
    </row>
    <row r="31" spans="1:9" x14ac:dyDescent="0.25">
      <c r="A31" s="49" t="s">
        <v>103</v>
      </c>
      <c r="B31" s="8">
        <v>1</v>
      </c>
      <c r="C31" s="8">
        <f t="shared" si="0"/>
        <v>188</v>
      </c>
      <c r="D31" s="8">
        <v>120</v>
      </c>
      <c r="E31" s="8">
        <v>68</v>
      </c>
      <c r="F31" s="109">
        <v>1382</v>
      </c>
      <c r="G31" s="109">
        <f t="shared" si="1"/>
        <v>9.1519999999999992</v>
      </c>
      <c r="H31" s="109">
        <f t="shared" si="2"/>
        <v>1244.67</v>
      </c>
      <c r="I31" s="109">
        <f t="shared" si="3"/>
        <v>1538.29</v>
      </c>
    </row>
    <row r="32" spans="1:9" ht="33" x14ac:dyDescent="0.25">
      <c r="A32" s="49" t="s">
        <v>104</v>
      </c>
      <c r="B32" s="8">
        <v>1</v>
      </c>
      <c r="C32" s="8">
        <f t="shared" si="0"/>
        <v>226</v>
      </c>
      <c r="D32" s="8">
        <v>151</v>
      </c>
      <c r="E32" s="8">
        <v>75</v>
      </c>
      <c r="F32" s="109">
        <v>1355</v>
      </c>
      <c r="G32" s="109">
        <f t="shared" si="1"/>
        <v>8.9740000000000002</v>
      </c>
      <c r="H32" s="109">
        <f t="shared" si="2"/>
        <v>1346.1</v>
      </c>
      <c r="I32" s="109">
        <f t="shared" si="3"/>
        <v>1663.64</v>
      </c>
    </row>
    <row r="33" spans="1:9" ht="33" x14ac:dyDescent="0.25">
      <c r="A33" s="49" t="s">
        <v>101</v>
      </c>
      <c r="B33" s="8">
        <v>1</v>
      </c>
      <c r="C33" s="8">
        <f t="shared" si="0"/>
        <v>168.5</v>
      </c>
      <c r="D33" s="8">
        <v>143</v>
      </c>
      <c r="E33" s="8">
        <v>25.5</v>
      </c>
      <c r="F33" s="109">
        <v>1190</v>
      </c>
      <c r="G33" s="109">
        <f t="shared" si="1"/>
        <v>7.8810000000000002</v>
      </c>
      <c r="H33" s="109">
        <f t="shared" si="2"/>
        <v>401.93</v>
      </c>
      <c r="I33" s="109">
        <f t="shared" si="3"/>
        <v>496.75</v>
      </c>
    </row>
    <row r="34" spans="1:9" x14ac:dyDescent="0.25">
      <c r="A34" s="49" t="s">
        <v>105</v>
      </c>
      <c r="B34" s="8">
        <v>1</v>
      </c>
      <c r="C34" s="8">
        <f t="shared" si="0"/>
        <v>231</v>
      </c>
      <c r="D34" s="8">
        <v>151</v>
      </c>
      <c r="E34" s="8">
        <v>80</v>
      </c>
      <c r="F34" s="109">
        <v>1917</v>
      </c>
      <c r="G34" s="109">
        <f t="shared" si="1"/>
        <v>12.695</v>
      </c>
      <c r="H34" s="109">
        <f t="shared" si="2"/>
        <v>2031.2</v>
      </c>
      <c r="I34" s="109">
        <f t="shared" si="3"/>
        <v>2510.36</v>
      </c>
    </row>
    <row r="35" spans="1:9" x14ac:dyDescent="0.25">
      <c r="A35" s="49" t="s">
        <v>257</v>
      </c>
      <c r="B35" s="8">
        <v>1</v>
      </c>
      <c r="C35" s="8">
        <f t="shared" si="0"/>
        <v>231</v>
      </c>
      <c r="D35" s="8">
        <v>151</v>
      </c>
      <c r="E35" s="8">
        <v>80</v>
      </c>
      <c r="F35" s="109">
        <v>1647</v>
      </c>
      <c r="G35" s="109">
        <f t="shared" si="1"/>
        <v>10.907</v>
      </c>
      <c r="H35" s="109">
        <f t="shared" si="2"/>
        <v>1745.12</v>
      </c>
      <c r="I35" s="109">
        <f t="shared" si="3"/>
        <v>2156.79</v>
      </c>
    </row>
    <row r="36" spans="1:9" x14ac:dyDescent="0.25">
      <c r="A36" s="49" t="s">
        <v>106</v>
      </c>
      <c r="B36" s="8">
        <v>1</v>
      </c>
      <c r="C36" s="8">
        <f t="shared" si="0"/>
        <v>234.5</v>
      </c>
      <c r="D36" s="8">
        <v>151</v>
      </c>
      <c r="E36" s="8">
        <v>83.5</v>
      </c>
      <c r="F36" s="109">
        <v>1917</v>
      </c>
      <c r="G36" s="109">
        <f t="shared" si="1"/>
        <v>12.695</v>
      </c>
      <c r="H36" s="109">
        <f t="shared" si="2"/>
        <v>2120.0700000000002</v>
      </c>
      <c r="I36" s="109">
        <f t="shared" si="3"/>
        <v>2620.19</v>
      </c>
    </row>
    <row r="37" spans="1:9" x14ac:dyDescent="0.25">
      <c r="A37" s="49" t="s">
        <v>107</v>
      </c>
      <c r="B37" s="8">
        <v>1</v>
      </c>
      <c r="C37" s="8">
        <f t="shared" si="0"/>
        <v>236.5</v>
      </c>
      <c r="D37" s="8">
        <v>151</v>
      </c>
      <c r="E37" s="8">
        <v>85.5</v>
      </c>
      <c r="F37" s="109">
        <v>1647</v>
      </c>
      <c r="G37" s="109">
        <f t="shared" si="1"/>
        <v>10.907</v>
      </c>
      <c r="H37" s="109">
        <f t="shared" si="2"/>
        <v>1865.1</v>
      </c>
      <c r="I37" s="109">
        <f t="shared" si="3"/>
        <v>2305.08</v>
      </c>
    </row>
    <row r="38" spans="1:9" x14ac:dyDescent="0.25">
      <c r="A38" s="49" t="s">
        <v>107</v>
      </c>
      <c r="B38" s="8">
        <v>1</v>
      </c>
      <c r="C38" s="8">
        <f t="shared" si="0"/>
        <v>110</v>
      </c>
      <c r="D38" s="8">
        <v>79</v>
      </c>
      <c r="E38" s="8">
        <v>31</v>
      </c>
      <c r="F38" s="109">
        <v>1287</v>
      </c>
      <c r="G38" s="109">
        <f t="shared" si="1"/>
        <v>8.5229999999999997</v>
      </c>
      <c r="H38" s="109">
        <f t="shared" si="2"/>
        <v>528.42999999999995</v>
      </c>
      <c r="I38" s="109">
        <f t="shared" si="3"/>
        <v>653.09</v>
      </c>
    </row>
    <row r="39" spans="1:9" x14ac:dyDescent="0.25">
      <c r="A39" s="49" t="s">
        <v>116</v>
      </c>
      <c r="B39" s="8">
        <v>1</v>
      </c>
      <c r="C39" s="8">
        <f t="shared" si="0"/>
        <v>182</v>
      </c>
      <c r="D39" s="8">
        <v>151</v>
      </c>
      <c r="E39" s="8">
        <v>31</v>
      </c>
      <c r="F39" s="109">
        <v>1115</v>
      </c>
      <c r="G39" s="109">
        <f t="shared" si="1"/>
        <v>7.3840000000000003</v>
      </c>
      <c r="H39" s="109">
        <f t="shared" si="2"/>
        <v>457.81</v>
      </c>
      <c r="I39" s="109">
        <f t="shared" si="3"/>
        <v>565.80999999999995</v>
      </c>
    </row>
    <row r="40" spans="1:9" x14ac:dyDescent="0.25">
      <c r="A40" s="49" t="s">
        <v>116</v>
      </c>
      <c r="B40" s="8">
        <v>1</v>
      </c>
      <c r="C40" s="8">
        <f t="shared" si="0"/>
        <v>236.5</v>
      </c>
      <c r="D40" s="8">
        <v>151</v>
      </c>
      <c r="E40" s="8">
        <v>85.5</v>
      </c>
      <c r="F40" s="109">
        <v>1110</v>
      </c>
      <c r="G40" s="109">
        <f t="shared" si="1"/>
        <v>7.351</v>
      </c>
      <c r="H40" s="109">
        <f t="shared" si="2"/>
        <v>1257.02</v>
      </c>
      <c r="I40" s="109">
        <f t="shared" si="3"/>
        <v>1553.55</v>
      </c>
    </row>
    <row r="41" spans="1:9" x14ac:dyDescent="0.25">
      <c r="A41" s="112" t="s">
        <v>116</v>
      </c>
      <c r="B41" s="113">
        <v>1</v>
      </c>
      <c r="C41" s="113">
        <f t="shared" si="0"/>
        <v>172</v>
      </c>
      <c r="D41" s="113">
        <v>151</v>
      </c>
      <c r="E41" s="113">
        <v>21</v>
      </c>
      <c r="F41" s="110">
        <v>1262</v>
      </c>
      <c r="G41" s="110">
        <f t="shared" si="1"/>
        <v>8.3580000000000005</v>
      </c>
      <c r="H41" s="110">
        <f>ROUND(E41*G41*2,2)</f>
        <v>351.04</v>
      </c>
      <c r="I41" s="110">
        <f t="shared" si="3"/>
        <v>433.85</v>
      </c>
    </row>
    <row r="42" spans="1:9" x14ac:dyDescent="0.25">
      <c r="A42" s="49" t="s">
        <v>259</v>
      </c>
      <c r="B42" s="8">
        <v>1</v>
      </c>
      <c r="C42" s="8">
        <f t="shared" si="0"/>
        <v>87</v>
      </c>
      <c r="D42" s="8">
        <v>80</v>
      </c>
      <c r="E42" s="8">
        <v>7</v>
      </c>
      <c r="F42" s="109">
        <v>1647</v>
      </c>
      <c r="G42" s="109">
        <f t="shared" si="1"/>
        <v>10.907</v>
      </c>
      <c r="H42" s="109">
        <f t="shared" si="2"/>
        <v>152.69999999999999</v>
      </c>
      <c r="I42" s="109">
        <f t="shared" si="3"/>
        <v>188.72</v>
      </c>
    </row>
    <row r="43" spans="1:9" ht="33" x14ac:dyDescent="0.25">
      <c r="A43" s="49" t="s">
        <v>150</v>
      </c>
      <c r="B43" s="8">
        <v>1</v>
      </c>
      <c r="C43" s="8">
        <f t="shared" si="0"/>
        <v>136</v>
      </c>
      <c r="D43" s="8">
        <v>127</v>
      </c>
      <c r="E43" s="8">
        <v>9</v>
      </c>
      <c r="F43" s="109">
        <v>1287</v>
      </c>
      <c r="G43" s="109">
        <f t="shared" si="1"/>
        <v>8.5229999999999997</v>
      </c>
      <c r="H43" s="109">
        <f t="shared" si="2"/>
        <v>153.41</v>
      </c>
      <c r="I43" s="109">
        <f t="shared" si="3"/>
        <v>189.6</v>
      </c>
    </row>
    <row r="44" spans="1:9" ht="33" x14ac:dyDescent="0.25">
      <c r="A44" s="49" t="s">
        <v>108</v>
      </c>
      <c r="B44" s="8">
        <v>1</v>
      </c>
      <c r="C44" s="8">
        <f t="shared" si="0"/>
        <v>157</v>
      </c>
      <c r="D44" s="8">
        <v>151</v>
      </c>
      <c r="E44" s="8">
        <v>6</v>
      </c>
      <c r="F44" s="109">
        <v>1190</v>
      </c>
      <c r="G44" s="109">
        <f t="shared" si="1"/>
        <v>7.8810000000000002</v>
      </c>
      <c r="H44" s="109">
        <f t="shared" si="2"/>
        <v>94.57</v>
      </c>
      <c r="I44" s="109">
        <f t="shared" si="3"/>
        <v>116.88</v>
      </c>
    </row>
    <row r="45" spans="1:9" ht="33" x14ac:dyDescent="0.25">
      <c r="A45" s="49" t="s">
        <v>108</v>
      </c>
      <c r="B45" s="8">
        <v>1</v>
      </c>
      <c r="C45" s="8">
        <f t="shared" si="0"/>
        <v>156</v>
      </c>
      <c r="D45" s="8">
        <v>151</v>
      </c>
      <c r="E45" s="8">
        <v>5</v>
      </c>
      <c r="F45" s="109">
        <v>1167</v>
      </c>
      <c r="G45" s="109">
        <f t="shared" si="1"/>
        <v>7.7279999999999998</v>
      </c>
      <c r="H45" s="109">
        <f t="shared" si="2"/>
        <v>77.28</v>
      </c>
      <c r="I45" s="109">
        <f t="shared" si="3"/>
        <v>95.51</v>
      </c>
    </row>
    <row r="46" spans="1:9" ht="33" x14ac:dyDescent="0.25">
      <c r="A46" s="49" t="s">
        <v>108</v>
      </c>
      <c r="B46" s="8">
        <v>1</v>
      </c>
      <c r="C46" s="8">
        <f t="shared" si="0"/>
        <v>117</v>
      </c>
      <c r="D46" s="8">
        <v>111</v>
      </c>
      <c r="E46" s="8">
        <v>6</v>
      </c>
      <c r="F46" s="109">
        <v>1100</v>
      </c>
      <c r="G46" s="109">
        <f t="shared" si="1"/>
        <v>7.2850000000000001</v>
      </c>
      <c r="H46" s="109">
        <f t="shared" si="2"/>
        <v>87.42</v>
      </c>
      <c r="I46" s="109">
        <f t="shared" si="3"/>
        <v>108.04</v>
      </c>
    </row>
    <row r="47" spans="1:9" x14ac:dyDescent="0.25">
      <c r="A47" s="49" t="s">
        <v>163</v>
      </c>
      <c r="B47" s="8">
        <v>1</v>
      </c>
      <c r="C47" s="8">
        <f t="shared" si="0"/>
        <v>76</v>
      </c>
      <c r="D47" s="8">
        <v>72</v>
      </c>
      <c r="E47" s="8">
        <v>4</v>
      </c>
      <c r="F47" s="109">
        <v>1647</v>
      </c>
      <c r="G47" s="109">
        <f t="shared" si="1"/>
        <v>10.907</v>
      </c>
      <c r="H47" s="109">
        <f t="shared" si="2"/>
        <v>87.26</v>
      </c>
      <c r="I47" s="109">
        <f t="shared" si="3"/>
        <v>107.84</v>
      </c>
    </row>
    <row r="48" spans="1:9" x14ac:dyDescent="0.25">
      <c r="A48" s="49" t="s">
        <v>164</v>
      </c>
      <c r="B48" s="8">
        <v>1</v>
      </c>
      <c r="C48" s="8">
        <f t="shared" si="0"/>
        <v>158</v>
      </c>
      <c r="D48" s="8">
        <v>151</v>
      </c>
      <c r="E48" s="8">
        <v>7</v>
      </c>
      <c r="F48" s="109">
        <v>1382</v>
      </c>
      <c r="G48" s="109">
        <f t="shared" si="1"/>
        <v>9.1519999999999992</v>
      </c>
      <c r="H48" s="109">
        <f t="shared" si="2"/>
        <v>128.13</v>
      </c>
      <c r="I48" s="109">
        <f t="shared" si="3"/>
        <v>158.36000000000001</v>
      </c>
    </row>
    <row r="49" spans="1:9" x14ac:dyDescent="0.25">
      <c r="A49" s="49" t="s">
        <v>166</v>
      </c>
      <c r="B49" s="8">
        <v>1</v>
      </c>
      <c r="C49" s="8">
        <f t="shared" si="0"/>
        <v>173</v>
      </c>
      <c r="D49" s="8">
        <v>151</v>
      </c>
      <c r="E49" s="8">
        <v>22</v>
      </c>
      <c r="F49" s="109">
        <v>1167</v>
      </c>
      <c r="G49" s="109">
        <f t="shared" si="1"/>
        <v>7.7279999999999998</v>
      </c>
      <c r="H49" s="109">
        <f t="shared" si="2"/>
        <v>340.03</v>
      </c>
      <c r="I49" s="109">
        <f t="shared" si="3"/>
        <v>420.24</v>
      </c>
    </row>
    <row r="50" spans="1:9" x14ac:dyDescent="0.25">
      <c r="A50" s="49" t="s">
        <v>124</v>
      </c>
      <c r="B50" s="8">
        <v>1</v>
      </c>
      <c r="C50" s="8">
        <f t="shared" si="0"/>
        <v>165</v>
      </c>
      <c r="D50" s="8">
        <v>151</v>
      </c>
      <c r="E50" s="8">
        <v>14</v>
      </c>
      <c r="F50" s="109">
        <v>1647</v>
      </c>
      <c r="G50" s="109">
        <f t="shared" si="1"/>
        <v>10.907</v>
      </c>
      <c r="H50" s="109">
        <f t="shared" si="2"/>
        <v>305.39999999999998</v>
      </c>
      <c r="I50" s="109">
        <f t="shared" si="3"/>
        <v>377.44</v>
      </c>
    </row>
    <row r="51" spans="1:9" x14ac:dyDescent="0.25">
      <c r="A51" s="49" t="s">
        <v>167</v>
      </c>
      <c r="B51" s="8">
        <v>1</v>
      </c>
      <c r="C51" s="8">
        <f t="shared" si="0"/>
        <v>118</v>
      </c>
      <c r="D51" s="8">
        <v>112</v>
      </c>
      <c r="E51" s="8">
        <v>6</v>
      </c>
      <c r="F51" s="109">
        <v>1287</v>
      </c>
      <c r="G51" s="109">
        <f t="shared" si="1"/>
        <v>8.5229999999999997</v>
      </c>
      <c r="H51" s="109">
        <f t="shared" si="2"/>
        <v>102.28</v>
      </c>
      <c r="I51" s="109">
        <f t="shared" si="3"/>
        <v>126.41</v>
      </c>
    </row>
    <row r="52" spans="1:9" x14ac:dyDescent="0.25">
      <c r="A52" s="49" t="s">
        <v>119</v>
      </c>
      <c r="B52" s="8">
        <v>1</v>
      </c>
      <c r="C52" s="8">
        <f t="shared" si="0"/>
        <v>128.5</v>
      </c>
      <c r="D52" s="8">
        <v>120</v>
      </c>
      <c r="E52" s="8">
        <v>8.5</v>
      </c>
      <c r="F52" s="109">
        <v>1190</v>
      </c>
      <c r="G52" s="109">
        <f t="shared" si="1"/>
        <v>7.8810000000000002</v>
      </c>
      <c r="H52" s="109">
        <f t="shared" si="2"/>
        <v>133.97999999999999</v>
      </c>
      <c r="I52" s="109">
        <f t="shared" si="3"/>
        <v>165.59</v>
      </c>
    </row>
    <row r="53" spans="1:9" x14ac:dyDescent="0.25">
      <c r="A53" s="49" t="s">
        <v>125</v>
      </c>
      <c r="B53" s="8">
        <v>1</v>
      </c>
      <c r="C53" s="8">
        <f t="shared" si="0"/>
        <v>211</v>
      </c>
      <c r="D53" s="8">
        <v>135</v>
      </c>
      <c r="E53" s="8">
        <v>76</v>
      </c>
      <c r="F53" s="109">
        <v>1917</v>
      </c>
      <c r="G53" s="109">
        <f t="shared" si="1"/>
        <v>12.695</v>
      </c>
      <c r="H53" s="109">
        <f t="shared" si="2"/>
        <v>1929.64</v>
      </c>
      <c r="I53" s="109">
        <f t="shared" si="3"/>
        <v>2384.84</v>
      </c>
    </row>
    <row r="54" spans="1:9" x14ac:dyDescent="0.25">
      <c r="A54" s="49" t="s">
        <v>121</v>
      </c>
      <c r="B54" s="8">
        <v>1</v>
      </c>
      <c r="C54" s="8">
        <f t="shared" si="0"/>
        <v>227</v>
      </c>
      <c r="D54" s="8">
        <v>151</v>
      </c>
      <c r="E54" s="8">
        <v>76</v>
      </c>
      <c r="F54" s="109">
        <v>1647</v>
      </c>
      <c r="G54" s="109">
        <f t="shared" si="1"/>
        <v>10.907</v>
      </c>
      <c r="H54" s="109">
        <f t="shared" si="2"/>
        <v>1657.86</v>
      </c>
      <c r="I54" s="109">
        <f t="shared" si="3"/>
        <v>2048.9499999999998</v>
      </c>
    </row>
    <row r="55" spans="1:9" x14ac:dyDescent="0.25">
      <c r="A55" s="49" t="s">
        <v>142</v>
      </c>
      <c r="B55" s="8">
        <v>1</v>
      </c>
      <c r="C55" s="8">
        <f t="shared" si="0"/>
        <v>163</v>
      </c>
      <c r="D55" s="8">
        <v>151</v>
      </c>
      <c r="E55" s="8">
        <v>12</v>
      </c>
      <c r="F55" s="109">
        <v>1093</v>
      </c>
      <c r="G55" s="109">
        <f t="shared" si="1"/>
        <v>7.2380000000000004</v>
      </c>
      <c r="H55" s="109">
        <f t="shared" si="2"/>
        <v>173.71</v>
      </c>
      <c r="I55" s="109">
        <f t="shared" si="3"/>
        <v>214.69</v>
      </c>
    </row>
    <row r="56" spans="1:9" x14ac:dyDescent="0.25">
      <c r="A56" s="49" t="s">
        <v>120</v>
      </c>
      <c r="B56" s="8">
        <v>1</v>
      </c>
      <c r="C56" s="8">
        <f t="shared" si="0"/>
        <v>168</v>
      </c>
      <c r="D56" s="8">
        <v>151</v>
      </c>
      <c r="E56" s="8">
        <v>17</v>
      </c>
      <c r="F56" s="109">
        <v>1382</v>
      </c>
      <c r="G56" s="109">
        <f t="shared" si="1"/>
        <v>9.1519999999999992</v>
      </c>
      <c r="H56" s="109">
        <f t="shared" si="2"/>
        <v>311.17</v>
      </c>
      <c r="I56" s="109">
        <f t="shared" si="3"/>
        <v>384.58</v>
      </c>
    </row>
    <row r="57" spans="1:9" x14ac:dyDescent="0.25">
      <c r="A57" s="49" t="s">
        <v>120</v>
      </c>
      <c r="B57" s="8">
        <v>1</v>
      </c>
      <c r="C57" s="8">
        <f t="shared" si="0"/>
        <v>165.5</v>
      </c>
      <c r="D57" s="8">
        <v>120</v>
      </c>
      <c r="E57" s="8">
        <v>45.5</v>
      </c>
      <c r="F57" s="109">
        <v>1382</v>
      </c>
      <c r="G57" s="109">
        <f t="shared" si="1"/>
        <v>9.1519999999999992</v>
      </c>
      <c r="H57" s="109">
        <f t="shared" si="2"/>
        <v>832.83</v>
      </c>
      <c r="I57" s="109">
        <f t="shared" si="3"/>
        <v>1029.29</v>
      </c>
    </row>
    <row r="58" spans="1:9" x14ac:dyDescent="0.25">
      <c r="A58" s="49" t="s">
        <v>173</v>
      </c>
      <c r="B58" s="8">
        <v>1</v>
      </c>
      <c r="C58" s="8">
        <f t="shared" si="0"/>
        <v>199</v>
      </c>
      <c r="D58" s="8">
        <v>135</v>
      </c>
      <c r="E58" s="8">
        <v>64</v>
      </c>
      <c r="F58" s="109">
        <v>1647</v>
      </c>
      <c r="G58" s="109">
        <f t="shared" si="1"/>
        <v>10.907</v>
      </c>
      <c r="H58" s="109">
        <f t="shared" si="2"/>
        <v>1396.1</v>
      </c>
      <c r="I58" s="109">
        <f t="shared" si="3"/>
        <v>1725.44</v>
      </c>
    </row>
    <row r="59" spans="1:9" x14ac:dyDescent="0.25">
      <c r="A59" s="49" t="s">
        <v>123</v>
      </c>
      <c r="B59" s="8">
        <v>1</v>
      </c>
      <c r="C59" s="8">
        <f t="shared" si="0"/>
        <v>134</v>
      </c>
      <c r="D59" s="8">
        <v>119</v>
      </c>
      <c r="E59" s="8">
        <v>15</v>
      </c>
      <c r="F59" s="109">
        <v>1647</v>
      </c>
      <c r="G59" s="109">
        <f t="shared" si="1"/>
        <v>10.907</v>
      </c>
      <c r="H59" s="109">
        <f t="shared" si="2"/>
        <v>327.20999999999998</v>
      </c>
      <c r="I59" s="109">
        <f t="shared" si="3"/>
        <v>404.4</v>
      </c>
    </row>
    <row r="60" spans="1:9" x14ac:dyDescent="0.25">
      <c r="A60" s="49" t="s">
        <v>120</v>
      </c>
      <c r="B60" s="8">
        <v>1</v>
      </c>
      <c r="C60" s="8">
        <f t="shared" si="0"/>
        <v>192</v>
      </c>
      <c r="D60" s="8">
        <v>151</v>
      </c>
      <c r="E60" s="8">
        <v>41</v>
      </c>
      <c r="F60" s="109">
        <v>1382</v>
      </c>
      <c r="G60" s="109">
        <f t="shared" si="1"/>
        <v>9.1519999999999992</v>
      </c>
      <c r="H60" s="109">
        <f t="shared" si="2"/>
        <v>750.46</v>
      </c>
      <c r="I60" s="109">
        <f t="shared" si="3"/>
        <v>927.49</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CD4FE-4832-4615-9F4A-2C345A95A024}">
  <sheetPr>
    <tabColor theme="2" tint="-0.249977111117893"/>
  </sheetPr>
  <dimension ref="A1:I32"/>
  <sheetViews>
    <sheetView zoomScale="80" zoomScaleNormal="80" workbookViewId="0">
      <selection activeCell="H1" sqref="H1:I1"/>
    </sheetView>
  </sheetViews>
  <sheetFormatPr defaultColWidth="9.140625" defaultRowHeight="16.5" x14ac:dyDescent="0.25"/>
  <cols>
    <col min="1" max="1" width="56" style="36" customWidth="1"/>
    <col min="2" max="2" width="13.42578125" style="36" customWidth="1"/>
    <col min="3" max="3" width="13.7109375" style="36" customWidth="1"/>
    <col min="4" max="4" width="14.7109375" style="36" customWidth="1"/>
    <col min="5" max="5" width="19.5703125" style="36" customWidth="1"/>
    <col min="6" max="7" width="15" style="36" customWidth="1"/>
    <col min="8" max="8" width="21.42578125" style="36" customWidth="1"/>
    <col min="9" max="9" width="19.140625" style="36" customWidth="1"/>
    <col min="10" max="10" width="9.85546875" style="36" bestFit="1" customWidth="1"/>
    <col min="11" max="16384" width="9.140625" style="36"/>
  </cols>
  <sheetData>
    <row r="1" spans="1:9" x14ac:dyDescent="0.25">
      <c r="H1" s="166" t="s">
        <v>281</v>
      </c>
      <c r="I1" s="166"/>
    </row>
    <row r="2" spans="1:9" s="54" customFormat="1" ht="36" customHeight="1" x14ac:dyDescent="0.25">
      <c r="A2" s="167" t="s">
        <v>132</v>
      </c>
      <c r="B2" s="167"/>
      <c r="C2" s="167"/>
      <c r="D2" s="167"/>
      <c r="E2" s="167"/>
      <c r="F2" s="167"/>
      <c r="G2" s="167"/>
      <c r="H2" s="167"/>
      <c r="I2" s="167"/>
    </row>
    <row r="4" spans="1:9" x14ac:dyDescent="0.25">
      <c r="A4" s="36" t="s">
        <v>168</v>
      </c>
    </row>
    <row r="5" spans="1:9" x14ac:dyDescent="0.25">
      <c r="A5" s="55" t="s">
        <v>262</v>
      </c>
      <c r="B5" s="55"/>
    </row>
    <row r="6" spans="1:9" x14ac:dyDescent="0.25">
      <c r="E6" s="56"/>
      <c r="H6" s="57"/>
    </row>
    <row r="7" spans="1:9" ht="30" customHeight="1" x14ac:dyDescent="0.25">
      <c r="A7" s="162"/>
      <c r="B7" s="162" t="s">
        <v>17</v>
      </c>
      <c r="C7" s="168" t="s">
        <v>19</v>
      </c>
      <c r="D7" s="168"/>
      <c r="E7" s="168"/>
      <c r="F7" s="168" t="s">
        <v>10</v>
      </c>
      <c r="G7" s="168" t="s">
        <v>153</v>
      </c>
      <c r="H7" s="172" t="s">
        <v>20</v>
      </c>
      <c r="I7" s="164" t="s">
        <v>7</v>
      </c>
    </row>
    <row r="8" spans="1:9" ht="36" customHeight="1" x14ac:dyDescent="0.25">
      <c r="A8" s="162"/>
      <c r="B8" s="162"/>
      <c r="C8" s="169" t="s">
        <v>1</v>
      </c>
      <c r="D8" s="169" t="s">
        <v>154</v>
      </c>
      <c r="E8" s="168" t="s">
        <v>26</v>
      </c>
      <c r="F8" s="168"/>
      <c r="G8" s="168"/>
      <c r="H8" s="172"/>
      <c r="I8" s="164"/>
    </row>
    <row r="9" spans="1:9" ht="45.75" customHeight="1" x14ac:dyDescent="0.25">
      <c r="A9" s="162"/>
      <c r="B9" s="162"/>
      <c r="C9" s="170"/>
      <c r="D9" s="170"/>
      <c r="E9" s="168"/>
      <c r="F9" s="168"/>
      <c r="G9" s="168"/>
      <c r="H9" s="172"/>
      <c r="I9" s="164"/>
    </row>
    <row r="10" spans="1:9" x14ac:dyDescent="0.25">
      <c r="A10" s="86">
        <v>1</v>
      </c>
      <c r="B10" s="86">
        <v>2</v>
      </c>
      <c r="C10" s="86" t="s">
        <v>112</v>
      </c>
      <c r="D10" s="86">
        <v>4</v>
      </c>
      <c r="E10" s="86">
        <v>5</v>
      </c>
      <c r="F10" s="86">
        <v>6</v>
      </c>
      <c r="G10" s="86">
        <v>7</v>
      </c>
      <c r="H10" s="86">
        <v>8</v>
      </c>
      <c r="I10" s="86" t="s">
        <v>133</v>
      </c>
    </row>
    <row r="11" spans="1:9" s="54" customFormat="1" x14ac:dyDescent="0.25">
      <c r="A11" s="59" t="s">
        <v>0</v>
      </c>
      <c r="B11" s="66">
        <f>SUM(B12:B12)</f>
        <v>1</v>
      </c>
      <c r="C11" s="66"/>
      <c r="D11" s="66"/>
      <c r="E11" s="66">
        <f>SUM(E12:E12)</f>
        <v>7</v>
      </c>
      <c r="F11" s="66"/>
      <c r="G11" s="66"/>
      <c r="H11" s="62">
        <f>SUM(H12:H12)</f>
        <v>107.25</v>
      </c>
      <c r="I11" s="62">
        <f>SUM(I12:I12)</f>
        <v>132.55000000000001</v>
      </c>
    </row>
    <row r="12" spans="1:9" x14ac:dyDescent="0.25">
      <c r="A12" s="63" t="s">
        <v>143</v>
      </c>
      <c r="B12" s="115">
        <v>1</v>
      </c>
      <c r="C12" s="74">
        <f>D12+E12</f>
        <v>175</v>
      </c>
      <c r="D12" s="115">
        <v>168</v>
      </c>
      <c r="E12" s="74">
        <v>7</v>
      </c>
      <c r="F12" s="115">
        <v>1287</v>
      </c>
      <c r="G12" s="69">
        <f>F12/D12</f>
        <v>7.6607142857142856</v>
      </c>
      <c r="H12" s="70">
        <f>ROUND(F12/D12*E12*2,2)</f>
        <v>107.25</v>
      </c>
      <c r="I12" s="70">
        <f>ROUND(H12*1.2359,2)</f>
        <v>132.55000000000001</v>
      </c>
    </row>
    <row r="13" spans="1:9" ht="36" customHeight="1" x14ac:dyDescent="0.25"/>
    <row r="14" spans="1:9" ht="40.5" customHeight="1" x14ac:dyDescent="0.25"/>
    <row r="15" spans="1:9" ht="36" customHeight="1" x14ac:dyDescent="0.25"/>
    <row r="16" spans="1:9" ht="36" customHeight="1" x14ac:dyDescent="0.25"/>
    <row r="17" ht="36" customHeight="1" x14ac:dyDescent="0.25"/>
    <row r="18" ht="36" customHeight="1" x14ac:dyDescent="0.25"/>
    <row r="19" ht="36" customHeight="1" x14ac:dyDescent="0.25"/>
    <row r="20" ht="36" customHeight="1" x14ac:dyDescent="0.25"/>
    <row r="21" ht="36" customHeight="1" x14ac:dyDescent="0.25"/>
    <row r="22" ht="36" customHeight="1" x14ac:dyDescent="0.25"/>
    <row r="23" ht="36" customHeight="1" x14ac:dyDescent="0.25"/>
    <row r="24" ht="36" customHeight="1" x14ac:dyDescent="0.25"/>
    <row r="25" ht="36" customHeight="1" x14ac:dyDescent="0.25"/>
    <row r="26" ht="36" customHeight="1" x14ac:dyDescent="0.25"/>
    <row r="27" ht="36" customHeight="1" x14ac:dyDescent="0.25"/>
    <row r="28" ht="36" customHeight="1" x14ac:dyDescent="0.25"/>
    <row r="29" ht="36" customHeight="1" x14ac:dyDescent="0.25"/>
    <row r="30" ht="36" customHeight="1" x14ac:dyDescent="0.25"/>
    <row r="31" ht="36" customHeight="1" x14ac:dyDescent="0.25"/>
    <row r="32" ht="36" customHeight="1" x14ac:dyDescent="0.25"/>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pageSetup orientation="portrait" horizontalDpi="90" verticalDpi="9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7A578-F21A-40A3-A8E5-E4C9D020E75C}">
  <sheetPr>
    <tabColor theme="3" tint="0.59999389629810485"/>
  </sheetPr>
  <dimension ref="A1:K45"/>
  <sheetViews>
    <sheetView zoomScale="80" zoomScaleNormal="80" workbookViewId="0">
      <selection activeCell="K11" sqref="K11"/>
    </sheetView>
  </sheetViews>
  <sheetFormatPr defaultColWidth="9.140625" defaultRowHeight="16.5" x14ac:dyDescent="0.25"/>
  <cols>
    <col min="1" max="1" width="76.7109375" style="2" customWidth="1"/>
    <col min="2" max="2" width="15.28515625" style="2" customWidth="1"/>
    <col min="3" max="3" width="14.5703125" style="2" customWidth="1"/>
    <col min="4" max="4" width="14.7109375" style="2" customWidth="1"/>
    <col min="5" max="5" width="18.42578125" style="2" customWidth="1"/>
    <col min="6" max="6" width="15.140625" style="2" customWidth="1"/>
    <col min="7" max="7" width="14.42578125" style="2" customWidth="1"/>
    <col min="8" max="8" width="18.28515625" style="2" customWidth="1"/>
    <col min="9" max="9" width="15.85546875" style="2" customWidth="1"/>
    <col min="10" max="10" width="9.140625" style="2"/>
    <col min="11" max="11" width="11.42578125" style="2" bestFit="1" customWidth="1"/>
    <col min="12" max="16384" width="9.140625" style="2"/>
  </cols>
  <sheetData>
    <row r="1" spans="1:11" x14ac:dyDescent="0.25">
      <c r="H1" s="136" t="s">
        <v>275</v>
      </c>
      <c r="I1" s="136"/>
    </row>
    <row r="2" spans="1:11" s="1" customFormat="1" ht="39.75" customHeight="1" x14ac:dyDescent="0.25">
      <c r="A2" s="135" t="s">
        <v>132</v>
      </c>
      <c r="B2" s="135"/>
      <c r="C2" s="135"/>
      <c r="D2" s="135"/>
      <c r="E2" s="135"/>
      <c r="F2" s="135"/>
      <c r="G2" s="135"/>
      <c r="H2" s="135"/>
      <c r="I2" s="135"/>
    </row>
    <row r="4" spans="1:11" x14ac:dyDescent="0.25">
      <c r="A4" s="2" t="s">
        <v>127</v>
      </c>
    </row>
    <row r="5" spans="1:11" x14ac:dyDescent="0.25">
      <c r="A5" s="36" t="s">
        <v>267</v>
      </c>
    </row>
    <row r="6" spans="1:11" x14ac:dyDescent="0.25">
      <c r="E6" s="17"/>
      <c r="H6" s="16"/>
    </row>
    <row r="7" spans="1:11" ht="45.75" customHeight="1" x14ac:dyDescent="0.25">
      <c r="A7" s="181"/>
      <c r="B7" s="181" t="s">
        <v>17</v>
      </c>
      <c r="C7" s="181" t="s">
        <v>19</v>
      </c>
      <c r="D7" s="181"/>
      <c r="E7" s="181"/>
      <c r="F7" s="181" t="s">
        <v>10</v>
      </c>
      <c r="G7" s="181" t="s">
        <v>153</v>
      </c>
      <c r="H7" s="182" t="s">
        <v>20</v>
      </c>
      <c r="I7" s="183" t="s">
        <v>7</v>
      </c>
    </row>
    <row r="8" spans="1:11" ht="24" customHeight="1" x14ac:dyDescent="0.25">
      <c r="A8" s="181"/>
      <c r="B8" s="181"/>
      <c r="C8" s="178" t="s">
        <v>1</v>
      </c>
      <c r="D8" s="178" t="s">
        <v>154</v>
      </c>
      <c r="E8" s="180" t="s">
        <v>26</v>
      </c>
      <c r="F8" s="181"/>
      <c r="G8" s="181"/>
      <c r="H8" s="182"/>
      <c r="I8" s="183"/>
    </row>
    <row r="9" spans="1:11" ht="26.25" customHeight="1" x14ac:dyDescent="0.25">
      <c r="A9" s="181"/>
      <c r="B9" s="181"/>
      <c r="C9" s="179"/>
      <c r="D9" s="179"/>
      <c r="E9" s="180"/>
      <c r="F9" s="181"/>
      <c r="G9" s="181"/>
      <c r="H9" s="182"/>
      <c r="I9" s="183"/>
    </row>
    <row r="10" spans="1:11" x14ac:dyDescent="0.25">
      <c r="A10" s="116">
        <v>1</v>
      </c>
      <c r="B10" s="116">
        <v>2</v>
      </c>
      <c r="C10" s="116" t="s">
        <v>112</v>
      </c>
      <c r="D10" s="116">
        <v>4</v>
      </c>
      <c r="E10" s="116">
        <v>5</v>
      </c>
      <c r="F10" s="116">
        <v>6</v>
      </c>
      <c r="G10" s="116">
        <v>7</v>
      </c>
      <c r="H10" s="116">
        <v>8</v>
      </c>
      <c r="I10" s="116" t="s">
        <v>133</v>
      </c>
    </row>
    <row r="11" spans="1:11" s="1" customFormat="1" x14ac:dyDescent="0.25">
      <c r="A11" s="3" t="s">
        <v>0</v>
      </c>
      <c r="B11" s="121">
        <f t="shared" ref="B11" si="0">SUM(B12:B43)</f>
        <v>32</v>
      </c>
      <c r="C11" s="121"/>
      <c r="D11" s="121"/>
      <c r="E11" s="121">
        <f>SUM(E12:E43)</f>
        <v>819.16</v>
      </c>
      <c r="F11" s="118"/>
      <c r="G11" s="118"/>
      <c r="H11" s="118">
        <f>SUM(H12:H43)</f>
        <v>16516.78</v>
      </c>
      <c r="I11" s="118">
        <f>SUM(I12:I43)</f>
        <v>20408.070000000003</v>
      </c>
      <c r="K11" s="132"/>
    </row>
    <row r="12" spans="1:11" x14ac:dyDescent="0.25">
      <c r="A12" s="7" t="s">
        <v>179</v>
      </c>
      <c r="B12" s="74">
        <v>1</v>
      </c>
      <c r="C12" s="74">
        <f t="shared" ref="C12:C24" si="1">D12+E12</f>
        <v>184.5</v>
      </c>
      <c r="D12" s="74">
        <v>166</v>
      </c>
      <c r="E12" s="74">
        <v>18.5</v>
      </c>
      <c r="F12" s="75">
        <v>2441</v>
      </c>
      <c r="G12" s="75">
        <f t="shared" ref="G12:G29" si="2" xml:space="preserve"> ROUND(F12/166,3)</f>
        <v>14.705</v>
      </c>
      <c r="H12" s="75">
        <f t="shared" ref="H12:H29" si="3">ROUND(E12*G12*2,2)</f>
        <v>544.09</v>
      </c>
      <c r="I12" s="75">
        <f t="shared" ref="I12:I28" si="4">ROUND(H12*1.2359,2)</f>
        <v>672.44</v>
      </c>
    </row>
    <row r="13" spans="1:11" x14ac:dyDescent="0.25">
      <c r="A13" s="7" t="s">
        <v>187</v>
      </c>
      <c r="B13" s="74">
        <v>1</v>
      </c>
      <c r="C13" s="74">
        <f t="shared" si="1"/>
        <v>170</v>
      </c>
      <c r="D13" s="74">
        <v>166</v>
      </c>
      <c r="E13" s="74">
        <v>4</v>
      </c>
      <c r="F13" s="75">
        <v>2264</v>
      </c>
      <c r="G13" s="75">
        <f t="shared" si="2"/>
        <v>13.638999999999999</v>
      </c>
      <c r="H13" s="75">
        <f t="shared" si="3"/>
        <v>109.11</v>
      </c>
      <c r="I13" s="75">
        <f t="shared" si="4"/>
        <v>134.85</v>
      </c>
    </row>
    <row r="14" spans="1:11" x14ac:dyDescent="0.25">
      <c r="A14" s="7" t="s">
        <v>177</v>
      </c>
      <c r="B14" s="74">
        <v>1</v>
      </c>
      <c r="C14" s="74">
        <f t="shared" si="1"/>
        <v>152</v>
      </c>
      <c r="D14" s="74">
        <v>143</v>
      </c>
      <c r="E14" s="74">
        <v>9</v>
      </c>
      <c r="F14" s="75">
        <v>2264</v>
      </c>
      <c r="G14" s="75">
        <f t="shared" si="2"/>
        <v>13.638999999999999</v>
      </c>
      <c r="H14" s="75">
        <f t="shared" si="3"/>
        <v>245.5</v>
      </c>
      <c r="I14" s="75">
        <f t="shared" si="4"/>
        <v>303.41000000000003</v>
      </c>
    </row>
    <row r="15" spans="1:11" x14ac:dyDescent="0.25">
      <c r="A15" s="7" t="s">
        <v>177</v>
      </c>
      <c r="B15" s="74">
        <v>1</v>
      </c>
      <c r="C15" s="74">
        <f t="shared" si="1"/>
        <v>184</v>
      </c>
      <c r="D15" s="74">
        <v>166</v>
      </c>
      <c r="E15" s="74">
        <v>18</v>
      </c>
      <c r="F15" s="75">
        <v>2264</v>
      </c>
      <c r="G15" s="75">
        <f t="shared" si="2"/>
        <v>13.638999999999999</v>
      </c>
      <c r="H15" s="75">
        <f t="shared" si="3"/>
        <v>491</v>
      </c>
      <c r="I15" s="75">
        <f t="shared" si="4"/>
        <v>606.83000000000004</v>
      </c>
    </row>
    <row r="16" spans="1:11" x14ac:dyDescent="0.25">
      <c r="A16" s="71" t="s">
        <v>188</v>
      </c>
      <c r="B16" s="74">
        <v>1</v>
      </c>
      <c r="C16" s="74">
        <f t="shared" si="1"/>
        <v>198</v>
      </c>
      <c r="D16" s="74">
        <v>166</v>
      </c>
      <c r="E16" s="74">
        <v>32</v>
      </c>
      <c r="F16" s="75">
        <v>2100</v>
      </c>
      <c r="G16" s="75">
        <f t="shared" si="2"/>
        <v>12.651</v>
      </c>
      <c r="H16" s="75">
        <f t="shared" si="3"/>
        <v>809.66</v>
      </c>
      <c r="I16" s="75">
        <f t="shared" si="4"/>
        <v>1000.66</v>
      </c>
    </row>
    <row r="17" spans="1:9" x14ac:dyDescent="0.25">
      <c r="A17" s="117" t="s">
        <v>178</v>
      </c>
      <c r="B17" s="74">
        <v>1</v>
      </c>
      <c r="C17" s="74">
        <f t="shared" si="1"/>
        <v>176.25</v>
      </c>
      <c r="D17" s="74">
        <v>135</v>
      </c>
      <c r="E17" s="74">
        <v>41.25</v>
      </c>
      <c r="F17" s="75">
        <v>1647</v>
      </c>
      <c r="G17" s="75">
        <f t="shared" si="2"/>
        <v>9.9220000000000006</v>
      </c>
      <c r="H17" s="75">
        <f t="shared" si="3"/>
        <v>818.57</v>
      </c>
      <c r="I17" s="75">
        <f t="shared" si="4"/>
        <v>1011.67</v>
      </c>
    </row>
    <row r="18" spans="1:9" x14ac:dyDescent="0.25">
      <c r="A18" s="7" t="s">
        <v>190</v>
      </c>
      <c r="B18" s="74">
        <v>1</v>
      </c>
      <c r="C18" s="74">
        <f t="shared" si="1"/>
        <v>172</v>
      </c>
      <c r="D18" s="74">
        <v>166</v>
      </c>
      <c r="E18" s="74">
        <v>6</v>
      </c>
      <c r="F18" s="75">
        <v>1382</v>
      </c>
      <c r="G18" s="75">
        <f t="shared" si="2"/>
        <v>8.3249999999999993</v>
      </c>
      <c r="H18" s="75">
        <f t="shared" si="3"/>
        <v>99.9</v>
      </c>
      <c r="I18" s="75">
        <f t="shared" si="4"/>
        <v>123.47</v>
      </c>
    </row>
    <row r="19" spans="1:9" x14ac:dyDescent="0.25">
      <c r="A19" s="7" t="s">
        <v>181</v>
      </c>
      <c r="B19" s="74">
        <v>1</v>
      </c>
      <c r="C19" s="74">
        <f t="shared" si="1"/>
        <v>187</v>
      </c>
      <c r="D19" s="74">
        <v>166</v>
      </c>
      <c r="E19" s="74">
        <v>21</v>
      </c>
      <c r="F19" s="75">
        <v>1647</v>
      </c>
      <c r="G19" s="75">
        <f t="shared" si="2"/>
        <v>9.9220000000000006</v>
      </c>
      <c r="H19" s="75">
        <f t="shared" si="3"/>
        <v>416.72</v>
      </c>
      <c r="I19" s="75">
        <f t="shared" si="4"/>
        <v>515.02</v>
      </c>
    </row>
    <row r="20" spans="1:9" x14ac:dyDescent="0.25">
      <c r="A20" s="7" t="s">
        <v>174</v>
      </c>
      <c r="B20" s="74">
        <v>1</v>
      </c>
      <c r="C20" s="74">
        <f t="shared" si="1"/>
        <v>128</v>
      </c>
      <c r="D20" s="74">
        <v>119</v>
      </c>
      <c r="E20" s="74">
        <v>9</v>
      </c>
      <c r="F20" s="75">
        <v>1382</v>
      </c>
      <c r="G20" s="75">
        <f t="shared" si="2"/>
        <v>8.3249999999999993</v>
      </c>
      <c r="H20" s="75">
        <f t="shared" si="3"/>
        <v>149.85</v>
      </c>
      <c r="I20" s="75">
        <f t="shared" si="4"/>
        <v>185.2</v>
      </c>
    </row>
    <row r="21" spans="1:9" x14ac:dyDescent="0.25">
      <c r="A21" s="7" t="s">
        <v>174</v>
      </c>
      <c r="B21" s="74">
        <v>1</v>
      </c>
      <c r="C21" s="74">
        <f t="shared" si="1"/>
        <v>216</v>
      </c>
      <c r="D21" s="74">
        <v>166</v>
      </c>
      <c r="E21" s="74">
        <v>50</v>
      </c>
      <c r="F21" s="75">
        <v>1382</v>
      </c>
      <c r="G21" s="75">
        <f t="shared" si="2"/>
        <v>8.3249999999999993</v>
      </c>
      <c r="H21" s="75">
        <f t="shared" si="3"/>
        <v>832.5</v>
      </c>
      <c r="I21" s="75">
        <f t="shared" si="4"/>
        <v>1028.8900000000001</v>
      </c>
    </row>
    <row r="22" spans="1:9" x14ac:dyDescent="0.25">
      <c r="A22" s="7" t="s">
        <v>131</v>
      </c>
      <c r="B22" s="74">
        <v>1</v>
      </c>
      <c r="C22" s="74">
        <f t="shared" si="1"/>
        <v>169.75</v>
      </c>
      <c r="D22" s="74">
        <v>135</v>
      </c>
      <c r="E22" s="74">
        <v>34.75</v>
      </c>
      <c r="F22" s="75">
        <v>1700</v>
      </c>
      <c r="G22" s="75">
        <f t="shared" si="2"/>
        <v>10.241</v>
      </c>
      <c r="H22" s="75">
        <f t="shared" si="3"/>
        <v>711.75</v>
      </c>
      <c r="I22" s="75">
        <f t="shared" si="4"/>
        <v>879.65</v>
      </c>
    </row>
    <row r="23" spans="1:9" x14ac:dyDescent="0.25">
      <c r="A23" s="7" t="s">
        <v>182</v>
      </c>
      <c r="B23" s="74">
        <v>1</v>
      </c>
      <c r="C23" s="74">
        <f t="shared" si="1"/>
        <v>176.5</v>
      </c>
      <c r="D23" s="74">
        <v>166</v>
      </c>
      <c r="E23" s="74">
        <v>10.5</v>
      </c>
      <c r="F23" s="75">
        <v>1534</v>
      </c>
      <c r="G23" s="75">
        <f t="shared" si="2"/>
        <v>9.2409999999999997</v>
      </c>
      <c r="H23" s="75">
        <f t="shared" si="3"/>
        <v>194.06</v>
      </c>
      <c r="I23" s="75">
        <f t="shared" si="4"/>
        <v>239.84</v>
      </c>
    </row>
    <row r="24" spans="1:9" x14ac:dyDescent="0.25">
      <c r="A24" s="7" t="s">
        <v>182</v>
      </c>
      <c r="B24" s="74">
        <v>1</v>
      </c>
      <c r="C24" s="74">
        <f t="shared" si="1"/>
        <v>151.84</v>
      </c>
      <c r="D24" s="74">
        <v>126</v>
      </c>
      <c r="E24" s="74">
        <v>25.84</v>
      </c>
      <c r="F24" s="75">
        <v>1534</v>
      </c>
      <c r="G24" s="75">
        <f t="shared" si="2"/>
        <v>9.2409999999999997</v>
      </c>
      <c r="H24" s="75">
        <f t="shared" si="3"/>
        <v>477.57</v>
      </c>
      <c r="I24" s="75">
        <f t="shared" si="4"/>
        <v>590.23</v>
      </c>
    </row>
    <row r="25" spans="1:9" x14ac:dyDescent="0.25">
      <c r="A25" s="7" t="s">
        <v>180</v>
      </c>
      <c r="B25" s="74">
        <v>1</v>
      </c>
      <c r="C25" s="74">
        <v>246.5</v>
      </c>
      <c r="D25" s="119">
        <v>159</v>
      </c>
      <c r="E25" s="74">
        <v>82.5</v>
      </c>
      <c r="F25" s="75">
        <v>2100</v>
      </c>
      <c r="G25" s="75">
        <f t="shared" si="2"/>
        <v>12.651</v>
      </c>
      <c r="H25" s="75">
        <f t="shared" si="3"/>
        <v>2087.42</v>
      </c>
      <c r="I25" s="75">
        <f t="shared" si="4"/>
        <v>2579.84</v>
      </c>
    </row>
    <row r="26" spans="1:9" x14ac:dyDescent="0.25">
      <c r="A26" s="7" t="s">
        <v>130</v>
      </c>
      <c r="B26" s="74">
        <v>1</v>
      </c>
      <c r="C26" s="74">
        <f>D26+E26</f>
        <v>156</v>
      </c>
      <c r="D26" s="74">
        <v>135</v>
      </c>
      <c r="E26" s="74">
        <v>21</v>
      </c>
      <c r="F26" s="75">
        <v>1647</v>
      </c>
      <c r="G26" s="75">
        <f t="shared" si="2"/>
        <v>9.9220000000000006</v>
      </c>
      <c r="H26" s="75">
        <f t="shared" si="3"/>
        <v>416.72</v>
      </c>
      <c r="I26" s="75">
        <f t="shared" si="4"/>
        <v>515.02</v>
      </c>
    </row>
    <row r="27" spans="1:9" x14ac:dyDescent="0.25">
      <c r="A27" s="7" t="s">
        <v>265</v>
      </c>
      <c r="B27" s="74">
        <v>1</v>
      </c>
      <c r="C27" s="74">
        <f>D27+E27</f>
        <v>188</v>
      </c>
      <c r="D27" s="74">
        <v>159</v>
      </c>
      <c r="E27" s="74">
        <v>29</v>
      </c>
      <c r="F27" s="75">
        <v>1534</v>
      </c>
      <c r="G27" s="75">
        <f t="shared" si="2"/>
        <v>9.2409999999999997</v>
      </c>
      <c r="H27" s="75">
        <f t="shared" si="3"/>
        <v>535.98</v>
      </c>
      <c r="I27" s="75">
        <f t="shared" si="4"/>
        <v>662.42</v>
      </c>
    </row>
    <row r="28" spans="1:9" x14ac:dyDescent="0.25">
      <c r="A28" s="7" t="s">
        <v>263</v>
      </c>
      <c r="B28" s="74">
        <v>1</v>
      </c>
      <c r="C28" s="74">
        <f>D28+E28</f>
        <v>132.57</v>
      </c>
      <c r="D28" s="74">
        <v>104</v>
      </c>
      <c r="E28" s="74">
        <v>28.57</v>
      </c>
      <c r="F28" s="75">
        <v>2100</v>
      </c>
      <c r="G28" s="75">
        <f t="shared" si="2"/>
        <v>12.651</v>
      </c>
      <c r="H28" s="75">
        <f t="shared" si="3"/>
        <v>722.88</v>
      </c>
      <c r="I28" s="75">
        <f t="shared" si="4"/>
        <v>893.41</v>
      </c>
    </row>
    <row r="29" spans="1:9" x14ac:dyDescent="0.25">
      <c r="A29" s="7" t="s">
        <v>193</v>
      </c>
      <c r="B29" s="74">
        <v>1</v>
      </c>
      <c r="C29" s="74">
        <f>D29+E29</f>
        <v>189.25</v>
      </c>
      <c r="D29" s="74">
        <v>166</v>
      </c>
      <c r="E29" s="74">
        <v>23.25</v>
      </c>
      <c r="F29" s="75">
        <v>1366</v>
      </c>
      <c r="G29" s="75">
        <f t="shared" si="2"/>
        <v>8.2289999999999992</v>
      </c>
      <c r="H29" s="75">
        <f t="shared" si="3"/>
        <v>382.65</v>
      </c>
      <c r="I29" s="75">
        <f t="shared" ref="I29" si="5">ROUND(H29*1.2359,2)</f>
        <v>472.92</v>
      </c>
    </row>
    <row r="30" spans="1:9" x14ac:dyDescent="0.25">
      <c r="A30" s="7" t="s">
        <v>266</v>
      </c>
      <c r="B30" s="74">
        <v>1</v>
      </c>
      <c r="C30" s="74">
        <f t="shared" ref="C30:C38" si="6">D30+E30</f>
        <v>175</v>
      </c>
      <c r="D30" s="74">
        <v>166</v>
      </c>
      <c r="E30" s="74">
        <v>9</v>
      </c>
      <c r="F30" s="75">
        <v>1382</v>
      </c>
      <c r="G30" s="75">
        <f t="shared" ref="G30:G43" si="7" xml:space="preserve"> ROUND(F30/166,3)</f>
        <v>8.3249999999999993</v>
      </c>
      <c r="H30" s="75">
        <f t="shared" ref="H30:H35" si="8">ROUND(E30*G30*2,2)</f>
        <v>149.85</v>
      </c>
      <c r="I30" s="120">
        <f>ROUND(H30*1.2194,2)</f>
        <v>182.73</v>
      </c>
    </row>
    <row r="31" spans="1:9" x14ac:dyDescent="0.25">
      <c r="A31" s="7" t="s">
        <v>129</v>
      </c>
      <c r="B31" s="74">
        <v>1</v>
      </c>
      <c r="C31" s="74">
        <f>D31+E31</f>
        <v>187</v>
      </c>
      <c r="D31" s="74">
        <v>143</v>
      </c>
      <c r="E31" s="74">
        <v>44</v>
      </c>
      <c r="F31" s="75">
        <v>1917</v>
      </c>
      <c r="G31" s="75">
        <f xml:space="preserve"> ROUND(F31/166,3)</f>
        <v>11.548</v>
      </c>
      <c r="H31" s="75">
        <f>ROUND(E31*G31*2,2)</f>
        <v>1016.22</v>
      </c>
      <c r="I31" s="75">
        <f>ROUND(H31*1.2359,2)</f>
        <v>1255.95</v>
      </c>
    </row>
    <row r="32" spans="1:9" x14ac:dyDescent="0.25">
      <c r="A32" s="7" t="s">
        <v>128</v>
      </c>
      <c r="B32" s="74">
        <v>1</v>
      </c>
      <c r="C32" s="74">
        <f>D32+E32</f>
        <v>200</v>
      </c>
      <c r="D32" s="74">
        <v>166</v>
      </c>
      <c r="E32" s="74">
        <v>34</v>
      </c>
      <c r="F32" s="75">
        <v>1647</v>
      </c>
      <c r="G32" s="75">
        <f xml:space="preserve"> ROUND(F32/166,3)</f>
        <v>9.9220000000000006</v>
      </c>
      <c r="H32" s="75">
        <f>ROUND(E32*G32*2,2)</f>
        <v>674.7</v>
      </c>
      <c r="I32" s="75">
        <f>ROUND(H32*1.2359,2)</f>
        <v>833.86</v>
      </c>
    </row>
    <row r="33" spans="1:9" x14ac:dyDescent="0.25">
      <c r="A33" s="7" t="s">
        <v>175</v>
      </c>
      <c r="B33" s="74">
        <v>1</v>
      </c>
      <c r="C33" s="74">
        <f t="shared" si="6"/>
        <v>186</v>
      </c>
      <c r="D33" s="74">
        <v>166</v>
      </c>
      <c r="E33" s="74">
        <v>20</v>
      </c>
      <c r="F33" s="75">
        <v>1167</v>
      </c>
      <c r="G33" s="75">
        <f t="shared" si="7"/>
        <v>7.03</v>
      </c>
      <c r="H33" s="75">
        <f t="shared" si="8"/>
        <v>281.2</v>
      </c>
      <c r="I33" s="75">
        <f t="shared" ref="I33:I35" si="9">ROUND(H33*1.2359,2)</f>
        <v>347.54</v>
      </c>
    </row>
    <row r="34" spans="1:9" x14ac:dyDescent="0.25">
      <c r="A34" s="7" t="s">
        <v>176</v>
      </c>
      <c r="B34" s="74">
        <v>1</v>
      </c>
      <c r="C34" s="74">
        <f>D34+E34</f>
        <v>199.5</v>
      </c>
      <c r="D34" s="74">
        <v>166</v>
      </c>
      <c r="E34" s="74">
        <v>33.5</v>
      </c>
      <c r="F34" s="75">
        <v>1647</v>
      </c>
      <c r="G34" s="75">
        <f xml:space="preserve"> ROUND(F34/166,3)</f>
        <v>9.9220000000000006</v>
      </c>
      <c r="H34" s="75">
        <f>ROUND(E34*G34*2,2)</f>
        <v>664.77</v>
      </c>
      <c r="I34" s="75">
        <f>ROUND(H34*1.2359,2)</f>
        <v>821.59</v>
      </c>
    </row>
    <row r="35" spans="1:9" x14ac:dyDescent="0.25">
      <c r="A35" s="7" t="s">
        <v>176</v>
      </c>
      <c r="B35" s="74">
        <v>1</v>
      </c>
      <c r="C35" s="74">
        <f t="shared" si="6"/>
        <v>198</v>
      </c>
      <c r="D35" s="74">
        <v>166</v>
      </c>
      <c r="E35" s="74">
        <v>32</v>
      </c>
      <c r="F35" s="75">
        <v>1534</v>
      </c>
      <c r="G35" s="75">
        <f t="shared" si="7"/>
        <v>9.2409999999999997</v>
      </c>
      <c r="H35" s="75">
        <f t="shared" si="8"/>
        <v>591.41999999999996</v>
      </c>
      <c r="I35" s="75">
        <f t="shared" si="9"/>
        <v>730.94</v>
      </c>
    </row>
    <row r="36" spans="1:9" x14ac:dyDescent="0.25">
      <c r="A36" s="7" t="s">
        <v>176</v>
      </c>
      <c r="B36" s="74">
        <v>1</v>
      </c>
      <c r="C36" s="74">
        <f>D36+E36</f>
        <v>175</v>
      </c>
      <c r="D36" s="74">
        <v>158</v>
      </c>
      <c r="E36" s="74">
        <v>17</v>
      </c>
      <c r="F36" s="75">
        <v>1287</v>
      </c>
      <c r="G36" s="75">
        <f xml:space="preserve"> ROUND(F36/166,3)</f>
        <v>7.7530000000000001</v>
      </c>
      <c r="H36" s="75">
        <f>ROUND(E36*G36*2,2)</f>
        <v>263.60000000000002</v>
      </c>
      <c r="I36" s="75">
        <f>ROUND(H36*1.2359,2)</f>
        <v>325.77999999999997</v>
      </c>
    </row>
    <row r="37" spans="1:9" x14ac:dyDescent="0.25">
      <c r="A37" s="7" t="s">
        <v>176</v>
      </c>
      <c r="B37" s="74">
        <v>1</v>
      </c>
      <c r="C37" s="74">
        <f>D37+E37</f>
        <v>192.25</v>
      </c>
      <c r="D37" s="74">
        <v>166</v>
      </c>
      <c r="E37" s="74">
        <v>26.25</v>
      </c>
      <c r="F37" s="75">
        <v>1534</v>
      </c>
      <c r="G37" s="75">
        <f xml:space="preserve"> ROUND(F37/166,3)</f>
        <v>9.2409999999999997</v>
      </c>
      <c r="H37" s="75">
        <f>ROUND(E37*G37*2,2)</f>
        <v>485.15</v>
      </c>
      <c r="I37" s="75">
        <f>ROUND(H37*1.2359,2)</f>
        <v>599.6</v>
      </c>
    </row>
    <row r="38" spans="1:9" x14ac:dyDescent="0.25">
      <c r="A38" s="7" t="s">
        <v>192</v>
      </c>
      <c r="B38" s="74">
        <v>1</v>
      </c>
      <c r="C38" s="74">
        <f t="shared" si="6"/>
        <v>146</v>
      </c>
      <c r="D38" s="74">
        <v>135</v>
      </c>
      <c r="E38" s="74">
        <v>11</v>
      </c>
      <c r="F38" s="75">
        <v>1917</v>
      </c>
      <c r="G38" s="75">
        <f t="shared" si="7"/>
        <v>11.548</v>
      </c>
      <c r="H38" s="75">
        <f t="shared" ref="H38" si="10">ROUND(E38*G38*2,2)</f>
        <v>254.06</v>
      </c>
      <c r="I38" s="75">
        <f t="shared" ref="I38" si="11">ROUND(H38*1.2359,2)</f>
        <v>313.99</v>
      </c>
    </row>
    <row r="39" spans="1:9" x14ac:dyDescent="0.25">
      <c r="A39" s="7" t="s">
        <v>183</v>
      </c>
      <c r="B39" s="74">
        <v>1</v>
      </c>
      <c r="C39" s="74">
        <f>D39+E39</f>
        <v>181.75</v>
      </c>
      <c r="D39" s="74">
        <v>166</v>
      </c>
      <c r="E39" s="74">
        <v>15.75</v>
      </c>
      <c r="F39" s="75">
        <v>1093</v>
      </c>
      <c r="G39" s="75">
        <f xml:space="preserve"> ROUND(F39/166,3)</f>
        <v>6.5839999999999996</v>
      </c>
      <c r="H39" s="75">
        <f t="shared" ref="H39" si="12">ROUND(E39*G39*2,2)</f>
        <v>207.4</v>
      </c>
      <c r="I39" s="75">
        <f t="shared" ref="I39" si="13">ROUND(H39*1.2359,2)</f>
        <v>256.33</v>
      </c>
    </row>
    <row r="40" spans="1:9" x14ac:dyDescent="0.25">
      <c r="A40" s="7" t="s">
        <v>183</v>
      </c>
      <c r="B40" s="74">
        <v>1</v>
      </c>
      <c r="C40" s="74">
        <f>D40+E40</f>
        <v>125</v>
      </c>
      <c r="D40" s="74">
        <v>102</v>
      </c>
      <c r="E40" s="74">
        <v>23</v>
      </c>
      <c r="F40" s="75">
        <v>1093</v>
      </c>
      <c r="G40" s="75">
        <f xml:space="preserve"> ROUND(F40/166,3)</f>
        <v>6.5839999999999996</v>
      </c>
      <c r="H40" s="75">
        <f>ROUND(E40*G40*2,2)</f>
        <v>302.86</v>
      </c>
      <c r="I40" s="75">
        <f>ROUND(H40*1.2359,2)</f>
        <v>374.3</v>
      </c>
    </row>
    <row r="41" spans="1:9" x14ac:dyDescent="0.25">
      <c r="A41" s="7" t="s">
        <v>184</v>
      </c>
      <c r="B41" s="74">
        <v>1</v>
      </c>
      <c r="C41" s="74">
        <f>D41+E41</f>
        <v>176</v>
      </c>
      <c r="D41" s="74">
        <v>166</v>
      </c>
      <c r="E41" s="74">
        <v>10</v>
      </c>
      <c r="F41" s="75">
        <v>1287</v>
      </c>
      <c r="G41" s="75">
        <f xml:space="preserve"> ROUND(F41/166,3)</f>
        <v>7.7530000000000001</v>
      </c>
      <c r="H41" s="75">
        <f>ROUND(E41*G41*2,2)</f>
        <v>155.06</v>
      </c>
      <c r="I41" s="120">
        <f>ROUND(H41*1.2194,2)</f>
        <v>189.08</v>
      </c>
    </row>
    <row r="42" spans="1:9" x14ac:dyDescent="0.25">
      <c r="A42" s="7" t="s">
        <v>264</v>
      </c>
      <c r="B42" s="74">
        <v>1</v>
      </c>
      <c r="C42" s="74">
        <f>D42+E42</f>
        <v>220.5</v>
      </c>
      <c r="D42" s="74">
        <v>166</v>
      </c>
      <c r="E42" s="74">
        <v>54.5</v>
      </c>
      <c r="F42" s="75">
        <v>1414</v>
      </c>
      <c r="G42" s="75">
        <f xml:space="preserve"> ROUND(F42/166,3)</f>
        <v>8.5180000000000007</v>
      </c>
      <c r="H42" s="75">
        <f>ROUND(E42*G42*2,2)</f>
        <v>928.46</v>
      </c>
      <c r="I42" s="75">
        <f>ROUND(H42*1.2359,2)</f>
        <v>1147.48</v>
      </c>
    </row>
    <row r="43" spans="1:9" x14ac:dyDescent="0.25">
      <c r="A43" s="7" t="s">
        <v>189</v>
      </c>
      <c r="B43" s="74">
        <v>1</v>
      </c>
      <c r="C43" s="74">
        <f t="shared" ref="C43" si="14">D43+E43</f>
        <v>167</v>
      </c>
      <c r="D43" s="74">
        <v>142</v>
      </c>
      <c r="E43" s="74">
        <v>25</v>
      </c>
      <c r="F43" s="75">
        <v>1647</v>
      </c>
      <c r="G43" s="75">
        <f t="shared" si="7"/>
        <v>9.9220000000000006</v>
      </c>
      <c r="H43" s="75">
        <f t="shared" ref="H43" si="15">ROUND(E43*G43*2,2)</f>
        <v>496.1</v>
      </c>
      <c r="I43" s="75">
        <f t="shared" ref="I43" si="16">ROUND(H43*1.2359,2)</f>
        <v>613.13</v>
      </c>
    </row>
    <row r="45" spans="1:9" x14ac:dyDescent="0.25">
      <c r="A45" s="165" t="s">
        <v>244</v>
      </c>
      <c r="B45" s="165"/>
    </row>
  </sheetData>
  <mergeCells count="13">
    <mergeCell ref="A45:B45"/>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pageSetup orientation="portrait" horizontalDpi="90" verticalDpi="9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93E1D-0880-4902-A5C7-E04EE862D07B}">
  <sheetPr>
    <tabColor theme="3" tint="0.59999389629810485"/>
  </sheetPr>
  <dimension ref="A1:K35"/>
  <sheetViews>
    <sheetView zoomScale="80" zoomScaleNormal="80" workbookViewId="0">
      <selection activeCell="H1" sqref="H1:I1"/>
    </sheetView>
  </sheetViews>
  <sheetFormatPr defaultColWidth="9.140625" defaultRowHeight="16.5" x14ac:dyDescent="0.25"/>
  <cols>
    <col min="1" max="1" width="77.42578125" style="2" customWidth="1"/>
    <col min="2" max="2" width="15.28515625" style="2" customWidth="1"/>
    <col min="3" max="3" width="14.5703125" style="2" customWidth="1"/>
    <col min="4" max="4" width="14.7109375" style="2" customWidth="1"/>
    <col min="5" max="5" width="18.42578125" style="2" customWidth="1"/>
    <col min="6" max="6" width="18.5703125" style="2" customWidth="1"/>
    <col min="7" max="7" width="16.28515625" style="2" customWidth="1"/>
    <col min="8" max="8" width="20.42578125" style="2" customWidth="1"/>
    <col min="9" max="9" width="23" style="2" customWidth="1"/>
    <col min="10" max="16384" width="9.140625" style="2"/>
  </cols>
  <sheetData>
    <row r="1" spans="1:11" x14ac:dyDescent="0.25">
      <c r="H1" s="136" t="s">
        <v>276</v>
      </c>
      <c r="I1" s="136"/>
    </row>
    <row r="2" spans="1:11" s="1" customFormat="1" ht="39.75" customHeight="1" x14ac:dyDescent="0.25">
      <c r="A2" s="135" t="s">
        <v>132</v>
      </c>
      <c r="B2" s="135"/>
      <c r="C2" s="135"/>
      <c r="D2" s="135"/>
      <c r="E2" s="135"/>
      <c r="F2" s="135"/>
      <c r="G2" s="135"/>
      <c r="H2" s="135"/>
      <c r="I2" s="135"/>
    </row>
    <row r="4" spans="1:11" x14ac:dyDescent="0.25">
      <c r="A4" s="2" t="s">
        <v>127</v>
      </c>
    </row>
    <row r="5" spans="1:11" x14ac:dyDescent="0.25">
      <c r="A5" s="36" t="s">
        <v>269</v>
      </c>
    </row>
    <row r="6" spans="1:11" x14ac:dyDescent="0.25">
      <c r="E6" s="17"/>
      <c r="H6" s="16"/>
    </row>
    <row r="7" spans="1:11" ht="28.5" customHeight="1" x14ac:dyDescent="0.25">
      <c r="A7" s="181"/>
      <c r="B7" s="181" t="s">
        <v>17</v>
      </c>
      <c r="C7" s="181" t="s">
        <v>19</v>
      </c>
      <c r="D7" s="181"/>
      <c r="E7" s="181"/>
      <c r="F7" s="181" t="s">
        <v>10</v>
      </c>
      <c r="G7" s="181" t="s">
        <v>153</v>
      </c>
      <c r="H7" s="182" t="s">
        <v>20</v>
      </c>
      <c r="I7" s="183" t="s">
        <v>7</v>
      </c>
    </row>
    <row r="8" spans="1:11" ht="24" customHeight="1" x14ac:dyDescent="0.25">
      <c r="A8" s="181"/>
      <c r="B8" s="181"/>
      <c r="C8" s="178" t="s">
        <v>1</v>
      </c>
      <c r="D8" s="178" t="s">
        <v>154</v>
      </c>
      <c r="E8" s="180" t="s">
        <v>26</v>
      </c>
      <c r="F8" s="181"/>
      <c r="G8" s="181"/>
      <c r="H8" s="182"/>
      <c r="I8" s="183"/>
    </row>
    <row r="9" spans="1:11" ht="31.5" customHeight="1" x14ac:dyDescent="0.25">
      <c r="A9" s="181"/>
      <c r="B9" s="181"/>
      <c r="C9" s="179"/>
      <c r="D9" s="179"/>
      <c r="E9" s="180"/>
      <c r="F9" s="181"/>
      <c r="G9" s="181"/>
      <c r="H9" s="182"/>
      <c r="I9" s="183"/>
    </row>
    <row r="10" spans="1:11" x14ac:dyDescent="0.25">
      <c r="A10" s="116">
        <v>1</v>
      </c>
      <c r="B10" s="116">
        <v>2</v>
      </c>
      <c r="C10" s="116" t="s">
        <v>112</v>
      </c>
      <c r="D10" s="116">
        <v>4</v>
      </c>
      <c r="E10" s="116">
        <v>5</v>
      </c>
      <c r="F10" s="116">
        <v>6</v>
      </c>
      <c r="G10" s="116">
        <v>7</v>
      </c>
      <c r="H10" s="116">
        <v>8</v>
      </c>
      <c r="I10" s="116" t="s">
        <v>133</v>
      </c>
    </row>
    <row r="11" spans="1:11" s="1" customFormat="1" x14ac:dyDescent="0.25">
      <c r="A11" s="3" t="s">
        <v>0</v>
      </c>
      <c r="B11" s="72">
        <f>SUM(B12:B35)</f>
        <v>24</v>
      </c>
      <c r="C11" s="72"/>
      <c r="D11" s="72"/>
      <c r="E11" s="72">
        <f t="shared" ref="E11:I11" si="0">SUM(E12:E35)</f>
        <v>556.32999999999993</v>
      </c>
      <c r="F11" s="72"/>
      <c r="G11" s="72"/>
      <c r="H11" s="73">
        <f t="shared" si="0"/>
        <v>12031.58</v>
      </c>
      <c r="I11" s="73">
        <f t="shared" si="0"/>
        <v>14869.82</v>
      </c>
    </row>
    <row r="12" spans="1:11" x14ac:dyDescent="0.25">
      <c r="A12" s="7" t="s">
        <v>179</v>
      </c>
      <c r="B12" s="74">
        <v>1</v>
      </c>
      <c r="C12" s="74">
        <f t="shared" ref="C12:C31" si="1">D12+E12</f>
        <v>202</v>
      </c>
      <c r="D12" s="74">
        <v>168</v>
      </c>
      <c r="E12" s="74">
        <v>34</v>
      </c>
      <c r="F12" s="75">
        <v>2441</v>
      </c>
      <c r="G12" s="75">
        <f xml:space="preserve"> ROUND(F12/168,3)</f>
        <v>14.53</v>
      </c>
      <c r="H12" s="75">
        <f>ROUND(E12*G12*2,2)</f>
        <v>988.04</v>
      </c>
      <c r="I12" s="75">
        <f t="shared" ref="I12:I31" si="2">ROUND(H12*1.2359,2)</f>
        <v>1221.1199999999999</v>
      </c>
      <c r="K12" s="53"/>
    </row>
    <row r="13" spans="1:11" x14ac:dyDescent="0.25">
      <c r="A13" s="7" t="s">
        <v>177</v>
      </c>
      <c r="B13" s="74">
        <v>1</v>
      </c>
      <c r="C13" s="74">
        <f t="shared" si="1"/>
        <v>177</v>
      </c>
      <c r="D13" s="74">
        <v>168</v>
      </c>
      <c r="E13" s="74">
        <v>9</v>
      </c>
      <c r="F13" s="75">
        <v>2264</v>
      </c>
      <c r="G13" s="75">
        <f t="shared" ref="G13:G35" si="3" xml:space="preserve"> ROUND(F13/168,3)</f>
        <v>13.476000000000001</v>
      </c>
      <c r="H13" s="75">
        <f>ROUND(E13*G13*2,2)</f>
        <v>242.57</v>
      </c>
      <c r="I13" s="75">
        <f t="shared" si="2"/>
        <v>299.79000000000002</v>
      </c>
    </row>
    <row r="14" spans="1:11" x14ac:dyDescent="0.25">
      <c r="A14" s="7" t="s">
        <v>131</v>
      </c>
      <c r="B14" s="74">
        <v>1</v>
      </c>
      <c r="C14" s="74">
        <f t="shared" si="1"/>
        <v>209</v>
      </c>
      <c r="D14" s="74">
        <v>168</v>
      </c>
      <c r="E14" s="74">
        <v>41</v>
      </c>
      <c r="F14" s="75">
        <v>1917</v>
      </c>
      <c r="G14" s="75">
        <f t="shared" si="3"/>
        <v>11.411</v>
      </c>
      <c r="H14" s="75">
        <f t="shared" ref="H14" si="4">ROUND(E14*G14*2,2)</f>
        <v>935.7</v>
      </c>
      <c r="I14" s="75">
        <f t="shared" si="2"/>
        <v>1156.43</v>
      </c>
      <c r="K14" s="53"/>
    </row>
    <row r="15" spans="1:11" x14ac:dyDescent="0.25">
      <c r="A15" s="7" t="s">
        <v>182</v>
      </c>
      <c r="B15" s="74">
        <v>1</v>
      </c>
      <c r="C15" s="74">
        <f t="shared" si="1"/>
        <v>176.75</v>
      </c>
      <c r="D15" s="74">
        <v>168</v>
      </c>
      <c r="E15" s="74">
        <v>8.75</v>
      </c>
      <c r="F15" s="75">
        <v>1647</v>
      </c>
      <c r="G15" s="75">
        <f t="shared" si="3"/>
        <v>9.8040000000000003</v>
      </c>
      <c r="H15" s="75">
        <f>ROUND(E15*G15*2,2)</f>
        <v>171.57</v>
      </c>
      <c r="I15" s="75">
        <f t="shared" si="2"/>
        <v>212.04</v>
      </c>
      <c r="K15" s="53"/>
    </row>
    <row r="16" spans="1:11" x14ac:dyDescent="0.25">
      <c r="A16" s="7" t="s">
        <v>182</v>
      </c>
      <c r="B16" s="74">
        <v>1</v>
      </c>
      <c r="C16" s="74">
        <f t="shared" si="1"/>
        <v>184.41</v>
      </c>
      <c r="D16" s="74">
        <v>168</v>
      </c>
      <c r="E16" s="74">
        <v>16.41</v>
      </c>
      <c r="F16" s="75">
        <v>1647</v>
      </c>
      <c r="G16" s="75">
        <f t="shared" si="3"/>
        <v>9.8040000000000003</v>
      </c>
      <c r="H16" s="75">
        <f>ROUND(E16*G16*2,2)</f>
        <v>321.77</v>
      </c>
      <c r="I16" s="75">
        <f t="shared" si="2"/>
        <v>397.68</v>
      </c>
    </row>
    <row r="17" spans="1:11" x14ac:dyDescent="0.25">
      <c r="A17" s="7" t="s">
        <v>180</v>
      </c>
      <c r="B17" s="74">
        <v>1</v>
      </c>
      <c r="C17" s="74">
        <f t="shared" si="1"/>
        <v>222</v>
      </c>
      <c r="D17" s="74">
        <v>160</v>
      </c>
      <c r="E17" s="74">
        <v>62</v>
      </c>
      <c r="F17" s="75">
        <v>2264</v>
      </c>
      <c r="G17" s="75">
        <f t="shared" si="3"/>
        <v>13.476000000000001</v>
      </c>
      <c r="H17" s="75">
        <f>ROUND(E17*G17*2,2)</f>
        <v>1671.02</v>
      </c>
      <c r="I17" s="75">
        <f t="shared" si="2"/>
        <v>2065.21</v>
      </c>
      <c r="K17" s="53"/>
    </row>
    <row r="18" spans="1:11" x14ac:dyDescent="0.25">
      <c r="A18" s="7" t="s">
        <v>130</v>
      </c>
      <c r="B18" s="74">
        <v>1</v>
      </c>
      <c r="C18" s="74">
        <f t="shared" si="1"/>
        <v>218</v>
      </c>
      <c r="D18" s="74">
        <v>168</v>
      </c>
      <c r="E18" s="74">
        <v>50</v>
      </c>
      <c r="F18" s="75">
        <v>1647</v>
      </c>
      <c r="G18" s="75">
        <f t="shared" si="3"/>
        <v>9.8040000000000003</v>
      </c>
      <c r="H18" s="75">
        <f t="shared" ref="H18" si="5">ROUND(E18*G18*2,2)</f>
        <v>980.4</v>
      </c>
      <c r="I18" s="75">
        <f t="shared" si="2"/>
        <v>1211.68</v>
      </c>
      <c r="K18" s="53"/>
    </row>
    <row r="19" spans="1:11" x14ac:dyDescent="0.25">
      <c r="A19" s="7" t="s">
        <v>265</v>
      </c>
      <c r="B19" s="74">
        <v>1</v>
      </c>
      <c r="C19" s="74">
        <f t="shared" si="1"/>
        <v>153</v>
      </c>
      <c r="D19" s="74">
        <v>104</v>
      </c>
      <c r="E19" s="74">
        <v>49</v>
      </c>
      <c r="F19" s="75">
        <v>1647</v>
      </c>
      <c r="G19" s="75">
        <f t="shared" si="3"/>
        <v>9.8040000000000003</v>
      </c>
      <c r="H19" s="75">
        <f t="shared" ref="H19:H31" si="6">ROUND(E19*G19*2,2)</f>
        <v>960.79</v>
      </c>
      <c r="I19" s="75">
        <f t="shared" si="2"/>
        <v>1187.44</v>
      </c>
    </row>
    <row r="20" spans="1:11" x14ac:dyDescent="0.25">
      <c r="A20" s="7" t="s">
        <v>268</v>
      </c>
      <c r="B20" s="74">
        <v>1</v>
      </c>
      <c r="C20" s="74">
        <f t="shared" si="1"/>
        <v>171.25</v>
      </c>
      <c r="D20" s="74">
        <v>168</v>
      </c>
      <c r="E20" s="74">
        <v>3.25</v>
      </c>
      <c r="F20" s="75">
        <v>1534</v>
      </c>
      <c r="G20" s="75">
        <f t="shared" si="3"/>
        <v>9.1310000000000002</v>
      </c>
      <c r="H20" s="75">
        <f t="shared" si="6"/>
        <v>59.35</v>
      </c>
      <c r="I20" s="75">
        <f t="shared" si="2"/>
        <v>73.349999999999994</v>
      </c>
      <c r="K20" s="53"/>
    </row>
    <row r="21" spans="1:11" x14ac:dyDescent="0.25">
      <c r="A21" s="7" t="s">
        <v>185</v>
      </c>
      <c r="B21" s="74">
        <v>1</v>
      </c>
      <c r="C21" s="74">
        <f t="shared" si="1"/>
        <v>179</v>
      </c>
      <c r="D21" s="74">
        <v>168</v>
      </c>
      <c r="E21" s="74">
        <v>11</v>
      </c>
      <c r="F21" s="75">
        <v>1917</v>
      </c>
      <c r="G21" s="75">
        <f t="shared" si="3"/>
        <v>11.411</v>
      </c>
      <c r="H21" s="75">
        <f t="shared" si="6"/>
        <v>251.04</v>
      </c>
      <c r="I21" s="75">
        <f t="shared" si="2"/>
        <v>310.26</v>
      </c>
      <c r="K21" s="53"/>
    </row>
    <row r="22" spans="1:11" x14ac:dyDescent="0.25">
      <c r="A22" s="7" t="s">
        <v>191</v>
      </c>
      <c r="B22" s="74">
        <v>1</v>
      </c>
      <c r="C22" s="74">
        <f t="shared" si="1"/>
        <v>171.42</v>
      </c>
      <c r="D22" s="74">
        <v>168</v>
      </c>
      <c r="E22" s="74">
        <v>3.42</v>
      </c>
      <c r="F22" s="75">
        <v>1917</v>
      </c>
      <c r="G22" s="75">
        <f t="shared" si="3"/>
        <v>11.411</v>
      </c>
      <c r="H22" s="75">
        <f t="shared" si="6"/>
        <v>78.05</v>
      </c>
      <c r="I22" s="75">
        <f t="shared" si="2"/>
        <v>96.46</v>
      </c>
      <c r="K22" s="53"/>
    </row>
    <row r="23" spans="1:11" x14ac:dyDescent="0.25">
      <c r="A23" s="7" t="s">
        <v>129</v>
      </c>
      <c r="B23" s="74">
        <v>1</v>
      </c>
      <c r="C23" s="74">
        <f t="shared" si="1"/>
        <v>198</v>
      </c>
      <c r="D23" s="74">
        <v>168</v>
      </c>
      <c r="E23" s="74">
        <v>30</v>
      </c>
      <c r="F23" s="75">
        <v>1917</v>
      </c>
      <c r="G23" s="75">
        <f t="shared" si="3"/>
        <v>11.411</v>
      </c>
      <c r="H23" s="75">
        <f t="shared" si="6"/>
        <v>684.66</v>
      </c>
      <c r="I23" s="75">
        <f t="shared" si="2"/>
        <v>846.17</v>
      </c>
    </row>
    <row r="24" spans="1:11" x14ac:dyDescent="0.25">
      <c r="A24" s="7" t="s">
        <v>128</v>
      </c>
      <c r="B24" s="74">
        <v>1</v>
      </c>
      <c r="C24" s="74">
        <f t="shared" si="1"/>
        <v>194</v>
      </c>
      <c r="D24" s="74">
        <v>168</v>
      </c>
      <c r="E24" s="74">
        <v>26</v>
      </c>
      <c r="F24" s="75">
        <v>1647</v>
      </c>
      <c r="G24" s="75">
        <f t="shared" si="3"/>
        <v>9.8040000000000003</v>
      </c>
      <c r="H24" s="75">
        <f t="shared" si="6"/>
        <v>509.81</v>
      </c>
      <c r="I24" s="75">
        <f t="shared" si="2"/>
        <v>630.07000000000005</v>
      </c>
      <c r="K24" s="53"/>
    </row>
    <row r="25" spans="1:11" x14ac:dyDescent="0.25">
      <c r="A25" s="7" t="s">
        <v>176</v>
      </c>
      <c r="B25" s="74">
        <v>1</v>
      </c>
      <c r="C25" s="74">
        <f t="shared" si="1"/>
        <v>213</v>
      </c>
      <c r="D25" s="74">
        <v>168</v>
      </c>
      <c r="E25" s="74">
        <v>45</v>
      </c>
      <c r="F25" s="75">
        <v>1647</v>
      </c>
      <c r="G25" s="75">
        <f t="shared" si="3"/>
        <v>9.8040000000000003</v>
      </c>
      <c r="H25" s="75">
        <f t="shared" si="6"/>
        <v>882.36</v>
      </c>
      <c r="I25" s="75">
        <f t="shared" si="2"/>
        <v>1090.51</v>
      </c>
    </row>
    <row r="26" spans="1:11" x14ac:dyDescent="0.25">
      <c r="A26" s="7" t="s">
        <v>176</v>
      </c>
      <c r="B26" s="74">
        <v>1</v>
      </c>
      <c r="C26" s="74">
        <f t="shared" si="1"/>
        <v>176.5</v>
      </c>
      <c r="D26" s="74">
        <v>168</v>
      </c>
      <c r="E26" s="74">
        <v>8.5</v>
      </c>
      <c r="F26" s="75">
        <v>1647</v>
      </c>
      <c r="G26" s="75">
        <f t="shared" si="3"/>
        <v>9.8040000000000003</v>
      </c>
      <c r="H26" s="75">
        <f t="shared" si="6"/>
        <v>166.67</v>
      </c>
      <c r="I26" s="75">
        <f t="shared" si="2"/>
        <v>205.99</v>
      </c>
      <c r="K26" s="53"/>
    </row>
    <row r="27" spans="1:11" x14ac:dyDescent="0.25">
      <c r="A27" s="7" t="s">
        <v>176</v>
      </c>
      <c r="B27" s="74">
        <v>1</v>
      </c>
      <c r="C27" s="74">
        <f t="shared" si="1"/>
        <v>182.25</v>
      </c>
      <c r="D27" s="74">
        <v>168</v>
      </c>
      <c r="E27" s="74">
        <v>14.25</v>
      </c>
      <c r="F27" s="75">
        <v>1647</v>
      </c>
      <c r="G27" s="75">
        <f t="shared" si="3"/>
        <v>9.8040000000000003</v>
      </c>
      <c r="H27" s="75">
        <f t="shared" si="6"/>
        <v>279.41000000000003</v>
      </c>
      <c r="I27" s="75">
        <f t="shared" si="2"/>
        <v>345.32</v>
      </c>
    </row>
    <row r="28" spans="1:11" x14ac:dyDescent="0.25">
      <c r="A28" s="7" t="s">
        <v>176</v>
      </c>
      <c r="B28" s="74">
        <v>1</v>
      </c>
      <c r="C28" s="74">
        <f t="shared" si="1"/>
        <v>180</v>
      </c>
      <c r="D28" s="74">
        <v>168</v>
      </c>
      <c r="E28" s="74">
        <v>12</v>
      </c>
      <c r="F28" s="75">
        <v>1287</v>
      </c>
      <c r="G28" s="75">
        <f t="shared" si="3"/>
        <v>7.6609999999999996</v>
      </c>
      <c r="H28" s="75">
        <f t="shared" si="6"/>
        <v>183.86</v>
      </c>
      <c r="I28" s="75">
        <f t="shared" si="2"/>
        <v>227.23</v>
      </c>
    </row>
    <row r="29" spans="1:11" x14ac:dyDescent="0.25">
      <c r="A29" s="71" t="s">
        <v>188</v>
      </c>
      <c r="B29" s="74">
        <v>1</v>
      </c>
      <c r="C29" s="74">
        <f t="shared" si="1"/>
        <v>198</v>
      </c>
      <c r="D29" s="74">
        <v>168</v>
      </c>
      <c r="E29" s="74">
        <v>30</v>
      </c>
      <c r="F29" s="75">
        <v>2264</v>
      </c>
      <c r="G29" s="75">
        <f t="shared" si="3"/>
        <v>13.476000000000001</v>
      </c>
      <c r="H29" s="75">
        <f t="shared" si="6"/>
        <v>808.56</v>
      </c>
      <c r="I29" s="75">
        <f t="shared" si="2"/>
        <v>999.3</v>
      </c>
    </row>
    <row r="30" spans="1:11" x14ac:dyDescent="0.25">
      <c r="A30" s="117" t="s">
        <v>178</v>
      </c>
      <c r="B30" s="74">
        <v>1</v>
      </c>
      <c r="C30" s="74">
        <f t="shared" si="1"/>
        <v>133.75</v>
      </c>
      <c r="D30" s="74">
        <v>128</v>
      </c>
      <c r="E30" s="74">
        <v>5.75</v>
      </c>
      <c r="F30" s="75">
        <v>1917</v>
      </c>
      <c r="G30" s="75">
        <f t="shared" si="3"/>
        <v>11.411</v>
      </c>
      <c r="H30" s="75">
        <f t="shared" si="6"/>
        <v>131.22999999999999</v>
      </c>
      <c r="I30" s="75">
        <f t="shared" si="2"/>
        <v>162.19</v>
      </c>
    </row>
    <row r="31" spans="1:11" x14ac:dyDescent="0.25">
      <c r="A31" s="7" t="s">
        <v>181</v>
      </c>
      <c r="B31" s="74">
        <v>1</v>
      </c>
      <c r="C31" s="74">
        <f t="shared" si="1"/>
        <v>180</v>
      </c>
      <c r="D31" s="74">
        <v>168</v>
      </c>
      <c r="E31" s="74">
        <v>12</v>
      </c>
      <c r="F31" s="75">
        <v>1917</v>
      </c>
      <c r="G31" s="75">
        <f t="shared" si="3"/>
        <v>11.411</v>
      </c>
      <c r="H31" s="75">
        <f t="shared" si="6"/>
        <v>273.86</v>
      </c>
      <c r="I31" s="75">
        <f t="shared" si="2"/>
        <v>338.46</v>
      </c>
      <c r="K31" s="53"/>
    </row>
    <row r="32" spans="1:11" x14ac:dyDescent="0.25">
      <c r="A32" s="7" t="s">
        <v>174</v>
      </c>
      <c r="B32" s="74">
        <v>1</v>
      </c>
      <c r="C32" s="74">
        <f t="shared" ref="C32:C34" si="7">D32+E32</f>
        <v>191</v>
      </c>
      <c r="D32" s="74">
        <v>168</v>
      </c>
      <c r="E32" s="74">
        <v>23</v>
      </c>
      <c r="F32" s="75">
        <v>1647</v>
      </c>
      <c r="G32" s="75">
        <f t="shared" si="3"/>
        <v>9.8040000000000003</v>
      </c>
      <c r="H32" s="75">
        <f t="shared" ref="H32:H34" si="8">ROUND(E32*G32*2,2)</f>
        <v>450.98</v>
      </c>
      <c r="I32" s="75">
        <f t="shared" ref="I32:I34" si="9">ROUND(H32*1.2359,2)</f>
        <v>557.37</v>
      </c>
      <c r="K32" s="53"/>
    </row>
    <row r="33" spans="1:9" x14ac:dyDescent="0.25">
      <c r="A33" s="7" t="s">
        <v>183</v>
      </c>
      <c r="B33" s="74">
        <v>1</v>
      </c>
      <c r="C33" s="74">
        <f>D33+E33</f>
        <v>186</v>
      </c>
      <c r="D33" s="74">
        <v>168</v>
      </c>
      <c r="E33" s="74">
        <v>18</v>
      </c>
      <c r="F33" s="75">
        <v>1093</v>
      </c>
      <c r="G33" s="75">
        <f t="shared" si="3"/>
        <v>6.5060000000000002</v>
      </c>
      <c r="H33" s="75">
        <f t="shared" ref="H33" si="10">ROUND(E33*G33*2,2)</f>
        <v>234.22</v>
      </c>
      <c r="I33" s="75">
        <f>ROUND(H33*1.2359,2)</f>
        <v>289.47000000000003</v>
      </c>
    </row>
    <row r="34" spans="1:9" x14ac:dyDescent="0.25">
      <c r="A34" s="7" t="s">
        <v>264</v>
      </c>
      <c r="B34" s="74">
        <v>1</v>
      </c>
      <c r="C34" s="74">
        <f t="shared" si="7"/>
        <v>179</v>
      </c>
      <c r="D34" s="74">
        <v>144</v>
      </c>
      <c r="E34" s="74">
        <v>35</v>
      </c>
      <c r="F34" s="75">
        <v>1414</v>
      </c>
      <c r="G34" s="75">
        <f t="shared" si="3"/>
        <v>8.4169999999999998</v>
      </c>
      <c r="H34" s="75">
        <f t="shared" si="8"/>
        <v>589.19000000000005</v>
      </c>
      <c r="I34" s="75">
        <f t="shared" si="9"/>
        <v>728.18</v>
      </c>
    </row>
    <row r="35" spans="1:9" x14ac:dyDescent="0.25">
      <c r="A35" s="7" t="s">
        <v>189</v>
      </c>
      <c r="B35" s="74">
        <v>1</v>
      </c>
      <c r="C35" s="74">
        <f>D35+E35</f>
        <v>177</v>
      </c>
      <c r="D35" s="74">
        <v>168</v>
      </c>
      <c r="E35" s="74">
        <v>9</v>
      </c>
      <c r="F35" s="75">
        <v>1647</v>
      </c>
      <c r="G35" s="75">
        <f t="shared" si="3"/>
        <v>9.8040000000000003</v>
      </c>
      <c r="H35" s="75">
        <f>ROUND(E35*G35*2,2)</f>
        <v>176.47</v>
      </c>
      <c r="I35" s="75">
        <f>ROUND(H35*1.2359,2)</f>
        <v>218.1</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D52ED-D2FB-4FB9-8B9B-7DA708E9EE67}">
  <sheetPr>
    <tabColor theme="3" tint="0.59999389629810485"/>
  </sheetPr>
  <dimension ref="A1:L38"/>
  <sheetViews>
    <sheetView zoomScale="80" zoomScaleNormal="80" workbookViewId="0">
      <selection activeCell="H1" sqref="H1:I1"/>
    </sheetView>
  </sheetViews>
  <sheetFormatPr defaultColWidth="9.140625" defaultRowHeight="16.5" x14ac:dyDescent="0.25"/>
  <cols>
    <col min="1" max="1" width="70.42578125" style="101" customWidth="1"/>
    <col min="2" max="2" width="15.28515625" style="101" customWidth="1"/>
    <col min="3" max="3" width="14.5703125" style="101" customWidth="1"/>
    <col min="4" max="4" width="14.7109375" style="101" customWidth="1"/>
    <col min="5" max="5" width="18.42578125" style="101" customWidth="1"/>
    <col min="6" max="6" width="15.140625" style="101" customWidth="1"/>
    <col min="7" max="7" width="14.42578125" style="101" customWidth="1"/>
    <col min="8" max="8" width="18.28515625" style="101" customWidth="1"/>
    <col min="9" max="9" width="15.85546875" style="101" customWidth="1"/>
    <col min="10" max="11" width="9.140625" style="101"/>
    <col min="12" max="12" width="10.140625" style="101" bestFit="1" customWidth="1"/>
    <col min="13" max="16384" width="9.140625" style="101"/>
  </cols>
  <sheetData>
    <row r="1" spans="1:9" x14ac:dyDescent="0.25">
      <c r="H1" s="136" t="s">
        <v>282</v>
      </c>
      <c r="I1" s="136"/>
    </row>
    <row r="2" spans="1:9" s="102" customFormat="1" ht="39.75" customHeight="1" x14ac:dyDescent="0.25">
      <c r="A2" s="135" t="s">
        <v>132</v>
      </c>
      <c r="B2" s="135"/>
      <c r="C2" s="135"/>
      <c r="D2" s="135"/>
      <c r="E2" s="135"/>
      <c r="F2" s="135"/>
      <c r="G2" s="135"/>
      <c r="H2" s="135"/>
      <c r="I2" s="135"/>
    </row>
    <row r="4" spans="1:9" x14ac:dyDescent="0.25">
      <c r="A4" s="101" t="s">
        <v>127</v>
      </c>
    </row>
    <row r="5" spans="1:9" x14ac:dyDescent="0.25">
      <c r="A5" s="36" t="s">
        <v>270</v>
      </c>
    </row>
    <row r="6" spans="1:9" x14ac:dyDescent="0.25">
      <c r="E6" s="103"/>
      <c r="H6" s="104"/>
    </row>
    <row r="7" spans="1:9" ht="45.75" customHeight="1" x14ac:dyDescent="0.25">
      <c r="A7" s="181"/>
      <c r="B7" s="181" t="s">
        <v>17</v>
      </c>
      <c r="C7" s="181" t="s">
        <v>19</v>
      </c>
      <c r="D7" s="181"/>
      <c r="E7" s="181"/>
      <c r="F7" s="181" t="s">
        <v>10</v>
      </c>
      <c r="G7" s="181" t="s">
        <v>153</v>
      </c>
      <c r="H7" s="182" t="s">
        <v>20</v>
      </c>
      <c r="I7" s="183" t="s">
        <v>7</v>
      </c>
    </row>
    <row r="8" spans="1:9" ht="24" customHeight="1" x14ac:dyDescent="0.25">
      <c r="A8" s="181"/>
      <c r="B8" s="181"/>
      <c r="C8" s="178" t="s">
        <v>1</v>
      </c>
      <c r="D8" s="178" t="s">
        <v>154</v>
      </c>
      <c r="E8" s="180" t="s">
        <v>26</v>
      </c>
      <c r="F8" s="181"/>
      <c r="G8" s="181"/>
      <c r="H8" s="182"/>
      <c r="I8" s="183"/>
    </row>
    <row r="9" spans="1:9" ht="26.25" customHeight="1" x14ac:dyDescent="0.25">
      <c r="A9" s="181"/>
      <c r="B9" s="181"/>
      <c r="C9" s="179"/>
      <c r="D9" s="179"/>
      <c r="E9" s="180"/>
      <c r="F9" s="181"/>
      <c r="G9" s="181"/>
      <c r="H9" s="182"/>
      <c r="I9" s="183"/>
    </row>
    <row r="10" spans="1:9" x14ac:dyDescent="0.25">
      <c r="A10" s="116">
        <v>1</v>
      </c>
      <c r="B10" s="116">
        <v>2</v>
      </c>
      <c r="C10" s="116" t="s">
        <v>112</v>
      </c>
      <c r="D10" s="116">
        <v>4</v>
      </c>
      <c r="E10" s="116">
        <v>5</v>
      </c>
      <c r="F10" s="116">
        <v>6</v>
      </c>
      <c r="G10" s="116">
        <v>7</v>
      </c>
      <c r="H10" s="116">
        <v>8</v>
      </c>
      <c r="I10" s="116" t="s">
        <v>133</v>
      </c>
    </row>
    <row r="11" spans="1:9" s="102" customFormat="1" x14ac:dyDescent="0.25">
      <c r="A11" s="106" t="s">
        <v>0</v>
      </c>
      <c r="B11" s="121">
        <f>SUM(B12:B38)</f>
        <v>27</v>
      </c>
      <c r="C11" s="121"/>
      <c r="D11" s="121"/>
      <c r="E11" s="121">
        <f t="shared" ref="E11" si="0">SUM(E12:E38)</f>
        <v>547</v>
      </c>
      <c r="F11" s="121"/>
      <c r="G11" s="121"/>
      <c r="H11" s="118">
        <f t="shared" ref="H11" si="1">SUM(H12:H38)</f>
        <v>12397.099999999999</v>
      </c>
      <c r="I11" s="118">
        <f t="shared" ref="I11" si="2">SUM(I12:I38)</f>
        <v>15321.56</v>
      </c>
    </row>
    <row r="12" spans="1:9" x14ac:dyDescent="0.25">
      <c r="A12" s="7" t="s">
        <v>179</v>
      </c>
      <c r="B12" s="74">
        <v>1</v>
      </c>
      <c r="C12" s="74">
        <f t="shared" ref="C12:C34" si="3">D12+E12</f>
        <v>176.75</v>
      </c>
      <c r="D12" s="74">
        <v>160</v>
      </c>
      <c r="E12" s="74">
        <v>16.75</v>
      </c>
      <c r="F12" s="75">
        <v>2441</v>
      </c>
      <c r="G12" s="75">
        <f t="shared" ref="G12:G34" si="4" xml:space="preserve"> ROUND(F12/160,3)</f>
        <v>15.256</v>
      </c>
      <c r="H12" s="75">
        <f t="shared" ref="H12:H24" si="5">ROUND(E12*G12*2,2)</f>
        <v>511.08</v>
      </c>
      <c r="I12" s="75">
        <f t="shared" ref="I12:I36" si="6">ROUND(H12*1.2359,2)</f>
        <v>631.64</v>
      </c>
    </row>
    <row r="13" spans="1:9" x14ac:dyDescent="0.25">
      <c r="A13" s="7" t="s">
        <v>187</v>
      </c>
      <c r="B13" s="74">
        <v>1</v>
      </c>
      <c r="C13" s="74">
        <f t="shared" si="3"/>
        <v>162</v>
      </c>
      <c r="D13" s="74">
        <v>160</v>
      </c>
      <c r="E13" s="74">
        <v>2</v>
      </c>
      <c r="F13" s="75">
        <v>2264</v>
      </c>
      <c r="G13" s="75">
        <f t="shared" si="4"/>
        <v>14.15</v>
      </c>
      <c r="H13" s="75">
        <f t="shared" si="5"/>
        <v>56.6</v>
      </c>
      <c r="I13" s="75">
        <f t="shared" si="6"/>
        <v>69.95</v>
      </c>
    </row>
    <row r="14" spans="1:9" x14ac:dyDescent="0.25">
      <c r="A14" s="7" t="s">
        <v>177</v>
      </c>
      <c r="B14" s="74">
        <v>1</v>
      </c>
      <c r="C14" s="74">
        <f t="shared" si="3"/>
        <v>166</v>
      </c>
      <c r="D14" s="74">
        <v>160</v>
      </c>
      <c r="E14" s="74">
        <v>6</v>
      </c>
      <c r="F14" s="75">
        <v>2264</v>
      </c>
      <c r="G14" s="75">
        <f t="shared" si="4"/>
        <v>14.15</v>
      </c>
      <c r="H14" s="75">
        <f t="shared" si="5"/>
        <v>169.8</v>
      </c>
      <c r="I14" s="75">
        <f t="shared" si="6"/>
        <v>209.86</v>
      </c>
    </row>
    <row r="15" spans="1:9" x14ac:dyDescent="0.25">
      <c r="A15" s="7" t="s">
        <v>177</v>
      </c>
      <c r="B15" s="74">
        <v>1</v>
      </c>
      <c r="C15" s="74">
        <f t="shared" si="3"/>
        <v>162</v>
      </c>
      <c r="D15" s="74">
        <v>152</v>
      </c>
      <c r="E15" s="74">
        <v>10</v>
      </c>
      <c r="F15" s="75">
        <v>2264</v>
      </c>
      <c r="G15" s="75">
        <f t="shared" si="4"/>
        <v>14.15</v>
      </c>
      <c r="H15" s="75">
        <f t="shared" si="5"/>
        <v>283</v>
      </c>
      <c r="I15" s="75">
        <f t="shared" si="6"/>
        <v>349.76</v>
      </c>
    </row>
    <row r="16" spans="1:9" x14ac:dyDescent="0.25">
      <c r="A16" s="7" t="s">
        <v>131</v>
      </c>
      <c r="B16" s="74">
        <v>1</v>
      </c>
      <c r="C16" s="74">
        <f t="shared" si="3"/>
        <v>189.5</v>
      </c>
      <c r="D16" s="74">
        <v>160</v>
      </c>
      <c r="E16" s="74">
        <v>29.5</v>
      </c>
      <c r="F16" s="75">
        <v>1917</v>
      </c>
      <c r="G16" s="75">
        <f t="shared" si="4"/>
        <v>11.981</v>
      </c>
      <c r="H16" s="75">
        <f t="shared" si="5"/>
        <v>706.88</v>
      </c>
      <c r="I16" s="75">
        <f t="shared" si="6"/>
        <v>873.63</v>
      </c>
    </row>
    <row r="17" spans="1:9" x14ac:dyDescent="0.25">
      <c r="A17" s="7" t="s">
        <v>182</v>
      </c>
      <c r="B17" s="74">
        <v>1</v>
      </c>
      <c r="C17" s="74">
        <f t="shared" si="3"/>
        <v>183.5</v>
      </c>
      <c r="D17" s="74">
        <v>160</v>
      </c>
      <c r="E17" s="74">
        <v>23.5</v>
      </c>
      <c r="F17" s="75">
        <v>1647</v>
      </c>
      <c r="G17" s="75">
        <f t="shared" si="4"/>
        <v>10.294</v>
      </c>
      <c r="H17" s="75">
        <f t="shared" si="5"/>
        <v>483.82</v>
      </c>
      <c r="I17" s="75">
        <f t="shared" si="6"/>
        <v>597.95000000000005</v>
      </c>
    </row>
    <row r="18" spans="1:9" x14ac:dyDescent="0.25">
      <c r="A18" s="7" t="s">
        <v>182</v>
      </c>
      <c r="B18" s="74">
        <v>1</v>
      </c>
      <c r="C18" s="74">
        <f t="shared" si="3"/>
        <v>167.5</v>
      </c>
      <c r="D18" s="74">
        <v>160</v>
      </c>
      <c r="E18" s="74">
        <v>7.5</v>
      </c>
      <c r="F18" s="75">
        <v>1647</v>
      </c>
      <c r="G18" s="75">
        <f t="shared" si="4"/>
        <v>10.294</v>
      </c>
      <c r="H18" s="75">
        <f t="shared" si="5"/>
        <v>154.41</v>
      </c>
      <c r="I18" s="75">
        <f t="shared" si="6"/>
        <v>190.84</v>
      </c>
    </row>
    <row r="19" spans="1:9" x14ac:dyDescent="0.25">
      <c r="A19" s="7" t="s">
        <v>180</v>
      </c>
      <c r="B19" s="74">
        <v>1</v>
      </c>
      <c r="C19" s="74">
        <f t="shared" si="3"/>
        <v>222</v>
      </c>
      <c r="D19" s="74">
        <v>160</v>
      </c>
      <c r="E19" s="74">
        <v>62</v>
      </c>
      <c r="F19" s="75">
        <v>2264</v>
      </c>
      <c r="G19" s="75">
        <f t="shared" si="4"/>
        <v>14.15</v>
      </c>
      <c r="H19" s="75">
        <f t="shared" si="5"/>
        <v>1754.6</v>
      </c>
      <c r="I19" s="75">
        <f t="shared" si="6"/>
        <v>2168.5100000000002</v>
      </c>
    </row>
    <row r="20" spans="1:9" x14ac:dyDescent="0.25">
      <c r="A20" s="7" t="s">
        <v>130</v>
      </c>
      <c r="B20" s="74">
        <v>1</v>
      </c>
      <c r="C20" s="74">
        <f t="shared" si="3"/>
        <v>187</v>
      </c>
      <c r="D20" s="74">
        <v>152</v>
      </c>
      <c r="E20" s="74">
        <v>35</v>
      </c>
      <c r="F20" s="75">
        <v>1647</v>
      </c>
      <c r="G20" s="75">
        <f t="shared" si="4"/>
        <v>10.294</v>
      </c>
      <c r="H20" s="75">
        <f t="shared" si="5"/>
        <v>720.58</v>
      </c>
      <c r="I20" s="75">
        <f t="shared" si="6"/>
        <v>890.56</v>
      </c>
    </row>
    <row r="21" spans="1:9" x14ac:dyDescent="0.25">
      <c r="A21" s="7" t="s">
        <v>265</v>
      </c>
      <c r="B21" s="74">
        <v>1</v>
      </c>
      <c r="C21" s="74">
        <f t="shared" si="3"/>
        <v>194</v>
      </c>
      <c r="D21" s="74">
        <v>160</v>
      </c>
      <c r="E21" s="74">
        <v>34</v>
      </c>
      <c r="F21" s="75">
        <v>1647</v>
      </c>
      <c r="G21" s="75">
        <f t="shared" si="4"/>
        <v>10.294</v>
      </c>
      <c r="H21" s="75">
        <f t="shared" si="5"/>
        <v>699.99</v>
      </c>
      <c r="I21" s="75">
        <f t="shared" si="6"/>
        <v>865.12</v>
      </c>
    </row>
    <row r="22" spans="1:9" x14ac:dyDescent="0.25">
      <c r="A22" s="7" t="s">
        <v>185</v>
      </c>
      <c r="B22" s="74">
        <v>1</v>
      </c>
      <c r="C22" s="74">
        <f t="shared" si="3"/>
        <v>124</v>
      </c>
      <c r="D22" s="74">
        <v>120</v>
      </c>
      <c r="E22" s="74">
        <v>4</v>
      </c>
      <c r="F22" s="75">
        <v>1917</v>
      </c>
      <c r="G22" s="75">
        <f t="shared" si="4"/>
        <v>11.981</v>
      </c>
      <c r="H22" s="75">
        <f t="shared" si="5"/>
        <v>95.85</v>
      </c>
      <c r="I22" s="75">
        <f t="shared" si="6"/>
        <v>118.46</v>
      </c>
    </row>
    <row r="23" spans="1:9" x14ac:dyDescent="0.25">
      <c r="A23" s="7" t="s">
        <v>268</v>
      </c>
      <c r="B23" s="74">
        <v>1</v>
      </c>
      <c r="C23" s="74">
        <f t="shared" si="3"/>
        <v>178.75</v>
      </c>
      <c r="D23" s="74">
        <v>160</v>
      </c>
      <c r="E23" s="74">
        <v>18.75</v>
      </c>
      <c r="F23" s="75">
        <v>1534</v>
      </c>
      <c r="G23" s="75">
        <f t="shared" si="4"/>
        <v>9.5879999999999992</v>
      </c>
      <c r="H23" s="75">
        <f t="shared" si="5"/>
        <v>359.55</v>
      </c>
      <c r="I23" s="75">
        <f t="shared" si="6"/>
        <v>444.37</v>
      </c>
    </row>
    <row r="24" spans="1:9" x14ac:dyDescent="0.25">
      <c r="A24" s="7" t="s">
        <v>191</v>
      </c>
      <c r="B24" s="74">
        <v>1</v>
      </c>
      <c r="C24" s="74">
        <f t="shared" si="3"/>
        <v>159.25</v>
      </c>
      <c r="D24" s="74">
        <v>152</v>
      </c>
      <c r="E24" s="74">
        <v>7.25</v>
      </c>
      <c r="F24" s="75">
        <v>1917</v>
      </c>
      <c r="G24" s="75">
        <f t="shared" si="4"/>
        <v>11.981</v>
      </c>
      <c r="H24" s="75">
        <f t="shared" si="5"/>
        <v>173.72</v>
      </c>
      <c r="I24" s="75">
        <f t="shared" si="6"/>
        <v>214.7</v>
      </c>
    </row>
    <row r="25" spans="1:9" x14ac:dyDescent="0.25">
      <c r="A25" s="7" t="s">
        <v>129</v>
      </c>
      <c r="B25" s="74">
        <v>1</v>
      </c>
      <c r="C25" s="74">
        <f t="shared" si="3"/>
        <v>152</v>
      </c>
      <c r="D25" s="74">
        <v>120</v>
      </c>
      <c r="E25" s="74">
        <v>32</v>
      </c>
      <c r="F25" s="75">
        <v>1917</v>
      </c>
      <c r="G25" s="75">
        <f t="shared" si="4"/>
        <v>11.981</v>
      </c>
      <c r="H25" s="75">
        <f t="shared" ref="H25" si="7">ROUND(E25*G25*2,2)</f>
        <v>766.78</v>
      </c>
      <c r="I25" s="75">
        <f t="shared" si="6"/>
        <v>947.66</v>
      </c>
    </row>
    <row r="26" spans="1:9" x14ac:dyDescent="0.25">
      <c r="A26" s="7" t="s">
        <v>128</v>
      </c>
      <c r="B26" s="74">
        <v>1</v>
      </c>
      <c r="C26" s="74">
        <f t="shared" si="3"/>
        <v>187</v>
      </c>
      <c r="D26" s="74">
        <v>160</v>
      </c>
      <c r="E26" s="74">
        <v>27</v>
      </c>
      <c r="F26" s="75">
        <v>1647</v>
      </c>
      <c r="G26" s="75">
        <f t="shared" si="4"/>
        <v>10.294</v>
      </c>
      <c r="H26" s="75">
        <f>ROUND(E26*G26*2,2)</f>
        <v>555.88</v>
      </c>
      <c r="I26" s="75">
        <f t="shared" si="6"/>
        <v>687.01</v>
      </c>
    </row>
    <row r="27" spans="1:9" x14ac:dyDescent="0.25">
      <c r="A27" s="7" t="s">
        <v>176</v>
      </c>
      <c r="B27" s="74">
        <v>1</v>
      </c>
      <c r="C27" s="74">
        <f t="shared" si="3"/>
        <v>205</v>
      </c>
      <c r="D27" s="74">
        <v>160</v>
      </c>
      <c r="E27" s="74">
        <v>45</v>
      </c>
      <c r="F27" s="75">
        <v>1647</v>
      </c>
      <c r="G27" s="75">
        <f t="shared" si="4"/>
        <v>10.294</v>
      </c>
      <c r="H27" s="75">
        <f>ROUND(E27*G27*2,2)</f>
        <v>926.46</v>
      </c>
      <c r="I27" s="75">
        <f t="shared" si="6"/>
        <v>1145.01</v>
      </c>
    </row>
    <row r="28" spans="1:9" x14ac:dyDescent="0.25">
      <c r="A28" s="7" t="s">
        <v>176</v>
      </c>
      <c r="B28" s="74">
        <v>1</v>
      </c>
      <c r="C28" s="74">
        <f t="shared" si="3"/>
        <v>178</v>
      </c>
      <c r="D28" s="74">
        <v>160</v>
      </c>
      <c r="E28" s="74">
        <v>18</v>
      </c>
      <c r="F28" s="75">
        <v>1647</v>
      </c>
      <c r="G28" s="75">
        <f t="shared" si="4"/>
        <v>10.294</v>
      </c>
      <c r="H28" s="75">
        <f>ROUND(E28*G28*2,2)</f>
        <v>370.58</v>
      </c>
      <c r="I28" s="75">
        <f t="shared" si="6"/>
        <v>458</v>
      </c>
    </row>
    <row r="29" spans="1:9" x14ac:dyDescent="0.25">
      <c r="A29" s="7" t="s">
        <v>176</v>
      </c>
      <c r="B29" s="74">
        <v>1</v>
      </c>
      <c r="C29" s="74">
        <f t="shared" si="3"/>
        <v>172</v>
      </c>
      <c r="D29" s="74">
        <v>160</v>
      </c>
      <c r="E29" s="74">
        <v>12</v>
      </c>
      <c r="F29" s="75">
        <v>1287</v>
      </c>
      <c r="G29" s="75">
        <f t="shared" si="4"/>
        <v>8.0440000000000005</v>
      </c>
      <c r="H29" s="75">
        <f>ROUND(E29*G29*2,2)</f>
        <v>193.06</v>
      </c>
      <c r="I29" s="75">
        <f t="shared" si="6"/>
        <v>238.6</v>
      </c>
    </row>
    <row r="30" spans="1:9" x14ac:dyDescent="0.25">
      <c r="A30" s="7" t="s">
        <v>176</v>
      </c>
      <c r="B30" s="74">
        <v>1</v>
      </c>
      <c r="C30" s="74">
        <f t="shared" si="3"/>
        <v>123.25</v>
      </c>
      <c r="D30" s="74">
        <v>104</v>
      </c>
      <c r="E30" s="74">
        <v>19.25</v>
      </c>
      <c r="F30" s="75">
        <v>1647</v>
      </c>
      <c r="G30" s="75">
        <f t="shared" si="4"/>
        <v>10.294</v>
      </c>
      <c r="H30" s="75">
        <f>ROUND(E30*G30*2,2)</f>
        <v>396.32</v>
      </c>
      <c r="I30" s="75">
        <f t="shared" si="6"/>
        <v>489.81</v>
      </c>
    </row>
    <row r="31" spans="1:9" x14ac:dyDescent="0.25">
      <c r="A31" s="7" t="s">
        <v>186</v>
      </c>
      <c r="B31" s="74">
        <v>1</v>
      </c>
      <c r="C31" s="74">
        <f t="shared" si="3"/>
        <v>103.25</v>
      </c>
      <c r="D31" s="74">
        <v>96</v>
      </c>
      <c r="E31" s="74">
        <v>7.25</v>
      </c>
      <c r="F31" s="75">
        <v>1647</v>
      </c>
      <c r="G31" s="75">
        <f t="shared" si="4"/>
        <v>10.294</v>
      </c>
      <c r="H31" s="75">
        <f t="shared" ref="H31" si="8">ROUND(E31*G31*2,2)</f>
        <v>149.26</v>
      </c>
      <c r="I31" s="75">
        <f t="shared" si="6"/>
        <v>184.47</v>
      </c>
    </row>
    <row r="32" spans="1:9" x14ac:dyDescent="0.25">
      <c r="A32" s="71" t="s">
        <v>188</v>
      </c>
      <c r="B32" s="74">
        <v>1</v>
      </c>
      <c r="C32" s="74">
        <f t="shared" si="3"/>
        <v>181</v>
      </c>
      <c r="D32" s="74">
        <v>160</v>
      </c>
      <c r="E32" s="74">
        <v>21</v>
      </c>
      <c r="F32" s="75">
        <v>2264</v>
      </c>
      <c r="G32" s="75">
        <f t="shared" si="4"/>
        <v>14.15</v>
      </c>
      <c r="H32" s="75">
        <f>ROUND(E32*G32*2,2)</f>
        <v>594.29999999999995</v>
      </c>
      <c r="I32" s="75">
        <f t="shared" si="6"/>
        <v>734.5</v>
      </c>
    </row>
    <row r="33" spans="1:12" x14ac:dyDescent="0.25">
      <c r="A33" s="7" t="s">
        <v>181</v>
      </c>
      <c r="B33" s="74">
        <v>1</v>
      </c>
      <c r="C33" s="74">
        <f t="shared" si="3"/>
        <v>145</v>
      </c>
      <c r="D33" s="74">
        <v>120</v>
      </c>
      <c r="E33" s="74">
        <v>25</v>
      </c>
      <c r="F33" s="75">
        <v>1917</v>
      </c>
      <c r="G33" s="75">
        <f t="shared" si="4"/>
        <v>11.981</v>
      </c>
      <c r="H33" s="75">
        <f t="shared" ref="H33" si="9">ROUND(E33*G33*2,2)</f>
        <v>599.04999999999995</v>
      </c>
      <c r="I33" s="75">
        <f t="shared" si="6"/>
        <v>740.37</v>
      </c>
    </row>
    <row r="34" spans="1:12" x14ac:dyDescent="0.25">
      <c r="A34" s="7" t="s">
        <v>174</v>
      </c>
      <c r="B34" s="74">
        <v>1</v>
      </c>
      <c r="C34" s="74">
        <f t="shared" si="3"/>
        <v>128</v>
      </c>
      <c r="D34" s="74">
        <v>120</v>
      </c>
      <c r="E34" s="74">
        <v>8</v>
      </c>
      <c r="F34" s="75">
        <v>1647</v>
      </c>
      <c r="G34" s="75">
        <f t="shared" si="4"/>
        <v>10.294</v>
      </c>
      <c r="H34" s="75">
        <f>ROUND(E34*G34*2,2)</f>
        <v>164.7</v>
      </c>
      <c r="I34" s="75">
        <f t="shared" si="6"/>
        <v>203.55</v>
      </c>
    </row>
    <row r="35" spans="1:12" x14ac:dyDescent="0.25">
      <c r="A35" s="7" t="s">
        <v>174</v>
      </c>
      <c r="B35" s="74">
        <v>1</v>
      </c>
      <c r="C35" s="74">
        <f t="shared" ref="C35:C38" si="10">D35+E35</f>
        <v>190</v>
      </c>
      <c r="D35" s="74">
        <v>160</v>
      </c>
      <c r="E35" s="74">
        <v>30</v>
      </c>
      <c r="F35" s="75">
        <v>1647</v>
      </c>
      <c r="G35" s="75">
        <f t="shared" ref="G35:G38" si="11" xml:space="preserve"> ROUND(F35/160,3)</f>
        <v>10.294</v>
      </c>
      <c r="H35" s="75">
        <f>ROUND(E35*G35*2,2)</f>
        <v>617.64</v>
      </c>
      <c r="I35" s="75">
        <f t="shared" si="6"/>
        <v>763.34</v>
      </c>
      <c r="L35" s="122"/>
    </row>
    <row r="36" spans="1:12" x14ac:dyDescent="0.25">
      <c r="A36" s="117" t="s">
        <v>178</v>
      </c>
      <c r="B36" s="74">
        <v>1</v>
      </c>
      <c r="C36" s="74">
        <f t="shared" si="10"/>
        <v>171.25</v>
      </c>
      <c r="D36" s="74">
        <v>160</v>
      </c>
      <c r="E36" s="74">
        <v>11.25</v>
      </c>
      <c r="F36" s="75">
        <v>1917</v>
      </c>
      <c r="G36" s="75">
        <f t="shared" si="11"/>
        <v>11.981</v>
      </c>
      <c r="H36" s="75">
        <f>ROUND(E36*G36*2,2)</f>
        <v>269.57</v>
      </c>
      <c r="I36" s="75">
        <f t="shared" si="6"/>
        <v>333.16</v>
      </c>
    </row>
    <row r="37" spans="1:12" x14ac:dyDescent="0.25">
      <c r="A37" s="7" t="s">
        <v>183</v>
      </c>
      <c r="B37" s="74">
        <v>1</v>
      </c>
      <c r="C37" s="74">
        <f t="shared" si="10"/>
        <v>174</v>
      </c>
      <c r="D37" s="74">
        <v>160</v>
      </c>
      <c r="E37" s="74">
        <v>14</v>
      </c>
      <c r="F37" s="75">
        <v>1093</v>
      </c>
      <c r="G37" s="75">
        <f t="shared" si="11"/>
        <v>6.8310000000000004</v>
      </c>
      <c r="H37" s="75">
        <f t="shared" ref="H37:H38" si="12">ROUND(E37*G37*2,2)</f>
        <v>191.27</v>
      </c>
      <c r="I37" s="75">
        <f t="shared" ref="I37:I38" si="13">ROUND(H37*1.2359,2)</f>
        <v>236.39</v>
      </c>
    </row>
    <row r="38" spans="1:12" x14ac:dyDescent="0.25">
      <c r="A38" s="7" t="s">
        <v>189</v>
      </c>
      <c r="B38" s="74">
        <v>1</v>
      </c>
      <c r="C38" s="74">
        <f t="shared" si="10"/>
        <v>181</v>
      </c>
      <c r="D38" s="74">
        <v>160</v>
      </c>
      <c r="E38" s="74">
        <v>21</v>
      </c>
      <c r="F38" s="75">
        <v>1647</v>
      </c>
      <c r="G38" s="75">
        <f t="shared" si="11"/>
        <v>10.294</v>
      </c>
      <c r="H38" s="75">
        <f t="shared" si="12"/>
        <v>432.35</v>
      </c>
      <c r="I38" s="75">
        <f t="shared" si="13"/>
        <v>534.34</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62234-77E5-438E-977D-5A4D87954408}">
  <sheetPr>
    <tabColor theme="3" tint="0.59999389629810485"/>
  </sheetPr>
  <dimension ref="A1:I32"/>
  <sheetViews>
    <sheetView zoomScale="80" zoomScaleNormal="80" workbookViewId="0">
      <selection sqref="A1:XFD1048576"/>
    </sheetView>
  </sheetViews>
  <sheetFormatPr defaultColWidth="9.140625" defaultRowHeight="16.5" x14ac:dyDescent="0.25"/>
  <cols>
    <col min="1" max="1" width="70.42578125" style="101" customWidth="1"/>
    <col min="2" max="2" width="15.28515625" style="101" customWidth="1"/>
    <col min="3" max="3" width="14.5703125" style="101" customWidth="1"/>
    <col min="4" max="4" width="14.7109375" style="101" customWidth="1"/>
    <col min="5" max="5" width="18.42578125" style="101" customWidth="1"/>
    <col min="6" max="6" width="15.140625" style="101" customWidth="1"/>
    <col min="7" max="7" width="14.42578125" style="101" customWidth="1"/>
    <col min="8" max="8" width="18.28515625" style="101" customWidth="1"/>
    <col min="9" max="9" width="15.85546875" style="101" customWidth="1"/>
    <col min="10" max="11" width="9.140625" style="101"/>
    <col min="12" max="12" width="10.140625" style="101" bestFit="1" customWidth="1"/>
    <col min="13" max="16384" width="9.140625" style="101"/>
  </cols>
  <sheetData>
    <row r="1" spans="1:9" x14ac:dyDescent="0.25">
      <c r="H1" s="136" t="s">
        <v>283</v>
      </c>
      <c r="I1" s="136"/>
    </row>
    <row r="2" spans="1:9" s="102" customFormat="1" ht="39.75" customHeight="1" x14ac:dyDescent="0.25">
      <c r="A2" s="135" t="s">
        <v>132</v>
      </c>
      <c r="B2" s="135"/>
      <c r="C2" s="135"/>
      <c r="D2" s="135"/>
      <c r="E2" s="135"/>
      <c r="F2" s="135"/>
      <c r="G2" s="135"/>
      <c r="H2" s="135"/>
      <c r="I2" s="135"/>
    </row>
    <row r="4" spans="1:9" x14ac:dyDescent="0.25">
      <c r="A4" s="101" t="s">
        <v>127</v>
      </c>
    </row>
    <row r="5" spans="1:9" x14ac:dyDescent="0.25">
      <c r="A5" s="36" t="s">
        <v>271</v>
      </c>
    </row>
    <row r="6" spans="1:9" x14ac:dyDescent="0.25">
      <c r="E6" s="103"/>
      <c r="H6" s="104"/>
    </row>
    <row r="7" spans="1:9" ht="45.75" customHeight="1" x14ac:dyDescent="0.25">
      <c r="A7" s="181"/>
      <c r="B7" s="181" t="s">
        <v>17</v>
      </c>
      <c r="C7" s="181" t="s">
        <v>19</v>
      </c>
      <c r="D7" s="181"/>
      <c r="E7" s="181"/>
      <c r="F7" s="181" t="s">
        <v>10</v>
      </c>
      <c r="G7" s="181" t="s">
        <v>153</v>
      </c>
      <c r="H7" s="182" t="s">
        <v>20</v>
      </c>
      <c r="I7" s="183" t="s">
        <v>7</v>
      </c>
    </row>
    <row r="8" spans="1:9" ht="24" customHeight="1" x14ac:dyDescent="0.25">
      <c r="A8" s="181"/>
      <c r="B8" s="181"/>
      <c r="C8" s="178" t="s">
        <v>1</v>
      </c>
      <c r="D8" s="178" t="s">
        <v>154</v>
      </c>
      <c r="E8" s="180" t="s">
        <v>26</v>
      </c>
      <c r="F8" s="181"/>
      <c r="G8" s="181"/>
      <c r="H8" s="182"/>
      <c r="I8" s="183"/>
    </row>
    <row r="9" spans="1:9" ht="26.25" customHeight="1" x14ac:dyDescent="0.25">
      <c r="A9" s="181"/>
      <c r="B9" s="181"/>
      <c r="C9" s="179"/>
      <c r="D9" s="179"/>
      <c r="E9" s="180"/>
      <c r="F9" s="181"/>
      <c r="G9" s="181"/>
      <c r="H9" s="182"/>
      <c r="I9" s="183"/>
    </row>
    <row r="10" spans="1:9" x14ac:dyDescent="0.25">
      <c r="A10" s="116">
        <v>1</v>
      </c>
      <c r="B10" s="116">
        <v>2</v>
      </c>
      <c r="C10" s="116" t="s">
        <v>112</v>
      </c>
      <c r="D10" s="116">
        <v>4</v>
      </c>
      <c r="E10" s="116">
        <v>5</v>
      </c>
      <c r="F10" s="116">
        <v>6</v>
      </c>
      <c r="G10" s="116">
        <v>7</v>
      </c>
      <c r="H10" s="116">
        <v>8</v>
      </c>
      <c r="I10" s="116" t="s">
        <v>133</v>
      </c>
    </row>
    <row r="11" spans="1:9" s="102" customFormat="1" x14ac:dyDescent="0.25">
      <c r="A11" s="106" t="s">
        <v>0</v>
      </c>
      <c r="B11" s="121">
        <f>SUM(B12:B32)</f>
        <v>21</v>
      </c>
      <c r="C11" s="121"/>
      <c r="D11" s="121"/>
      <c r="E11" s="121">
        <f t="shared" ref="E11:I11" si="0">SUM(E12:E32)</f>
        <v>332.5</v>
      </c>
      <c r="F11" s="121"/>
      <c r="G11" s="121"/>
      <c r="H11" s="118">
        <f t="shared" si="0"/>
        <v>6378.4900000000007</v>
      </c>
      <c r="I11" s="118">
        <f t="shared" si="0"/>
        <v>7883.2000000000016</v>
      </c>
    </row>
    <row r="12" spans="1:9" x14ac:dyDescent="0.25">
      <c r="A12" s="7" t="s">
        <v>131</v>
      </c>
      <c r="B12" s="74">
        <v>1</v>
      </c>
      <c r="C12" s="74">
        <f t="shared" ref="C12:C20" si="1">D12+E12</f>
        <v>177</v>
      </c>
      <c r="D12" s="74">
        <v>160</v>
      </c>
      <c r="E12" s="74">
        <v>17</v>
      </c>
      <c r="F12" s="75">
        <v>1917</v>
      </c>
      <c r="G12" s="75">
        <f t="shared" ref="G12:G21" si="2" xml:space="preserve"> ROUND(F12/184,3)</f>
        <v>10.417999999999999</v>
      </c>
      <c r="H12" s="75">
        <f>ROUND(E12*G12*2,2)</f>
        <v>354.21</v>
      </c>
      <c r="I12" s="75">
        <f t="shared" ref="I12:I30" si="3">ROUND(H12*1.2359,2)</f>
        <v>437.77</v>
      </c>
    </row>
    <row r="13" spans="1:9" x14ac:dyDescent="0.25">
      <c r="A13" s="7" t="s">
        <v>182</v>
      </c>
      <c r="B13" s="74">
        <v>1</v>
      </c>
      <c r="C13" s="74">
        <f t="shared" si="1"/>
        <v>172.75</v>
      </c>
      <c r="D13" s="74">
        <v>160</v>
      </c>
      <c r="E13" s="74">
        <v>12.75</v>
      </c>
      <c r="F13" s="75">
        <v>1647</v>
      </c>
      <c r="G13" s="75">
        <f t="shared" si="2"/>
        <v>8.9510000000000005</v>
      </c>
      <c r="H13" s="75">
        <f>ROUND(E13*G13*2,2)</f>
        <v>228.25</v>
      </c>
      <c r="I13" s="75">
        <f t="shared" si="3"/>
        <v>282.08999999999997</v>
      </c>
    </row>
    <row r="14" spans="1:9" x14ac:dyDescent="0.25">
      <c r="A14" s="7" t="s">
        <v>180</v>
      </c>
      <c r="B14" s="74">
        <v>1</v>
      </c>
      <c r="C14" s="74">
        <f t="shared" si="1"/>
        <v>227</v>
      </c>
      <c r="D14" s="74">
        <v>184</v>
      </c>
      <c r="E14" s="74">
        <v>43</v>
      </c>
      <c r="F14" s="75">
        <v>2264</v>
      </c>
      <c r="G14" s="75">
        <f t="shared" si="2"/>
        <v>12.304</v>
      </c>
      <c r="H14" s="75">
        <f>ROUND(E14*G14*2,2)</f>
        <v>1058.1400000000001</v>
      </c>
      <c r="I14" s="75">
        <f t="shared" si="3"/>
        <v>1307.76</v>
      </c>
    </row>
    <row r="15" spans="1:9" x14ac:dyDescent="0.25">
      <c r="A15" s="7" t="s">
        <v>130</v>
      </c>
      <c r="B15" s="74">
        <v>1</v>
      </c>
      <c r="C15" s="74">
        <f t="shared" si="1"/>
        <v>153</v>
      </c>
      <c r="D15" s="74">
        <v>144</v>
      </c>
      <c r="E15" s="74">
        <v>9</v>
      </c>
      <c r="F15" s="75">
        <v>1647</v>
      </c>
      <c r="G15" s="75">
        <f t="shared" si="2"/>
        <v>8.9510000000000005</v>
      </c>
      <c r="H15" s="75">
        <f>ROUND(E15*G15*2,2)</f>
        <v>161.12</v>
      </c>
      <c r="I15" s="75">
        <f t="shared" si="3"/>
        <v>199.13</v>
      </c>
    </row>
    <row r="16" spans="1:9" x14ac:dyDescent="0.25">
      <c r="A16" s="7" t="s">
        <v>265</v>
      </c>
      <c r="B16" s="74">
        <v>1</v>
      </c>
      <c r="C16" s="74">
        <f t="shared" si="1"/>
        <v>175</v>
      </c>
      <c r="D16" s="74">
        <v>160</v>
      </c>
      <c r="E16" s="74">
        <v>15</v>
      </c>
      <c r="F16" s="75">
        <v>1647</v>
      </c>
      <c r="G16" s="75">
        <f t="shared" si="2"/>
        <v>8.9510000000000005</v>
      </c>
      <c r="H16" s="75">
        <f>ROUND(E16*G16*2,2)</f>
        <v>268.52999999999997</v>
      </c>
      <c r="I16" s="75">
        <f t="shared" si="3"/>
        <v>331.88</v>
      </c>
    </row>
    <row r="17" spans="1:9" x14ac:dyDescent="0.25">
      <c r="A17" s="7" t="s">
        <v>185</v>
      </c>
      <c r="B17" s="74">
        <v>1</v>
      </c>
      <c r="C17" s="74">
        <f t="shared" si="1"/>
        <v>123</v>
      </c>
      <c r="D17" s="74">
        <v>120</v>
      </c>
      <c r="E17" s="74">
        <v>3</v>
      </c>
      <c r="F17" s="75">
        <v>1917</v>
      </c>
      <c r="G17" s="75">
        <f t="shared" si="2"/>
        <v>10.417999999999999</v>
      </c>
      <c r="H17" s="75">
        <f t="shared" ref="H17" si="4">ROUND(E17*G17*2,2)</f>
        <v>62.51</v>
      </c>
      <c r="I17" s="75">
        <f t="shared" si="3"/>
        <v>77.260000000000005</v>
      </c>
    </row>
    <row r="18" spans="1:9" x14ac:dyDescent="0.25">
      <c r="A18" s="7" t="s">
        <v>263</v>
      </c>
      <c r="B18" s="74">
        <v>1</v>
      </c>
      <c r="C18" s="74">
        <f t="shared" si="1"/>
        <v>189.08</v>
      </c>
      <c r="D18" s="74">
        <v>184</v>
      </c>
      <c r="E18" s="74">
        <v>5.08</v>
      </c>
      <c r="F18" s="75">
        <v>2264</v>
      </c>
      <c r="G18" s="75">
        <f t="shared" si="2"/>
        <v>12.304</v>
      </c>
      <c r="H18" s="75">
        <f t="shared" ref="H18:H30" si="5">ROUND(E18*G18*2,2)</f>
        <v>125.01</v>
      </c>
      <c r="I18" s="75">
        <f t="shared" si="3"/>
        <v>154.5</v>
      </c>
    </row>
    <row r="19" spans="1:9" x14ac:dyDescent="0.25">
      <c r="A19" s="7" t="s">
        <v>268</v>
      </c>
      <c r="B19" s="74">
        <v>1</v>
      </c>
      <c r="C19" s="74">
        <f t="shared" si="1"/>
        <v>171</v>
      </c>
      <c r="D19" s="74">
        <v>160</v>
      </c>
      <c r="E19" s="74">
        <v>11</v>
      </c>
      <c r="F19" s="75">
        <v>1534</v>
      </c>
      <c r="G19" s="75">
        <f t="shared" si="2"/>
        <v>8.3369999999999997</v>
      </c>
      <c r="H19" s="75">
        <f t="shared" si="5"/>
        <v>183.41</v>
      </c>
      <c r="I19" s="75">
        <f t="shared" si="3"/>
        <v>226.68</v>
      </c>
    </row>
    <row r="20" spans="1:9" x14ac:dyDescent="0.25">
      <c r="A20" s="7" t="s">
        <v>129</v>
      </c>
      <c r="B20" s="74">
        <v>1</v>
      </c>
      <c r="C20" s="74">
        <f t="shared" si="1"/>
        <v>151</v>
      </c>
      <c r="D20" s="74">
        <v>120</v>
      </c>
      <c r="E20" s="74">
        <v>31</v>
      </c>
      <c r="F20" s="75">
        <v>1917</v>
      </c>
      <c r="G20" s="75">
        <f t="shared" si="2"/>
        <v>10.417999999999999</v>
      </c>
      <c r="H20" s="75">
        <f t="shared" si="5"/>
        <v>645.91999999999996</v>
      </c>
      <c r="I20" s="75">
        <f t="shared" si="3"/>
        <v>798.29</v>
      </c>
    </row>
    <row r="21" spans="1:9" x14ac:dyDescent="0.25">
      <c r="A21" s="7" t="s">
        <v>128</v>
      </c>
      <c r="B21" s="74">
        <v>1</v>
      </c>
      <c r="C21" s="74">
        <f t="shared" ref="C21:C32" si="6">D21+E21</f>
        <v>213</v>
      </c>
      <c r="D21" s="74">
        <v>184</v>
      </c>
      <c r="E21" s="74">
        <v>29</v>
      </c>
      <c r="F21" s="75">
        <v>1647</v>
      </c>
      <c r="G21" s="75">
        <f t="shared" si="2"/>
        <v>8.9510000000000005</v>
      </c>
      <c r="H21" s="75">
        <f t="shared" si="5"/>
        <v>519.16</v>
      </c>
      <c r="I21" s="75">
        <f t="shared" si="3"/>
        <v>641.63</v>
      </c>
    </row>
    <row r="22" spans="1:9" x14ac:dyDescent="0.25">
      <c r="A22" s="7" t="s">
        <v>176</v>
      </c>
      <c r="B22" s="74">
        <v>1</v>
      </c>
      <c r="C22" s="74">
        <f t="shared" si="6"/>
        <v>229</v>
      </c>
      <c r="D22" s="74">
        <v>184</v>
      </c>
      <c r="E22" s="74">
        <v>45</v>
      </c>
      <c r="F22" s="75">
        <v>1647</v>
      </c>
      <c r="G22" s="75">
        <f t="shared" ref="G22:G32" si="7" xml:space="preserve"> ROUND(F22/184,3)</f>
        <v>8.9510000000000005</v>
      </c>
      <c r="H22" s="75">
        <f t="shared" si="5"/>
        <v>805.59</v>
      </c>
      <c r="I22" s="75">
        <f t="shared" si="3"/>
        <v>995.63</v>
      </c>
    </row>
    <row r="23" spans="1:9" x14ac:dyDescent="0.25">
      <c r="A23" s="7" t="s">
        <v>176</v>
      </c>
      <c r="B23" s="74">
        <v>1</v>
      </c>
      <c r="C23" s="74">
        <f>D23+E23</f>
        <v>121</v>
      </c>
      <c r="D23" s="74">
        <v>104</v>
      </c>
      <c r="E23" s="74">
        <v>17</v>
      </c>
      <c r="F23" s="75">
        <v>1647</v>
      </c>
      <c r="G23" s="75">
        <f xml:space="preserve"> ROUND(F23/184,3)</f>
        <v>8.9510000000000005</v>
      </c>
      <c r="H23" s="75">
        <f t="shared" si="5"/>
        <v>304.33</v>
      </c>
      <c r="I23" s="75">
        <f t="shared" si="3"/>
        <v>376.12</v>
      </c>
    </row>
    <row r="24" spans="1:9" x14ac:dyDescent="0.25">
      <c r="A24" s="7" t="s">
        <v>176</v>
      </c>
      <c r="B24" s="74">
        <v>1</v>
      </c>
      <c r="C24" s="74">
        <f>D24+E24</f>
        <v>197</v>
      </c>
      <c r="D24" s="74">
        <v>184</v>
      </c>
      <c r="E24" s="74">
        <v>13</v>
      </c>
      <c r="F24" s="75">
        <v>1287</v>
      </c>
      <c r="G24" s="75">
        <f xml:space="preserve"> ROUND(F24/184,3)</f>
        <v>6.9950000000000001</v>
      </c>
      <c r="H24" s="75">
        <f t="shared" si="5"/>
        <v>181.87</v>
      </c>
      <c r="I24" s="75">
        <f t="shared" si="3"/>
        <v>224.77</v>
      </c>
    </row>
    <row r="25" spans="1:9" x14ac:dyDescent="0.25">
      <c r="A25" s="7" t="s">
        <v>176</v>
      </c>
      <c r="B25" s="74">
        <v>1</v>
      </c>
      <c r="C25" s="74">
        <f>D25+E25</f>
        <v>134.42000000000002</v>
      </c>
      <c r="D25" s="74">
        <v>104</v>
      </c>
      <c r="E25" s="74">
        <v>30.42</v>
      </c>
      <c r="F25" s="75">
        <v>1647</v>
      </c>
      <c r="G25" s="75">
        <f xml:space="preserve"> ROUND(F25/184,3)</f>
        <v>8.9510000000000005</v>
      </c>
      <c r="H25" s="75">
        <f t="shared" si="5"/>
        <v>544.58000000000004</v>
      </c>
      <c r="I25" s="75">
        <f t="shared" si="3"/>
        <v>673.05</v>
      </c>
    </row>
    <row r="26" spans="1:9" x14ac:dyDescent="0.25">
      <c r="A26" s="71" t="s">
        <v>188</v>
      </c>
      <c r="B26" s="74">
        <v>1</v>
      </c>
      <c r="C26" s="74">
        <f>D26+E26</f>
        <v>171</v>
      </c>
      <c r="D26" s="74">
        <v>160</v>
      </c>
      <c r="E26" s="74">
        <v>11</v>
      </c>
      <c r="F26" s="75">
        <v>2264</v>
      </c>
      <c r="G26" s="75">
        <f xml:space="preserve"> ROUND(F26/184,3)</f>
        <v>12.304</v>
      </c>
      <c r="H26" s="75">
        <f t="shared" si="5"/>
        <v>270.69</v>
      </c>
      <c r="I26" s="75">
        <f t="shared" si="3"/>
        <v>334.55</v>
      </c>
    </row>
    <row r="27" spans="1:9" x14ac:dyDescent="0.25">
      <c r="A27" s="7" t="s">
        <v>181</v>
      </c>
      <c r="B27" s="74">
        <v>1</v>
      </c>
      <c r="C27" s="74">
        <f>D27+E27</f>
        <v>130.5</v>
      </c>
      <c r="D27" s="74">
        <v>120</v>
      </c>
      <c r="E27" s="74">
        <v>10.5</v>
      </c>
      <c r="F27" s="75">
        <v>1917</v>
      </c>
      <c r="G27" s="75">
        <f xml:space="preserve"> ROUND(F27/184,3)</f>
        <v>10.417999999999999</v>
      </c>
      <c r="H27" s="75">
        <f t="shared" si="5"/>
        <v>218.78</v>
      </c>
      <c r="I27" s="75">
        <f t="shared" si="3"/>
        <v>270.39</v>
      </c>
    </row>
    <row r="28" spans="1:9" x14ac:dyDescent="0.25">
      <c r="A28" s="7" t="s">
        <v>174</v>
      </c>
      <c r="B28" s="74">
        <v>1</v>
      </c>
      <c r="C28" s="74">
        <f t="shared" si="6"/>
        <v>187</v>
      </c>
      <c r="D28" s="74">
        <v>184</v>
      </c>
      <c r="E28" s="74">
        <v>3</v>
      </c>
      <c r="F28" s="75">
        <v>1647</v>
      </c>
      <c r="G28" s="75">
        <f t="shared" si="7"/>
        <v>8.9510000000000005</v>
      </c>
      <c r="H28" s="75">
        <f t="shared" si="5"/>
        <v>53.71</v>
      </c>
      <c r="I28" s="75">
        <f t="shared" si="3"/>
        <v>66.38</v>
      </c>
    </row>
    <row r="29" spans="1:9" x14ac:dyDescent="0.25">
      <c r="A29" s="117" t="s">
        <v>178</v>
      </c>
      <c r="B29" s="74">
        <v>1</v>
      </c>
      <c r="C29" s="74">
        <f t="shared" si="6"/>
        <v>189</v>
      </c>
      <c r="D29" s="74">
        <v>184</v>
      </c>
      <c r="E29" s="74">
        <v>5</v>
      </c>
      <c r="F29" s="75">
        <v>1917</v>
      </c>
      <c r="G29" s="75">
        <f t="shared" si="7"/>
        <v>10.417999999999999</v>
      </c>
      <c r="H29" s="75">
        <f t="shared" si="5"/>
        <v>104.18</v>
      </c>
      <c r="I29" s="75">
        <f t="shared" si="3"/>
        <v>128.76</v>
      </c>
    </row>
    <row r="30" spans="1:9" x14ac:dyDescent="0.25">
      <c r="A30" s="7" t="s">
        <v>183</v>
      </c>
      <c r="B30" s="74">
        <v>1</v>
      </c>
      <c r="C30" s="74">
        <f t="shared" si="6"/>
        <v>173.75</v>
      </c>
      <c r="D30" s="74">
        <v>168</v>
      </c>
      <c r="E30" s="74">
        <v>5.75</v>
      </c>
      <c r="F30" s="75">
        <v>1093</v>
      </c>
      <c r="G30" s="75">
        <f t="shared" si="7"/>
        <v>5.94</v>
      </c>
      <c r="H30" s="75">
        <f t="shared" si="5"/>
        <v>68.31</v>
      </c>
      <c r="I30" s="75">
        <f t="shared" si="3"/>
        <v>84.42</v>
      </c>
    </row>
    <row r="31" spans="1:9" x14ac:dyDescent="0.25">
      <c r="A31" s="7" t="s">
        <v>183</v>
      </c>
      <c r="B31" s="74">
        <v>1</v>
      </c>
      <c r="C31" s="74">
        <f t="shared" si="6"/>
        <v>171</v>
      </c>
      <c r="D31" s="74">
        <v>160</v>
      </c>
      <c r="E31" s="74">
        <v>11</v>
      </c>
      <c r="F31" s="75">
        <v>1093</v>
      </c>
      <c r="G31" s="75">
        <f t="shared" si="7"/>
        <v>5.94</v>
      </c>
      <c r="H31" s="75">
        <f t="shared" ref="H31:H32" si="8">ROUND(E31*G31*2,2)</f>
        <v>130.68</v>
      </c>
      <c r="I31" s="75">
        <f t="shared" ref="I31:I32" si="9">ROUND(H31*1.2359,2)</f>
        <v>161.51</v>
      </c>
    </row>
    <row r="32" spans="1:9" x14ac:dyDescent="0.25">
      <c r="A32" s="7" t="s">
        <v>189</v>
      </c>
      <c r="B32" s="74">
        <v>1</v>
      </c>
      <c r="C32" s="74">
        <f t="shared" si="6"/>
        <v>165</v>
      </c>
      <c r="D32" s="74">
        <v>160</v>
      </c>
      <c r="E32" s="74">
        <v>5</v>
      </c>
      <c r="F32" s="75">
        <v>1647</v>
      </c>
      <c r="G32" s="75">
        <f t="shared" si="7"/>
        <v>8.9510000000000005</v>
      </c>
      <c r="H32" s="75">
        <f t="shared" si="8"/>
        <v>89.51</v>
      </c>
      <c r="I32" s="75">
        <f t="shared" si="9"/>
        <v>110.63</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5325D-F039-4915-9FC8-6BAD2E2BAFE5}">
  <sheetPr>
    <tabColor theme="3" tint="0.59999389629810485"/>
  </sheetPr>
  <dimension ref="A1:I28"/>
  <sheetViews>
    <sheetView zoomScale="80" zoomScaleNormal="80" workbookViewId="0">
      <selection activeCell="M18" sqref="M18"/>
    </sheetView>
  </sheetViews>
  <sheetFormatPr defaultColWidth="9.140625" defaultRowHeight="16.5" x14ac:dyDescent="0.25"/>
  <cols>
    <col min="1" max="1" width="70.42578125" style="101" customWidth="1"/>
    <col min="2" max="2" width="15.28515625" style="101" customWidth="1"/>
    <col min="3" max="3" width="14.5703125" style="101" customWidth="1"/>
    <col min="4" max="4" width="14.7109375" style="101" customWidth="1"/>
    <col min="5" max="5" width="18.42578125" style="101" customWidth="1"/>
    <col min="6" max="6" width="15.140625" style="101" customWidth="1"/>
    <col min="7" max="7" width="14.42578125" style="101" customWidth="1"/>
    <col min="8" max="8" width="18.28515625" style="101" customWidth="1"/>
    <col min="9" max="9" width="15.85546875" style="101" customWidth="1"/>
    <col min="10" max="16384" width="9.140625" style="101"/>
  </cols>
  <sheetData>
    <row r="1" spans="1:9" x14ac:dyDescent="0.25">
      <c r="H1" s="136" t="s">
        <v>284</v>
      </c>
      <c r="I1" s="136"/>
    </row>
    <row r="2" spans="1:9" s="102" customFormat="1" ht="39.75" customHeight="1" x14ac:dyDescent="0.25">
      <c r="A2" s="135" t="s">
        <v>132</v>
      </c>
      <c r="B2" s="135"/>
      <c r="C2" s="135"/>
      <c r="D2" s="135"/>
      <c r="E2" s="135"/>
      <c r="F2" s="135"/>
      <c r="G2" s="135"/>
      <c r="H2" s="135"/>
      <c r="I2" s="135"/>
    </row>
    <row r="4" spans="1:9" x14ac:dyDescent="0.25">
      <c r="A4" s="101" t="s">
        <v>127</v>
      </c>
    </row>
    <row r="5" spans="1:9" x14ac:dyDescent="0.25">
      <c r="A5" s="36" t="s">
        <v>285</v>
      </c>
    </row>
    <row r="6" spans="1:9" x14ac:dyDescent="0.25">
      <c r="E6" s="103"/>
      <c r="H6" s="104"/>
    </row>
    <row r="7" spans="1:9" ht="45.75" customHeight="1" x14ac:dyDescent="0.25">
      <c r="A7" s="181"/>
      <c r="B7" s="181" t="s">
        <v>17</v>
      </c>
      <c r="C7" s="181" t="s">
        <v>19</v>
      </c>
      <c r="D7" s="181"/>
      <c r="E7" s="181"/>
      <c r="F7" s="181" t="s">
        <v>10</v>
      </c>
      <c r="G7" s="181" t="s">
        <v>153</v>
      </c>
      <c r="H7" s="182" t="s">
        <v>20</v>
      </c>
      <c r="I7" s="183" t="s">
        <v>7</v>
      </c>
    </row>
    <row r="8" spans="1:9" ht="24" customHeight="1" x14ac:dyDescent="0.25">
      <c r="A8" s="181"/>
      <c r="B8" s="181"/>
      <c r="C8" s="178" t="s">
        <v>1</v>
      </c>
      <c r="D8" s="178" t="s">
        <v>154</v>
      </c>
      <c r="E8" s="180" t="s">
        <v>26</v>
      </c>
      <c r="F8" s="181"/>
      <c r="G8" s="181"/>
      <c r="H8" s="182"/>
      <c r="I8" s="183"/>
    </row>
    <row r="9" spans="1:9" ht="26.25" customHeight="1" x14ac:dyDescent="0.25">
      <c r="A9" s="181"/>
      <c r="B9" s="181"/>
      <c r="C9" s="179"/>
      <c r="D9" s="179"/>
      <c r="E9" s="180"/>
      <c r="F9" s="181"/>
      <c r="G9" s="181"/>
      <c r="H9" s="182"/>
      <c r="I9" s="183"/>
    </row>
    <row r="10" spans="1:9" x14ac:dyDescent="0.25">
      <c r="A10" s="130">
        <v>1</v>
      </c>
      <c r="B10" s="130">
        <v>2</v>
      </c>
      <c r="C10" s="130" t="s">
        <v>112</v>
      </c>
      <c r="D10" s="130">
        <v>4</v>
      </c>
      <c r="E10" s="130">
        <v>5</v>
      </c>
      <c r="F10" s="130">
        <v>6</v>
      </c>
      <c r="G10" s="130">
        <v>7</v>
      </c>
      <c r="H10" s="130">
        <v>8</v>
      </c>
      <c r="I10" s="130" t="s">
        <v>133</v>
      </c>
    </row>
    <row r="11" spans="1:9" s="102" customFormat="1" x14ac:dyDescent="0.25">
      <c r="A11" s="106" t="s">
        <v>0</v>
      </c>
      <c r="B11" s="121">
        <f>SUM(B12:B28)</f>
        <v>17</v>
      </c>
      <c r="C11" s="121"/>
      <c r="D11" s="121"/>
      <c r="E11" s="121">
        <f>SUM(E12:E28)</f>
        <v>259.25</v>
      </c>
      <c r="F11" s="121"/>
      <c r="G11" s="121"/>
      <c r="H11" s="118">
        <f>SUM(H12:H28)</f>
        <v>6033.1500000000005</v>
      </c>
      <c r="I11" s="118">
        <f>SUM(I12:I28)</f>
        <v>7456.380000000001</v>
      </c>
    </row>
    <row r="12" spans="1:9" x14ac:dyDescent="0.25">
      <c r="A12" s="7" t="s">
        <v>180</v>
      </c>
      <c r="B12" s="74">
        <v>1</v>
      </c>
      <c r="C12" s="74">
        <f>D12+E12</f>
        <v>144</v>
      </c>
      <c r="D12" s="74">
        <v>135</v>
      </c>
      <c r="E12" s="74">
        <v>9</v>
      </c>
      <c r="F12" s="75">
        <v>2264</v>
      </c>
      <c r="G12" s="75">
        <f xml:space="preserve"> ROUND(F12/151,3)</f>
        <v>14.993</v>
      </c>
      <c r="H12" s="75">
        <f t="shared" ref="H12:H28" si="0">ROUND(E12*G12*2,2)</f>
        <v>269.87</v>
      </c>
      <c r="I12" s="75">
        <f>ROUND(H12*23.59%,2)+H12</f>
        <v>333.53</v>
      </c>
    </row>
    <row r="13" spans="1:9" x14ac:dyDescent="0.25">
      <c r="A13" s="7" t="s">
        <v>130</v>
      </c>
      <c r="B13" s="74">
        <v>1</v>
      </c>
      <c r="C13" s="74">
        <f>D13+E13</f>
        <v>161.5</v>
      </c>
      <c r="D13" s="74">
        <v>151</v>
      </c>
      <c r="E13" s="74">
        <v>10.5</v>
      </c>
      <c r="F13" s="75">
        <v>1647</v>
      </c>
      <c r="G13" s="75">
        <f xml:space="preserve"> ROUND(F13/151,3)</f>
        <v>10.907</v>
      </c>
      <c r="H13" s="75">
        <f t="shared" si="0"/>
        <v>229.05</v>
      </c>
      <c r="I13" s="75">
        <f>ROUND(H13*23.59%,2)+H13</f>
        <v>283.08000000000004</v>
      </c>
    </row>
    <row r="14" spans="1:9" x14ac:dyDescent="0.25">
      <c r="A14" s="7" t="s">
        <v>265</v>
      </c>
      <c r="B14" s="74">
        <v>1</v>
      </c>
      <c r="C14" s="74">
        <f t="shared" ref="C14" si="1">D14+E14</f>
        <v>148</v>
      </c>
      <c r="D14" s="74">
        <v>143</v>
      </c>
      <c r="E14" s="74">
        <v>5</v>
      </c>
      <c r="F14" s="75">
        <v>1647</v>
      </c>
      <c r="G14" s="75">
        <f t="shared" ref="G14" si="2" xml:space="preserve"> ROUND(F14/151,3)</f>
        <v>10.907</v>
      </c>
      <c r="H14" s="75">
        <f t="shared" si="0"/>
        <v>109.07</v>
      </c>
      <c r="I14" s="75">
        <f t="shared" ref="I14" si="3">ROUND(H14*23.59%,2)+H14</f>
        <v>134.79999999999998</v>
      </c>
    </row>
    <row r="15" spans="1:9" x14ac:dyDescent="0.25">
      <c r="A15" s="7" t="s">
        <v>263</v>
      </c>
      <c r="B15" s="74">
        <v>1</v>
      </c>
      <c r="C15" s="74">
        <f t="shared" ref="C15:C20" si="4">D15+E15</f>
        <v>124.75</v>
      </c>
      <c r="D15" s="74">
        <v>119</v>
      </c>
      <c r="E15" s="74">
        <v>5.75</v>
      </c>
      <c r="F15" s="75">
        <v>2264</v>
      </c>
      <c r="G15" s="75">
        <f t="shared" ref="G15:G20" si="5" xml:space="preserve"> ROUND(F15/151,3)</f>
        <v>14.993</v>
      </c>
      <c r="H15" s="75">
        <f t="shared" si="0"/>
        <v>172.42</v>
      </c>
      <c r="I15" s="75">
        <f t="shared" ref="I15:I20" si="6">ROUND(H15*23.59%,2)+H15</f>
        <v>213.08999999999997</v>
      </c>
    </row>
    <row r="16" spans="1:9" x14ac:dyDescent="0.25">
      <c r="A16" s="7" t="s">
        <v>129</v>
      </c>
      <c r="B16" s="74">
        <v>1</v>
      </c>
      <c r="C16" s="74">
        <f t="shared" si="4"/>
        <v>128</v>
      </c>
      <c r="D16" s="74">
        <v>111</v>
      </c>
      <c r="E16" s="74">
        <v>17</v>
      </c>
      <c r="F16" s="75">
        <v>1917</v>
      </c>
      <c r="G16" s="75">
        <f t="shared" si="5"/>
        <v>12.695</v>
      </c>
      <c r="H16" s="75">
        <f t="shared" si="0"/>
        <v>431.63</v>
      </c>
      <c r="I16" s="75">
        <f t="shared" si="6"/>
        <v>533.45000000000005</v>
      </c>
    </row>
    <row r="17" spans="1:9" x14ac:dyDescent="0.25">
      <c r="A17" s="7" t="s">
        <v>128</v>
      </c>
      <c r="B17" s="74">
        <v>1</v>
      </c>
      <c r="C17" s="74">
        <f t="shared" si="4"/>
        <v>168</v>
      </c>
      <c r="D17" s="74">
        <v>151</v>
      </c>
      <c r="E17" s="74">
        <v>17</v>
      </c>
      <c r="F17" s="75">
        <v>1647</v>
      </c>
      <c r="G17" s="75">
        <f t="shared" si="5"/>
        <v>10.907</v>
      </c>
      <c r="H17" s="75">
        <f t="shared" si="0"/>
        <v>370.84</v>
      </c>
      <c r="I17" s="75">
        <f t="shared" si="6"/>
        <v>458.32</v>
      </c>
    </row>
    <row r="18" spans="1:9" x14ac:dyDescent="0.25">
      <c r="A18" s="7" t="s">
        <v>176</v>
      </c>
      <c r="B18" s="74">
        <v>1</v>
      </c>
      <c r="C18" s="74">
        <f t="shared" si="4"/>
        <v>186</v>
      </c>
      <c r="D18" s="74">
        <v>151</v>
      </c>
      <c r="E18" s="74">
        <v>35</v>
      </c>
      <c r="F18" s="75">
        <v>1647</v>
      </c>
      <c r="G18" s="75">
        <f t="shared" si="5"/>
        <v>10.907</v>
      </c>
      <c r="H18" s="75">
        <f t="shared" si="0"/>
        <v>763.49</v>
      </c>
      <c r="I18" s="75">
        <f t="shared" si="6"/>
        <v>943.6</v>
      </c>
    </row>
    <row r="19" spans="1:9" x14ac:dyDescent="0.25">
      <c r="A19" s="7" t="s">
        <v>176</v>
      </c>
      <c r="B19" s="74">
        <v>1</v>
      </c>
      <c r="C19" s="74">
        <f t="shared" si="4"/>
        <v>164</v>
      </c>
      <c r="D19" s="74">
        <v>151</v>
      </c>
      <c r="E19" s="74">
        <v>13</v>
      </c>
      <c r="F19" s="75">
        <v>1287</v>
      </c>
      <c r="G19" s="75">
        <f t="shared" si="5"/>
        <v>8.5229999999999997</v>
      </c>
      <c r="H19" s="75">
        <f t="shared" si="0"/>
        <v>221.6</v>
      </c>
      <c r="I19" s="75">
        <f t="shared" si="6"/>
        <v>273.88</v>
      </c>
    </row>
    <row r="20" spans="1:9" x14ac:dyDescent="0.25">
      <c r="A20" s="7" t="s">
        <v>176</v>
      </c>
      <c r="B20" s="74">
        <v>1</v>
      </c>
      <c r="C20" s="74">
        <f t="shared" si="4"/>
        <v>165.5</v>
      </c>
      <c r="D20" s="74">
        <v>151</v>
      </c>
      <c r="E20" s="74">
        <v>14.5</v>
      </c>
      <c r="F20" s="75">
        <v>1647</v>
      </c>
      <c r="G20" s="75">
        <f t="shared" si="5"/>
        <v>10.907</v>
      </c>
      <c r="H20" s="75">
        <f t="shared" si="0"/>
        <v>316.3</v>
      </c>
      <c r="I20" s="75">
        <f t="shared" si="6"/>
        <v>390.92</v>
      </c>
    </row>
    <row r="21" spans="1:9" x14ac:dyDescent="0.25">
      <c r="A21" s="7" t="s">
        <v>176</v>
      </c>
      <c r="B21" s="74">
        <v>1</v>
      </c>
      <c r="C21" s="74">
        <f t="shared" ref="C21" si="7">D21+E21</f>
        <v>163</v>
      </c>
      <c r="D21" s="74">
        <v>151</v>
      </c>
      <c r="E21" s="74">
        <v>12</v>
      </c>
      <c r="F21" s="75">
        <v>1647</v>
      </c>
      <c r="G21" s="75">
        <f t="shared" ref="G21" si="8" xml:space="preserve"> ROUND(F21/151,3)</f>
        <v>10.907</v>
      </c>
      <c r="H21" s="75">
        <f t="shared" si="0"/>
        <v>261.77</v>
      </c>
      <c r="I21" s="75">
        <f t="shared" ref="I21" si="9">ROUND(H21*23.59%,2)+H21</f>
        <v>323.52</v>
      </c>
    </row>
    <row r="22" spans="1:9" x14ac:dyDescent="0.25">
      <c r="A22" s="71" t="s">
        <v>188</v>
      </c>
      <c r="B22" s="74">
        <v>1</v>
      </c>
      <c r="C22" s="74">
        <f t="shared" ref="C22:C28" si="10">D22+E22</f>
        <v>167.5</v>
      </c>
      <c r="D22" s="74">
        <v>151</v>
      </c>
      <c r="E22" s="74">
        <v>16.5</v>
      </c>
      <c r="F22" s="75">
        <v>2264</v>
      </c>
      <c r="G22" s="75">
        <f t="shared" ref="G22:G28" si="11" xml:space="preserve"> ROUND(F22/151,3)</f>
        <v>14.993</v>
      </c>
      <c r="H22" s="75">
        <f t="shared" si="0"/>
        <v>494.77</v>
      </c>
      <c r="I22" s="75">
        <f t="shared" ref="I22:I28" si="12">ROUND(H22*23.59%,2)+H22</f>
        <v>611.49</v>
      </c>
    </row>
    <row r="23" spans="1:9" x14ac:dyDescent="0.25">
      <c r="A23" s="7" t="s">
        <v>181</v>
      </c>
      <c r="B23" s="74">
        <v>1</v>
      </c>
      <c r="C23" s="74">
        <f t="shared" si="10"/>
        <v>170.5</v>
      </c>
      <c r="D23" s="74">
        <v>151</v>
      </c>
      <c r="E23" s="74">
        <v>19.5</v>
      </c>
      <c r="F23" s="75">
        <v>1917</v>
      </c>
      <c r="G23" s="75">
        <f t="shared" si="11"/>
        <v>12.695</v>
      </c>
      <c r="H23" s="75">
        <f t="shared" si="0"/>
        <v>495.11</v>
      </c>
      <c r="I23" s="75">
        <f t="shared" si="12"/>
        <v>611.91</v>
      </c>
    </row>
    <row r="24" spans="1:9" x14ac:dyDescent="0.25">
      <c r="A24" s="7" t="s">
        <v>174</v>
      </c>
      <c r="B24" s="74">
        <v>1</v>
      </c>
      <c r="C24" s="74">
        <f t="shared" si="10"/>
        <v>183</v>
      </c>
      <c r="D24" s="74">
        <v>151</v>
      </c>
      <c r="E24" s="74">
        <v>32</v>
      </c>
      <c r="F24" s="75">
        <v>1647</v>
      </c>
      <c r="G24" s="75">
        <f t="shared" si="11"/>
        <v>10.907</v>
      </c>
      <c r="H24" s="75">
        <f t="shared" si="0"/>
        <v>698.05</v>
      </c>
      <c r="I24" s="75">
        <f t="shared" si="12"/>
        <v>862.71999999999991</v>
      </c>
    </row>
    <row r="25" spans="1:9" x14ac:dyDescent="0.25">
      <c r="A25" s="131" t="s">
        <v>178</v>
      </c>
      <c r="B25" s="74">
        <v>1</v>
      </c>
      <c r="C25" s="74">
        <f t="shared" si="10"/>
        <v>182.5</v>
      </c>
      <c r="D25" s="74">
        <v>151</v>
      </c>
      <c r="E25" s="74">
        <v>31.5</v>
      </c>
      <c r="F25" s="75">
        <v>1917</v>
      </c>
      <c r="G25" s="75">
        <f t="shared" si="11"/>
        <v>12.695</v>
      </c>
      <c r="H25" s="75">
        <f t="shared" si="0"/>
        <v>799.79</v>
      </c>
      <c r="I25" s="75">
        <f t="shared" si="12"/>
        <v>988.45999999999992</v>
      </c>
    </row>
    <row r="26" spans="1:9" x14ac:dyDescent="0.25">
      <c r="A26" s="131" t="s">
        <v>286</v>
      </c>
      <c r="B26" s="74">
        <v>1</v>
      </c>
      <c r="C26" s="74">
        <f t="shared" si="10"/>
        <v>159</v>
      </c>
      <c r="D26" s="74">
        <v>151</v>
      </c>
      <c r="E26" s="74">
        <v>8</v>
      </c>
      <c r="F26" s="75">
        <v>1647</v>
      </c>
      <c r="G26" s="75">
        <f t="shared" si="11"/>
        <v>10.907</v>
      </c>
      <c r="H26" s="75">
        <f t="shared" si="0"/>
        <v>174.51</v>
      </c>
      <c r="I26" s="75">
        <f t="shared" si="12"/>
        <v>215.68</v>
      </c>
    </row>
    <row r="27" spans="1:9" x14ac:dyDescent="0.25">
      <c r="A27" s="7" t="s">
        <v>183</v>
      </c>
      <c r="B27" s="74">
        <v>1</v>
      </c>
      <c r="C27" s="74">
        <f t="shared" si="10"/>
        <v>159</v>
      </c>
      <c r="D27" s="74">
        <v>151</v>
      </c>
      <c r="E27" s="74">
        <v>8</v>
      </c>
      <c r="F27" s="75">
        <v>1093</v>
      </c>
      <c r="G27" s="75">
        <f t="shared" si="11"/>
        <v>7.2380000000000004</v>
      </c>
      <c r="H27" s="75">
        <f t="shared" si="0"/>
        <v>115.81</v>
      </c>
      <c r="I27" s="75">
        <f t="shared" si="12"/>
        <v>143.13</v>
      </c>
    </row>
    <row r="28" spans="1:9" x14ac:dyDescent="0.25">
      <c r="A28" s="7" t="s">
        <v>189</v>
      </c>
      <c r="B28" s="74">
        <v>1</v>
      </c>
      <c r="C28" s="74">
        <f t="shared" si="10"/>
        <v>156</v>
      </c>
      <c r="D28" s="74">
        <v>151</v>
      </c>
      <c r="E28" s="74">
        <v>5</v>
      </c>
      <c r="F28" s="75">
        <v>1647</v>
      </c>
      <c r="G28" s="75">
        <f t="shared" si="11"/>
        <v>10.907</v>
      </c>
      <c r="H28" s="75">
        <f t="shared" si="0"/>
        <v>109.07</v>
      </c>
      <c r="I28" s="75">
        <f t="shared" si="12"/>
        <v>134.79999999999998</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 proj_dec</vt:lpstr>
      <vt:lpstr>KOPSAVILKUMS</vt:lpstr>
      <vt:lpstr>NMPD_sum_darbs_dec_feb</vt:lpstr>
      <vt:lpstr>SPKC_decembris</vt:lpstr>
      <vt:lpstr>SPKC_janvāris</vt:lpstr>
      <vt:lpstr>SPKC_februāris</vt:lpstr>
      <vt:lpstr>SPKC_marts</vt:lpstr>
      <vt:lpstr>SPKC_aprīlis</vt:lpstr>
      <vt:lpstr>NVD_decembris</vt:lpstr>
      <vt:lpstr>NVD_janvāris</vt:lpstr>
      <vt:lpstr>NVD_februāris</vt:lpstr>
      <vt:lpstr>NVD_marts</vt:lpstr>
      <vt:lpstr>NVD_aprīlis</vt:lpstr>
      <vt:lpstr>VADC_janvāris</vt:lpstr>
      <vt:lpstr>VM_decembris</vt:lpstr>
      <vt:lpstr>VM_janvāris</vt:lpstr>
      <vt:lpstr>VM_februāris</vt:lpstr>
      <vt:lpstr>VM_marts</vt:lpstr>
      <vt:lpstr>VM_aprīlis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Linards</dc:creator>
  <cp:lastModifiedBy>Liene Ābola</cp:lastModifiedBy>
  <cp:lastPrinted>2020-05-07T10:59:27Z</cp:lastPrinted>
  <dcterms:created xsi:type="dcterms:W3CDTF">2017-06-26T19:24:00Z</dcterms:created>
  <dcterms:modified xsi:type="dcterms:W3CDTF">2022-05-18T06:30:48Z</dcterms:modified>
</cp:coreProperties>
</file>