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4"/>
  <workbookPr codeName="Šī_darbgrāmata" defaultThemeVersion="124226"/>
  <mc:AlternateContent xmlns:mc="http://schemas.openxmlformats.org/markup-compatibility/2006">
    <mc:Choice Requires="x15">
      <x15ac:absPath xmlns:x15ac="http://schemas.microsoft.com/office/spreadsheetml/2010/11/ac" url="\\iem-ds.iem.gov.lv\U disks\ipotjomkina\Dokumenti datorā\2023 UKRplans2024 Elina\"/>
    </mc:Choice>
  </mc:AlternateContent>
  <xr:revisionPtr revIDLastSave="0" documentId="13_ncr:1_{0AB10D00-B24F-4613-A6D5-CFE3A86FE66E}" xr6:coauthVersionLast="36" xr6:coauthVersionMax="47" xr10:uidLastSave="{00000000-0000-0000-0000-000000000000}"/>
  <bookViews>
    <workbookView xWindow="90" yWindow="60" windowWidth="18920" windowHeight="15510" tabRatio="783" activeTab="4" xr2:uid="{00000000-000D-0000-FFFF-FFFF00000000}"/>
  </bookViews>
  <sheets>
    <sheet name="NMPD 4.1.p." sheetId="26" r:id="rId1"/>
    <sheet name="NVD 4.2.p." sheetId="24" r:id="rId2"/>
    <sheet name="transportēšana UKR LV 4.3.p." sheetId="22" r:id="rId3"/>
    <sheet name="transportēšana starp ĀI 4.4.p." sheetId="21" r:id="rId4"/>
    <sheet name="kopā " sheetId="18" r:id="rId5"/>
  </sheets>
  <calcPr calcId="191029"/>
</workbook>
</file>

<file path=xl/calcChain.xml><?xml version="1.0" encoding="utf-8"?>
<calcChain xmlns="http://schemas.openxmlformats.org/spreadsheetml/2006/main">
  <c r="M37" i="24" l="1"/>
  <c r="B22" i="26" l="1"/>
  <c r="B14" i="26" l="1"/>
  <c r="B16" i="26" s="1"/>
  <c r="B19" i="26" s="1"/>
  <c r="B20" i="26" s="1"/>
  <c r="D6" i="26"/>
  <c r="P11" i="24" l="1"/>
  <c r="P5" i="24"/>
  <c r="O10" i="24"/>
  <c r="L11" i="24"/>
  <c r="N10" i="24"/>
  <c r="P10" i="24" s="1"/>
  <c r="L10" i="24"/>
  <c r="N9" i="24"/>
  <c r="L9" i="24"/>
  <c r="N8" i="24"/>
  <c r="L8" i="24"/>
  <c r="N7" i="24"/>
  <c r="L7" i="24"/>
  <c r="N5" i="24"/>
  <c r="L5" i="24"/>
  <c r="D8" i="26"/>
  <c r="D7" i="26"/>
  <c r="D11" i="26"/>
  <c r="D10" i="26"/>
  <c r="D9" i="26"/>
  <c r="D13" i="26"/>
  <c r="D12" i="26"/>
  <c r="K5" i="24"/>
  <c r="D14" i="26" l="1"/>
  <c r="C36" i="24" l="1"/>
  <c r="M36" i="24" s="1"/>
  <c r="C35" i="24"/>
  <c r="M35" i="24" s="1"/>
  <c r="C11" i="24"/>
  <c r="C8" i="24"/>
  <c r="C10" i="24"/>
  <c r="M10" i="24" s="1"/>
  <c r="K9" i="24"/>
  <c r="K7" i="24"/>
  <c r="C7" i="24" s="1"/>
  <c r="K6" i="24"/>
  <c r="C5" i="24"/>
  <c r="M5" i="24" s="1"/>
  <c r="O12" i="24"/>
  <c r="P9" i="24"/>
  <c r="P8" i="24"/>
  <c r="P7" i="24"/>
  <c r="D12" i="24"/>
  <c r="D37" i="24" s="1"/>
  <c r="E12" i="24"/>
  <c r="E37" i="24" s="1"/>
  <c r="F12" i="24"/>
  <c r="F37" i="24" s="1"/>
  <c r="G12" i="24"/>
  <c r="G37" i="24" s="1"/>
  <c r="H12" i="24"/>
  <c r="H37" i="24" s="1"/>
  <c r="I12" i="24"/>
  <c r="I37" i="24" s="1"/>
  <c r="J12" i="24"/>
  <c r="J37" i="24" s="1"/>
  <c r="L6" i="24" l="1"/>
  <c r="M6" i="24" s="1"/>
  <c r="N6" i="24"/>
  <c r="P6" i="24" s="1"/>
  <c r="P12" i="24" s="1"/>
  <c r="K12" i="24"/>
  <c r="K37" i="24" s="1"/>
  <c r="C9" i="24"/>
  <c r="M9" i="24" s="1"/>
  <c r="C6" i="24"/>
  <c r="C12" i="24" s="1"/>
  <c r="C37" i="24" s="1"/>
  <c r="L12" i="24"/>
  <c r="L37" i="24" s="1"/>
  <c r="M7" i="24"/>
  <c r="M8" i="24"/>
  <c r="N12" i="24"/>
  <c r="M11" i="24"/>
  <c r="M12" i="24" l="1"/>
  <c r="D5" i="22" l="1"/>
  <c r="D6" i="22" s="1"/>
  <c r="F10" i="18" s="1"/>
  <c r="D5" i="21"/>
  <c r="D6" i="21" s="1"/>
  <c r="F11" i="18" s="1"/>
  <c r="F12" i="18" s="1"/>
  <c r="F9" i="18" l="1"/>
</calcChain>
</file>

<file path=xl/sharedStrings.xml><?xml version="1.0" encoding="utf-8"?>
<sst xmlns="http://schemas.openxmlformats.org/spreadsheetml/2006/main" count="130" uniqueCount="123">
  <si>
    <t xml:space="preserve">Apakšprogrammu nosaukums </t>
  </si>
  <si>
    <t>33.03.00</t>
  </si>
  <si>
    <t>33.04.00</t>
  </si>
  <si>
    <t>33.14.00</t>
  </si>
  <si>
    <t>33.15.00</t>
  </si>
  <si>
    <t>33.16.00</t>
  </si>
  <si>
    <t>33.17.00</t>
  </si>
  <si>
    <t>KOPĀ</t>
  </si>
  <si>
    <t xml:space="preserve"> izdevumi uz vienu iedzīvotāju 2022.gadā, euro</t>
  </si>
  <si>
    <t>49. pants. Noteikt, ka budžeta resora "74. Gadskārtējā valsts budžeta izpildes procesā pārdalāmais finansējums" programmā 12.00.00 "Finansējums veselības jomas pasākumiem Covid-19 infekcijas izplatības ierobežošanai" noteikto apropriāciju 131 245 007 euro apmērā finanšu ministrs pārdala ministrijai vai citai centrālajai valsts iestādei atbilstoši Ministru kabineta lēmumam, ja Saeimas Budžeta un finanšu (nodokļu) komisija piecu darba dienu laikā no attiecīgās informācijas saņemšanas dienas ir to izskatījusi un nav iebildusi pret apropriācijas pārdali.</t>
  </si>
  <si>
    <t>Likuma "Par valsts budžetu 2022.gadam"
4. pielikums
Valsts pamatbudžeta ieņēmumu un izdevumu atšifrējums pa programmām un apakšprogrammām
4. pielikums [XLSX]</t>
  </si>
  <si>
    <t>Veselības aprūpes pakalpojumu saņēmēju (Latvijas iedzīvotāju) skaits 2021.gada novembrī atbilstoši Latvijas Republikas Centrālās Statistikas pārvaldes datiem*</t>
  </si>
  <si>
    <t>Vecuma grupa</t>
  </si>
  <si>
    <t>Vecumā līdz 1 gadam</t>
  </si>
  <si>
    <t>1 līdz 7 gadi</t>
  </si>
  <si>
    <t>7 līdz 18 gadi</t>
  </si>
  <si>
    <t>18 līdz 45 gadi</t>
  </si>
  <si>
    <t>45 līdz 65 gadi</t>
  </si>
  <si>
    <t>65 gadi un vecākas</t>
  </si>
  <si>
    <t>Primārās veselības aprūpes patēriņa koeficients</t>
  </si>
  <si>
    <t>Vidējais</t>
  </si>
  <si>
    <t>Nr. p.k.</t>
  </si>
  <si>
    <t>Pasākums</t>
  </si>
  <si>
    <t>Atbildīgā institūcija</t>
  </si>
  <si>
    <t>Līdzatbildīgās institūcijas, komersanti</t>
  </si>
  <si>
    <t>Iesaistāmie resursi</t>
  </si>
  <si>
    <t>Papildu nepieciešamais finansējums</t>
  </si>
  <si>
    <t>Aprēķins</t>
  </si>
  <si>
    <t>Veselības ministrija</t>
  </si>
  <si>
    <t>Neatliekamās medicīniskās palīdzības nodrošināšana</t>
  </si>
  <si>
    <t>NMPD</t>
  </si>
  <si>
    <t xml:space="preserve">Nacionālais veselības dienests,
ārstniecības iestādes
</t>
  </si>
  <si>
    <t>Ārstniecības iestādes</t>
  </si>
  <si>
    <t>Pārvešanas nodrošināšanai provizoriski nepieciešamais finansējums, euro</t>
  </si>
  <si>
    <t>Pacientu nogādāšana no stacionārās ārstniecības iestādes uz citu stacionāro ārstniecības iestādi</t>
  </si>
  <si>
    <t xml:space="preserve">****  Izdevumi valsts materiālo rezervju resursu iesaistīšanai nepieciešamības gadījumā ir aprēķināti, ja rastos situācija, kad NMPD tiktu lūgts izsniegt valsts materiālo rezervju resursus Ukrainas bēgļiem. </t>
  </si>
  <si>
    <t>*** Norādīts informatīvi, netiek iekļauts papildus pieprasījumā no līdzekļiem neparedzētajiem gadījumiem</t>
  </si>
  <si>
    <t>Izpildīto izsaukumu skaits kopā</t>
  </si>
  <si>
    <t>Izdevumi kopā, euro, atbilstoši izsaukumu skaitam</t>
  </si>
  <si>
    <t>Februāris</t>
  </si>
  <si>
    <t>Marts</t>
  </si>
  <si>
    <t>Aprīlis</t>
  </si>
  <si>
    <t>Maijs</t>
  </si>
  <si>
    <t>Jūnijs</t>
  </si>
  <si>
    <t>Kopā</t>
  </si>
  <si>
    <t>x</t>
  </si>
  <si>
    <t>Augusts</t>
  </si>
  <si>
    <t xml:space="preserve">Pacientu medicīniskā transportēšana no ārvalsts ārstniecības iestādes uz stacionāro ārstniecības iestādi Latvijā  saskaņā ar vienošanos starptautiskās palīdzības ietvaros </t>
  </si>
  <si>
    <t xml:space="preserve">Prognozētais pacientu skaits </t>
  </si>
  <si>
    <t>Budžeta
apakš-programmas kods</t>
  </si>
  <si>
    <t>Provizoriskais pacientu skaits</t>
  </si>
  <si>
    <t>Viena pacienta pārvešanas nodrošināšanas izmaksas, euro</t>
  </si>
  <si>
    <t>RAKUS</t>
  </si>
  <si>
    <t>KOPÄ:</t>
  </si>
  <si>
    <t>Izdevmu pozīcija</t>
  </si>
  <si>
    <t>Viena pacienta transportēšanas izmaksa*</t>
  </si>
  <si>
    <t>Pacientu skaits</t>
  </si>
  <si>
    <t>Izmaksas kopā</t>
  </si>
  <si>
    <t>Transportēšanas pakalpojumi</t>
  </si>
  <si>
    <t xml:space="preserve">* Transportēšanas izmaksas no Ukrainas uz Latviju, par karā cietušajiem “smagajiem” pacientiem = 735 EUR + PVN par pacientu (pie nosacījuma, ja ved vismaz 10 pacientus reizē). </t>
  </si>
  <si>
    <t>proporcija pēc fakta</t>
  </si>
  <si>
    <t>Izmaksas kopā, euro</t>
  </si>
  <si>
    <t>7.1.</t>
  </si>
  <si>
    <t>7.2.</t>
  </si>
  <si>
    <t>7.3.</t>
  </si>
  <si>
    <t>7.4.</t>
  </si>
  <si>
    <t>7.5.</t>
  </si>
  <si>
    <t>KOPĀ pasākumiem  Veselības ministrijai****</t>
  </si>
  <si>
    <t>KOPĀ:</t>
  </si>
  <si>
    <t>aprēķinus skatīt papildus lapā "transportēšana starp ĀI"</t>
  </si>
  <si>
    <t>aprēķinus skatīt papildus lapā"transportēšana UKR LV"</t>
  </si>
  <si>
    <r>
      <t xml:space="preserve">Attiecībā uz </t>
    </r>
    <r>
      <rPr>
        <b/>
        <sz val="10"/>
        <rFont val="Times New Roman"/>
        <family val="1"/>
      </rPr>
      <t>neatliekamās medicīniskās palīdzības nodrošināšanu</t>
    </r>
    <r>
      <rPr>
        <sz val="10"/>
        <rFont val="Times New Roman"/>
        <family val="1"/>
      </rPr>
      <t>: atbildīgais - Veselības ministrija; līdzatbildīgais - Neatliekamās medicīniskās palīdzības dienests; iesaistāmie resursi -  papildus finansējums, aprēķinus skatīt papildus sheet "NMPD "</t>
    </r>
  </si>
  <si>
    <t xml:space="preserve"> budžeta resora "74. Gadskārtējā valsts budžeta izpildes procesā pārdalāmais finansējums" atsevišķā programmā plānotais finansējums</t>
  </si>
  <si>
    <t xml:space="preserve">Prognoze 2024.gada 12 mēnešiem KOPĀ </t>
  </si>
  <si>
    <t>Izpilde 2023.gads</t>
  </si>
  <si>
    <t>janvāris</t>
  </si>
  <si>
    <t>33.18.00</t>
  </si>
  <si>
    <t>februāris</t>
  </si>
  <si>
    <t>marts</t>
  </si>
  <si>
    <t>aprīlis</t>
  </si>
  <si>
    <t>maijs</t>
  </si>
  <si>
    <t>jūnijs</t>
  </si>
  <si>
    <t>jūlijs</t>
  </si>
  <si>
    <t>augusts</t>
  </si>
  <si>
    <t>Kopā janvāris - augusts</t>
  </si>
  <si>
    <t>PAVISAM KOPĀ līdzekļu izlietojums par Ukrainas civiliedzīvotājiem sniegtajiem  veselības aprūpes pakalpojumiem 2023.gadā</t>
  </si>
  <si>
    <t>Jūlijs</t>
  </si>
  <si>
    <t xml:space="preserve">* 2023.gada septembris-decembris prognozes aprēķiniem izmantots iepriekšējā pārskata perioda mēnesis, kurā sniegts lielākais veselības aprūpes pakalpojumu apjoms.  </t>
  </si>
  <si>
    <t>Kompensējamo medikamentu un materiālu apmaksāšana*</t>
  </si>
  <si>
    <t>Centralizēta medikamentu un materiālu iegāde*</t>
  </si>
  <si>
    <t>Primārās ambulatorās veselības aprūpes nodrošināšana*</t>
  </si>
  <si>
    <t>Laboratorisko izmeklējumu nodrošināšana ambulatorajā aprūpē*</t>
  </si>
  <si>
    <t>Pārējo ambulatoro veselības aprūpes pakalpojumu nodrošināšana*</t>
  </si>
  <si>
    <t>Neatliekamās medicīniskās palīdzības nodrošināšana stacionārās ārstniecības iestādēs*</t>
  </si>
  <si>
    <t>Insulīna ievadīšanas ierīču (insulīna sūkņu) un to piederumu (katetru un rezervuāru), glikozes monitorēšanas sistēmu aprīkojuma un piederumu izlietojumam**</t>
  </si>
  <si>
    <t>*** 2024.gada prognozei izmantots iepriekšējā pārskata perioda mēnesis, kurā sniegts lielākais veselības aprūpes pakalpojumu apjoms piemērojot izmaksu pieauguma % (koeficients - 10,0)</t>
  </si>
  <si>
    <t xml:space="preserve">** 2023.gada septembris-decembris prognozes aprēķiniem izmantots iepriekšējā pārskata perioda mēneša vidējais veselības aprūpes pakalpojumu apjoms.  </t>
  </si>
  <si>
    <t>Prognoze 2024.gada 12 mēnešiem Ukrainas civiliedzīvotājiem***</t>
  </si>
  <si>
    <t>Prognoze 2023.gadam</t>
  </si>
  <si>
    <t>Prognoze 2023.gada septembris - decembris*</t>
  </si>
  <si>
    <t>Rehabilitācijas pakalpojumu nodrošināšana stacionārās ārstniecības iestādēs (151 pacients) 2024.gada 12 mēnešiem</t>
  </si>
  <si>
    <t>Janvāris</t>
  </si>
  <si>
    <t>Fizisko personu reģistrā uz 2023. gada 25. septembri aktīvie  ieraksti par Ukrainas civiliedzīvotājiem</t>
  </si>
  <si>
    <t>Prognoze, ka līdz 2023. gada beigām Latvijā no jauna ieceļos un pēc palīdzības vērsīsies aptuveni Ukrainas civiliedzīvotāji</t>
  </si>
  <si>
    <t>Kopējais plānotais izpildīto izsaukumu skaits 2023.gada 8 mēnešos</t>
  </si>
  <si>
    <t>Kopā indikatīvi plānoto izsaukumu skaits - proporcija uz 80 000  Ukrainas civiliedzīvotājiem  2024.gadam</t>
  </si>
  <si>
    <t>Izsaukuma cena 172,19 euro, atbilstoši MK 05.07.2022 (prot. Nr.35 44.§) noteikumiem Nr.411 "NNPD maksas pakalpojumu cenrādis", spēkā esoši no 08.07.2022</t>
  </si>
  <si>
    <t>Izsaukuma cena euro, atbilstoši MK 03.10.2023 (prot. Nr.48 30.§) noteikumiem Nr.563 "NNPD maksas pakalpojumu cenrādis", spēkā esoši no 16.10.2023</t>
  </si>
  <si>
    <t xml:space="preserve">Nepieciešamā finansējuma aprēķins (indikatīvi) **** </t>
  </si>
  <si>
    <t>4.pielikums</t>
  </si>
  <si>
    <t>Attiecībā uz  primārās, sekundārās ambulatorās un stacionārās veselības aprūpes nodrošināšanu: atbildīgais  - Veselības ministrija;  līdzatbildīgais - Nacionālais veselības dienests, ārstniecības iestādes; iesaistāmie resursi  - papildus finansējums. 
Provizoriskās izmaksas ir aprēķinātas, ņemot vērā iepriekšējā pārskata perioda mēnesis, kurā sniegts lielākais veselības aprūpes pakalpojumu apjoms Ukrainas civiliedzīvotājiem līdz 2023.gada 1.augustam (bez izdevumiem Covid-19 vakcinācijai).
aprēķinus skatīt papildus sheet "NVD".</t>
  </si>
  <si>
    <r>
      <t xml:space="preserve">Valsts materiālo rezervju atjaunošanai
Papildu nepieciešamais finansējums
 Indikatīvi 2 603 222 </t>
    </r>
    <r>
      <rPr>
        <i/>
        <sz val="10"/>
        <rFont val="Times New Roman"/>
        <family val="1"/>
      </rPr>
      <t>euro</t>
    </r>
    <r>
      <rPr>
        <sz val="10"/>
        <rFont val="Times New Roman"/>
        <family val="1"/>
      </rPr>
      <t>, tai skaitā:
- Provizoriskās vienas funkcionālās gultas izmaksas komplektā ar matraci*** 1936,00 euro/Atjaunināmo gultu skaits 1152 gab.**- kopā 2 230 272 euro;
 - Provizoriskās viena matrča izmaksas 45,00 euro/Atjaunināmo matraču  skaits 410 gab.** - kopā 18 450 euro; 
- Provizoriskās izmaksas viena spilvena iegādei 10,00 euro/Atjaunināmo spilvenu skaits 450 gab.** - kopā 4 500 euro;
 - Provizoriskās izmaksas vienas segas  iegādei 25,00 euro/Atjaunināmo segu skaits 10 000 gab.** - kopā 250 000 ero;
 - Provizoriskās izmaksas viena palaga  iegādei 10,00 euro/Atjaunināmo palagu skaits 10 000 gab.** - kopā 100 000 euro. 
Spilvendrāna – 10 000** gab. Nav nepieciešami papildus resursi atjaunināšanai 
Dvieļi – 10 000** gab. Nav nepieciešami papildus resursi atjaunināšanai. 
**Uzrādīts maksimāli iespējamais izsniedzamais VMR daudzums
***Pie nosacījuma, ja gultas netiktu atgrieztas VMR.</t>
    </r>
  </si>
  <si>
    <t>pasākumu plāna atbalsta sniegšanai Ukrainas civiliedzīvotājiem Latvijas Republikā 2024.gadā  sākotnējās 
ietekmes novērtējuma ziņojumam (anotācijai)</t>
  </si>
  <si>
    <t>Valsts materiālo rezervju resursu iesaistīšana, ja nepieciešams ****</t>
  </si>
  <si>
    <t xml:space="preserve">Primārās, sekundārās un terciārās veselības aprūpes nodrošināšana 
(tai skaitā kompensējamo medikamentu un materiālu un līdzmaksājumu nodrošināšana) </t>
  </si>
  <si>
    <t>apakšpielikums 4.1.</t>
  </si>
  <si>
    <t>apakšpielikums 4.2.</t>
  </si>
  <si>
    <t>apakšpielikums 4.3.</t>
  </si>
  <si>
    <t>apakšpielikums 4.4.</t>
  </si>
  <si>
    <t xml:space="preserve"> NMPD izpildītie izsaukumi pie Ukrainas bēgļiem laika posmā no
01.01.2023-31.08.2023</t>
  </si>
  <si>
    <r>
      <t xml:space="preserve"> Prognoze līdzekļu izlietojumam par Ukrainas civiliedzīvotājiem sniegtajiem  veselības aprūpes pakalpojumiem, </t>
    </r>
    <r>
      <rPr>
        <b/>
        <i/>
        <sz val="12"/>
        <rFont val="Times New Roman"/>
        <family val="1"/>
      </rPr>
      <t>euro</t>
    </r>
  </si>
  <si>
    <t xml:space="preserve"> Nepieciešamais finansējuma aprēķins par transportēšanas pakalpojumiem no Ukrainas uz LV karā cietušajiem “smagajiem” pacientiem</t>
  </si>
  <si>
    <t xml:space="preserve"> Nepieciešamais finansējuma aprēķins par transporta izmaksām pacientu nogādāšanai uz zemāka līmeņa ārstniecības iestādi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</si>
</sst>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 #,##0.00_-;_-* &quot;-&quot;??_-;_-@_-"/>
    <numFmt numFmtId="165" formatCode="0.0"/>
    <numFmt numFmtId="166" formatCode="[$-F400]h:mm:ss\ AM/PM"/>
    <numFmt numFmtId="167" formatCode="#,##0.000000"/>
  </numFmts>
  <fonts count="34">
    <font>
      <sz val="10"/>
      <name val="BaltHelvetica"/>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BaltGaramond"/>
      <family val="2"/>
      <charset val="186"/>
    </font>
    <font>
      <u/>
      <sz val="10"/>
      <color theme="10"/>
      <name val="BaltHelvetica"/>
    </font>
    <font>
      <sz val="10"/>
      <name val="BaltHelvetica"/>
    </font>
    <font>
      <sz val="10"/>
      <name val="Times New Roman"/>
      <family val="1"/>
      <charset val="186"/>
    </font>
    <font>
      <b/>
      <sz val="10"/>
      <name val="Times New Roman"/>
      <family val="1"/>
    </font>
    <font>
      <sz val="10"/>
      <name val="Times New Roman"/>
      <family val="1"/>
    </font>
    <font>
      <b/>
      <sz val="11"/>
      <name val="Times New Roman"/>
      <family val="1"/>
    </font>
    <font>
      <b/>
      <sz val="11"/>
      <color theme="3"/>
      <name val="Calibri"/>
      <family val="2"/>
      <charset val="186"/>
      <scheme val="minor"/>
    </font>
    <font>
      <sz val="10"/>
      <name val="Arial"/>
      <family val="2"/>
      <charset val="186"/>
    </font>
    <font>
      <sz val="10"/>
      <color theme="1"/>
      <name val="Times New Roman"/>
      <family val="1"/>
      <charset val="186"/>
    </font>
    <font>
      <b/>
      <sz val="10"/>
      <name val="Times New Roman"/>
      <family val="1"/>
      <charset val="186"/>
    </font>
    <font>
      <sz val="11"/>
      <color theme="1"/>
      <name val="Calibri"/>
      <family val="2"/>
      <scheme val="minor"/>
    </font>
    <font>
      <i/>
      <sz val="11"/>
      <name val="Times New Roman"/>
      <family val="1"/>
    </font>
    <font>
      <i/>
      <sz val="12"/>
      <name val="Times New Roman"/>
      <family val="1"/>
    </font>
    <font>
      <b/>
      <sz val="12"/>
      <name val="Times New Roman"/>
      <family val="1"/>
    </font>
    <font>
      <sz val="8"/>
      <name val="Times New Roman"/>
      <family val="1"/>
      <charset val="186"/>
    </font>
    <font>
      <b/>
      <i/>
      <sz val="12"/>
      <name val="Times New Roman"/>
      <family val="1"/>
    </font>
    <font>
      <sz val="12"/>
      <name val="Times New Roman"/>
      <family val="1"/>
    </font>
    <font>
      <b/>
      <sz val="11"/>
      <name val="Times New Roman"/>
      <family val="1"/>
      <charset val="186"/>
    </font>
    <font>
      <sz val="11"/>
      <name val="BaltHelvetica"/>
      <charset val="186"/>
    </font>
    <font>
      <sz val="11"/>
      <name val="Times New Roman"/>
      <family val="1"/>
      <charset val="186"/>
    </font>
    <font>
      <sz val="11"/>
      <color theme="1"/>
      <name val="Times New Roman"/>
      <family val="1"/>
      <charset val="186"/>
    </font>
    <font>
      <b/>
      <u/>
      <sz val="10"/>
      <name val="Times New Roman"/>
      <family val="1"/>
    </font>
    <font>
      <b/>
      <i/>
      <sz val="10"/>
      <name val="Times New Roman"/>
      <family val="1"/>
    </font>
    <font>
      <i/>
      <sz val="10"/>
      <name val="Times New Roman"/>
      <family val="1"/>
    </font>
    <font>
      <sz val="11"/>
      <color rgb="FF000000"/>
      <name val="Calibri"/>
      <family val="2"/>
      <charset val="1"/>
    </font>
    <font>
      <sz val="10"/>
      <name val="Arial"/>
      <family val="2"/>
    </font>
  </fonts>
  <fills count="7">
    <fill>
      <patternFill patternType="none"/>
    </fill>
    <fill>
      <patternFill patternType="gray125"/>
    </fill>
    <fill>
      <patternFill patternType="solid">
        <fgColor indexed="22"/>
        <bgColor indexed="64"/>
      </patternFill>
    </fill>
    <fill>
      <patternFill patternType="solid">
        <fgColor theme="6" tint="0.79998168889431442"/>
        <bgColor indexed="64"/>
      </patternFill>
    </fill>
    <fill>
      <patternFill patternType="solid">
        <fgColor rgb="FFFFFF00"/>
        <bgColor indexed="64"/>
      </patternFill>
    </fill>
    <fill>
      <patternFill patternType="solid">
        <fgColor theme="0"/>
        <bgColor indexed="64"/>
      </patternFill>
    </fill>
    <fill>
      <patternFill patternType="solid">
        <fgColor theme="9"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theme="4" tint="0.3999755851924192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s>
  <cellStyleXfs count="52">
    <xf numFmtId="0" fontId="0" fillId="0" borderId="0"/>
    <xf numFmtId="165" fontId="7" fillId="2" borderId="0" applyBorder="0" applyProtection="0"/>
    <xf numFmtId="0" fontId="8" fillId="0" borderId="0" applyNumberFormat="0" applyFill="0" applyBorder="0" applyAlignment="0" applyProtection="0"/>
    <xf numFmtId="0" fontId="9" fillId="0" borderId="0"/>
    <xf numFmtId="0" fontId="14" fillId="0" borderId="5" applyNumberFormat="0" applyFill="0" applyAlignment="0" applyProtection="0"/>
    <xf numFmtId="0" fontId="15" fillId="0" borderId="0"/>
    <xf numFmtId="164" fontId="15" fillId="0" borderId="0" applyFont="0" applyFill="0" applyBorder="0" applyAlignment="0" applyProtection="0"/>
    <xf numFmtId="0" fontId="15" fillId="0" borderId="0"/>
    <xf numFmtId="166" fontId="18" fillId="0" borderId="0"/>
    <xf numFmtId="0" fontId="6" fillId="0" borderId="0"/>
    <xf numFmtId="164" fontId="9" fillId="0" borderId="0" applyFont="0" applyFill="0" applyBorder="0" applyAlignment="0" applyProtection="0"/>
    <xf numFmtId="164" fontId="15" fillId="0" borderId="0" applyFont="0" applyFill="0" applyBorder="0" applyAlignment="0" applyProtection="0"/>
    <xf numFmtId="0" fontId="5" fillId="0" borderId="0"/>
    <xf numFmtId="0" fontId="5" fillId="0" borderId="0"/>
    <xf numFmtId="164" fontId="9" fillId="0" borderId="0" applyFont="0" applyFill="0" applyBorder="0" applyAlignment="0" applyProtection="0"/>
    <xf numFmtId="164" fontId="15" fillId="0" borderId="0" applyFont="0" applyFill="0" applyBorder="0" applyAlignment="0" applyProtection="0"/>
    <xf numFmtId="0" fontId="4" fillId="0" borderId="0"/>
    <xf numFmtId="164" fontId="9" fillId="0" borderId="0" applyFont="0" applyFill="0" applyBorder="0" applyAlignment="0" applyProtection="0"/>
    <xf numFmtId="164" fontId="15" fillId="0" borderId="0" applyFont="0" applyFill="0" applyBorder="0" applyAlignment="0" applyProtection="0"/>
    <xf numFmtId="0" fontId="3" fillId="0" borderId="0"/>
    <xf numFmtId="0" fontId="3" fillId="0" borderId="0"/>
    <xf numFmtId="0" fontId="18" fillId="0" borderId="0"/>
    <xf numFmtId="0" fontId="32" fillId="0" borderId="0"/>
    <xf numFmtId="0" fontId="3" fillId="0" borderId="0"/>
    <xf numFmtId="164" fontId="9" fillId="0" borderId="0" applyFont="0" applyFill="0" applyBorder="0" applyAlignment="0" applyProtection="0"/>
    <xf numFmtId="164" fontId="15" fillId="0" borderId="0" applyFont="0" applyFill="0" applyBorder="0" applyAlignment="0" applyProtection="0"/>
    <xf numFmtId="0" fontId="3" fillId="0" borderId="0"/>
    <xf numFmtId="0" fontId="33" fillId="0" borderId="0"/>
    <xf numFmtId="164" fontId="15" fillId="0" borderId="0" applyFont="0" applyFill="0" applyBorder="0" applyAlignment="0" applyProtection="0"/>
    <xf numFmtId="0" fontId="3" fillId="0" borderId="0"/>
    <xf numFmtId="164" fontId="9" fillId="0" borderId="0" applyFont="0" applyFill="0" applyBorder="0" applyAlignment="0" applyProtection="0"/>
    <xf numFmtId="164" fontId="15" fillId="0" borderId="0" applyFont="0" applyFill="0" applyBorder="0" applyAlignment="0" applyProtection="0"/>
    <xf numFmtId="0" fontId="2" fillId="0" borderId="0"/>
    <xf numFmtId="164" fontId="9" fillId="0" borderId="0" applyFont="0" applyFill="0" applyBorder="0" applyAlignment="0" applyProtection="0"/>
    <xf numFmtId="164" fontId="15" fillId="0" borderId="0" applyFont="0" applyFill="0" applyBorder="0" applyAlignment="0" applyProtection="0"/>
    <xf numFmtId="0" fontId="2" fillId="0" borderId="0"/>
    <xf numFmtId="0" fontId="2" fillId="0" borderId="0"/>
    <xf numFmtId="164" fontId="9" fillId="0" borderId="0" applyFont="0" applyFill="0" applyBorder="0" applyAlignment="0" applyProtection="0"/>
    <xf numFmtId="164" fontId="15" fillId="0" borderId="0" applyFont="0" applyFill="0" applyBorder="0" applyAlignment="0" applyProtection="0"/>
    <xf numFmtId="0" fontId="2" fillId="0" borderId="0"/>
    <xf numFmtId="164" fontId="9" fillId="0" borderId="0" applyFont="0" applyFill="0" applyBorder="0" applyAlignment="0" applyProtection="0"/>
    <xf numFmtId="164" fontId="15" fillId="0" borderId="0" applyFont="0" applyFill="0" applyBorder="0" applyAlignment="0" applyProtection="0"/>
    <xf numFmtId="0" fontId="2" fillId="0" borderId="0"/>
    <xf numFmtId="0" fontId="2" fillId="0" borderId="0"/>
    <xf numFmtId="0" fontId="2" fillId="0" borderId="0"/>
    <xf numFmtId="164" fontId="9" fillId="0" borderId="0" applyFont="0" applyFill="0" applyBorder="0" applyAlignment="0" applyProtection="0"/>
    <xf numFmtId="164" fontId="15" fillId="0" borderId="0" applyFont="0" applyFill="0" applyBorder="0" applyAlignment="0" applyProtection="0"/>
    <xf numFmtId="0" fontId="2" fillId="0" borderId="0"/>
    <xf numFmtId="164" fontId="15" fillId="0" borderId="0" applyFont="0" applyFill="0" applyBorder="0" applyAlignment="0" applyProtection="0"/>
    <xf numFmtId="0" fontId="2" fillId="0" borderId="0"/>
    <xf numFmtId="164" fontId="9" fillId="0" borderId="0" applyFont="0" applyFill="0" applyBorder="0" applyAlignment="0" applyProtection="0"/>
    <xf numFmtId="0" fontId="1" fillId="0" borderId="0"/>
  </cellStyleXfs>
  <cellXfs count="153">
    <xf numFmtId="0" fontId="0" fillId="0" borderId="0" xfId="0"/>
    <xf numFmtId="3" fontId="12" fillId="0" borderId="0" xfId="0" applyNumberFormat="1" applyFont="1"/>
    <xf numFmtId="0" fontId="12" fillId="0" borderId="0" xfId="0" applyFont="1"/>
    <xf numFmtId="0" fontId="12" fillId="0" borderId="0" xfId="0" applyFont="1" applyAlignment="1">
      <alignment horizontal="center"/>
    </xf>
    <xf numFmtId="0" fontId="12" fillId="0" borderId="0" xfId="0" applyFont="1" applyAlignment="1">
      <alignment horizontal="center" vertical="center"/>
    </xf>
    <xf numFmtId="0" fontId="11" fillId="0" borderId="0" xfId="0" applyFont="1" applyAlignment="1">
      <alignment horizontal="left" vertical="center"/>
    </xf>
    <xf numFmtId="0" fontId="12" fillId="0" borderId="0" xfId="0" applyFont="1" applyAlignment="1">
      <alignment horizontal="left"/>
    </xf>
    <xf numFmtId="2" fontId="12" fillId="0" borderId="0" xfId="0" applyNumberFormat="1" applyFont="1" applyAlignment="1">
      <alignment horizontal="center" vertical="center"/>
    </xf>
    <xf numFmtId="0" fontId="12" fillId="0" borderId="1" xfId="0" applyFont="1" applyBorder="1" applyAlignment="1">
      <alignment horizontal="center" vertical="center"/>
    </xf>
    <xf numFmtId="0" fontId="12" fillId="0" borderId="1" xfId="0" applyFont="1" applyBorder="1"/>
    <xf numFmtId="0" fontId="12" fillId="0" borderId="1" xfId="0" applyFont="1" applyBorder="1" applyAlignment="1">
      <alignment vertical="center"/>
    </xf>
    <xf numFmtId="0" fontId="12" fillId="0" borderId="1" xfId="0" applyFont="1" applyBorder="1" applyAlignment="1">
      <alignment horizontal="center" vertical="center" wrapText="1"/>
    </xf>
    <xf numFmtId="0" fontId="12" fillId="0" borderId="1" xfId="0" applyFont="1" applyBorder="1" applyAlignment="1">
      <alignment vertical="center" wrapText="1"/>
    </xf>
    <xf numFmtId="0" fontId="12" fillId="5" borderId="1" xfId="0" applyFont="1" applyFill="1" applyBorder="1" applyAlignment="1">
      <alignment horizontal="center" vertical="center" wrapText="1"/>
    </xf>
    <xf numFmtId="3" fontId="12" fillId="0" borderId="0" xfId="0" applyNumberFormat="1" applyFont="1" applyAlignment="1">
      <alignment horizontal="center" vertical="center"/>
    </xf>
    <xf numFmtId="167" fontId="12" fillId="0" borderId="0" xfId="0" applyNumberFormat="1" applyFont="1"/>
    <xf numFmtId="4" fontId="11" fillId="0" borderId="0" xfId="0" applyNumberFormat="1" applyFont="1"/>
    <xf numFmtId="3" fontId="12" fillId="0" borderId="0" xfId="0" applyNumberFormat="1" applyFont="1" applyAlignment="1">
      <alignment wrapText="1"/>
    </xf>
    <xf numFmtId="4" fontId="12" fillId="0" borderId="0" xfId="0" applyNumberFormat="1" applyFont="1" applyAlignment="1">
      <alignment wrapText="1"/>
    </xf>
    <xf numFmtId="0" fontId="24" fillId="0" borderId="0" xfId="0" applyFont="1"/>
    <xf numFmtId="0" fontId="24" fillId="0" borderId="0" xfId="0" applyFont="1" applyAlignment="1">
      <alignment vertical="center" wrapText="1"/>
    </xf>
    <xf numFmtId="0" fontId="24" fillId="0" borderId="1" xfId="0" applyFont="1" applyBorder="1" applyAlignment="1">
      <alignment horizontal="center" vertical="center" wrapText="1"/>
    </xf>
    <xf numFmtId="0" fontId="24" fillId="0" borderId="1" xfId="0" applyFont="1" applyBorder="1" applyAlignment="1">
      <alignment horizontal="left" vertical="center"/>
    </xf>
    <xf numFmtId="3" fontId="24" fillId="0" borderId="1" xfId="0" applyNumberFormat="1" applyFont="1" applyBorder="1" applyAlignment="1">
      <alignment vertical="center" wrapText="1"/>
    </xf>
    <xf numFmtId="3" fontId="24" fillId="0" borderId="1" xfId="0" applyNumberFormat="1" applyFont="1" applyBorder="1" applyAlignment="1">
      <alignment horizontal="right" vertical="center" wrapText="1"/>
    </xf>
    <xf numFmtId="0" fontId="24" fillId="0" borderId="1" xfId="0" applyFont="1" applyBorder="1" applyAlignment="1">
      <alignment horizontal="right" vertical="center" wrapText="1"/>
    </xf>
    <xf numFmtId="3" fontId="21" fillId="6" borderId="1" xfId="0" applyNumberFormat="1" applyFont="1" applyFill="1" applyBorder="1" applyAlignment="1">
      <alignment horizontal="right" vertical="center" wrapText="1"/>
    </xf>
    <xf numFmtId="0" fontId="24" fillId="0" borderId="1" xfId="0" applyFont="1" applyBorder="1" applyAlignment="1">
      <alignment horizontal="left" vertical="center" wrapText="1"/>
    </xf>
    <xf numFmtId="2" fontId="24" fillId="0" borderId="1" xfId="0" applyNumberFormat="1" applyFont="1" applyBorder="1" applyAlignment="1">
      <alignment horizontal="left" vertical="center" wrapText="1"/>
    </xf>
    <xf numFmtId="0" fontId="21" fillId="3" borderId="1" xfId="0" applyFont="1" applyFill="1" applyBorder="1"/>
    <xf numFmtId="49" fontId="21" fillId="3" borderId="1" xfId="0" applyNumberFormat="1" applyFont="1" applyFill="1" applyBorder="1" applyAlignment="1">
      <alignment horizontal="left"/>
    </xf>
    <xf numFmtId="3" fontId="21" fillId="3" borderId="1" xfId="0" applyNumberFormat="1" applyFont="1" applyFill="1" applyBorder="1" applyAlignment="1">
      <alignment horizontal="right" vertical="center"/>
    </xf>
    <xf numFmtId="0" fontId="21" fillId="0" borderId="0" xfId="0" applyFont="1"/>
    <xf numFmtId="0" fontId="20" fillId="0" borderId="0" xfId="0" applyFont="1"/>
    <xf numFmtId="0" fontId="21" fillId="0" borderId="1" xfId="2" applyFont="1" applyBorder="1" applyAlignment="1">
      <alignment vertical="center"/>
    </xf>
    <xf numFmtId="49" fontId="24" fillId="0" borderId="1" xfId="0" applyNumberFormat="1" applyFont="1" applyBorder="1" applyAlignment="1">
      <alignment horizontal="center"/>
    </xf>
    <xf numFmtId="49" fontId="21" fillId="0" borderId="0" xfId="0" applyNumberFormat="1" applyFont="1" applyAlignment="1">
      <alignment horizontal="center" wrapText="1"/>
    </xf>
    <xf numFmtId="49" fontId="24" fillId="0" borderId="0" xfId="0" applyNumberFormat="1" applyFont="1" applyAlignment="1">
      <alignment horizontal="center"/>
    </xf>
    <xf numFmtId="3" fontId="24" fillId="0" borderId="0" xfId="0" applyNumberFormat="1" applyFont="1"/>
    <xf numFmtId="3" fontId="20" fillId="0" borderId="0" xfId="0" applyNumberFormat="1" applyFont="1"/>
    <xf numFmtId="3" fontId="21" fillId="0" borderId="0" xfId="0" applyNumberFormat="1" applyFont="1"/>
    <xf numFmtId="49" fontId="21" fillId="4" borderId="6" xfId="0" applyNumberFormat="1" applyFont="1" applyFill="1" applyBorder="1" applyAlignment="1">
      <alignment horizontal="center"/>
    </xf>
    <xf numFmtId="0" fontId="25" fillId="0" borderId="0" xfId="0" applyFont="1"/>
    <xf numFmtId="0" fontId="26" fillId="0" borderId="0" xfId="0" applyFont="1"/>
    <xf numFmtId="0" fontId="27" fillId="6" borderId="1" xfId="4" applyFont="1" applyFill="1" applyBorder="1" applyAlignment="1">
      <alignment horizontal="center" vertical="center" wrapText="1"/>
    </xf>
    <xf numFmtId="0" fontId="28" fillId="6" borderId="1" xfId="0" applyFont="1" applyFill="1" applyBorder="1" applyAlignment="1">
      <alignment horizontal="center" vertical="center" wrapText="1"/>
    </xf>
    <xf numFmtId="0" fontId="27" fillId="0" borderId="1" xfId="0" applyFont="1" applyBorder="1"/>
    <xf numFmtId="0" fontId="27" fillId="0" borderId="1" xfId="0" applyFont="1" applyBorder="1" applyAlignment="1">
      <alignment horizontal="center" vertical="center"/>
    </xf>
    <xf numFmtId="3" fontId="27" fillId="0" borderId="1" xfId="0" applyNumberFormat="1" applyFont="1" applyBorder="1"/>
    <xf numFmtId="3" fontId="10" fillId="6" borderId="1" xfId="0" applyNumberFormat="1" applyFont="1" applyFill="1" applyBorder="1" applyAlignment="1">
      <alignment horizontal="center" vertical="center" wrapText="1"/>
    </xf>
    <xf numFmtId="4" fontId="12" fillId="0" borderId="0" xfId="0" applyNumberFormat="1" applyFont="1"/>
    <xf numFmtId="0" fontId="10" fillId="6" borderId="1" xfId="4" applyFont="1" applyFill="1" applyBorder="1" applyAlignment="1">
      <alignment horizontal="center" vertical="center" wrapText="1"/>
    </xf>
    <xf numFmtId="0" fontId="16" fillId="6" borderId="1" xfId="0" applyFont="1" applyFill="1" applyBorder="1" applyAlignment="1">
      <alignment horizontal="center" vertical="center" wrapText="1"/>
    </xf>
    <xf numFmtId="0" fontId="17" fillId="0" borderId="0" xfId="0" applyFont="1"/>
    <xf numFmtId="0" fontId="10" fillId="0" borderId="1" xfId="0" applyFont="1" applyBorder="1"/>
    <xf numFmtId="3" fontId="10" fillId="0" borderId="1" xfId="0" applyNumberFormat="1" applyFont="1" applyBorder="1"/>
    <xf numFmtId="0" fontId="10" fillId="0" borderId="1" xfId="0" applyFont="1" applyBorder="1" applyAlignment="1">
      <alignment horizontal="center"/>
    </xf>
    <xf numFmtId="4" fontId="11" fillId="0" borderId="0" xfId="0" applyNumberFormat="1" applyFont="1" applyAlignment="1">
      <alignment wrapText="1"/>
    </xf>
    <xf numFmtId="0" fontId="24" fillId="0" borderId="0" xfId="0" applyFont="1" applyAlignment="1">
      <alignment horizontal="right"/>
    </xf>
    <xf numFmtId="4" fontId="11" fillId="0" borderId="0" xfId="0" applyNumberFormat="1" applyFont="1" applyAlignment="1">
      <alignment horizontal="center"/>
    </xf>
    <xf numFmtId="0" fontId="11" fillId="0" borderId="1" xfId="13" applyFont="1" applyBorder="1" applyAlignment="1">
      <alignment vertical="center"/>
    </xf>
    <xf numFmtId="0" fontId="12" fillId="0" borderId="1" xfId="13" applyFont="1" applyBorder="1" applyAlignment="1">
      <alignment horizontal="center" vertical="center"/>
    </xf>
    <xf numFmtId="0" fontId="31" fillId="0" borderId="1" xfId="13" applyFont="1" applyBorder="1" applyAlignment="1">
      <alignment horizontal="center" wrapText="1"/>
    </xf>
    <xf numFmtId="3" fontId="11" fillId="0" borderId="1" xfId="13" applyNumberFormat="1" applyFont="1" applyBorder="1" applyAlignment="1">
      <alignment horizontal="center" vertical="center" wrapText="1"/>
    </xf>
    <xf numFmtId="0" fontId="11" fillId="0" borderId="1" xfId="13" applyFont="1" applyBorder="1" applyAlignment="1">
      <alignment horizontal="center" vertical="center" wrapText="1"/>
    </xf>
    <xf numFmtId="4" fontId="11" fillId="0" borderId="1" xfId="13" applyNumberFormat="1" applyFont="1" applyBorder="1" applyAlignment="1">
      <alignment horizontal="center" vertical="center" wrapText="1"/>
    </xf>
    <xf numFmtId="3" fontId="12" fillId="0" borderId="1" xfId="0" applyNumberFormat="1" applyFont="1" applyBorder="1" applyAlignment="1">
      <alignment wrapText="1"/>
    </xf>
    <xf numFmtId="4" fontId="12" fillId="0" borderId="1" xfId="0" applyNumberFormat="1" applyFont="1" applyBorder="1" applyAlignment="1">
      <alignment wrapText="1"/>
    </xf>
    <xf numFmtId="4" fontId="11" fillId="0" borderId="0" xfId="13" applyNumberFormat="1" applyFont="1" applyAlignment="1">
      <alignment horizontal="center" vertical="center" wrapText="1"/>
    </xf>
    <xf numFmtId="3" fontId="11" fillId="0" borderId="1" xfId="0" applyNumberFormat="1" applyFont="1" applyBorder="1" applyAlignment="1">
      <alignment wrapText="1"/>
    </xf>
    <xf numFmtId="0" fontId="12" fillId="0" borderId="1" xfId="0" applyFont="1" applyBorder="1" applyAlignment="1">
      <alignment horizontal="left" vertical="center" wrapText="1"/>
    </xf>
    <xf numFmtId="0" fontId="12" fillId="5" borderId="1" xfId="0" applyFont="1" applyFill="1" applyBorder="1" applyAlignment="1">
      <alignment horizontal="left" vertical="center" wrapText="1"/>
    </xf>
    <xf numFmtId="0" fontId="12" fillId="5" borderId="1" xfId="0" applyFont="1" applyFill="1" applyBorder="1" applyAlignment="1">
      <alignment vertical="center" wrapText="1"/>
    </xf>
    <xf numFmtId="0" fontId="11" fillId="0" borderId="0" xfId="0" applyFont="1" applyAlignment="1">
      <alignment wrapText="1"/>
    </xf>
    <xf numFmtId="167" fontId="11" fillId="0" borderId="0" xfId="0" applyNumberFormat="1" applyFont="1" applyAlignment="1">
      <alignment wrapText="1"/>
    </xf>
    <xf numFmtId="3" fontId="24" fillId="6" borderId="1" xfId="0" applyNumberFormat="1" applyFont="1" applyFill="1" applyBorder="1" applyAlignment="1">
      <alignment vertical="center" wrapText="1"/>
    </xf>
    <xf numFmtId="0" fontId="20" fillId="0" borderId="1" xfId="0" applyFont="1" applyBorder="1" applyAlignment="1">
      <alignment horizontal="center" vertical="center" wrapText="1"/>
    </xf>
    <xf numFmtId="0" fontId="20" fillId="0" borderId="3" xfId="0" applyFont="1" applyBorder="1" applyAlignment="1">
      <alignment horizontal="center" vertical="center" wrapText="1"/>
    </xf>
    <xf numFmtId="0" fontId="24" fillId="0" borderId="0" xfId="0" applyFont="1" applyAlignment="1">
      <alignment horizontal="left"/>
    </xf>
    <xf numFmtId="3" fontId="24" fillId="5" borderId="0" xfId="0" applyNumberFormat="1" applyFont="1" applyFill="1"/>
    <xf numFmtId="49" fontId="21" fillId="5" borderId="0" xfId="0" applyNumberFormat="1" applyFont="1" applyFill="1" applyAlignment="1">
      <alignment horizontal="center"/>
    </xf>
    <xf numFmtId="3" fontId="20" fillId="5" borderId="0" xfId="0" applyNumberFormat="1" applyFont="1" applyFill="1"/>
    <xf numFmtId="3" fontId="21" fillId="5" borderId="0" xfId="0" applyNumberFormat="1" applyFont="1" applyFill="1"/>
    <xf numFmtId="3" fontId="12" fillId="0" borderId="0" xfId="0" applyNumberFormat="1" applyFont="1" applyAlignment="1">
      <alignment horizontal="left" wrapText="1"/>
    </xf>
    <xf numFmtId="3" fontId="24" fillId="5" borderId="1" xfId="0" applyNumberFormat="1" applyFont="1" applyFill="1" applyBorder="1"/>
    <xf numFmtId="0" fontId="24" fillId="5" borderId="1" xfId="0" applyFont="1" applyFill="1" applyBorder="1" applyAlignment="1">
      <alignment horizontal="center" vertical="center" wrapText="1"/>
    </xf>
    <xf numFmtId="3" fontId="24" fillId="5" borderId="1" xfId="0" applyNumberFormat="1" applyFont="1" applyFill="1" applyBorder="1" applyAlignment="1">
      <alignment vertical="center"/>
    </xf>
    <xf numFmtId="4" fontId="12" fillId="0" borderId="7" xfId="13" applyNumberFormat="1" applyFont="1" applyBorder="1" applyAlignment="1">
      <alignment horizontal="center"/>
    </xf>
    <xf numFmtId="3" fontId="20" fillId="0" borderId="1" xfId="0" applyNumberFormat="1" applyFont="1" applyBorder="1" applyAlignment="1">
      <alignment vertical="center" wrapText="1"/>
    </xf>
    <xf numFmtId="0" fontId="24" fillId="5" borderId="1" xfId="0" applyFont="1" applyFill="1" applyBorder="1"/>
    <xf numFmtId="49" fontId="24" fillId="5" borderId="1" xfId="0" applyNumberFormat="1" applyFont="1" applyFill="1" applyBorder="1" applyAlignment="1">
      <alignment horizontal="left" wrapText="1"/>
    </xf>
    <xf numFmtId="3" fontId="24" fillId="5" borderId="1" xfId="0" applyNumberFormat="1" applyFont="1" applyFill="1" applyBorder="1" applyAlignment="1">
      <alignment vertical="center" wrapText="1"/>
    </xf>
    <xf numFmtId="3" fontId="24" fillId="5" borderId="1" xfId="0" applyNumberFormat="1" applyFont="1" applyFill="1" applyBorder="1" applyAlignment="1">
      <alignment horizontal="center" vertical="center" wrapText="1"/>
    </xf>
    <xf numFmtId="3" fontId="24" fillId="5" borderId="1" xfId="0" applyNumberFormat="1" applyFont="1" applyFill="1" applyBorder="1" applyAlignment="1">
      <alignment horizontal="right" vertical="center"/>
    </xf>
    <xf numFmtId="0" fontId="24" fillId="3" borderId="1" xfId="0" applyFont="1" applyFill="1" applyBorder="1"/>
    <xf numFmtId="49" fontId="21" fillId="3" borderId="1" xfId="0" applyNumberFormat="1" applyFont="1" applyFill="1" applyBorder="1" applyAlignment="1">
      <alignment horizontal="left" wrapText="1"/>
    </xf>
    <xf numFmtId="0" fontId="24" fillId="0" borderId="0" xfId="51" applyFont="1" applyAlignment="1">
      <alignment horizontal="center" vertical="center" wrapText="1"/>
    </xf>
    <xf numFmtId="0" fontId="12" fillId="0" borderId="0" xfId="0" applyFont="1" applyAlignment="1">
      <alignment horizontal="right" vertical="center" wrapText="1"/>
    </xf>
    <xf numFmtId="4" fontId="11" fillId="0" borderId="1" xfId="0" applyNumberFormat="1" applyFont="1" applyBorder="1" applyAlignment="1">
      <alignment wrapText="1"/>
    </xf>
    <xf numFmtId="4" fontId="21" fillId="3" borderId="1" xfId="0" applyNumberFormat="1" applyFont="1" applyFill="1" applyBorder="1" applyAlignment="1">
      <alignment horizontal="right" vertical="center"/>
    </xf>
    <xf numFmtId="4" fontId="17" fillId="0" borderId="1" xfId="0" applyNumberFormat="1" applyFont="1" applyBorder="1"/>
    <xf numFmtId="4" fontId="25" fillId="0" borderId="1" xfId="0" applyNumberFormat="1" applyFont="1" applyBorder="1" applyAlignment="1">
      <alignment horizontal="right"/>
    </xf>
    <xf numFmtId="4" fontId="12" fillId="5" borderId="1" xfId="0" applyNumberFormat="1" applyFont="1" applyFill="1" applyBorder="1" applyAlignment="1">
      <alignment horizontal="center" vertical="center"/>
    </xf>
    <xf numFmtId="4" fontId="12" fillId="5" borderId="1" xfId="0" quotePrefix="1" applyNumberFormat="1" applyFont="1" applyFill="1" applyBorder="1" applyAlignment="1">
      <alignment horizontal="center" vertical="center"/>
    </xf>
    <xf numFmtId="4" fontId="12" fillId="0" borderId="1" xfId="0" applyNumberFormat="1" applyFont="1" applyBorder="1" applyAlignment="1">
      <alignment horizontal="center" vertical="center"/>
    </xf>
    <xf numFmtId="4" fontId="11" fillId="0" borderId="1" xfId="0" applyNumberFormat="1" applyFont="1" applyBorder="1" applyAlignment="1">
      <alignment horizontal="center" vertical="center"/>
    </xf>
    <xf numFmtId="4" fontId="12" fillId="0" borderId="0" xfId="0" applyNumberFormat="1" applyFont="1" applyAlignment="1">
      <alignment horizontal="right"/>
    </xf>
    <xf numFmtId="0" fontId="11" fillId="0" borderId="2" xfId="13" applyFont="1" applyBorder="1" applyAlignment="1">
      <alignment horizontal="center" vertical="center" wrapText="1"/>
    </xf>
    <xf numFmtId="0" fontId="29" fillId="0" borderId="6" xfId="13" applyFont="1" applyBorder="1" applyAlignment="1">
      <alignment horizontal="center" vertical="center"/>
    </xf>
    <xf numFmtId="0" fontId="29" fillId="0" borderId="7" xfId="13" applyFont="1" applyBorder="1" applyAlignment="1">
      <alignment horizontal="center" vertical="center"/>
    </xf>
    <xf numFmtId="0" fontId="11" fillId="0" borderId="6" xfId="13" applyFont="1" applyBorder="1" applyAlignment="1">
      <alignment horizontal="center" vertical="center" wrapText="1"/>
    </xf>
    <xf numFmtId="0" fontId="11" fillId="0" borderId="7" xfId="13" applyFont="1" applyBorder="1" applyAlignment="1">
      <alignment horizontal="center" vertical="center" wrapText="1"/>
    </xf>
    <xf numFmtId="0" fontId="30" fillId="0" borderId="6" xfId="13" applyFont="1" applyBorder="1" applyAlignment="1">
      <alignment horizontal="center" vertical="center" wrapText="1"/>
    </xf>
    <xf numFmtId="0" fontId="30" fillId="0" borderId="7" xfId="13" applyFont="1" applyBorder="1" applyAlignment="1">
      <alignment horizontal="center" vertical="center" wrapText="1"/>
    </xf>
    <xf numFmtId="0" fontId="24" fillId="0" borderId="0" xfId="0" applyFont="1" applyAlignment="1">
      <alignment horizontal="left" wrapText="1"/>
    </xf>
    <xf numFmtId="0" fontId="24" fillId="0" borderId="3" xfId="0" applyFont="1" applyBorder="1" applyAlignment="1">
      <alignment horizontal="center" vertical="center" wrapText="1"/>
    </xf>
    <xf numFmtId="0" fontId="24" fillId="0" borderId="8"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0" xfId="0" applyFont="1" applyAlignment="1">
      <alignment horizontal="left"/>
    </xf>
    <xf numFmtId="0" fontId="19" fillId="5" borderId="1" xfId="0" applyFont="1" applyFill="1" applyBorder="1" applyAlignment="1">
      <alignment horizontal="justify" vertical="center" wrapText="1"/>
    </xf>
    <xf numFmtId="0" fontId="19" fillId="5" borderId="1" xfId="0" applyFont="1" applyFill="1" applyBorder="1" applyAlignment="1">
      <alignment wrapText="1"/>
    </xf>
    <xf numFmtId="0" fontId="19" fillId="4" borderId="3" xfId="0" applyFont="1" applyFill="1" applyBorder="1" applyAlignment="1">
      <alignment horizontal="left" vertical="center" wrapText="1"/>
    </xf>
    <xf numFmtId="0" fontId="19" fillId="4" borderId="4" xfId="0" applyFont="1" applyFill="1" applyBorder="1" applyAlignment="1">
      <alignment horizontal="left" vertical="center" wrapText="1"/>
    </xf>
    <xf numFmtId="0" fontId="24" fillId="0" borderId="10" xfId="0" applyFont="1" applyBorder="1" applyAlignment="1">
      <alignment wrapText="1"/>
    </xf>
    <xf numFmtId="0" fontId="24" fillId="0" borderId="0" xfId="0" applyFont="1" applyAlignment="1">
      <alignment wrapText="1"/>
    </xf>
    <xf numFmtId="0" fontId="21" fillId="0" borderId="2"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6" xfId="0" applyFont="1" applyBorder="1" applyAlignment="1">
      <alignment horizontal="center" vertical="center"/>
    </xf>
    <xf numFmtId="0" fontId="24" fillId="0" borderId="7" xfId="0" applyFont="1" applyBorder="1" applyAlignment="1">
      <alignment horizontal="center" vertical="center"/>
    </xf>
    <xf numFmtId="0" fontId="24" fillId="6" borderId="6" xfId="0" applyFont="1" applyFill="1" applyBorder="1" applyAlignment="1">
      <alignment horizontal="center" vertical="center" wrapText="1"/>
    </xf>
    <xf numFmtId="0" fontId="24" fillId="6" borderId="7" xfId="0" applyFont="1" applyFill="1" applyBorder="1" applyAlignment="1">
      <alignment horizontal="center" vertical="center" wrapText="1"/>
    </xf>
    <xf numFmtId="0" fontId="24" fillId="6" borderId="1" xfId="0" applyFont="1" applyFill="1" applyBorder="1" applyAlignment="1">
      <alignment horizontal="center" vertical="center" wrapText="1"/>
    </xf>
    <xf numFmtId="0" fontId="21" fillId="6" borderId="1" xfId="0" applyFont="1" applyFill="1" applyBorder="1" applyAlignment="1">
      <alignment horizontal="center" vertical="center" wrapText="1"/>
    </xf>
    <xf numFmtId="0" fontId="17" fillId="0" borderId="1" xfId="0" applyFont="1" applyBorder="1" applyAlignment="1">
      <alignment horizontal="right"/>
    </xf>
    <xf numFmtId="0" fontId="22" fillId="0" borderId="0" xfId="0" applyFont="1" applyAlignment="1">
      <alignment horizontal="left" vertical="center" wrapText="1"/>
    </xf>
    <xf numFmtId="0" fontId="25" fillId="0" borderId="3" xfId="0" applyFont="1" applyBorder="1" applyAlignment="1">
      <alignment horizontal="right"/>
    </xf>
    <xf numFmtId="0" fontId="25" fillId="0" borderId="8" xfId="0" applyFont="1" applyBorder="1" applyAlignment="1">
      <alignment horizontal="right"/>
    </xf>
    <xf numFmtId="0" fontId="25" fillId="0" borderId="4" xfId="0" applyFont="1" applyBorder="1" applyAlignment="1">
      <alignment horizontal="right"/>
    </xf>
    <xf numFmtId="0" fontId="27" fillId="0" borderId="0" xfId="0" applyFont="1" applyAlignment="1">
      <alignment horizontal="left" wrapText="1"/>
    </xf>
    <xf numFmtId="0" fontId="11" fillId="0" borderId="10" xfId="0" applyFont="1" applyBorder="1" applyAlignment="1">
      <alignment horizontal="left" wrapText="1"/>
    </xf>
    <xf numFmtId="0" fontId="11" fillId="0" borderId="0" xfId="0" applyFont="1" applyAlignment="1">
      <alignment horizontal="left" wrapText="1"/>
    </xf>
    <xf numFmtId="0" fontId="12" fillId="0" borderId="0" xfId="0" applyFont="1" applyAlignment="1">
      <alignment horizontal="right" vertical="center" wrapText="1"/>
    </xf>
    <xf numFmtId="0" fontId="12" fillId="0" borderId="0" xfId="0" applyFont="1" applyAlignment="1">
      <alignment horizontal="right" vertical="center"/>
    </xf>
    <xf numFmtId="0" fontId="13" fillId="0" borderId="0" xfId="0" applyFont="1" applyAlignment="1">
      <alignment horizontal="center" vertical="center" wrapText="1"/>
    </xf>
    <xf numFmtId="0" fontId="13" fillId="0" borderId="0" xfId="0" applyFont="1" applyAlignment="1">
      <alignment horizontal="center" vertical="center"/>
    </xf>
    <xf numFmtId="0" fontId="12" fillId="0" borderId="6"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5" borderId="6" xfId="0" applyFont="1" applyFill="1" applyBorder="1" applyAlignment="1">
      <alignment horizontal="center" vertical="center" wrapText="1"/>
    </xf>
    <xf numFmtId="0" fontId="12" fillId="5" borderId="9" xfId="0" applyFont="1" applyFill="1" applyBorder="1" applyAlignment="1">
      <alignment horizontal="center" vertical="center" wrapText="1"/>
    </xf>
    <xf numFmtId="0" fontId="11" fillId="0" borderId="1" xfId="0" applyFont="1" applyBorder="1" applyAlignment="1">
      <alignment horizontal="right" vertical="center"/>
    </xf>
    <xf numFmtId="0" fontId="17" fillId="0" borderId="0" xfId="0" applyFont="1" applyAlignment="1">
      <alignment horizontal="center" vertical="center"/>
    </xf>
  </cellXfs>
  <cellStyles count="52">
    <cellStyle name="Comma 2" xfId="10" xr:uid="{00000000-0005-0000-0000-000000000000}"/>
    <cellStyle name="Comma 2 2" xfId="6" xr:uid="{00000000-0005-0000-0000-000001000000}"/>
    <cellStyle name="Comma 2 2 2" xfId="11" xr:uid="{00000000-0005-0000-0000-000002000000}"/>
    <cellStyle name="Comma 2 2 2 2" xfId="25" xr:uid="{00000000-0005-0000-0000-000003000000}"/>
    <cellStyle name="Comma 2 2 2 2 2" xfId="46" xr:uid="{00000000-0005-0000-0000-000004000000}"/>
    <cellStyle name="Comma 2 2 2 3" xfId="34" xr:uid="{00000000-0005-0000-0000-000005000000}"/>
    <cellStyle name="Comma 2 2 3" xfId="15" xr:uid="{00000000-0005-0000-0000-000006000000}"/>
    <cellStyle name="Comma 2 2 3 2" xfId="28" xr:uid="{00000000-0005-0000-0000-000007000000}"/>
    <cellStyle name="Comma 2 2 3 2 2" xfId="48" xr:uid="{00000000-0005-0000-0000-000008000000}"/>
    <cellStyle name="Comma 2 2 3 3" xfId="38" xr:uid="{00000000-0005-0000-0000-000009000000}"/>
    <cellStyle name="Comma 2 2 4" xfId="18" xr:uid="{00000000-0005-0000-0000-00000A000000}"/>
    <cellStyle name="Comma 2 2 4 2" xfId="41" xr:uid="{00000000-0005-0000-0000-00000B000000}"/>
    <cellStyle name="Comma 2 2 5" xfId="31" xr:uid="{00000000-0005-0000-0000-00000C000000}"/>
    <cellStyle name="Comma 2 3" xfId="24" xr:uid="{00000000-0005-0000-0000-00000D000000}"/>
    <cellStyle name="Comma 2 3 2" xfId="45" xr:uid="{00000000-0005-0000-0000-00000E000000}"/>
    <cellStyle name="Comma 2 4" xfId="33" xr:uid="{00000000-0005-0000-0000-00000F000000}"/>
    <cellStyle name="Comma 3" xfId="14" xr:uid="{00000000-0005-0000-0000-000010000000}"/>
    <cellStyle name="Comma 3 2" xfId="30" xr:uid="{00000000-0005-0000-0000-000011000000}"/>
    <cellStyle name="Comma 3 2 2" xfId="50" xr:uid="{00000000-0005-0000-0000-000012000000}"/>
    <cellStyle name="Comma 3 3" xfId="37" xr:uid="{00000000-0005-0000-0000-000013000000}"/>
    <cellStyle name="Comma 4" xfId="17" xr:uid="{00000000-0005-0000-0000-000014000000}"/>
    <cellStyle name="Comma 4 2" xfId="40" xr:uid="{00000000-0005-0000-0000-000015000000}"/>
    <cellStyle name="Explanatory Text 2" xfId="22" xr:uid="{00000000-0005-0000-0000-000016000000}"/>
    <cellStyle name="Heading 3" xfId="4" builtinId="18"/>
    <cellStyle name="Hyperlink" xfId="2" builtinId="8"/>
    <cellStyle name="Normal" xfId="0" builtinId="0"/>
    <cellStyle name="Normal 2" xfId="3" xr:uid="{00000000-0005-0000-0000-00001A000000}"/>
    <cellStyle name="Normal 2 2" xfId="5" xr:uid="{00000000-0005-0000-0000-00001B000000}"/>
    <cellStyle name="Normal 2 2 3" xfId="7" xr:uid="{00000000-0005-0000-0000-00001C000000}"/>
    <cellStyle name="Normal 2 3" xfId="13" xr:uid="{00000000-0005-0000-0000-00001D000000}"/>
    <cellStyle name="Normal 2 3 2" xfId="20" xr:uid="{00000000-0005-0000-0000-00001E000000}"/>
    <cellStyle name="Normal 2 3 2 2" xfId="43" xr:uid="{00000000-0005-0000-0000-00001F000000}"/>
    <cellStyle name="Normal 2 3 3" xfId="29" xr:uid="{00000000-0005-0000-0000-000020000000}"/>
    <cellStyle name="Normal 2 3 3 2" xfId="49" xr:uid="{00000000-0005-0000-0000-000021000000}"/>
    <cellStyle name="Normal 2 3 4" xfId="36" xr:uid="{00000000-0005-0000-0000-000022000000}"/>
    <cellStyle name="Normal 3" xfId="9" xr:uid="{00000000-0005-0000-0000-000023000000}"/>
    <cellStyle name="Normal 3 2" xfId="12" xr:uid="{00000000-0005-0000-0000-000024000000}"/>
    <cellStyle name="Normal 3 2 2" xfId="21" xr:uid="{00000000-0005-0000-0000-000025000000}"/>
    <cellStyle name="Normal 3 2 3" xfId="35" xr:uid="{00000000-0005-0000-0000-000026000000}"/>
    <cellStyle name="Normal 3 3" xfId="16" xr:uid="{00000000-0005-0000-0000-000027000000}"/>
    <cellStyle name="Normal 3 3 2" xfId="26" xr:uid="{00000000-0005-0000-0000-000028000000}"/>
    <cellStyle name="Normal 3 3 2 2" xfId="47" xr:uid="{00000000-0005-0000-0000-000029000000}"/>
    <cellStyle name="Normal 3 3 3" xfId="39" xr:uid="{00000000-0005-0000-0000-00002A000000}"/>
    <cellStyle name="Normal 3 4" xfId="19" xr:uid="{00000000-0005-0000-0000-00002B000000}"/>
    <cellStyle name="Normal 3 4 2" xfId="42" xr:uid="{00000000-0005-0000-0000-00002C000000}"/>
    <cellStyle name="Normal 3 5" xfId="32" xr:uid="{00000000-0005-0000-0000-00002D000000}"/>
    <cellStyle name="Normal 4" xfId="23" xr:uid="{00000000-0005-0000-0000-00002E000000}"/>
    <cellStyle name="Normal 4 2" xfId="27" xr:uid="{00000000-0005-0000-0000-00002F000000}"/>
    <cellStyle name="Normal 4 3" xfId="44" xr:uid="{00000000-0005-0000-0000-000030000000}"/>
    <cellStyle name="Normal 5" xfId="8" xr:uid="{00000000-0005-0000-0000-000031000000}"/>
    <cellStyle name="Normal 6" xfId="51" xr:uid="{6B92DB9C-5BFD-47E1-B3E3-88C7BD84C1CE}"/>
    <cellStyle name="V?st." xfId="1" xr:uid="{00000000-0005-0000-0000-00003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24616D-3B54-4DB6-A911-B5DE721A26EF}">
  <sheetPr>
    <pageSetUpPr fitToPage="1"/>
  </sheetPr>
  <dimension ref="A1:M25"/>
  <sheetViews>
    <sheetView zoomScaleNormal="100" workbookViewId="0">
      <selection activeCell="G8" sqref="G8"/>
    </sheetView>
  </sheetViews>
  <sheetFormatPr defaultColWidth="9.26953125" defaultRowHeight="13"/>
  <cols>
    <col min="1" max="1" width="19.453125" style="1" customWidth="1"/>
    <col min="2" max="2" width="13.7265625" style="50" customWidth="1"/>
    <col min="3" max="3" width="37.1796875" style="50" customWidth="1"/>
    <col min="4" max="4" width="13.7265625" style="50" customWidth="1"/>
    <col min="5" max="7" width="9.26953125" style="50"/>
    <col min="8" max="8" width="16.54296875" style="50" customWidth="1"/>
    <col min="9" max="9" width="40.54296875" style="50" customWidth="1"/>
    <col min="10" max="10" width="12" style="50" customWidth="1"/>
    <col min="11" max="11" width="11" style="50" customWidth="1"/>
    <col min="12" max="12" width="11.453125" style="50" customWidth="1"/>
    <col min="13" max="13" width="11.26953125" style="59" customWidth="1"/>
    <col min="14" max="16384" width="9.26953125" style="50"/>
  </cols>
  <sheetData>
    <row r="1" spans="1:12" s="59" customFormat="1" ht="15.5">
      <c r="A1" s="1"/>
      <c r="B1" s="50"/>
      <c r="C1" s="50"/>
      <c r="D1" s="106" t="s">
        <v>115</v>
      </c>
      <c r="E1" s="50"/>
      <c r="F1" s="50"/>
      <c r="G1" s="50"/>
      <c r="H1" s="50"/>
      <c r="I1" s="50"/>
      <c r="J1" s="50"/>
      <c r="K1" s="50"/>
      <c r="L1" s="58"/>
    </row>
    <row r="2" spans="1:12">
      <c r="A2" s="83"/>
      <c r="B2" s="83"/>
      <c r="C2" s="83"/>
      <c r="D2" s="83"/>
    </row>
    <row r="3" spans="1:12" s="59" customFormat="1" ht="44.25" customHeight="1">
      <c r="A3" s="107" t="s">
        <v>119</v>
      </c>
      <c r="B3" s="107"/>
      <c r="C3" s="107"/>
      <c r="D3" s="107"/>
      <c r="E3" s="50"/>
      <c r="F3" s="50"/>
      <c r="G3" s="50"/>
      <c r="H3" s="50"/>
      <c r="I3" s="50"/>
      <c r="J3" s="50"/>
      <c r="K3" s="50"/>
      <c r="L3" s="50"/>
    </row>
    <row r="4" spans="1:12" s="59" customFormat="1">
      <c r="A4" s="108"/>
      <c r="B4" s="110" t="s">
        <v>37</v>
      </c>
      <c r="C4" s="112" t="s">
        <v>106</v>
      </c>
      <c r="D4" s="110" t="s">
        <v>38</v>
      </c>
      <c r="E4" s="50"/>
      <c r="F4" s="50"/>
      <c r="G4" s="50"/>
      <c r="H4" s="50"/>
      <c r="I4" s="50"/>
      <c r="J4" s="50"/>
      <c r="K4" s="50"/>
      <c r="L4" s="50"/>
    </row>
    <row r="5" spans="1:12" s="59" customFormat="1" ht="57.75" customHeight="1">
      <c r="A5" s="109"/>
      <c r="B5" s="111"/>
      <c r="C5" s="113"/>
      <c r="D5" s="111"/>
      <c r="E5" s="50"/>
      <c r="G5" s="50"/>
      <c r="H5" s="50"/>
      <c r="I5" s="50"/>
      <c r="J5" s="50"/>
      <c r="K5" s="50"/>
      <c r="L5" s="50"/>
    </row>
    <row r="6" spans="1:12" s="59" customFormat="1">
      <c r="A6" s="60" t="s">
        <v>101</v>
      </c>
      <c r="B6" s="61">
        <v>156</v>
      </c>
      <c r="C6" s="62">
        <v>172.19</v>
      </c>
      <c r="D6" s="87">
        <f>B6*C6</f>
        <v>26861.64</v>
      </c>
      <c r="E6" s="50"/>
      <c r="F6" s="50"/>
      <c r="G6" s="50"/>
      <c r="H6" s="50"/>
      <c r="I6" s="50"/>
      <c r="J6" s="50"/>
      <c r="K6" s="50"/>
      <c r="L6" s="50"/>
    </row>
    <row r="7" spans="1:12" s="59" customFormat="1" ht="15.5">
      <c r="A7" s="60" t="s">
        <v>39</v>
      </c>
      <c r="B7" s="61">
        <v>145</v>
      </c>
      <c r="C7" s="62">
        <v>172.19</v>
      </c>
      <c r="D7" s="87">
        <f>B7*C7</f>
        <v>24967.55</v>
      </c>
      <c r="E7" s="50"/>
      <c r="F7" s="50"/>
      <c r="G7" s="96"/>
      <c r="H7" s="50"/>
      <c r="I7" s="50"/>
      <c r="J7" s="50"/>
      <c r="K7" s="50"/>
      <c r="L7" s="50"/>
    </row>
    <row r="8" spans="1:12" ht="15.5">
      <c r="A8" s="60" t="s">
        <v>40</v>
      </c>
      <c r="B8" s="61">
        <v>135</v>
      </c>
      <c r="C8" s="62">
        <v>172.19</v>
      </c>
      <c r="D8" s="87">
        <f t="shared" ref="D8" si="0">B8*C8</f>
        <v>23245.65</v>
      </c>
      <c r="G8" s="96"/>
    </row>
    <row r="9" spans="1:12" s="59" customFormat="1">
      <c r="A9" s="60" t="s">
        <v>41</v>
      </c>
      <c r="B9" s="61">
        <v>120</v>
      </c>
      <c r="C9" s="62">
        <v>172.19</v>
      </c>
      <c r="D9" s="87">
        <f>B9*C9</f>
        <v>20662.8</v>
      </c>
      <c r="E9" s="50"/>
      <c r="F9" s="50"/>
      <c r="G9" s="50"/>
      <c r="H9" s="50"/>
      <c r="I9" s="50"/>
      <c r="J9" s="50"/>
      <c r="K9" s="50"/>
      <c r="L9" s="50"/>
    </row>
    <row r="10" spans="1:12">
      <c r="A10" s="60" t="s">
        <v>42</v>
      </c>
      <c r="B10" s="61">
        <v>111</v>
      </c>
      <c r="C10" s="62">
        <v>172.19</v>
      </c>
      <c r="D10" s="87">
        <f t="shared" ref="D10:D11" si="1">B10*C10</f>
        <v>19113.09</v>
      </c>
    </row>
    <row r="11" spans="1:12">
      <c r="A11" s="60" t="s">
        <v>43</v>
      </c>
      <c r="B11" s="61">
        <v>118</v>
      </c>
      <c r="C11" s="62">
        <v>172.19</v>
      </c>
      <c r="D11" s="87">
        <f t="shared" si="1"/>
        <v>20318.419999999998</v>
      </c>
    </row>
    <row r="12" spans="1:12" s="59" customFormat="1">
      <c r="A12" s="60" t="s">
        <v>86</v>
      </c>
      <c r="B12" s="61">
        <v>103</v>
      </c>
      <c r="C12" s="62">
        <v>172.19</v>
      </c>
      <c r="D12" s="87">
        <f>B12*C12</f>
        <v>17735.57</v>
      </c>
      <c r="E12" s="50"/>
      <c r="F12" s="50"/>
      <c r="G12" s="50"/>
      <c r="H12" s="50"/>
      <c r="I12" s="50"/>
      <c r="J12" s="50"/>
      <c r="K12" s="50"/>
      <c r="L12" s="50"/>
    </row>
    <row r="13" spans="1:12">
      <c r="A13" s="60" t="s">
        <v>46</v>
      </c>
      <c r="B13" s="61">
        <v>95</v>
      </c>
      <c r="C13" s="62">
        <v>172.19</v>
      </c>
      <c r="D13" s="87">
        <f t="shared" ref="D13" si="2">B13*C13</f>
        <v>16358.05</v>
      </c>
    </row>
    <row r="14" spans="1:12">
      <c r="A14" s="60" t="s">
        <v>44</v>
      </c>
      <c r="B14" s="63">
        <f>SUM(B6:B13)</f>
        <v>983</v>
      </c>
      <c r="C14" s="64" t="s">
        <v>45</v>
      </c>
      <c r="D14" s="65">
        <f>SUM(D6:D13)</f>
        <v>169262.77</v>
      </c>
    </row>
    <row r="15" spans="1:12">
      <c r="A15" s="17"/>
      <c r="B15" s="18"/>
      <c r="C15" s="18"/>
      <c r="D15" s="18"/>
    </row>
    <row r="16" spans="1:12" ht="39">
      <c r="A16" s="66" t="s">
        <v>104</v>
      </c>
      <c r="B16" s="66">
        <f>B14</f>
        <v>983</v>
      </c>
      <c r="C16" s="18"/>
      <c r="D16" s="18"/>
    </row>
    <row r="17" spans="1:13" ht="64.5" customHeight="1">
      <c r="A17" s="66" t="s">
        <v>102</v>
      </c>
      <c r="B17" s="66">
        <v>45752</v>
      </c>
      <c r="C17" s="18"/>
      <c r="D17" s="18"/>
    </row>
    <row r="18" spans="1:13" ht="79.5" customHeight="1">
      <c r="A18" s="66" t="s">
        <v>103</v>
      </c>
      <c r="B18" s="66">
        <v>3000</v>
      </c>
      <c r="C18" s="18"/>
      <c r="D18" s="18"/>
    </row>
    <row r="19" spans="1:13">
      <c r="A19" s="66" t="s">
        <v>60</v>
      </c>
      <c r="B19" s="67">
        <f>B16/(B17+B18)</f>
        <v>2.0163275352806039E-2</v>
      </c>
      <c r="C19" s="18"/>
      <c r="D19" s="18"/>
    </row>
    <row r="20" spans="1:13" ht="78">
      <c r="A20" s="66" t="s">
        <v>105</v>
      </c>
      <c r="B20" s="66">
        <f>ROUND(80000*B19,0)</f>
        <v>1613</v>
      </c>
      <c r="C20" s="18"/>
      <c r="D20" s="68"/>
    </row>
    <row r="21" spans="1:13" ht="105" customHeight="1">
      <c r="A21" s="66" t="s">
        <v>107</v>
      </c>
      <c r="B21" s="67">
        <v>191.68</v>
      </c>
      <c r="C21" s="18"/>
      <c r="D21" s="68"/>
    </row>
    <row r="22" spans="1:13" s="16" customFormat="1">
      <c r="A22" s="69" t="s">
        <v>61</v>
      </c>
      <c r="B22" s="98">
        <f>B21*B20</f>
        <v>309179.84000000003</v>
      </c>
      <c r="C22" s="57"/>
      <c r="D22" s="68"/>
      <c r="M22" s="59"/>
    </row>
    <row r="23" spans="1:13">
      <c r="A23" s="17"/>
      <c r="B23" s="18"/>
      <c r="C23" s="18"/>
      <c r="D23" s="18"/>
    </row>
    <row r="24" spans="1:13">
      <c r="A24" s="17"/>
      <c r="B24" s="18"/>
      <c r="C24" s="18"/>
      <c r="D24" s="18"/>
    </row>
    <row r="25" spans="1:13">
      <c r="A25" s="17"/>
      <c r="B25" s="18"/>
      <c r="C25" s="18"/>
      <c r="D25" s="18"/>
    </row>
  </sheetData>
  <mergeCells count="5">
    <mergeCell ref="A3:D3"/>
    <mergeCell ref="A4:A5"/>
    <mergeCell ref="B4:B5"/>
    <mergeCell ref="C4:C5"/>
    <mergeCell ref="D4:D5"/>
  </mergeCells>
  <pageMargins left="0.70866141732283472" right="0.70866141732283472" top="0.74803149606299213" bottom="0.74803149606299213" header="0.31496062992125984" footer="0.31496062992125984"/>
  <pageSetup scale="9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44"/>
  <sheetViews>
    <sheetView topLeftCell="E10" zoomScale="80" zoomScaleNormal="80" workbookViewId="0">
      <selection activeCell="E4" sqref="E4"/>
    </sheetView>
  </sheetViews>
  <sheetFormatPr defaultColWidth="9.26953125" defaultRowHeight="15.5"/>
  <cols>
    <col min="1" max="1" width="13.453125" style="19" customWidth="1"/>
    <col min="2" max="2" width="58.26953125" style="37" customWidth="1"/>
    <col min="3" max="5" width="16.54296875" style="19" customWidth="1"/>
    <col min="6" max="11" width="16.54296875" style="33" customWidth="1"/>
    <col min="12" max="12" width="18.81640625" style="19" customWidth="1"/>
    <col min="13" max="13" width="18.81640625" style="32" customWidth="1"/>
    <col min="14" max="14" width="21.7265625" style="19" customWidth="1"/>
    <col min="15" max="15" width="18.1796875" style="19" customWidth="1"/>
    <col min="16" max="16" width="15.54296875" style="19" customWidth="1"/>
    <col min="17" max="16384" width="9.26953125" style="19"/>
  </cols>
  <sheetData>
    <row r="1" spans="1:16">
      <c r="P1" s="106" t="s">
        <v>116</v>
      </c>
    </row>
    <row r="2" spans="1:16">
      <c r="A2" s="125" t="s">
        <v>120</v>
      </c>
      <c r="B2" s="125"/>
      <c r="C2" s="125"/>
      <c r="D2" s="125"/>
      <c r="E2" s="125"/>
      <c r="F2" s="125"/>
      <c r="G2" s="125"/>
      <c r="H2" s="125"/>
      <c r="I2" s="125"/>
      <c r="J2" s="125"/>
      <c r="K2" s="125"/>
      <c r="L2" s="125"/>
      <c r="M2" s="125"/>
      <c r="N2" s="125"/>
      <c r="O2" s="125"/>
      <c r="P2" s="125"/>
    </row>
    <row r="3" spans="1:16" s="20" customFormat="1" ht="15.75" customHeight="1">
      <c r="A3" s="126" t="s">
        <v>49</v>
      </c>
      <c r="B3" s="128" t="s">
        <v>0</v>
      </c>
      <c r="C3" s="115" t="s">
        <v>74</v>
      </c>
      <c r="D3" s="116"/>
      <c r="E3" s="116"/>
      <c r="F3" s="116"/>
      <c r="G3" s="116"/>
      <c r="H3" s="116"/>
      <c r="I3" s="116"/>
      <c r="J3" s="116"/>
      <c r="K3" s="117"/>
      <c r="L3" s="126" t="s">
        <v>99</v>
      </c>
      <c r="M3" s="130" t="s">
        <v>98</v>
      </c>
      <c r="N3" s="132" t="s">
        <v>97</v>
      </c>
      <c r="O3" s="132" t="s">
        <v>100</v>
      </c>
      <c r="P3" s="133" t="s">
        <v>73</v>
      </c>
    </row>
    <row r="4" spans="1:16" s="20" customFormat="1" ht="130.5" customHeight="1">
      <c r="A4" s="127"/>
      <c r="B4" s="129"/>
      <c r="C4" s="21" t="s">
        <v>84</v>
      </c>
      <c r="D4" s="21" t="s">
        <v>75</v>
      </c>
      <c r="E4" s="21" t="s">
        <v>77</v>
      </c>
      <c r="F4" s="76" t="s">
        <v>78</v>
      </c>
      <c r="G4" s="76" t="s">
        <v>79</v>
      </c>
      <c r="H4" s="76" t="s">
        <v>80</v>
      </c>
      <c r="I4" s="76" t="s">
        <v>81</v>
      </c>
      <c r="J4" s="77" t="s">
        <v>82</v>
      </c>
      <c r="K4" s="76" t="s">
        <v>83</v>
      </c>
      <c r="L4" s="127"/>
      <c r="M4" s="131"/>
      <c r="N4" s="132"/>
      <c r="O4" s="132"/>
      <c r="P4" s="133"/>
    </row>
    <row r="5" spans="1:16" s="20" customFormat="1">
      <c r="A5" s="21" t="s">
        <v>1</v>
      </c>
      <c r="B5" s="22" t="s">
        <v>88</v>
      </c>
      <c r="C5" s="23">
        <f>SUM(D5:K5)</f>
        <v>159971.87559999997</v>
      </c>
      <c r="D5" s="88">
        <v>24294.765599999999</v>
      </c>
      <c r="E5" s="88">
        <v>25588.379999999997</v>
      </c>
      <c r="F5" s="88">
        <v>22214.74</v>
      </c>
      <c r="G5" s="88">
        <v>24549.32</v>
      </c>
      <c r="H5" s="88">
        <v>25651.34</v>
      </c>
      <c r="I5" s="88">
        <v>8473.83</v>
      </c>
      <c r="J5" s="88">
        <v>18462.64</v>
      </c>
      <c r="K5" s="88">
        <f>7114.54+3622.32</f>
        <v>10736.86</v>
      </c>
      <c r="L5" s="23">
        <f>SUM(H5)*4</f>
        <v>102605.36</v>
      </c>
      <c r="M5" s="75">
        <f>SUM(C5+L5)</f>
        <v>262577.23559999996</v>
      </c>
      <c r="N5" s="24">
        <f>SUM(H5)*12*1.1</f>
        <v>338597.68800000002</v>
      </c>
      <c r="O5" s="25"/>
      <c r="P5" s="26">
        <f>SUM(N5:O5)</f>
        <v>338597.68800000002</v>
      </c>
    </row>
    <row r="6" spans="1:16" s="20" customFormat="1">
      <c r="A6" s="21" t="s">
        <v>2</v>
      </c>
      <c r="B6" s="22" t="s">
        <v>89</v>
      </c>
      <c r="C6" s="23">
        <f t="shared" ref="C6:C11" si="0">SUM(D6:K6)</f>
        <v>62037.83</v>
      </c>
      <c r="D6" s="88">
        <v>5973.16</v>
      </c>
      <c r="E6" s="88">
        <v>7896.41</v>
      </c>
      <c r="F6" s="88">
        <v>8476.11</v>
      </c>
      <c r="G6" s="88">
        <v>5520.5999999999995</v>
      </c>
      <c r="H6" s="88">
        <v>8452.4</v>
      </c>
      <c r="I6" s="88">
        <v>7904.3499999999995</v>
      </c>
      <c r="J6" s="88">
        <v>7984.27</v>
      </c>
      <c r="K6" s="88">
        <f>9502.11+328.42</f>
        <v>9830.5300000000007</v>
      </c>
      <c r="L6" s="23">
        <f>SUM(K6)*4</f>
        <v>39322.120000000003</v>
      </c>
      <c r="M6" s="75">
        <f>SUM(C6+L6)</f>
        <v>101359.95000000001</v>
      </c>
      <c r="N6" s="24">
        <f>SUM(K6)*12*1.1</f>
        <v>129762.99600000003</v>
      </c>
      <c r="O6" s="25"/>
      <c r="P6" s="26">
        <f t="shared" ref="P6:P9" si="1">SUM(N6:O6)</f>
        <v>129762.99600000003</v>
      </c>
    </row>
    <row r="7" spans="1:16" s="20" customFormat="1">
      <c r="A7" s="21" t="s">
        <v>3</v>
      </c>
      <c r="B7" s="22" t="s">
        <v>90</v>
      </c>
      <c r="C7" s="23">
        <f t="shared" si="0"/>
        <v>408786.69000000024</v>
      </c>
      <c r="D7" s="88">
        <v>60320.07000000024</v>
      </c>
      <c r="E7" s="88">
        <v>53691.839999999997</v>
      </c>
      <c r="F7" s="88">
        <v>53768.09</v>
      </c>
      <c r="G7" s="88">
        <v>52849.39</v>
      </c>
      <c r="H7" s="88">
        <v>58396.51</v>
      </c>
      <c r="I7" s="88">
        <v>42764.34</v>
      </c>
      <c r="J7" s="88">
        <v>38694.28</v>
      </c>
      <c r="K7" s="88">
        <f>41504.8+6797.37</f>
        <v>48302.170000000006</v>
      </c>
      <c r="L7" s="23">
        <f>SUM(D7)*4</f>
        <v>241280.28000000096</v>
      </c>
      <c r="M7" s="75">
        <f t="shared" ref="M7:M11" si="2">SUM(C7+L7)</f>
        <v>650066.97000000114</v>
      </c>
      <c r="N7" s="24">
        <f>SUM(D7)*12*1.1</f>
        <v>796224.92400000326</v>
      </c>
      <c r="O7" s="25"/>
      <c r="P7" s="26">
        <f t="shared" si="1"/>
        <v>796224.92400000326</v>
      </c>
    </row>
    <row r="8" spans="1:16" s="20" customFormat="1" ht="31">
      <c r="A8" s="21" t="s">
        <v>4</v>
      </c>
      <c r="B8" s="27" t="s">
        <v>91</v>
      </c>
      <c r="C8" s="23">
        <f t="shared" si="0"/>
        <v>189417.79</v>
      </c>
      <c r="D8" s="88">
        <v>17095.089999999989</v>
      </c>
      <c r="E8" s="88">
        <v>16360.18</v>
      </c>
      <c r="F8" s="88">
        <v>17607.88</v>
      </c>
      <c r="G8" s="88">
        <v>62474.1</v>
      </c>
      <c r="H8" s="88">
        <v>24806.71</v>
      </c>
      <c r="I8" s="88">
        <v>15586.63</v>
      </c>
      <c r="J8" s="88">
        <v>19285.82</v>
      </c>
      <c r="K8" s="88">
        <v>16201.38</v>
      </c>
      <c r="L8" s="23">
        <f>SUM(G8)*4</f>
        <v>249896.4</v>
      </c>
      <c r="M8" s="75">
        <f t="shared" si="2"/>
        <v>439314.19</v>
      </c>
      <c r="N8" s="24">
        <f>SUM(G8)*12*1.1</f>
        <v>824658.12</v>
      </c>
      <c r="O8" s="25"/>
      <c r="P8" s="26">
        <f t="shared" si="1"/>
        <v>824658.12</v>
      </c>
    </row>
    <row r="9" spans="1:16" s="20" customFormat="1" ht="31">
      <c r="A9" s="21" t="s">
        <v>5</v>
      </c>
      <c r="B9" s="27" t="s">
        <v>92</v>
      </c>
      <c r="C9" s="23">
        <f t="shared" si="0"/>
        <v>1157934.4100000001</v>
      </c>
      <c r="D9" s="88">
        <v>117704.63000000022</v>
      </c>
      <c r="E9" s="88">
        <v>113289.09</v>
      </c>
      <c r="F9" s="88">
        <v>144979.09999999998</v>
      </c>
      <c r="G9" s="88">
        <v>251193.19999999998</v>
      </c>
      <c r="H9" s="88">
        <v>154978.00999999998</v>
      </c>
      <c r="I9" s="88">
        <v>158257.35999999999</v>
      </c>
      <c r="J9" s="88">
        <v>98743.43</v>
      </c>
      <c r="K9" s="88">
        <f>116391.51+2259.38+138.7</f>
        <v>118789.59</v>
      </c>
      <c r="L9" s="23">
        <f>SUM(G9)*4</f>
        <v>1004772.7999999999</v>
      </c>
      <c r="M9" s="75">
        <f t="shared" si="2"/>
        <v>2162707.21</v>
      </c>
      <c r="N9" s="24">
        <f>SUM(G9)*12*1.1</f>
        <v>3315750.24</v>
      </c>
      <c r="O9" s="25"/>
      <c r="P9" s="26">
        <f t="shared" si="1"/>
        <v>3315750.24</v>
      </c>
    </row>
    <row r="10" spans="1:16" s="20" customFormat="1" ht="31">
      <c r="A10" s="21" t="s">
        <v>6</v>
      </c>
      <c r="B10" s="28" t="s">
        <v>93</v>
      </c>
      <c r="C10" s="23">
        <f t="shared" si="0"/>
        <v>3348719.6</v>
      </c>
      <c r="D10" s="88">
        <v>422664.94</v>
      </c>
      <c r="E10" s="88">
        <v>318262.39</v>
      </c>
      <c r="F10" s="88">
        <v>615885.94999999995</v>
      </c>
      <c r="G10" s="88">
        <v>358879.66</v>
      </c>
      <c r="H10" s="88">
        <v>530942.29</v>
      </c>
      <c r="I10" s="88">
        <v>396927.87</v>
      </c>
      <c r="J10" s="88">
        <v>369573.17</v>
      </c>
      <c r="K10" s="88">
        <v>335583.33</v>
      </c>
      <c r="L10" s="23">
        <f>SUM(F10)*4</f>
        <v>2463543.7999999998</v>
      </c>
      <c r="M10" s="75">
        <f>SUM(C10+L10)</f>
        <v>5812263.4000000004</v>
      </c>
      <c r="N10" s="24">
        <f>SUM(F10)*12*1.1</f>
        <v>8129694.54</v>
      </c>
      <c r="O10" s="24">
        <f>7850*151</f>
        <v>1185350</v>
      </c>
      <c r="P10" s="26">
        <f>SUM(N10:O10)</f>
        <v>9315044.5399999991</v>
      </c>
    </row>
    <row r="11" spans="1:16" s="20" customFormat="1" ht="46.5">
      <c r="A11" s="21" t="s">
        <v>76</v>
      </c>
      <c r="B11" s="28" t="s">
        <v>94</v>
      </c>
      <c r="C11" s="23">
        <f t="shared" si="0"/>
        <v>9270.1099999999988</v>
      </c>
      <c r="D11" s="88">
        <v>902.18</v>
      </c>
      <c r="E11" s="88"/>
      <c r="F11" s="88"/>
      <c r="G11" s="88">
        <v>794.61</v>
      </c>
      <c r="H11" s="88">
        <v>5299.08</v>
      </c>
      <c r="I11" s="88">
        <v>478.8</v>
      </c>
      <c r="J11" s="88">
        <v>1316.64</v>
      </c>
      <c r="K11" s="88">
        <v>478.8</v>
      </c>
      <c r="L11" s="23">
        <f>SUM(D11:K11)/8*4</f>
        <v>4635.0549999999994</v>
      </c>
      <c r="M11" s="75">
        <f t="shared" si="2"/>
        <v>13905.164999999997</v>
      </c>
      <c r="N11" s="24">
        <v>69948</v>
      </c>
      <c r="O11" s="24"/>
      <c r="P11" s="26">
        <f>SUM(N11:O11)</f>
        <v>69948</v>
      </c>
    </row>
    <row r="12" spans="1:16" s="32" customFormat="1" ht="15">
      <c r="A12" s="29"/>
      <c r="B12" s="30" t="s">
        <v>7</v>
      </c>
      <c r="C12" s="31">
        <f>SUM(C5:C11)</f>
        <v>5336138.3056000005</v>
      </c>
      <c r="D12" s="31">
        <f t="shared" ref="D12:M12" si="3">SUM(D5:D11)</f>
        <v>648954.83560000046</v>
      </c>
      <c r="E12" s="31">
        <f t="shared" si="3"/>
        <v>535088.29</v>
      </c>
      <c r="F12" s="31">
        <f t="shared" si="3"/>
        <v>862931.86999999988</v>
      </c>
      <c r="G12" s="31">
        <f t="shared" si="3"/>
        <v>756260.88</v>
      </c>
      <c r="H12" s="31">
        <f t="shared" si="3"/>
        <v>808526.34</v>
      </c>
      <c r="I12" s="31">
        <f t="shared" si="3"/>
        <v>630393.18000000005</v>
      </c>
      <c r="J12" s="31">
        <f t="shared" si="3"/>
        <v>554060.25</v>
      </c>
      <c r="K12" s="31">
        <f>SUM(K5:K11)</f>
        <v>539922.66</v>
      </c>
      <c r="L12" s="31">
        <f t="shared" si="3"/>
        <v>4106055.8150000009</v>
      </c>
      <c r="M12" s="31">
        <f t="shared" si="3"/>
        <v>9442194.1206</v>
      </c>
      <c r="N12" s="31">
        <f t="shared" ref="N12" si="4">SUM(N5:N11)</f>
        <v>13604636.508000005</v>
      </c>
      <c r="O12" s="31">
        <f t="shared" ref="O12" si="5">SUM(O5:O11)</f>
        <v>1185350</v>
      </c>
      <c r="P12" s="99">
        <f>SUM(P5:P11)</f>
        <v>14789986.508000003</v>
      </c>
    </row>
    <row r="13" spans="1:16" hidden="1">
      <c r="A13" s="119" t="s">
        <v>11</v>
      </c>
      <c r="B13" s="120"/>
    </row>
    <row r="14" spans="1:16" hidden="1">
      <c r="A14" s="121" t="s">
        <v>48</v>
      </c>
      <c r="B14" s="122"/>
    </row>
    <row r="15" spans="1:16" hidden="1">
      <c r="A15" s="34" t="s">
        <v>8</v>
      </c>
      <c r="B15" s="35"/>
    </row>
    <row r="16" spans="1:16" hidden="1">
      <c r="A16" s="123"/>
      <c r="B16" s="123"/>
    </row>
    <row r="17" spans="1:13" hidden="1">
      <c r="A17" s="124"/>
      <c r="B17" s="124"/>
    </row>
    <row r="18" spans="1:13" hidden="1">
      <c r="A18" s="124"/>
      <c r="B18" s="124"/>
    </row>
    <row r="19" spans="1:13" hidden="1">
      <c r="A19" s="124"/>
      <c r="B19" s="124"/>
    </row>
    <row r="20" spans="1:13" hidden="1">
      <c r="A20" s="124"/>
      <c r="B20" s="124"/>
    </row>
    <row r="21" spans="1:13" hidden="1">
      <c r="A21" s="124"/>
      <c r="B21" s="124"/>
    </row>
    <row r="22" spans="1:13" hidden="1">
      <c r="A22" s="114" t="s">
        <v>36</v>
      </c>
      <c r="B22" s="114"/>
    </row>
    <row r="23" spans="1:13" hidden="1">
      <c r="B23" s="36" t="s">
        <v>19</v>
      </c>
    </row>
    <row r="24" spans="1:13" hidden="1">
      <c r="B24" s="37" t="s">
        <v>12</v>
      </c>
    </row>
    <row r="25" spans="1:13" hidden="1">
      <c r="A25" s="114" t="s">
        <v>9</v>
      </c>
      <c r="B25" s="114"/>
    </row>
    <row r="26" spans="1:13" hidden="1">
      <c r="A26" s="114" t="s">
        <v>10</v>
      </c>
      <c r="B26" s="114"/>
    </row>
    <row r="27" spans="1:13" hidden="1">
      <c r="B27" s="35" t="s">
        <v>13</v>
      </c>
    </row>
    <row r="28" spans="1:13" hidden="1">
      <c r="B28" s="35" t="s">
        <v>14</v>
      </c>
    </row>
    <row r="29" spans="1:13" hidden="1">
      <c r="B29" s="35" t="s">
        <v>15</v>
      </c>
    </row>
    <row r="30" spans="1:13" hidden="1">
      <c r="B30" s="35" t="s">
        <v>16</v>
      </c>
    </row>
    <row r="31" spans="1:13" hidden="1">
      <c r="B31" s="35" t="s">
        <v>17</v>
      </c>
    </row>
    <row r="32" spans="1:13" s="38" customFormat="1" hidden="1">
      <c r="B32" s="35" t="s">
        <v>18</v>
      </c>
      <c r="F32" s="39"/>
      <c r="G32" s="39"/>
      <c r="H32" s="39"/>
      <c r="I32" s="39"/>
      <c r="J32" s="39"/>
      <c r="K32" s="39"/>
      <c r="M32" s="40"/>
    </row>
    <row r="33" spans="1:16" s="38" customFormat="1" hidden="1">
      <c r="B33" s="41" t="s">
        <v>20</v>
      </c>
      <c r="F33" s="39"/>
      <c r="G33" s="39"/>
      <c r="H33" s="39"/>
      <c r="I33" s="39"/>
      <c r="J33" s="39"/>
      <c r="K33" s="39"/>
      <c r="M33" s="40"/>
    </row>
    <row r="34" spans="1:16" s="79" customFormat="1">
      <c r="B34" s="80"/>
      <c r="F34" s="81"/>
      <c r="G34" s="81"/>
      <c r="H34" s="81"/>
      <c r="I34" s="81"/>
      <c r="J34" s="81"/>
      <c r="K34" s="81"/>
      <c r="M34" s="82"/>
    </row>
    <row r="35" spans="1:16" s="79" customFormat="1" ht="46.5">
      <c r="A35" s="89"/>
      <c r="B35" s="90" t="s">
        <v>47</v>
      </c>
      <c r="C35" s="86">
        <f>SUM(D35:K35)</f>
        <v>59586.45</v>
      </c>
      <c r="D35" s="91"/>
      <c r="E35" s="91"/>
      <c r="F35" s="91">
        <v>22233.75</v>
      </c>
      <c r="G35" s="91"/>
      <c r="H35" s="91">
        <v>19565.7</v>
      </c>
      <c r="I35" s="91"/>
      <c r="J35" s="91">
        <v>17787</v>
      </c>
      <c r="K35" s="92"/>
      <c r="L35" s="84"/>
      <c r="M35" s="86">
        <f>SUM(C35)</f>
        <v>59586.45</v>
      </c>
    </row>
    <row r="36" spans="1:16" s="79" customFormat="1" ht="31">
      <c r="A36" s="85" t="s">
        <v>76</v>
      </c>
      <c r="B36" s="90" t="s">
        <v>34</v>
      </c>
      <c r="C36" s="86">
        <f>SUM(D36:K36)</f>
        <v>283.58999999999997</v>
      </c>
      <c r="D36" s="86">
        <v>33.619999999999997</v>
      </c>
      <c r="E36" s="86"/>
      <c r="F36" s="86">
        <v>32</v>
      </c>
      <c r="G36" s="86">
        <v>122.01</v>
      </c>
      <c r="H36" s="86">
        <v>65.099999999999994</v>
      </c>
      <c r="I36" s="86">
        <v>30.86</v>
      </c>
      <c r="J36" s="86"/>
      <c r="K36" s="93"/>
      <c r="L36" s="84"/>
      <c r="M36" s="86">
        <f>SUM(C36)</f>
        <v>283.58999999999997</v>
      </c>
    </row>
    <row r="37" spans="1:16" s="79" customFormat="1" ht="45.5">
      <c r="A37" s="94"/>
      <c r="B37" s="95" t="s">
        <v>85</v>
      </c>
      <c r="C37" s="31">
        <f>SUM(C12+C35+C36)</f>
        <v>5396008.3456000006</v>
      </c>
      <c r="D37" s="31">
        <f t="shared" ref="D37:L37" si="6">SUM(D12+D35+D36)</f>
        <v>648988.45560000045</v>
      </c>
      <c r="E37" s="31">
        <f t="shared" si="6"/>
        <v>535088.29</v>
      </c>
      <c r="F37" s="31">
        <f t="shared" si="6"/>
        <v>885197.61999999988</v>
      </c>
      <c r="G37" s="31">
        <f t="shared" si="6"/>
        <v>756382.89</v>
      </c>
      <c r="H37" s="31">
        <f t="shared" si="6"/>
        <v>828157.1399999999</v>
      </c>
      <c r="I37" s="31">
        <f t="shared" si="6"/>
        <v>630424.04</v>
      </c>
      <c r="J37" s="31">
        <f t="shared" si="6"/>
        <v>571847.25</v>
      </c>
      <c r="K37" s="31">
        <f t="shared" si="6"/>
        <v>539922.66</v>
      </c>
      <c r="L37" s="31">
        <f t="shared" si="6"/>
        <v>4106055.8150000009</v>
      </c>
      <c r="M37" s="31">
        <f>SUM(M12+M35+M36)</f>
        <v>9502064.1605999991</v>
      </c>
    </row>
    <row r="38" spans="1:16" s="79" customFormat="1">
      <c r="B38" s="80"/>
      <c r="F38" s="81"/>
      <c r="G38" s="81"/>
      <c r="H38" s="81"/>
      <c r="I38" s="81"/>
      <c r="J38" s="81"/>
      <c r="K38" s="81"/>
      <c r="M38" s="82"/>
    </row>
    <row r="39" spans="1:16" ht="20.25" customHeight="1">
      <c r="A39" s="114" t="s">
        <v>87</v>
      </c>
      <c r="B39" s="114"/>
      <c r="C39" s="114"/>
      <c r="D39" s="114"/>
      <c r="E39" s="114"/>
      <c r="F39" s="114"/>
      <c r="G39" s="114"/>
      <c r="H39" s="114"/>
      <c r="I39" s="114"/>
      <c r="J39" s="114"/>
      <c r="K39" s="114"/>
      <c r="L39" s="114"/>
      <c r="M39" s="114"/>
      <c r="N39" s="114"/>
      <c r="O39" s="114"/>
      <c r="P39" s="114"/>
    </row>
    <row r="40" spans="1:16" ht="20.25" customHeight="1">
      <c r="A40" s="114" t="s">
        <v>96</v>
      </c>
      <c r="B40" s="114"/>
      <c r="C40" s="114"/>
      <c r="D40" s="114"/>
      <c r="E40" s="114"/>
      <c r="F40" s="114"/>
      <c r="G40" s="114"/>
      <c r="H40" s="114"/>
      <c r="I40" s="114"/>
      <c r="J40" s="114"/>
      <c r="K40" s="114"/>
      <c r="L40" s="114"/>
      <c r="M40" s="114"/>
      <c r="N40" s="114"/>
      <c r="O40" s="114"/>
      <c r="P40" s="114"/>
    </row>
    <row r="41" spans="1:16">
      <c r="A41" s="118" t="s">
        <v>95</v>
      </c>
      <c r="B41" s="118"/>
      <c r="C41" s="118"/>
      <c r="D41" s="118"/>
      <c r="E41" s="118"/>
      <c r="F41" s="118"/>
      <c r="G41" s="118"/>
      <c r="H41" s="118"/>
      <c r="I41" s="118"/>
      <c r="J41" s="118"/>
      <c r="K41" s="78"/>
    </row>
    <row r="44" spans="1:16">
      <c r="C44" s="38"/>
    </row>
  </sheetData>
  <mergeCells count="18">
    <mergeCell ref="A2:P2"/>
    <mergeCell ref="A3:A4"/>
    <mergeCell ref="B3:B4"/>
    <mergeCell ref="L3:L4"/>
    <mergeCell ref="M3:M4"/>
    <mergeCell ref="N3:N4"/>
    <mergeCell ref="O3:O4"/>
    <mergeCell ref="P3:P4"/>
    <mergeCell ref="A22:B22"/>
    <mergeCell ref="C3:K3"/>
    <mergeCell ref="A39:P39"/>
    <mergeCell ref="A25:B25"/>
    <mergeCell ref="A41:J41"/>
    <mergeCell ref="A26:B26"/>
    <mergeCell ref="A13:B13"/>
    <mergeCell ref="A14:B14"/>
    <mergeCell ref="A16:B21"/>
    <mergeCell ref="A40:P40"/>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8"/>
  <sheetViews>
    <sheetView workbookViewId="0">
      <selection activeCell="C12" sqref="C12"/>
    </sheetView>
  </sheetViews>
  <sheetFormatPr defaultRowHeight="12.5"/>
  <cols>
    <col min="1" max="1" width="32.26953125" customWidth="1"/>
    <col min="2" max="2" width="17.1796875" customWidth="1"/>
    <col min="3" max="3" width="13" customWidth="1"/>
    <col min="4" max="4" width="19.54296875" customWidth="1"/>
  </cols>
  <sheetData>
    <row r="1" spans="1:9" ht="13">
      <c r="D1" s="106" t="s">
        <v>117</v>
      </c>
    </row>
    <row r="2" spans="1:9" ht="13">
      <c r="A2" s="53" t="s">
        <v>121</v>
      </c>
      <c r="B2" s="53"/>
      <c r="C2" s="53"/>
      <c r="D2" s="53"/>
      <c r="E2" s="53"/>
      <c r="F2" s="53"/>
      <c r="G2" s="53"/>
      <c r="H2" s="53"/>
      <c r="I2" s="53"/>
    </row>
    <row r="4" spans="1:9" ht="39">
      <c r="A4" s="51" t="s">
        <v>54</v>
      </c>
      <c r="B4" s="51" t="s">
        <v>55</v>
      </c>
      <c r="C4" s="52" t="s">
        <v>56</v>
      </c>
      <c r="D4" s="49" t="s">
        <v>57</v>
      </c>
    </row>
    <row r="5" spans="1:9" ht="13">
      <c r="A5" s="54" t="s">
        <v>58</v>
      </c>
      <c r="B5" s="54">
        <v>889.35</v>
      </c>
      <c r="C5" s="56">
        <v>120</v>
      </c>
      <c r="D5" s="55">
        <f>ROUND(B5*C5,0)</f>
        <v>106722</v>
      </c>
    </row>
    <row r="6" spans="1:9" ht="13">
      <c r="A6" s="134" t="s">
        <v>53</v>
      </c>
      <c r="B6" s="134"/>
      <c r="C6" s="134"/>
      <c r="D6" s="100">
        <f>D5</f>
        <v>106722</v>
      </c>
      <c r="E6" s="53"/>
      <c r="F6" s="53"/>
      <c r="G6" s="53"/>
      <c r="H6" s="53"/>
      <c r="I6" s="53"/>
    </row>
    <row r="8" spans="1:9" ht="19.5" customHeight="1">
      <c r="A8" s="135" t="s">
        <v>59</v>
      </c>
      <c r="B8" s="135"/>
      <c r="C8" s="135"/>
      <c r="D8" s="135"/>
      <c r="E8" s="135"/>
      <c r="F8" s="135"/>
      <c r="G8" s="135"/>
      <c r="H8" s="135"/>
      <c r="I8" s="135"/>
    </row>
  </sheetData>
  <mergeCells count="2">
    <mergeCell ref="A6:C6"/>
    <mergeCell ref="A8:I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8"/>
  <sheetViews>
    <sheetView zoomScale="80" zoomScaleNormal="80" workbookViewId="0">
      <selection activeCell="D12" sqref="D12"/>
    </sheetView>
  </sheetViews>
  <sheetFormatPr defaultColWidth="9.1796875" defaultRowHeight="14"/>
  <cols>
    <col min="1" max="1" width="11.7265625" style="43" customWidth="1"/>
    <col min="2" max="2" width="23.81640625" style="43" customWidth="1"/>
    <col min="3" max="3" width="27.453125" style="43" customWidth="1"/>
    <col min="4" max="4" width="24.1796875" style="43" customWidth="1"/>
    <col min="5" max="16384" width="9.1796875" style="43"/>
  </cols>
  <sheetData>
    <row r="1" spans="1:4">
      <c r="D1" s="106" t="s">
        <v>118</v>
      </c>
    </row>
    <row r="2" spans="1:4" ht="24" customHeight="1">
      <c r="A2" s="42" t="s">
        <v>122</v>
      </c>
      <c r="B2" s="42"/>
      <c r="C2" s="42"/>
      <c r="D2" s="42"/>
    </row>
    <row r="4" spans="1:4" ht="42">
      <c r="A4" s="44" t="s">
        <v>32</v>
      </c>
      <c r="B4" s="45" t="s">
        <v>50</v>
      </c>
      <c r="C4" s="45" t="s">
        <v>51</v>
      </c>
      <c r="D4" s="45" t="s">
        <v>33</v>
      </c>
    </row>
    <row r="5" spans="1:4">
      <c r="A5" s="46" t="s">
        <v>52</v>
      </c>
      <c r="B5" s="47">
        <v>120</v>
      </c>
      <c r="C5" s="46">
        <v>34.380000000000003</v>
      </c>
      <c r="D5" s="48">
        <f>ROUND(B5*C5,0)</f>
        <v>4126</v>
      </c>
    </row>
    <row r="6" spans="1:4">
      <c r="A6" s="136" t="s">
        <v>68</v>
      </c>
      <c r="B6" s="137"/>
      <c r="C6" s="138"/>
      <c r="D6" s="101">
        <f>D5</f>
        <v>4126</v>
      </c>
    </row>
    <row r="8" spans="1:4" ht="78.75" customHeight="1">
      <c r="A8" s="139"/>
      <c r="B8" s="139"/>
      <c r="C8" s="139"/>
      <c r="D8" s="139"/>
    </row>
  </sheetData>
  <mergeCells count="2">
    <mergeCell ref="A6:C6"/>
    <mergeCell ref="A8:D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I22"/>
  <sheetViews>
    <sheetView tabSelected="1" zoomScale="80" zoomScaleNormal="80" workbookViewId="0">
      <selection activeCell="A3" sqref="A3:G3"/>
    </sheetView>
  </sheetViews>
  <sheetFormatPr defaultColWidth="8.7265625" defaultRowHeight="13"/>
  <cols>
    <col min="1" max="1" width="8.7265625" style="2"/>
    <col min="2" max="2" width="27.7265625" style="2" customWidth="1"/>
    <col min="3" max="3" width="16.453125" style="2" customWidth="1"/>
    <col min="4" max="4" width="18.453125" style="2" customWidth="1"/>
    <col min="5" max="5" width="19.7265625" style="3" customWidth="1"/>
    <col min="6" max="6" width="14" style="4" customWidth="1"/>
    <col min="7" max="7" width="98.26953125" style="2" customWidth="1"/>
    <col min="8" max="8" width="8.7265625" style="2"/>
    <col min="9" max="9" width="38.54296875" style="2" customWidth="1"/>
    <col min="10" max="16384" width="8.7265625" style="2"/>
  </cols>
  <sheetData>
    <row r="1" spans="1:9" ht="23.15" customHeight="1">
      <c r="E1" s="142" t="s">
        <v>109</v>
      </c>
      <c r="F1" s="143"/>
      <c r="G1" s="143"/>
    </row>
    <row r="2" spans="1:9" ht="33" customHeight="1">
      <c r="E2" s="97"/>
      <c r="F2" s="142" t="s">
        <v>112</v>
      </c>
      <c r="G2" s="143"/>
    </row>
    <row r="3" spans="1:9" ht="24.75" customHeight="1">
      <c r="A3" s="152" t="s">
        <v>28</v>
      </c>
      <c r="B3" s="152"/>
      <c r="C3" s="152"/>
      <c r="D3" s="152"/>
      <c r="E3" s="152"/>
      <c r="F3" s="152"/>
      <c r="G3" s="152"/>
    </row>
    <row r="4" spans="1:9" ht="23.25" customHeight="1">
      <c r="A4" s="144" t="s">
        <v>108</v>
      </c>
      <c r="B4" s="145"/>
      <c r="C4" s="145"/>
      <c r="D4" s="145"/>
      <c r="E4" s="145"/>
      <c r="F4" s="145"/>
      <c r="G4" s="145"/>
    </row>
    <row r="5" spans="1:9" ht="24" customHeight="1">
      <c r="A5" s="5"/>
      <c r="B5" s="5"/>
      <c r="C5" s="5"/>
      <c r="D5" s="6"/>
      <c r="E5" s="6"/>
      <c r="F5" s="7"/>
      <c r="G5" s="6"/>
    </row>
    <row r="6" spans="1:9" ht="41.65" customHeight="1">
      <c r="A6" s="11" t="s">
        <v>21</v>
      </c>
      <c r="B6" s="11" t="s">
        <v>22</v>
      </c>
      <c r="C6" s="11" t="s">
        <v>23</v>
      </c>
      <c r="D6" s="11" t="s">
        <v>24</v>
      </c>
      <c r="E6" s="11" t="s">
        <v>25</v>
      </c>
      <c r="F6" s="11" t="s">
        <v>26</v>
      </c>
      <c r="G6" s="8" t="s">
        <v>27</v>
      </c>
    </row>
    <row r="7" spans="1:9" ht="62.25" customHeight="1">
      <c r="A7" s="11" t="s">
        <v>62</v>
      </c>
      <c r="B7" s="70" t="s">
        <v>29</v>
      </c>
      <c r="C7" s="146" t="s">
        <v>28</v>
      </c>
      <c r="D7" s="11" t="s">
        <v>30</v>
      </c>
      <c r="E7" s="149" t="s">
        <v>72</v>
      </c>
      <c r="F7" s="102">
        <v>309180</v>
      </c>
      <c r="G7" s="71" t="s">
        <v>71</v>
      </c>
    </row>
    <row r="8" spans="1:9" ht="109.5" customHeight="1">
      <c r="A8" s="11" t="s">
        <v>63</v>
      </c>
      <c r="B8" s="70" t="s">
        <v>114</v>
      </c>
      <c r="C8" s="147"/>
      <c r="D8" s="11" t="s">
        <v>31</v>
      </c>
      <c r="E8" s="150"/>
      <c r="F8" s="102">
        <v>14789986</v>
      </c>
      <c r="G8" s="71" t="s">
        <v>110</v>
      </c>
      <c r="I8" s="1"/>
    </row>
    <row r="9" spans="1:9" ht="171.75" customHeight="1">
      <c r="A9" s="11" t="s">
        <v>64</v>
      </c>
      <c r="B9" s="12" t="s">
        <v>113</v>
      </c>
      <c r="C9" s="147"/>
      <c r="D9" s="13" t="s">
        <v>30</v>
      </c>
      <c r="E9" s="150"/>
      <c r="F9" s="103">
        <f>2603222</f>
        <v>2603222</v>
      </c>
      <c r="G9" s="72" t="s">
        <v>111</v>
      </c>
      <c r="I9" s="15"/>
    </row>
    <row r="10" spans="1:9" ht="83.25" customHeight="1">
      <c r="A10" s="11" t="s">
        <v>65</v>
      </c>
      <c r="B10" s="12" t="s">
        <v>47</v>
      </c>
      <c r="C10" s="147"/>
      <c r="D10" s="11" t="s">
        <v>31</v>
      </c>
      <c r="E10" s="150"/>
      <c r="F10" s="104">
        <f>'transportēšana UKR LV 4.3.p.'!D6</f>
        <v>106722</v>
      </c>
      <c r="G10" s="12" t="s">
        <v>70</v>
      </c>
      <c r="I10" s="15"/>
    </row>
    <row r="11" spans="1:9" ht="52">
      <c r="A11" s="11" t="s">
        <v>66</v>
      </c>
      <c r="B11" s="12" t="s">
        <v>34</v>
      </c>
      <c r="C11" s="148"/>
      <c r="D11" s="11" t="s">
        <v>31</v>
      </c>
      <c r="E11" s="150"/>
      <c r="F11" s="102">
        <f>'transportēšana starp ĀI 4.4.p.'!D6</f>
        <v>4126</v>
      </c>
      <c r="G11" s="72" t="s">
        <v>69</v>
      </c>
      <c r="I11" s="15"/>
    </row>
    <row r="12" spans="1:9" ht="25.5" customHeight="1">
      <c r="A12" s="9"/>
      <c r="B12" s="151" t="s">
        <v>67</v>
      </c>
      <c r="C12" s="151"/>
      <c r="D12" s="151"/>
      <c r="E12" s="151"/>
      <c r="F12" s="105">
        <f>SUM(F7:F11)</f>
        <v>17813236</v>
      </c>
      <c r="G12" s="10"/>
    </row>
    <row r="13" spans="1:9" ht="19.5" customHeight="1">
      <c r="A13" s="140" t="s">
        <v>35</v>
      </c>
      <c r="B13" s="140"/>
      <c r="C13" s="140"/>
      <c r="D13" s="140"/>
      <c r="E13" s="140"/>
      <c r="F13" s="140"/>
      <c r="G13" s="140"/>
    </row>
    <row r="14" spans="1:9" ht="10.5" customHeight="1">
      <c r="A14" s="141"/>
      <c r="B14" s="141"/>
      <c r="C14" s="141"/>
      <c r="D14" s="141"/>
      <c r="E14" s="141"/>
      <c r="F14" s="141"/>
      <c r="G14" s="141"/>
    </row>
    <row r="15" spans="1:9" ht="12" customHeight="1">
      <c r="A15" s="141"/>
      <c r="B15" s="141"/>
      <c r="C15" s="141"/>
      <c r="D15" s="141"/>
      <c r="E15" s="141"/>
      <c r="F15" s="141"/>
      <c r="G15" s="141"/>
    </row>
    <row r="16" spans="1:9">
      <c r="A16" s="73"/>
      <c r="B16" s="73"/>
      <c r="C16" s="73"/>
      <c r="D16" s="73"/>
      <c r="E16" s="73"/>
      <c r="F16" s="73"/>
      <c r="G16" s="73"/>
    </row>
    <row r="17" spans="1:7">
      <c r="A17" s="73"/>
      <c r="B17" s="73"/>
      <c r="C17" s="73"/>
      <c r="D17" s="73"/>
      <c r="E17" s="73"/>
      <c r="F17" s="73"/>
      <c r="G17" s="73"/>
    </row>
    <row r="18" spans="1:7" ht="18" customHeight="1">
      <c r="A18" s="73"/>
      <c r="B18" s="73"/>
      <c r="C18" s="73"/>
      <c r="D18" s="73"/>
      <c r="E18" s="73"/>
      <c r="F18" s="73"/>
      <c r="G18" s="74"/>
    </row>
    <row r="19" spans="1:7">
      <c r="F19" s="14"/>
      <c r="G19" s="15"/>
    </row>
    <row r="20" spans="1:7">
      <c r="F20" s="14"/>
    </row>
    <row r="21" spans="1:7">
      <c r="F21" s="14"/>
    </row>
    <row r="22" spans="1:7">
      <c r="F22" s="14"/>
    </row>
  </sheetData>
  <mergeCells count="9">
    <mergeCell ref="A13:G13"/>
    <mergeCell ref="A14:G15"/>
    <mergeCell ref="E1:G1"/>
    <mergeCell ref="A4:G4"/>
    <mergeCell ref="C7:C11"/>
    <mergeCell ref="E7:E11"/>
    <mergeCell ref="B12:E12"/>
    <mergeCell ref="A3:G3"/>
    <mergeCell ref="F2:G2"/>
  </mergeCells>
  <pageMargins left="0.26" right="0.41" top="0.45" bottom="0.38" header="0.31496062992125984" footer="0.21"/>
  <pageSetup paperSize="9" scale="7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NMPD 4.1.p.</vt:lpstr>
      <vt:lpstr>NVD 4.2.p.</vt:lpstr>
      <vt:lpstr>transportēšana UKR LV 4.3.p.</vt:lpstr>
      <vt:lpstr>transportēšana starp ĀI 4.4.p.</vt:lpstr>
      <vt:lpstr>kopā </vt:lpstr>
    </vt:vector>
  </TitlesOfParts>
  <Company>FM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Valsts pamatbudžeta / speciālā budžeta ieņēmumu un izdevumu atšifrējums</dc:title>
  <dc:creator>Z.Adijane</dc:creator>
  <cp:lastModifiedBy>Ieva Potjomkina</cp:lastModifiedBy>
  <cp:lastPrinted>2023-10-17T06:40:15Z</cp:lastPrinted>
  <dcterms:created xsi:type="dcterms:W3CDTF">2004-08-02T11:36:46Z</dcterms:created>
  <dcterms:modified xsi:type="dcterms:W3CDTF">2023-12-06T05:07:37Z</dcterms:modified>
</cp:coreProperties>
</file>