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LNG_robeža_2023_aug_sept\Uz FM apro\Prec pēc sask\"/>
    </mc:Choice>
  </mc:AlternateContent>
  <xr:revisionPtr revIDLastSave="0" documentId="13_ncr:1_{CBD67625-3864-49B9-B3BE-739566AD88E9}" xr6:coauthVersionLast="36" xr6:coauthVersionMax="36" xr10:uidLastSave="{00000000-0000-0000-0000-000000000000}"/>
  <bookViews>
    <workbookView xWindow="0" yWindow="0" windowWidth="23040" windowHeight="7584" activeTab="1" xr2:uid="{00000000-000D-0000-FFFF-FFFF00000000}"/>
  </bookViews>
  <sheets>
    <sheet name="VRK sept" sheetId="26" r:id="rId1"/>
    <sheet name="1.tabula" sheetId="25" r:id="rId2"/>
    <sheet name="2.tabula" sheetId="29" r:id="rId3"/>
  </sheets>
  <definedNames>
    <definedName name="_xlnm.Print_Titles" localSheetId="1">'1.tabula'!$6:$6</definedName>
    <definedName name="_xlnm.Print_Titles" localSheetId="2">'2.tabula'!$6:$6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26" l="1"/>
  <c r="D17" i="26"/>
  <c r="D20" i="26"/>
  <c r="D19" i="26"/>
  <c r="I13" i="29"/>
  <c r="J13" i="29" s="1"/>
  <c r="I12" i="29"/>
  <c r="J12" i="29" s="1"/>
  <c r="I11" i="29"/>
  <c r="J11" i="29" s="1"/>
  <c r="I10" i="29"/>
  <c r="J10" i="29" s="1"/>
  <c r="I9" i="29"/>
  <c r="J9" i="29" s="1"/>
  <c r="I8" i="29"/>
  <c r="J8" i="29" s="1"/>
  <c r="H7" i="29"/>
  <c r="H7" i="25"/>
  <c r="I45" i="25"/>
  <c r="J45" i="25" s="1"/>
  <c r="I44" i="25"/>
  <c r="J44" i="25" s="1"/>
  <c r="I43" i="25"/>
  <c r="J43" i="25" s="1"/>
  <c r="I42" i="25"/>
  <c r="J42" i="25" s="1"/>
  <c r="I41" i="25"/>
  <c r="J41" i="25" s="1"/>
  <c r="I40" i="25"/>
  <c r="J40" i="25" s="1"/>
  <c r="I39" i="25"/>
  <c r="J39" i="25" s="1"/>
  <c r="I38" i="25"/>
  <c r="J38" i="25" s="1"/>
  <c r="I37" i="25"/>
  <c r="J37" i="25" s="1"/>
  <c r="I36" i="25"/>
  <c r="J36" i="25" s="1"/>
  <c r="I35" i="25"/>
  <c r="J35" i="25" s="1"/>
  <c r="I34" i="25"/>
  <c r="J34" i="25" s="1"/>
  <c r="I33" i="25"/>
  <c r="J33" i="25" s="1"/>
  <c r="I32" i="25"/>
  <c r="J32" i="25" s="1"/>
  <c r="I31" i="25"/>
  <c r="J31" i="25" s="1"/>
  <c r="I30" i="25"/>
  <c r="J30" i="25" s="1"/>
  <c r="I29" i="25"/>
  <c r="J29" i="25" s="1"/>
  <c r="I28" i="25"/>
  <c r="J28" i="25" s="1"/>
  <c r="I27" i="25"/>
  <c r="J27" i="25" s="1"/>
  <c r="I26" i="25"/>
  <c r="J26" i="25" s="1"/>
  <c r="I25" i="25"/>
  <c r="J25" i="25" s="1"/>
  <c r="I24" i="25"/>
  <c r="J24" i="25" s="1"/>
  <c r="I23" i="25"/>
  <c r="J23" i="25" s="1"/>
  <c r="I22" i="25"/>
  <c r="J22" i="25" s="1"/>
  <c r="I21" i="25"/>
  <c r="J21" i="25" s="1"/>
  <c r="I20" i="25"/>
  <c r="J20" i="25" s="1"/>
  <c r="I19" i="25"/>
  <c r="J19" i="25" s="1"/>
  <c r="I18" i="25"/>
  <c r="J18" i="25" s="1"/>
  <c r="I17" i="25"/>
  <c r="J17" i="25" s="1"/>
  <c r="I16" i="25"/>
  <c r="J16" i="25" s="1"/>
  <c r="I15" i="25"/>
  <c r="J15" i="25" s="1"/>
  <c r="I14" i="25"/>
  <c r="J14" i="25" s="1"/>
  <c r="I13" i="25"/>
  <c r="J13" i="25" s="1"/>
  <c r="I12" i="25"/>
  <c r="J12" i="25" s="1"/>
  <c r="I11" i="25"/>
  <c r="J11" i="25" s="1"/>
  <c r="I10" i="25"/>
  <c r="J10" i="25" s="1"/>
  <c r="I9" i="25"/>
  <c r="J9" i="25" s="1"/>
  <c r="I8" i="25"/>
  <c r="J8" i="25" s="1"/>
  <c r="K8" i="29" l="1"/>
  <c r="L8" i="29" s="1"/>
  <c r="K9" i="29"/>
  <c r="L9" i="29" s="1"/>
  <c r="K10" i="29"/>
  <c r="L10" i="29" s="1"/>
  <c r="K11" i="29"/>
  <c r="L11" i="29" s="1"/>
  <c r="K12" i="29"/>
  <c r="L12" i="29" s="1"/>
  <c r="K13" i="29"/>
  <c r="L13" i="29" s="1"/>
  <c r="J7" i="29"/>
  <c r="J7" i="25"/>
  <c r="K30" i="25"/>
  <c r="L30" i="25" s="1"/>
  <c r="K16" i="25"/>
  <c r="L16" i="25" s="1"/>
  <c r="K24" i="25"/>
  <c r="L24" i="25" s="1"/>
  <c r="K40" i="25"/>
  <c r="L40" i="25" s="1"/>
  <c r="K15" i="25"/>
  <c r="L15" i="25" s="1"/>
  <c r="K39" i="25"/>
  <c r="L39" i="25" s="1"/>
  <c r="K32" i="25"/>
  <c r="L32" i="25" s="1"/>
  <c r="K10" i="25"/>
  <c r="L10" i="25" s="1"/>
  <c r="K18" i="25"/>
  <c r="L18" i="25" s="1"/>
  <c r="K25" i="25"/>
  <c r="L25" i="25" s="1"/>
  <c r="K33" i="25"/>
  <c r="L33" i="25" s="1"/>
  <c r="K41" i="25"/>
  <c r="L41" i="25" s="1"/>
  <c r="K22" i="25"/>
  <c r="L22" i="25" s="1"/>
  <c r="K23" i="25"/>
  <c r="L23" i="25" s="1"/>
  <c r="K11" i="25"/>
  <c r="L11" i="25" s="1"/>
  <c r="K26" i="25"/>
  <c r="L26" i="25" s="1"/>
  <c r="K34" i="25"/>
  <c r="L34" i="25" s="1"/>
  <c r="K42" i="25"/>
  <c r="L42" i="25" s="1"/>
  <c r="K31" i="25"/>
  <c r="L31" i="25" s="1"/>
  <c r="K17" i="25"/>
  <c r="L17" i="25" s="1"/>
  <c r="K12" i="25"/>
  <c r="L12" i="25" s="1"/>
  <c r="K20" i="25"/>
  <c r="L20" i="25" s="1"/>
  <c r="K27" i="25"/>
  <c r="L27" i="25" s="1"/>
  <c r="K35" i="25"/>
  <c r="L35" i="25" s="1"/>
  <c r="K43" i="25"/>
  <c r="L43" i="25" s="1"/>
  <c r="K8" i="25"/>
  <c r="K9" i="25"/>
  <c r="L9" i="25" s="1"/>
  <c r="K19" i="25"/>
  <c r="L19" i="25" s="1"/>
  <c r="K13" i="25"/>
  <c r="L13" i="25" s="1"/>
  <c r="K28" i="25"/>
  <c r="L28" i="25" s="1"/>
  <c r="K36" i="25"/>
  <c r="L36" i="25" s="1"/>
  <c r="K44" i="25"/>
  <c r="L44" i="25" s="1"/>
  <c r="K38" i="25"/>
  <c r="L38" i="25" s="1"/>
  <c r="K14" i="25"/>
  <c r="L14" i="25" s="1"/>
  <c r="K29" i="25"/>
  <c r="L29" i="25" s="1"/>
  <c r="K37" i="25"/>
  <c r="L37" i="25" s="1"/>
  <c r="K45" i="25"/>
  <c r="L45" i="25" s="1"/>
  <c r="K21" i="25"/>
  <c r="L21" i="25" s="1"/>
  <c r="K7" i="29" l="1"/>
  <c r="L7" i="29"/>
  <c r="L8" i="25"/>
  <c r="L7" i="25" s="1"/>
  <c r="K7" i="25"/>
  <c r="D18" i="26" l="1"/>
  <c r="D24" i="26" l="1"/>
  <c r="D16" i="26"/>
  <c r="D25" i="26" l="1"/>
  <c r="D13" i="26" s="1"/>
  <c r="D12" i="26"/>
  <c r="D15" i="26"/>
  <c r="D22" i="26" l="1"/>
  <c r="D10" i="26" s="1"/>
  <c r="D11" i="26"/>
</calcChain>
</file>

<file path=xl/sharedStrings.xml><?xml version="1.0" encoding="utf-8"?>
<sst xmlns="http://schemas.openxmlformats.org/spreadsheetml/2006/main" count="239" uniqueCount="85">
  <si>
    <t>Struktūrvienība</t>
  </si>
  <si>
    <t>Mēneš-alga</t>
  </si>
  <si>
    <t xml:space="preserve">Stundas likme </t>
  </si>
  <si>
    <t>Amats</t>
  </si>
  <si>
    <t>Nr.</t>
  </si>
  <si>
    <t>Pārvalde</t>
  </si>
  <si>
    <t>Tabeles Nr.</t>
  </si>
  <si>
    <t>Piemaksas apmērs</t>
  </si>
  <si>
    <t>Atlīdzība (EKK1000)</t>
  </si>
  <si>
    <t xml:space="preserve">Iesaistes stundas </t>
  </si>
  <si>
    <t>Piemaksas apmērs 50%, 20% vai 10% no stundas likmes (EKK1145)</t>
  </si>
  <si>
    <t>VSAOI 23,59% (EKK1210)</t>
  </si>
  <si>
    <t>Valsts robežsardzes koledža</t>
  </si>
  <si>
    <t>VALSTS ROBEŽSARDZES KOLEDŽA (VRK)</t>
  </si>
  <si>
    <t>kadets</t>
  </si>
  <si>
    <t>Kods</t>
  </si>
  <si>
    <t>Koda nosaukums</t>
  </si>
  <si>
    <t>Detalizēts izdevumu aprēķins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</si>
  <si>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</si>
  <si>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Izdevumi kopā ar vidējās izpeļņas pieauguma kompensēšanu  </t>
  </si>
  <si>
    <t>Atlīdzība</t>
  </si>
  <si>
    <t>1)    Izdevumi saistībā ar rīkojuma Nr. 518 izpildei nepieciešamo pasākumu īstenošanu</t>
  </si>
  <si>
    <t>Atalgojums</t>
  </si>
  <si>
    <t>Piemaksa par darbu īpašos apstākļos, speciālās piemaksas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</si>
  <si>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</si>
  <si>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</si>
  <si>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</si>
  <si>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</si>
  <si>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</si>
  <si>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Ministru kabineta rīkojuma projekta</t>
  </si>
  <si>
    <t>VRK PROFESIONĀLĀS IZGLĪTĪBAS DIENESTA PIRMĀ MĀCĪBU ROTA</t>
  </si>
  <si>
    <t>38820</t>
  </si>
  <si>
    <t xml:space="preserve"> 1.tabula</t>
  </si>
  <si>
    <t>“Par apropriācijas pārdali"</t>
  </si>
  <si>
    <t>sākotnējās ietekmes novērtējuma ziņojumam (anotācijai)</t>
  </si>
  <si>
    <t>Valsts robežsardzes koledžas izdevumi par laika periodu no 2023.gada 1.septembra līdz 30.septembrim</t>
  </si>
  <si>
    <t>VRK PROFESIONĀLĀS IZGLĪTĪBAS DIENESTA TREŠĀ MĀCĪBU ROTA</t>
  </si>
  <si>
    <t>28921</t>
  </si>
  <si>
    <t>50%</t>
  </si>
  <si>
    <t>32576</t>
  </si>
  <si>
    <t>VRK MILITĀRĀS UN FIZISKĀS SAGATAVOŠANAS PRIEKŠMETU KATEDRA</t>
  </si>
  <si>
    <t>docents</t>
  </si>
  <si>
    <t>17070</t>
  </si>
  <si>
    <t>inspektors</t>
  </si>
  <si>
    <t>20367</t>
  </si>
  <si>
    <t>VRK KINOLOĢIJAS DIENESTA KINOLOĢIJAS CENTRS</t>
  </si>
  <si>
    <t>vecākais inspektors</t>
  </si>
  <si>
    <t>19222</t>
  </si>
  <si>
    <t>37601</t>
  </si>
  <si>
    <t>37937</t>
  </si>
  <si>
    <t>asistents</t>
  </si>
  <si>
    <t>19568</t>
  </si>
  <si>
    <t>VRK ROBEŽSARDZES UN IMIGRĀCIJAS DIENESTU PRIEKŠMETU KATEDRA</t>
  </si>
  <si>
    <t>17144</t>
  </si>
  <si>
    <t>38467</t>
  </si>
  <si>
    <t>37145</t>
  </si>
  <si>
    <t>29589</t>
  </si>
  <si>
    <t>38465</t>
  </si>
  <si>
    <t>37613</t>
  </si>
  <si>
    <t>lektors</t>
  </si>
  <si>
    <t>17248</t>
  </si>
  <si>
    <t>34363</t>
  </si>
  <si>
    <t>38823</t>
  </si>
  <si>
    <t>37146</t>
  </si>
  <si>
    <t>37152</t>
  </si>
  <si>
    <t>18661</t>
  </si>
  <si>
    <t>38808</t>
  </si>
  <si>
    <t>37886</t>
  </si>
  <si>
    <t>VRK VISPĀRIZGLĪTOJOŠO PRIEKŠMETU KATEDRA</t>
  </si>
  <si>
    <t>17348</t>
  </si>
  <si>
    <t>34376</t>
  </si>
  <si>
    <t>37952</t>
  </si>
  <si>
    <t>20703</t>
  </si>
  <si>
    <t>20674</t>
  </si>
  <si>
    <t>37171</t>
  </si>
  <si>
    <t>37615</t>
  </si>
  <si>
    <t>7.pielikums</t>
  </si>
  <si>
    <t>26521</t>
  </si>
  <si>
    <t>2.tabula</t>
  </si>
  <si>
    <t>Precizējums*_Piemaksa par darbu paaugstināta riska un slodzes apstākļos amatpersonām ar speciālajām dienesta pakāpēm laika periodā no 2023.gada 1.augsuta līdz 31.augustam</t>
  </si>
  <si>
    <t>*Nav iekļauts pie 2023. gada augusta izdevumiem, jo aprēķini tika iesniegti vēlāk.</t>
  </si>
  <si>
    <t>Precizējums*_Detalizēts aprēķins par laika periodu no 2023.gada 1. augusta līdz 31. augustam 2.tabulā.
Iesaistītas 6 amatpersonas, iesaistes laiks -90 stundas. 
*Nav iekļauts pie 2023. gada augusta izdevumiem, jo aprēķini tika iesniegti vēlāk.</t>
  </si>
  <si>
    <t>Piemaksa par darbu paaugstināta riska un slodzes apstākļos amatpersonām ar speciālajām dienesta pakāpēm laika periodā no 2023.gada 1.septembra līdz 30.septembrim</t>
  </si>
  <si>
    <t xml:space="preserve">Detalizēts aprēķins par laika periodu no 2023.gada 1. septembra līdz 31. septembrim 1.tabulā.
Iesaistītas 38 amatpersonas, iesaistes laiks -458,29 stundas. </t>
  </si>
  <si>
    <r>
      <t xml:space="preserve">934,98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* 8,33% =77,88 </t>
    </r>
    <r>
      <rPr>
        <i/>
        <sz val="11"/>
        <color theme="1"/>
        <rFont val="Times New Roman"/>
        <family val="1"/>
        <charset val="186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</si>
</sst>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0.00#"/>
    <numFmt numFmtId="166" formatCode="0.000"/>
  </numFmts>
  <fonts count="44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u/>
      <sz val="9"/>
      <color indexed="12"/>
      <name val="Arial"/>
      <family val="2"/>
      <charset val="186"/>
    </font>
    <font>
      <sz val="10"/>
      <name val="BaltHelvetica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6">
    <xf numFmtId="0" fontId="0" fillId="0" borderId="0"/>
    <xf numFmtId="0" fontId="21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8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2" fillId="0" borderId="0"/>
    <xf numFmtId="0" fontId="13" fillId="0" borderId="0"/>
    <xf numFmtId="0" fontId="13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/>
    <xf numFmtId="0" fontId="9" fillId="0" borderId="0"/>
    <xf numFmtId="0" fontId="8" fillId="0" borderId="0"/>
    <xf numFmtId="0" fontId="22" fillId="0" borderId="0"/>
    <xf numFmtId="0" fontId="7" fillId="0" borderId="0"/>
    <xf numFmtId="9" fontId="7" fillId="0" borderId="0" applyFont="0" applyFill="0" applyBorder="0" applyAlignment="0" applyProtection="0"/>
    <xf numFmtId="0" fontId="30" fillId="0" borderId="0"/>
    <xf numFmtId="9" fontId="22" fillId="0" borderId="0" applyFont="0" applyFill="0" applyBorder="0" applyAlignment="0" applyProtection="0"/>
    <xf numFmtId="0" fontId="6" fillId="0" borderId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3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22" fillId="0" borderId="0"/>
    <xf numFmtId="0" fontId="5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42" fillId="0" borderId="0" applyNumberFormat="0" applyFill="0" applyBorder="0" applyAlignment="0" applyProtection="0"/>
    <xf numFmtId="9" fontId="21" fillId="0" borderId="0" applyFont="0" applyFill="0" applyBorder="0" applyAlignment="0" applyProtection="0"/>
    <xf numFmtId="0" fontId="22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0" fontId="1" fillId="0" borderId="0"/>
    <xf numFmtId="0" fontId="22" fillId="0" borderId="0"/>
    <xf numFmtId="9" fontId="22" fillId="0" borderId="0" applyFont="0" applyFill="0" applyBorder="0" applyAlignment="0" applyProtection="0"/>
  </cellStyleXfs>
  <cellXfs count="90">
    <xf numFmtId="0" fontId="0" fillId="0" borderId="0" xfId="0"/>
    <xf numFmtId="1" fontId="23" fillId="2" borderId="0" xfId="0" applyNumberFormat="1" applyFont="1" applyFill="1" applyAlignment="1">
      <alignment horizontal="right"/>
    </xf>
    <xf numFmtId="0" fontId="7" fillId="0" borderId="0" xfId="52"/>
    <xf numFmtId="0" fontId="30" fillId="0" borderId="0" xfId="54" applyFill="1" applyAlignment="1">
      <alignment vertical="top"/>
    </xf>
    <xf numFmtId="0" fontId="30" fillId="0" borderId="0" xfId="54" applyFill="1" applyAlignment="1">
      <alignment vertical="top" wrapText="1"/>
    </xf>
    <xf numFmtId="2" fontId="30" fillId="0" borderId="0" xfId="54" applyNumberFormat="1" applyFill="1" applyAlignment="1">
      <alignment vertical="top"/>
    </xf>
    <xf numFmtId="4" fontId="31" fillId="3" borderId="1" xfId="56" applyNumberFormat="1" applyFont="1" applyFill="1" applyBorder="1" applyAlignment="1">
      <alignment horizontal="center" vertical="center" wrapText="1"/>
    </xf>
    <xf numFmtId="2" fontId="28" fillId="2" borderId="1" xfId="55" applyNumberFormat="1" applyFont="1" applyFill="1" applyBorder="1" applyAlignment="1">
      <alignment horizontal="center" vertical="top" wrapText="1"/>
    </xf>
    <xf numFmtId="0" fontId="29" fillId="0" borderId="0" xfId="0" applyFont="1" applyAlignment="1">
      <alignment vertical="center"/>
    </xf>
    <xf numFmtId="0" fontId="27" fillId="0" borderId="0" xfId="0" applyFont="1" applyFill="1" applyAlignment="1">
      <alignment vertical="top"/>
    </xf>
    <xf numFmtId="0" fontId="27" fillId="0" borderId="0" xfId="0" applyFont="1" applyFill="1" applyAlignment="1">
      <alignment vertical="top" wrapText="1"/>
    </xf>
    <xf numFmtId="0" fontId="28" fillId="3" borderId="1" xfId="0" applyFont="1" applyFill="1" applyBorder="1" applyAlignment="1">
      <alignment vertical="top" wrapText="1"/>
    </xf>
    <xf numFmtId="9" fontId="28" fillId="3" borderId="1" xfId="57" applyFont="1" applyFill="1" applyBorder="1" applyAlignment="1">
      <alignment vertical="top" wrapText="1"/>
    </xf>
    <xf numFmtId="2" fontId="28" fillId="3" borderId="1" xfId="57" applyNumberFormat="1" applyFont="1" applyFill="1" applyBorder="1" applyAlignment="1">
      <alignment vertical="top" wrapText="1"/>
    </xf>
    <xf numFmtId="0" fontId="28" fillId="2" borderId="1" xfId="0" applyFont="1" applyFill="1" applyBorder="1" applyAlignment="1">
      <alignment horizontal="center" vertical="top" wrapText="1"/>
    </xf>
    <xf numFmtId="9" fontId="28" fillId="2" borderId="1" xfId="57" applyFont="1" applyFill="1" applyBorder="1" applyAlignment="1">
      <alignment horizontal="center" vertical="top" wrapText="1"/>
    </xf>
    <xf numFmtId="2" fontId="28" fillId="2" borderId="1" xfId="57" applyNumberFormat="1" applyFont="1" applyFill="1" applyBorder="1" applyAlignment="1">
      <alignment horizontal="center" vertical="top" wrapText="1"/>
    </xf>
    <xf numFmtId="164" fontId="28" fillId="2" borderId="1" xfId="57" applyNumberFormat="1" applyFont="1" applyFill="1" applyBorder="1" applyAlignment="1">
      <alignment horizontal="center" vertical="top" wrapText="1"/>
    </xf>
    <xf numFmtId="0" fontId="29" fillId="0" borderId="0" xfId="0" applyFont="1" applyFill="1" applyAlignment="1">
      <alignment vertical="top"/>
    </xf>
    <xf numFmtId="0" fontId="27" fillId="0" borderId="0" xfId="59" applyFont="1" applyAlignment="1">
      <alignment vertical="top"/>
    </xf>
    <xf numFmtId="0" fontId="27" fillId="0" borderId="0" xfId="59" applyFont="1" applyAlignment="1">
      <alignment vertical="top" wrapText="1"/>
    </xf>
    <xf numFmtId="2" fontId="27" fillId="0" borderId="0" xfId="59" applyNumberFormat="1" applyFont="1" applyAlignment="1">
      <alignment vertical="top"/>
    </xf>
    <xf numFmtId="0" fontId="27" fillId="0" borderId="0" xfId="59" applyFont="1"/>
    <xf numFmtId="4" fontId="27" fillId="0" borderId="0" xfId="59" applyNumberFormat="1" applyFont="1"/>
    <xf numFmtId="0" fontId="4" fillId="0" borderId="0" xfId="113" applyAlignment="1">
      <alignment vertical="center"/>
    </xf>
    <xf numFmtId="0" fontId="37" fillId="0" borderId="1" xfId="113" applyFont="1" applyBorder="1" applyAlignment="1">
      <alignment horizontal="center" vertical="center"/>
    </xf>
    <xf numFmtId="3" fontId="37" fillId="0" borderId="1" xfId="113" applyNumberFormat="1" applyFont="1" applyBorder="1" applyAlignment="1">
      <alignment horizontal="center" vertical="center" wrapText="1"/>
    </xf>
    <xf numFmtId="0" fontId="39" fillId="2" borderId="1" xfId="113" applyFont="1" applyFill="1" applyBorder="1" applyAlignment="1">
      <alignment horizontal="center" vertical="center"/>
    </xf>
    <xf numFmtId="0" fontId="39" fillId="2" borderId="1" xfId="113" applyFont="1" applyFill="1" applyBorder="1" applyAlignment="1">
      <alignment vertical="center"/>
    </xf>
    <xf numFmtId="0" fontId="37" fillId="2" borderId="1" xfId="113" applyFont="1" applyFill="1" applyBorder="1" applyAlignment="1">
      <alignment horizontal="center" vertical="center"/>
    </xf>
    <xf numFmtId="4" fontId="39" fillId="2" borderId="1" xfId="113" applyNumberFormat="1" applyFont="1" applyFill="1" applyBorder="1" applyAlignment="1">
      <alignment horizontal="center" vertical="center" wrapText="1"/>
    </xf>
    <xf numFmtId="0" fontId="27" fillId="2" borderId="1" xfId="113" applyFont="1" applyFill="1" applyBorder="1" applyAlignment="1">
      <alignment vertical="center" wrapText="1"/>
    </xf>
    <xf numFmtId="4" fontId="39" fillId="2" borderId="1" xfId="113" applyNumberFormat="1" applyFont="1" applyFill="1" applyBorder="1" applyAlignment="1">
      <alignment horizontal="right" vertical="center"/>
    </xf>
    <xf numFmtId="0" fontId="39" fillId="2" borderId="1" xfId="113" applyFont="1" applyFill="1" applyBorder="1" applyAlignment="1">
      <alignment vertical="center" wrapText="1"/>
    </xf>
    <xf numFmtId="0" fontId="4" fillId="0" borderId="0" xfId="113" applyFont="1" applyAlignment="1">
      <alignment vertical="center"/>
    </xf>
    <xf numFmtId="0" fontId="35" fillId="0" borderId="0" xfId="1" applyFont="1" applyFill="1" applyAlignment="1">
      <alignment vertical="top"/>
    </xf>
    <xf numFmtId="0" fontId="35" fillId="0" borderId="1" xfId="1" applyFont="1" applyFill="1" applyBorder="1" applyAlignment="1">
      <alignment horizontal="left" vertical="top" wrapText="1"/>
    </xf>
    <xf numFmtId="0" fontId="27" fillId="0" borderId="0" xfId="111" applyFont="1" applyFill="1" applyAlignment="1">
      <alignment vertical="top"/>
    </xf>
    <xf numFmtId="0" fontId="27" fillId="0" borderId="0" xfId="111" applyFont="1" applyFill="1" applyAlignment="1">
      <alignment vertical="top" wrapText="1"/>
    </xf>
    <xf numFmtId="0" fontId="35" fillId="0" borderId="0" xfId="107" applyFont="1"/>
    <xf numFmtId="0" fontId="35" fillId="0" borderId="0" xfId="107" applyFont="1" applyAlignment="1">
      <alignment horizontal="right"/>
    </xf>
    <xf numFmtId="49" fontId="31" fillId="4" borderId="1" xfId="1" applyNumberFormat="1" applyFont="1" applyFill="1" applyBorder="1" applyAlignment="1">
      <alignment horizontal="left" vertical="top"/>
    </xf>
    <xf numFmtId="49" fontId="31" fillId="4" borderId="1" xfId="1" applyNumberFormat="1" applyFont="1" applyFill="1" applyBorder="1" applyAlignment="1">
      <alignment horizontal="left" vertical="top" wrapText="1"/>
    </xf>
    <xf numFmtId="0" fontId="35" fillId="4" borderId="1" xfId="1" applyFont="1" applyFill="1" applyBorder="1" applyAlignment="1">
      <alignment horizontal="left" vertical="top" wrapText="1"/>
    </xf>
    <xf numFmtId="3" fontId="40" fillId="4" borderId="1" xfId="1" applyNumberFormat="1" applyFont="1" applyFill="1" applyBorder="1" applyAlignment="1">
      <alignment vertical="top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/>
    </xf>
    <xf numFmtId="4" fontId="35" fillId="2" borderId="1" xfId="1" applyNumberFormat="1" applyFont="1" applyFill="1" applyBorder="1" applyAlignment="1">
      <alignment vertical="top"/>
    </xf>
    <xf numFmtId="0" fontId="23" fillId="0" borderId="1" xfId="0" applyFont="1" applyFill="1" applyBorder="1" applyAlignment="1">
      <alignment vertical="center" wrapText="1"/>
    </xf>
    <xf numFmtId="0" fontId="39" fillId="2" borderId="1" xfId="61" applyFont="1" applyFill="1" applyBorder="1" applyAlignment="1">
      <alignment vertical="center" wrapText="1"/>
    </xf>
    <xf numFmtId="2" fontId="35" fillId="0" borderId="1" xfId="61" applyNumberFormat="1" applyFont="1" applyBorder="1" applyAlignment="1">
      <alignment vertical="center"/>
    </xf>
    <xf numFmtId="0" fontId="37" fillId="4" borderId="1" xfId="113" applyFont="1" applyFill="1" applyBorder="1" applyAlignment="1">
      <alignment vertical="center"/>
    </xf>
    <xf numFmtId="3" fontId="37" fillId="4" borderId="1" xfId="113" applyNumberFormat="1" applyFont="1" applyFill="1" applyBorder="1" applyAlignment="1">
      <alignment horizontal="center" vertical="center" wrapText="1"/>
    </xf>
    <xf numFmtId="0" fontId="37" fillId="4" borderId="1" xfId="113" applyFont="1" applyFill="1" applyBorder="1" applyAlignment="1">
      <alignment horizontal="left" vertical="center"/>
    </xf>
    <xf numFmtId="0" fontId="37" fillId="4" borderId="1" xfId="113" applyFont="1" applyFill="1" applyBorder="1" applyAlignment="1">
      <alignment horizontal="center" vertical="center"/>
    </xf>
    <xf numFmtId="0" fontId="36" fillId="5" borderId="1" xfId="67" applyFont="1" applyFill="1" applyBorder="1" applyAlignment="1">
      <alignment vertical="center"/>
    </xf>
    <xf numFmtId="0" fontId="37" fillId="5" borderId="1" xfId="67" applyFont="1" applyFill="1" applyBorder="1" applyAlignment="1">
      <alignment horizontal="center" vertical="center"/>
    </xf>
    <xf numFmtId="3" fontId="37" fillId="5" borderId="1" xfId="67" applyNumberFormat="1" applyFont="1" applyFill="1" applyBorder="1" applyAlignment="1">
      <alignment horizontal="center" vertical="center" wrapText="1"/>
    </xf>
    <xf numFmtId="0" fontId="37" fillId="4" borderId="1" xfId="61" applyFont="1" applyFill="1" applyBorder="1" applyAlignment="1">
      <alignment horizontal="left" vertical="center"/>
    </xf>
    <xf numFmtId="0" fontId="37" fillId="4" borderId="1" xfId="61" applyFont="1" applyFill="1" applyBorder="1" applyAlignment="1">
      <alignment vertical="center"/>
    </xf>
    <xf numFmtId="0" fontId="37" fillId="4" borderId="1" xfId="61" applyFont="1" applyFill="1" applyBorder="1" applyAlignment="1">
      <alignment horizontal="center" vertical="center"/>
    </xf>
    <xf numFmtId="3" fontId="37" fillId="4" borderId="1" xfId="61" applyNumberFormat="1" applyFont="1" applyFill="1" applyBorder="1" applyAlignment="1">
      <alignment horizontal="center" vertical="center" wrapText="1"/>
    </xf>
    <xf numFmtId="0" fontId="35" fillId="0" borderId="1" xfId="61" applyFont="1" applyBorder="1" applyAlignment="1">
      <alignment vertical="center"/>
    </xf>
    <xf numFmtId="4" fontId="35" fillId="0" borderId="1" xfId="61" applyNumberFormat="1" applyFont="1" applyBorder="1" applyAlignment="1">
      <alignment vertical="center"/>
    </xf>
    <xf numFmtId="1" fontId="23" fillId="2" borderId="0" xfId="118" applyNumberFormat="1" applyFont="1" applyFill="1" applyAlignment="1">
      <alignment horizontal="right"/>
    </xf>
    <xf numFmtId="0" fontId="23" fillId="2" borderId="0" xfId="118" applyFont="1" applyFill="1" applyAlignment="1">
      <alignment horizontal="right"/>
    </xf>
    <xf numFmtId="2" fontId="27" fillId="0" borderId="0" xfId="59" applyNumberFormat="1" applyFont="1"/>
    <xf numFmtId="0" fontId="2" fillId="0" borderId="0" xfId="113" applyFont="1" applyAlignment="1">
      <alignment vertical="center"/>
    </xf>
    <xf numFmtId="0" fontId="40" fillId="4" borderId="1" xfId="1" applyFont="1" applyFill="1" applyBorder="1" applyAlignment="1">
      <alignment horizontal="left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left" vertical="center"/>
    </xf>
    <xf numFmtId="0" fontId="32" fillId="0" borderId="0" xfId="109" applyFont="1" applyAlignment="1">
      <alignment horizontal="center" vertical="top" wrapText="1"/>
    </xf>
    <xf numFmtId="0" fontId="27" fillId="0" borderId="3" xfId="0" applyFont="1" applyFill="1" applyBorder="1" applyAlignment="1">
      <alignment wrapText="1"/>
    </xf>
    <xf numFmtId="49" fontId="27" fillId="0" borderId="3" xfId="0" applyNumberFormat="1" applyFont="1" applyFill="1" applyBorder="1" applyAlignment="1">
      <alignment horizontal="left" wrapText="1"/>
    </xf>
    <xf numFmtId="49" fontId="27" fillId="0" borderId="4" xfId="0" applyNumberFormat="1" applyFont="1" applyFill="1" applyBorder="1" applyAlignment="1">
      <alignment horizontal="left" wrapText="1"/>
    </xf>
    <xf numFmtId="0" fontId="27" fillId="0" borderId="1" xfId="59" applyFont="1" applyBorder="1" applyAlignment="1">
      <alignment wrapText="1"/>
    </xf>
    <xf numFmtId="9" fontId="27" fillId="0" borderId="5" xfId="57" applyFont="1" applyFill="1" applyBorder="1" applyAlignment="1">
      <alignment horizontal="center" wrapText="1"/>
    </xf>
    <xf numFmtId="165" fontId="27" fillId="0" borderId="3" xfId="0" applyNumberFormat="1" applyFont="1" applyFill="1" applyBorder="1" applyAlignment="1">
      <alignment horizontal="right" wrapText="1"/>
    </xf>
    <xf numFmtId="0" fontId="27" fillId="0" borderId="3" xfId="0" applyNumberFormat="1" applyFont="1" applyFill="1" applyBorder="1" applyAlignment="1">
      <alignment horizontal="right" wrapText="1"/>
    </xf>
    <xf numFmtId="166" fontId="27" fillId="0" borderId="1" xfId="0" applyNumberFormat="1" applyFont="1" applyFill="1" applyBorder="1" applyAlignment="1">
      <alignment horizontal="right" wrapText="1"/>
    </xf>
    <xf numFmtId="2" fontId="27" fillId="0" borderId="1" xfId="0" applyNumberFormat="1" applyFont="1" applyFill="1" applyBorder="1" applyAlignment="1">
      <alignment horizontal="right" wrapText="1"/>
    </xf>
    <xf numFmtId="165" fontId="27" fillId="0" borderId="1" xfId="0" applyNumberFormat="1" applyFont="1" applyBorder="1" applyAlignment="1">
      <alignment horizontal="right" wrapText="1"/>
    </xf>
    <xf numFmtId="9" fontId="27" fillId="0" borderId="1" xfId="57" applyFont="1" applyBorder="1" applyAlignment="1">
      <alignment horizontal="center" wrapText="1"/>
    </xf>
    <xf numFmtId="49" fontId="27" fillId="0" borderId="1" xfId="0" applyNumberFormat="1" applyFont="1" applyBorder="1" applyAlignment="1">
      <alignment horizontal="left" wrapText="1"/>
    </xf>
    <xf numFmtId="0" fontId="27" fillId="0" borderId="1" xfId="0" applyFont="1" applyBorder="1" applyAlignment="1">
      <alignment wrapText="1"/>
    </xf>
    <xf numFmtId="0" fontId="39" fillId="2" borderId="6" xfId="113" applyFont="1" applyFill="1" applyBorder="1" applyAlignment="1">
      <alignment horizontal="center" vertical="center"/>
    </xf>
    <xf numFmtId="0" fontId="39" fillId="2" borderId="2" xfId="113" applyFont="1" applyFill="1" applyBorder="1" applyAlignment="1">
      <alignment horizontal="center" vertical="center" wrapText="1"/>
    </xf>
    <xf numFmtId="0" fontId="39" fillId="2" borderId="6" xfId="113" applyFont="1" applyFill="1" applyBorder="1" applyAlignment="1">
      <alignment horizontal="center" vertical="center" wrapText="1"/>
    </xf>
    <xf numFmtId="0" fontId="39" fillId="2" borderId="2" xfId="113" applyFont="1" applyFill="1" applyBorder="1" applyAlignment="1">
      <alignment horizontal="center" vertical="center"/>
    </xf>
    <xf numFmtId="0" fontId="27" fillId="0" borderId="0" xfId="111" applyFont="1" applyAlignment="1">
      <alignment vertical="top"/>
    </xf>
  </cellXfs>
  <cellStyles count="186">
    <cellStyle name="Hyperlink 2 2" xfId="166" xr:uid="{00000000-0005-0000-0000-000000000000}"/>
    <cellStyle name="Normal" xfId="0" builtinId="0"/>
    <cellStyle name="Normal 10" xfId="4" xr:uid="{00000000-0005-0000-0000-000001000000}"/>
    <cellStyle name="Normal 10 2" xfId="62" xr:uid="{00000000-0005-0000-0000-000001000000}"/>
    <cellStyle name="Normal 10 3" xfId="120" xr:uid="{00000000-0005-0000-0000-000002000000}"/>
    <cellStyle name="Normal 11" xfId="5" xr:uid="{00000000-0005-0000-0000-000002000000}"/>
    <cellStyle name="Normal 11 10" xfId="41" xr:uid="{00000000-0005-0000-0000-000003000000}"/>
    <cellStyle name="Normal 11 10 2" xfId="98" xr:uid="{00000000-0005-0000-0000-000003000000}"/>
    <cellStyle name="Normal 11 10 3" xfId="154" xr:uid="{00000000-0005-0000-0000-000004000000}"/>
    <cellStyle name="Normal 11 11" xfId="47" xr:uid="{00000000-0005-0000-0000-000004000000}"/>
    <cellStyle name="Normal 11 11 2" xfId="104" xr:uid="{00000000-0005-0000-0000-000004000000}"/>
    <cellStyle name="Normal 11 11 3" xfId="160" xr:uid="{00000000-0005-0000-0000-000005000000}"/>
    <cellStyle name="Normal 11 12" xfId="63" xr:uid="{00000000-0005-0000-0000-000002000000}"/>
    <cellStyle name="Normal 11 13" xfId="121" xr:uid="{00000000-0005-0000-0000-000003000000}"/>
    <cellStyle name="Normal 11 2" xfId="7" xr:uid="{00000000-0005-0000-0000-000005000000}"/>
    <cellStyle name="Normal 11 2 2" xfId="65" xr:uid="{00000000-0005-0000-0000-000005000000}"/>
    <cellStyle name="Normal 11 2 3" xfId="123" xr:uid="{00000000-0005-0000-0000-000006000000}"/>
    <cellStyle name="Normal 11 3" xfId="8" xr:uid="{00000000-0005-0000-0000-000006000000}"/>
    <cellStyle name="Normal 11 3 2" xfId="66" xr:uid="{00000000-0005-0000-0000-000006000000}"/>
    <cellStyle name="Normal 11 3 3" xfId="124" xr:uid="{00000000-0005-0000-0000-000007000000}"/>
    <cellStyle name="Normal 11 4" xfId="12" xr:uid="{00000000-0005-0000-0000-000007000000}"/>
    <cellStyle name="Normal 11 4 2" xfId="70" xr:uid="{00000000-0005-0000-0000-000007000000}"/>
    <cellStyle name="Normal 11 4 3" xfId="127" xr:uid="{00000000-0005-0000-0000-000008000000}"/>
    <cellStyle name="Normal 11 5" xfId="16" xr:uid="{00000000-0005-0000-0000-000008000000}"/>
    <cellStyle name="Normal 11 5 2" xfId="74" xr:uid="{00000000-0005-0000-0000-000008000000}"/>
    <cellStyle name="Normal 11 5 3" xfId="131" xr:uid="{00000000-0005-0000-0000-000009000000}"/>
    <cellStyle name="Normal 11 6" xfId="20" xr:uid="{00000000-0005-0000-0000-000009000000}"/>
    <cellStyle name="Normal 11 6 2" xfId="78" xr:uid="{00000000-0005-0000-0000-000009000000}"/>
    <cellStyle name="Normal 11 6 3" xfId="135" xr:uid="{00000000-0005-0000-0000-00000A000000}"/>
    <cellStyle name="Normal 11 7" xfId="26" xr:uid="{00000000-0005-0000-0000-00000A000000}"/>
    <cellStyle name="Normal 11 7 2" xfId="84" xr:uid="{00000000-0005-0000-0000-00000A000000}"/>
    <cellStyle name="Normal 11 7 3" xfId="141" xr:uid="{00000000-0005-0000-0000-00000B000000}"/>
    <cellStyle name="Normal 11 8" xfId="28" xr:uid="{00000000-0005-0000-0000-00000B000000}"/>
    <cellStyle name="Normal 11 8 2" xfId="85" xr:uid="{00000000-0005-0000-0000-00000B000000}"/>
    <cellStyle name="Normal 11 8 3" xfId="142" xr:uid="{00000000-0005-0000-0000-00000C000000}"/>
    <cellStyle name="Normal 11 9" xfId="36" xr:uid="{00000000-0005-0000-0000-00000C000000}"/>
    <cellStyle name="Normal 11 9 2" xfId="93" xr:uid="{00000000-0005-0000-0000-00000C000000}"/>
    <cellStyle name="Normal 11 9 3" xfId="149" xr:uid="{00000000-0005-0000-0000-00000D000000}"/>
    <cellStyle name="Normal 12" xfId="9" xr:uid="{00000000-0005-0000-0000-00000D000000}"/>
    <cellStyle name="Normal 12 10" xfId="56" xr:uid="{00000000-0005-0000-0000-00000E000000}"/>
    <cellStyle name="Normal 12 10 2" xfId="110" xr:uid="{00000000-0005-0000-0000-00000E000000}"/>
    <cellStyle name="Normal 12 10 3" xfId="117" xr:uid="{AEBA74A3-DBC6-4B3F-B803-136C3C0F192B}"/>
    <cellStyle name="Normal 12 10 4" xfId="175" xr:uid="{7677E28C-0DDD-4982-A80E-424911623EF5}"/>
    <cellStyle name="Normal 12 11" xfId="114" xr:uid="{65AB7CE3-D6E1-4986-AC94-0C55FFA672B9}"/>
    <cellStyle name="Normal 12 12" xfId="125" xr:uid="{00000000-0005-0000-0000-00000E000000}"/>
    <cellStyle name="Normal 12 2" xfId="13" xr:uid="{00000000-0005-0000-0000-00000F000000}"/>
    <cellStyle name="Normal 12 2 2" xfId="71" xr:uid="{00000000-0005-0000-0000-00000F000000}"/>
    <cellStyle name="Normal 12 2 3" xfId="128" xr:uid="{00000000-0005-0000-0000-00000F000000}"/>
    <cellStyle name="Normal 12 3" xfId="19" xr:uid="{00000000-0005-0000-0000-000010000000}"/>
    <cellStyle name="Normal 12 3 2" xfId="77" xr:uid="{00000000-0005-0000-0000-000010000000}"/>
    <cellStyle name="Normal 12 3 3" xfId="134" xr:uid="{00000000-0005-0000-0000-000010000000}"/>
    <cellStyle name="Normal 12 4" xfId="21" xr:uid="{00000000-0005-0000-0000-000011000000}"/>
    <cellStyle name="Normal 12 4 2" xfId="79" xr:uid="{00000000-0005-0000-0000-000011000000}"/>
    <cellStyle name="Normal 12 4 3" xfId="136" xr:uid="{00000000-0005-0000-0000-000011000000}"/>
    <cellStyle name="Normal 12 5" xfId="29" xr:uid="{00000000-0005-0000-0000-000012000000}"/>
    <cellStyle name="Normal 12 5 2" xfId="86" xr:uid="{00000000-0005-0000-0000-000012000000}"/>
    <cellStyle name="Normal 12 5 3" xfId="143" xr:uid="{00000000-0005-0000-0000-000012000000}"/>
    <cellStyle name="Normal 12 6" xfId="30" xr:uid="{00000000-0005-0000-0000-000013000000}"/>
    <cellStyle name="Normal 12 6 2" xfId="87" xr:uid="{00000000-0005-0000-0000-000013000000}"/>
    <cellStyle name="Normal 12 6 3" xfId="144" xr:uid="{00000000-0005-0000-0000-000013000000}"/>
    <cellStyle name="Normal 12 7" xfId="40" xr:uid="{00000000-0005-0000-0000-000014000000}"/>
    <cellStyle name="Normal 12 7 2" xfId="97" xr:uid="{00000000-0005-0000-0000-000014000000}"/>
    <cellStyle name="Normal 12 7 3" xfId="153" xr:uid="{00000000-0005-0000-0000-000014000000}"/>
    <cellStyle name="Normal 12 8" xfId="46" xr:uid="{00000000-0005-0000-0000-000015000000}"/>
    <cellStyle name="Normal 12 8 2" xfId="103" xr:uid="{00000000-0005-0000-0000-000015000000}"/>
    <cellStyle name="Normal 12 8 3" xfId="159" xr:uid="{00000000-0005-0000-0000-000015000000}"/>
    <cellStyle name="Normal 12 9" xfId="67" xr:uid="{00000000-0005-0000-0000-00000D000000}"/>
    <cellStyle name="Normal 12 9 2" xfId="170" xr:uid="{C1332917-C737-44CC-9A93-19532DA22DEA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75" xr:uid="{00000000-0005-0000-0000-000018000000}"/>
    <cellStyle name="Normal 14 2 3" xfId="132" xr:uid="{00000000-0005-0000-0000-000018000000}"/>
    <cellStyle name="Normal 14 3" xfId="24" xr:uid="{00000000-0005-0000-0000-000019000000}"/>
    <cellStyle name="Normal 14 3 2" xfId="82" xr:uid="{00000000-0005-0000-0000-000019000000}"/>
    <cellStyle name="Normal 14 3 3" xfId="139" xr:uid="{00000000-0005-0000-0000-000019000000}"/>
    <cellStyle name="Normal 14 4" xfId="34" xr:uid="{00000000-0005-0000-0000-00001A000000}"/>
    <cellStyle name="Normal 14 4 2" xfId="91" xr:uid="{00000000-0005-0000-0000-00001A000000}"/>
    <cellStyle name="Normal 14 4 3" xfId="147" xr:uid="{00000000-0005-0000-0000-00001A000000}"/>
    <cellStyle name="Normal 14 5" xfId="39" xr:uid="{00000000-0005-0000-0000-00001B000000}"/>
    <cellStyle name="Normal 14 5 2" xfId="96" xr:uid="{00000000-0005-0000-0000-00001B000000}"/>
    <cellStyle name="Normal 14 5 3" xfId="152" xr:uid="{00000000-0005-0000-0000-00001B000000}"/>
    <cellStyle name="Normal 14 6" xfId="44" xr:uid="{00000000-0005-0000-0000-00001C000000}"/>
    <cellStyle name="Normal 14 6 2" xfId="101" xr:uid="{00000000-0005-0000-0000-00001C000000}"/>
    <cellStyle name="Normal 14 6 3" xfId="157" xr:uid="{00000000-0005-0000-0000-00001C000000}"/>
    <cellStyle name="Normal 14 7" xfId="72" xr:uid="{00000000-0005-0000-0000-000017000000}"/>
    <cellStyle name="Normal 14 8" xfId="129" xr:uid="{00000000-0005-0000-0000-000017000000}"/>
    <cellStyle name="Normal 15" xfId="59" xr:uid="{00000000-0005-0000-0000-00001D000000}"/>
    <cellStyle name="Normal 15 2" xfId="111" xr:uid="{00000000-0005-0000-0000-00001D000000}"/>
    <cellStyle name="Normal 16" xfId="18" xr:uid="{00000000-0005-0000-0000-00001E000000}"/>
    <cellStyle name="Normal 16 2" xfId="25" xr:uid="{00000000-0005-0000-0000-00001F000000}"/>
    <cellStyle name="Normal 16 2 2" xfId="83" xr:uid="{00000000-0005-0000-0000-00001F000000}"/>
    <cellStyle name="Normal 16 2 3" xfId="140" xr:uid="{00000000-0005-0000-0000-00001F000000}"/>
    <cellStyle name="Normal 16 3" xfId="35" xr:uid="{00000000-0005-0000-0000-000020000000}"/>
    <cellStyle name="Normal 16 3 2" xfId="92" xr:uid="{00000000-0005-0000-0000-000020000000}"/>
    <cellStyle name="Normal 16 3 3" xfId="148" xr:uid="{00000000-0005-0000-0000-000020000000}"/>
    <cellStyle name="Normal 16 4" xfId="76" xr:uid="{00000000-0005-0000-0000-00001E000000}"/>
    <cellStyle name="Normal 16 5" xfId="133" xr:uid="{00000000-0005-0000-0000-00001E000000}"/>
    <cellStyle name="Normal 17" xfId="22" xr:uid="{00000000-0005-0000-0000-000021000000}"/>
    <cellStyle name="Normal 17 2" xfId="37" xr:uid="{00000000-0005-0000-0000-000022000000}"/>
    <cellStyle name="Normal 17 2 2" xfId="94" xr:uid="{00000000-0005-0000-0000-000022000000}"/>
    <cellStyle name="Normal 17 2 3" xfId="150" xr:uid="{00000000-0005-0000-0000-000022000000}"/>
    <cellStyle name="Normal 17 3" xfId="45" xr:uid="{00000000-0005-0000-0000-000023000000}"/>
    <cellStyle name="Normal 17 3 2" xfId="102" xr:uid="{00000000-0005-0000-0000-000023000000}"/>
    <cellStyle name="Normal 17 3 3" xfId="158" xr:uid="{00000000-0005-0000-0000-000023000000}"/>
    <cellStyle name="Normal 17 4" xfId="80" xr:uid="{00000000-0005-0000-0000-000021000000}"/>
    <cellStyle name="Normal 17 4 2" xfId="173" xr:uid="{391879F5-69A8-420D-A3A7-9329532C6C36}"/>
    <cellStyle name="Normal 17 5" xfId="115" xr:uid="{EB82E64A-FEC8-4136-A5E9-B1A1B269B86D}"/>
    <cellStyle name="Normal 17 6" xfId="137" xr:uid="{00000000-0005-0000-0000-000021000000}"/>
    <cellStyle name="Normal 18" xfId="60" xr:uid="{00000000-0005-0000-0000-000024000000}"/>
    <cellStyle name="Normal 18 2" xfId="112" xr:uid="{00000000-0005-0000-0000-000024000000}"/>
    <cellStyle name="Normal 19" xfId="32" xr:uid="{00000000-0005-0000-0000-000025000000}"/>
    <cellStyle name="Normal 19 2" xfId="42" xr:uid="{00000000-0005-0000-0000-000026000000}"/>
    <cellStyle name="Normal 19 2 2" xfId="99" xr:uid="{00000000-0005-0000-0000-000026000000}"/>
    <cellStyle name="Normal 19 2 3" xfId="155" xr:uid="{00000000-0005-0000-0000-000026000000}"/>
    <cellStyle name="Normal 19 3" xfId="89" xr:uid="{00000000-0005-0000-0000-000025000000}"/>
    <cellStyle name="Normal 19 4" xfId="145" xr:uid="{00000000-0005-0000-0000-000025000000}"/>
    <cellStyle name="Normal 2" xfId="1" xr:uid="{00000000-0005-0000-0000-000027000000}"/>
    <cellStyle name="Normal 20" xfId="38" xr:uid="{00000000-0005-0000-0000-000028000000}"/>
    <cellStyle name="Normal 20 2" xfId="43" xr:uid="{00000000-0005-0000-0000-000029000000}"/>
    <cellStyle name="Normal 20 2 2" xfId="100" xr:uid="{00000000-0005-0000-0000-000029000000}"/>
    <cellStyle name="Normal 20 2 3" xfId="156" xr:uid="{00000000-0005-0000-0000-000029000000}"/>
    <cellStyle name="Normal 20 3" xfId="95" xr:uid="{00000000-0005-0000-0000-000028000000}"/>
    <cellStyle name="Normal 20 4" xfId="151" xr:uid="{00000000-0005-0000-0000-000028000000}"/>
    <cellStyle name="Normal 21" xfId="168" xr:uid="{00000000-0005-0000-0000-00002A000000}"/>
    <cellStyle name="Normal 22" xfId="118" xr:uid="{0A8B27A6-2E74-41C0-9DC6-3C3FF14FC1F3}"/>
    <cellStyle name="Normal 22 2" xfId="176" xr:uid="{00000000-0005-0000-0000-000075000000}"/>
    <cellStyle name="Normal 23" xfId="181" xr:uid="{857D2AAD-0EE4-46B6-9B9E-88D46CD6A8B9}"/>
    <cellStyle name="Normal 24" xfId="172" xr:uid="{63444D7B-6448-49F4-BD57-9581854DBD83}"/>
    <cellStyle name="Normal 25" xfId="184" xr:uid="{3DE63CD2-B6F0-4EC3-A95A-50B063F6279E}"/>
    <cellStyle name="Normal 3" xfId="2" xr:uid="{00000000-0005-0000-0000-00002A000000}"/>
    <cellStyle name="Normal 4" xfId="10" xr:uid="{00000000-0005-0000-0000-00002B000000}"/>
    <cellStyle name="Normal 4 2" xfId="68" xr:uid="{00000000-0005-0000-0000-00002B000000}"/>
    <cellStyle name="Normal 5" xfId="31" xr:uid="{00000000-0005-0000-0000-00002C000000}"/>
    <cellStyle name="Normal 5 2" xfId="88" xr:uid="{00000000-0005-0000-0000-00002C000000}"/>
    <cellStyle name="Normal 6" xfId="48" xr:uid="{00000000-0005-0000-0000-00002D000000}"/>
    <cellStyle name="Normal 6 2" xfId="51" xr:uid="{00000000-0005-0000-0000-00002E000000}"/>
    <cellStyle name="Normal 7" xfId="3" xr:uid="{00000000-0005-0000-0000-00002F000000}"/>
    <cellStyle name="Normal 7 2" xfId="6" xr:uid="{00000000-0005-0000-0000-000030000000}"/>
    <cellStyle name="Normal 7 2 2" xfId="64" xr:uid="{00000000-0005-0000-0000-000030000000}"/>
    <cellStyle name="Normal 7 2 3" xfId="122" xr:uid="{00000000-0005-0000-0000-000031000000}"/>
    <cellStyle name="Normal 7 3" xfId="11" xr:uid="{00000000-0005-0000-0000-000031000000}"/>
    <cellStyle name="Normal 7 3 2" xfId="69" xr:uid="{00000000-0005-0000-0000-000031000000}"/>
    <cellStyle name="Normal 7 3 3" xfId="126" xr:uid="{00000000-0005-0000-0000-000032000000}"/>
    <cellStyle name="Normal 7 4" xfId="15" xr:uid="{00000000-0005-0000-0000-000032000000}"/>
    <cellStyle name="Normal 7 4 2" xfId="73" xr:uid="{00000000-0005-0000-0000-000032000000}"/>
    <cellStyle name="Normal 7 4 3" xfId="130" xr:uid="{00000000-0005-0000-0000-000033000000}"/>
    <cellStyle name="Normal 7 5" xfId="23" xr:uid="{00000000-0005-0000-0000-000033000000}"/>
    <cellStyle name="Normal 7 5 2" xfId="81" xr:uid="{00000000-0005-0000-0000-000033000000}"/>
    <cellStyle name="Normal 7 5 3" xfId="138" xr:uid="{00000000-0005-0000-0000-000034000000}"/>
    <cellStyle name="Normal 7 6" xfId="33" xr:uid="{00000000-0005-0000-0000-000034000000}"/>
    <cellStyle name="Normal 7 6 2" xfId="90" xr:uid="{00000000-0005-0000-0000-000034000000}"/>
    <cellStyle name="Normal 7 6 3" xfId="146" xr:uid="{00000000-0005-0000-0000-000035000000}"/>
    <cellStyle name="Normal 7 7" xfId="61" xr:uid="{00000000-0005-0000-0000-00002F000000}"/>
    <cellStyle name="Normal 7 7 2" xfId="169" xr:uid="{8C33678D-293D-407F-B5E5-D57969A3A288}"/>
    <cellStyle name="Normal 7 8" xfId="113" xr:uid="{8DECD3D4-A21A-4E3F-8DE2-07A0A35A4B20}"/>
    <cellStyle name="Normal 7 8 2" xfId="183" xr:uid="{B7BCB423-C89D-45AC-9D70-170AA5D1EB73}"/>
    <cellStyle name="Normal 7 9" xfId="119" xr:uid="{00000000-0005-0000-0000-000030000000}"/>
    <cellStyle name="Normal 8" xfId="52" xr:uid="{00000000-0005-0000-0000-000035000000}"/>
    <cellStyle name="Normal 8 2" xfId="107" xr:uid="{00000000-0005-0000-0000-000035000000}"/>
    <cellStyle name="Normal 8 2 2" xfId="174" xr:uid="{B5827FC1-E168-4CF5-8757-A6C0A567630A}"/>
    <cellStyle name="Normal 8 3" xfId="116" xr:uid="{93AFF31F-007E-4D39-A9D4-B5C79C8234B2}"/>
    <cellStyle name="Normal 8 4" xfId="163" xr:uid="{00000000-0005-0000-0000-000036000000}"/>
    <cellStyle name="Normal 9" xfId="54" xr:uid="{00000000-0005-0000-0000-000036000000}"/>
    <cellStyle name="Normal 9 2" xfId="109" xr:uid="{00000000-0005-0000-0000-000036000000}"/>
    <cellStyle name="Parastais_FMLikp01_p05_221205_pap_afp_makp" xfId="171" xr:uid="{39AC592A-F93F-44B0-A5F1-9631B65BE50B}"/>
    <cellStyle name="Parasts 2" xfId="49" xr:uid="{00000000-0005-0000-0000-000037000000}"/>
    <cellStyle name="Parasts 2 2" xfId="50" xr:uid="{00000000-0005-0000-0000-000038000000}"/>
    <cellStyle name="Parasts 2 2 2" xfId="106" xr:uid="{00000000-0005-0000-0000-000038000000}"/>
    <cellStyle name="Parasts 2 2 2 2" xfId="179" xr:uid="{00000000-0005-0000-0000-000003000000}"/>
    <cellStyle name="Parasts 2 2 3" xfId="162" xr:uid="{00000000-0005-0000-0000-000039000000}"/>
    <cellStyle name="Parasts 2 3" xfId="105" xr:uid="{00000000-0005-0000-0000-000037000000}"/>
    <cellStyle name="Parasts 2 3 2" xfId="177" xr:uid="{00000000-0005-0000-0000-000002000000}"/>
    <cellStyle name="Parasts 2 4" xfId="161" xr:uid="{00000000-0005-0000-0000-000038000000}"/>
    <cellStyle name="Parasts 3" xfId="178" xr:uid="{00000000-0005-0000-0000-000004000000}"/>
    <cellStyle name="Parasts 4" xfId="180" xr:uid="{00000000-0005-0000-0000-000005000000}"/>
    <cellStyle name="Percent" xfId="57" builtinId="5"/>
    <cellStyle name="Percent 2" xfId="53" xr:uid="{00000000-0005-0000-0000-00003A000000}"/>
    <cellStyle name="Percent 2 2" xfId="55" xr:uid="{00000000-0005-0000-0000-00003B000000}"/>
    <cellStyle name="Percent 2 3" xfId="108" xr:uid="{00000000-0005-0000-0000-00003A000000}"/>
    <cellStyle name="Percent 2 4" xfId="164" xr:uid="{00000000-0005-0000-0000-00003B000000}"/>
    <cellStyle name="Percent 3" xfId="58" xr:uid="{00000000-0005-0000-0000-00003C000000}"/>
    <cellStyle name="Percent 3 2" xfId="165" xr:uid="{00000000-0005-0000-0000-00003D000000}"/>
    <cellStyle name="Percent 4" xfId="167" xr:uid="{00000000-0005-0000-0000-00003E000000}"/>
    <cellStyle name="Percent 5" xfId="182" xr:uid="{205CD53D-67EA-402C-AFAC-211F411B49C7}"/>
    <cellStyle name="Percent 6" xfId="185" xr:uid="{7D080A20-867E-40C4-A1E2-FA337CD963EC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E44CE-CD6B-4A71-BFBA-544BD4F60145}">
  <sheetPr>
    <pageSetUpPr fitToPage="1"/>
  </sheetPr>
  <dimension ref="A1:F26"/>
  <sheetViews>
    <sheetView workbookViewId="0">
      <selection activeCell="D24" sqref="D24"/>
    </sheetView>
  </sheetViews>
  <sheetFormatPr defaultColWidth="9.109375" defaultRowHeight="14.4"/>
  <cols>
    <col min="1" max="1" width="8.109375" style="24" customWidth="1"/>
    <col min="2" max="2" width="29.109375" style="24" customWidth="1"/>
    <col min="3" max="3" width="46" style="24" customWidth="1"/>
    <col min="4" max="4" width="15.44140625" style="24" customWidth="1"/>
    <col min="5" max="16384" width="9.109375" style="24"/>
  </cols>
  <sheetData>
    <row r="1" spans="1:6">
      <c r="A1" s="37"/>
      <c r="B1" s="38"/>
      <c r="C1" s="39"/>
      <c r="D1" s="64" t="s">
        <v>76</v>
      </c>
    </row>
    <row r="2" spans="1:6">
      <c r="A2" s="37"/>
      <c r="B2" s="38"/>
      <c r="C2" s="39"/>
      <c r="D2" s="65" t="s">
        <v>29</v>
      </c>
    </row>
    <row r="3" spans="1:6">
      <c r="A3" s="37"/>
      <c r="B3" s="38"/>
      <c r="C3" s="39"/>
      <c r="D3" s="65" t="s">
        <v>33</v>
      </c>
    </row>
    <row r="4" spans="1:6">
      <c r="A4" s="37"/>
      <c r="B4" s="38"/>
      <c r="C4" s="39"/>
      <c r="D4" s="65" t="s">
        <v>34</v>
      </c>
    </row>
    <row r="5" spans="1:6">
      <c r="A5" s="37"/>
      <c r="B5" s="38"/>
      <c r="C5" s="39"/>
      <c r="D5" s="40"/>
    </row>
    <row r="6" spans="1:6" ht="57.6" customHeight="1">
      <c r="A6" s="69" t="s">
        <v>35</v>
      </c>
      <c r="B6" s="69"/>
      <c r="C6" s="69"/>
      <c r="D6" s="69"/>
      <c r="F6" s="67"/>
    </row>
    <row r="7" spans="1:6" ht="17.399999999999999">
      <c r="A7" s="70" t="s">
        <v>28</v>
      </c>
      <c r="B7" s="70"/>
      <c r="C7" s="70"/>
      <c r="D7" s="70"/>
    </row>
    <row r="9" spans="1:6">
      <c r="A9" s="25" t="s">
        <v>15</v>
      </c>
      <c r="B9" s="25" t="s">
        <v>16</v>
      </c>
      <c r="C9" s="25" t="s">
        <v>17</v>
      </c>
      <c r="D9" s="26" t="s">
        <v>18</v>
      </c>
    </row>
    <row r="10" spans="1:6" ht="15.6">
      <c r="A10" s="55" t="s">
        <v>19</v>
      </c>
      <c r="B10" s="56"/>
      <c r="C10" s="56"/>
      <c r="D10" s="57">
        <f>D15+D22</f>
        <v>1252</v>
      </c>
    </row>
    <row r="11" spans="1:6">
      <c r="A11" s="58">
        <v>1000</v>
      </c>
      <c r="B11" s="59" t="s">
        <v>20</v>
      </c>
      <c r="C11" s="60"/>
      <c r="D11" s="61">
        <f>ROUNDUP(D12+D13,0)</f>
        <v>1252</v>
      </c>
    </row>
    <row r="12" spans="1:6">
      <c r="A12" s="45">
        <v>1100</v>
      </c>
      <c r="B12" s="46" t="s">
        <v>22</v>
      </c>
      <c r="C12" s="62"/>
      <c r="D12" s="63">
        <f>D17+D24</f>
        <v>1012.8600000000001</v>
      </c>
    </row>
    <row r="13" spans="1:6" ht="27.6">
      <c r="A13" s="45">
        <v>1210</v>
      </c>
      <c r="B13" s="48" t="s">
        <v>24</v>
      </c>
      <c r="C13" s="62"/>
      <c r="D13" s="63">
        <f>ROUNDUP(D20+D25,0)</f>
        <v>239</v>
      </c>
    </row>
    <row r="15" spans="1:6">
      <c r="A15" s="51" t="s">
        <v>21</v>
      </c>
      <c r="B15" s="51"/>
      <c r="C15" s="51"/>
      <c r="D15" s="52">
        <f>D16</f>
        <v>1156</v>
      </c>
    </row>
    <row r="16" spans="1:6">
      <c r="A16" s="53">
        <v>1000</v>
      </c>
      <c r="B16" s="51" t="s">
        <v>20</v>
      </c>
      <c r="C16" s="54"/>
      <c r="D16" s="52">
        <f>ROUNDUP(D17+D20,0)</f>
        <v>1156</v>
      </c>
    </row>
    <row r="17" spans="1:4">
      <c r="A17" s="27">
        <v>1100</v>
      </c>
      <c r="B17" s="28" t="s">
        <v>22</v>
      </c>
      <c r="C17" s="29"/>
      <c r="D17" s="30">
        <f>SUM(D18:D19)</f>
        <v>934.98000000000013</v>
      </c>
    </row>
    <row r="18" spans="1:4" ht="52.8">
      <c r="A18" s="88">
        <v>1145</v>
      </c>
      <c r="B18" s="86" t="s">
        <v>23</v>
      </c>
      <c r="C18" s="31" t="s">
        <v>83</v>
      </c>
      <c r="D18" s="32">
        <f>'1.tabula'!J7</f>
        <v>771.75000000000011</v>
      </c>
    </row>
    <row r="19" spans="1:4" ht="66">
      <c r="A19" s="85"/>
      <c r="B19" s="87"/>
      <c r="C19" s="31" t="s">
        <v>81</v>
      </c>
      <c r="D19" s="32">
        <f>'2.tabula'!J7</f>
        <v>163.22999999999999</v>
      </c>
    </row>
    <row r="20" spans="1:4" ht="26.4">
      <c r="A20" s="27">
        <v>1210</v>
      </c>
      <c r="B20" s="33" t="s">
        <v>24</v>
      </c>
      <c r="C20" s="33" t="s">
        <v>25</v>
      </c>
      <c r="D20" s="30">
        <f>'1.tabula'!K7+'2.tabula'!K7</f>
        <v>220.59</v>
      </c>
    </row>
    <row r="21" spans="1:4">
      <c r="A21" s="34"/>
    </row>
    <row r="22" spans="1:4">
      <c r="A22" s="68" t="s">
        <v>26</v>
      </c>
      <c r="B22" s="68"/>
      <c r="C22" s="68"/>
      <c r="D22" s="44">
        <f>D23</f>
        <v>96</v>
      </c>
    </row>
    <row r="23" spans="1:4">
      <c r="A23" s="41" t="s">
        <v>27</v>
      </c>
      <c r="B23" s="42" t="s">
        <v>20</v>
      </c>
      <c r="C23" s="43"/>
      <c r="D23" s="44">
        <f>ROUND(D24+D25,0)</f>
        <v>96</v>
      </c>
    </row>
    <row r="24" spans="1:4">
      <c r="A24" s="45">
        <v>1100</v>
      </c>
      <c r="B24" s="46" t="s">
        <v>22</v>
      </c>
      <c r="C24" s="36" t="s">
        <v>84</v>
      </c>
      <c r="D24" s="47">
        <f>ROUND(D17*0.0833,2)</f>
        <v>77.88</v>
      </c>
    </row>
    <row r="25" spans="1:4" ht="27.6">
      <c r="A25" s="45">
        <v>1210</v>
      </c>
      <c r="B25" s="48" t="s">
        <v>24</v>
      </c>
      <c r="C25" s="49" t="s">
        <v>25</v>
      </c>
      <c r="D25" s="50">
        <f>ROUND(D24*0.2359,2)</f>
        <v>18.37</v>
      </c>
    </row>
    <row r="26" spans="1:4">
      <c r="D26" s="35"/>
    </row>
  </sheetData>
  <mergeCells count="5">
    <mergeCell ref="A22:C22"/>
    <mergeCell ref="A6:D6"/>
    <mergeCell ref="A7:D7"/>
    <mergeCell ref="B18:B19"/>
    <mergeCell ref="A18:A19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Q45"/>
  <sheetViews>
    <sheetView tabSelected="1" zoomScaleNormal="100" workbookViewId="0">
      <selection activeCell="N7" sqref="N7"/>
    </sheetView>
  </sheetViews>
  <sheetFormatPr defaultColWidth="9.109375" defaultRowHeight="13.2"/>
  <cols>
    <col min="1" max="1" width="5.5546875" style="19" customWidth="1"/>
    <col min="2" max="2" width="11.88671875" style="20" customWidth="1"/>
    <col min="3" max="3" width="14.33203125" style="20" customWidth="1"/>
    <col min="4" max="4" width="11.88671875" style="20" customWidth="1"/>
    <col min="5" max="5" width="7.5546875" style="19" customWidth="1"/>
    <col min="6" max="6" width="10.77734375" style="19" customWidth="1"/>
    <col min="7" max="7" width="9.109375" style="21" customWidth="1"/>
    <col min="8" max="8" width="9.109375" style="19" bestFit="1" customWidth="1"/>
    <col min="9" max="9" width="8" style="19" customWidth="1"/>
    <col min="10" max="10" width="11.33203125" style="21" customWidth="1"/>
    <col min="11" max="11" width="10.44140625" style="21" customWidth="1"/>
    <col min="12" max="12" width="11.77734375" style="21" customWidth="1"/>
    <col min="13" max="16384" width="9.109375" style="22"/>
  </cols>
  <sheetData>
    <row r="1" spans="1:17" ht="14.4">
      <c r="A1" s="9"/>
      <c r="B1" s="10"/>
      <c r="C1" s="10"/>
      <c r="D1" s="10"/>
      <c r="E1" s="9"/>
      <c r="F1" s="2"/>
      <c r="G1" s="2"/>
      <c r="H1" s="2"/>
      <c r="I1" s="2"/>
      <c r="J1" s="2"/>
      <c r="K1" s="5"/>
      <c r="L1" s="1" t="s">
        <v>32</v>
      </c>
    </row>
    <row r="2" spans="1:17" ht="17.399999999999999">
      <c r="A2" s="9"/>
      <c r="B2" s="18" t="s">
        <v>12</v>
      </c>
      <c r="C2" s="10"/>
      <c r="D2" s="10"/>
      <c r="E2" s="9"/>
      <c r="F2" s="8"/>
      <c r="G2" s="2"/>
      <c r="H2" s="2"/>
      <c r="I2" s="2"/>
      <c r="J2" s="2"/>
      <c r="K2" s="2"/>
      <c r="L2" s="5"/>
    </row>
    <row r="3" spans="1:17">
      <c r="A3" s="9"/>
      <c r="B3" s="10"/>
      <c r="C3" s="10"/>
      <c r="D3" s="10"/>
      <c r="E3" s="9"/>
      <c r="F3" s="4"/>
      <c r="G3" s="3"/>
      <c r="H3" s="3"/>
      <c r="I3" s="3"/>
      <c r="J3" s="5"/>
      <c r="K3" s="5"/>
      <c r="L3" s="5"/>
    </row>
    <row r="4" spans="1:17" ht="34.200000000000003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N4" s="66"/>
      <c r="O4" s="66"/>
      <c r="P4" s="66"/>
      <c r="Q4" s="66"/>
    </row>
    <row r="6" spans="1:17" ht="92.4">
      <c r="A6" s="14" t="s">
        <v>4</v>
      </c>
      <c r="B6" s="14" t="s">
        <v>5</v>
      </c>
      <c r="C6" s="14" t="s">
        <v>0</v>
      </c>
      <c r="D6" s="14" t="s">
        <v>3</v>
      </c>
      <c r="E6" s="14" t="s">
        <v>6</v>
      </c>
      <c r="F6" s="15" t="s">
        <v>7</v>
      </c>
      <c r="G6" s="16" t="s">
        <v>1</v>
      </c>
      <c r="H6" s="17" t="s">
        <v>9</v>
      </c>
      <c r="I6" s="16" t="s">
        <v>2</v>
      </c>
      <c r="J6" s="7" t="s">
        <v>10</v>
      </c>
      <c r="K6" s="16" t="s">
        <v>11</v>
      </c>
      <c r="L6" s="16" t="s">
        <v>8</v>
      </c>
    </row>
    <row r="7" spans="1:17" ht="13.8">
      <c r="A7" s="11"/>
      <c r="B7" s="11"/>
      <c r="C7" s="11"/>
      <c r="D7" s="11"/>
      <c r="E7" s="11"/>
      <c r="F7" s="12"/>
      <c r="G7" s="13"/>
      <c r="H7" s="6">
        <f t="shared" ref="H7:K7" si="0">SUM(H8:H45)</f>
        <v>458.29</v>
      </c>
      <c r="I7" s="6"/>
      <c r="J7" s="6">
        <f t="shared" si="0"/>
        <v>771.75000000000011</v>
      </c>
      <c r="K7" s="6">
        <f t="shared" si="0"/>
        <v>182.07</v>
      </c>
      <c r="L7" s="6">
        <f>SUM(L8:L45)</f>
        <v>953.82</v>
      </c>
    </row>
    <row r="8" spans="1:17" ht="79.2">
      <c r="A8" s="84">
        <v>1</v>
      </c>
      <c r="B8" s="83" t="s">
        <v>13</v>
      </c>
      <c r="C8" s="83" t="s">
        <v>36</v>
      </c>
      <c r="D8" s="83" t="s">
        <v>14</v>
      </c>
      <c r="E8" s="75" t="s">
        <v>37</v>
      </c>
      <c r="F8" s="82" t="s">
        <v>38</v>
      </c>
      <c r="G8" s="81">
        <v>1188</v>
      </c>
      <c r="H8" s="80">
        <v>2.92</v>
      </c>
      <c r="I8" s="79">
        <f t="shared" ref="I8:I45" si="1">ROUND(G8/166.33,3)</f>
        <v>7.1420000000000003</v>
      </c>
      <c r="J8" s="80">
        <f>ROUND(I8*H8*F8,2)</f>
        <v>10.43</v>
      </c>
      <c r="K8" s="80">
        <f t="shared" ref="K8:K45" si="2">ROUND(J8*0.2359,2)</f>
        <v>2.46</v>
      </c>
      <c r="L8" s="80">
        <f t="shared" ref="L8:L45" si="3">J8+K8</f>
        <v>12.89</v>
      </c>
    </row>
    <row r="9" spans="1:17" ht="79.2">
      <c r="A9" s="84">
        <v>2</v>
      </c>
      <c r="B9" s="83" t="s">
        <v>13</v>
      </c>
      <c r="C9" s="83" t="s">
        <v>36</v>
      </c>
      <c r="D9" s="83" t="s">
        <v>14</v>
      </c>
      <c r="E9" s="75" t="s">
        <v>39</v>
      </c>
      <c r="F9" s="82">
        <v>0.2</v>
      </c>
      <c r="G9" s="81">
        <v>1144</v>
      </c>
      <c r="H9" s="80">
        <v>22</v>
      </c>
      <c r="I9" s="79">
        <f t="shared" si="1"/>
        <v>6.8780000000000001</v>
      </c>
      <c r="J9" s="80">
        <f>ROUND(I9*H9*F9,2)</f>
        <v>30.26</v>
      </c>
      <c r="K9" s="80">
        <f t="shared" si="2"/>
        <v>7.14</v>
      </c>
      <c r="L9" s="80">
        <f t="shared" si="3"/>
        <v>37.4</v>
      </c>
      <c r="M9" s="23"/>
    </row>
    <row r="10" spans="1:17" ht="92.4">
      <c r="A10" s="84">
        <v>3</v>
      </c>
      <c r="B10" s="83" t="s">
        <v>13</v>
      </c>
      <c r="C10" s="83" t="s">
        <v>40</v>
      </c>
      <c r="D10" s="83" t="s">
        <v>41</v>
      </c>
      <c r="E10" s="75" t="s">
        <v>42</v>
      </c>
      <c r="F10" s="82">
        <v>0.2</v>
      </c>
      <c r="G10" s="81">
        <v>1705</v>
      </c>
      <c r="H10" s="80">
        <v>22</v>
      </c>
      <c r="I10" s="79">
        <f t="shared" si="1"/>
        <v>10.250999999999999</v>
      </c>
      <c r="J10" s="80">
        <f>ROUND(I10*H10*F10,2)</f>
        <v>45.1</v>
      </c>
      <c r="K10" s="80">
        <f t="shared" si="2"/>
        <v>10.64</v>
      </c>
      <c r="L10" s="80">
        <f t="shared" si="3"/>
        <v>55.74</v>
      </c>
    </row>
    <row r="11" spans="1:17" ht="79.2">
      <c r="A11" s="84">
        <v>4</v>
      </c>
      <c r="B11" s="83" t="s">
        <v>13</v>
      </c>
      <c r="C11" s="83" t="s">
        <v>30</v>
      </c>
      <c r="D11" s="83" t="s">
        <v>43</v>
      </c>
      <c r="E11" s="75" t="s">
        <v>44</v>
      </c>
      <c r="F11" s="82">
        <v>0.2</v>
      </c>
      <c r="G11" s="81">
        <v>1160</v>
      </c>
      <c r="H11" s="80">
        <v>22</v>
      </c>
      <c r="I11" s="79">
        <f t="shared" si="1"/>
        <v>6.9740000000000002</v>
      </c>
      <c r="J11" s="80">
        <f>ROUND(I11*H11*F11,2)</f>
        <v>30.69</v>
      </c>
      <c r="K11" s="80">
        <f t="shared" si="2"/>
        <v>7.24</v>
      </c>
      <c r="L11" s="80">
        <f t="shared" si="3"/>
        <v>37.93</v>
      </c>
    </row>
    <row r="12" spans="1:17" ht="66">
      <c r="A12" s="84">
        <v>5</v>
      </c>
      <c r="B12" s="83" t="s">
        <v>13</v>
      </c>
      <c r="C12" s="83" t="s">
        <v>45</v>
      </c>
      <c r="D12" s="83" t="s">
        <v>46</v>
      </c>
      <c r="E12" s="75" t="s">
        <v>47</v>
      </c>
      <c r="F12" s="82">
        <v>0.2</v>
      </c>
      <c r="G12" s="81">
        <v>1375</v>
      </c>
      <c r="H12" s="80">
        <v>35.28</v>
      </c>
      <c r="I12" s="79">
        <f t="shared" si="1"/>
        <v>8.2669999999999995</v>
      </c>
      <c r="J12" s="80">
        <f>ROUND(I12*H12*F12,2)</f>
        <v>58.33</v>
      </c>
      <c r="K12" s="80">
        <f t="shared" si="2"/>
        <v>13.76</v>
      </c>
      <c r="L12" s="80">
        <f t="shared" si="3"/>
        <v>72.09</v>
      </c>
    </row>
    <row r="13" spans="1:17" ht="66">
      <c r="A13" s="84">
        <v>6</v>
      </c>
      <c r="B13" s="83" t="s">
        <v>13</v>
      </c>
      <c r="C13" s="83" t="s">
        <v>45</v>
      </c>
      <c r="D13" s="83" t="s">
        <v>46</v>
      </c>
      <c r="E13" s="75" t="s">
        <v>47</v>
      </c>
      <c r="F13" s="82">
        <v>0.5</v>
      </c>
      <c r="G13" s="81">
        <v>1375</v>
      </c>
      <c r="H13" s="80">
        <v>7.92</v>
      </c>
      <c r="I13" s="79">
        <f t="shared" si="1"/>
        <v>8.2669999999999995</v>
      </c>
      <c r="J13" s="80">
        <f>ROUND(I13*H13*F13,2)</f>
        <v>32.74</v>
      </c>
      <c r="K13" s="80">
        <f t="shared" si="2"/>
        <v>7.72</v>
      </c>
      <c r="L13" s="80">
        <f t="shared" si="3"/>
        <v>40.46</v>
      </c>
    </row>
    <row r="14" spans="1:17" ht="79.2">
      <c r="A14" s="84">
        <v>7</v>
      </c>
      <c r="B14" s="83" t="s">
        <v>13</v>
      </c>
      <c r="C14" s="83" t="s">
        <v>36</v>
      </c>
      <c r="D14" s="83" t="s">
        <v>14</v>
      </c>
      <c r="E14" s="75" t="s">
        <v>48</v>
      </c>
      <c r="F14" s="82">
        <v>0.2</v>
      </c>
      <c r="G14" s="81">
        <v>1056</v>
      </c>
      <c r="H14" s="80">
        <v>22</v>
      </c>
      <c r="I14" s="79">
        <f t="shared" si="1"/>
        <v>6.3490000000000002</v>
      </c>
      <c r="J14" s="80">
        <f>ROUND(I14*H14*F14,2)</f>
        <v>27.94</v>
      </c>
      <c r="K14" s="80">
        <f t="shared" si="2"/>
        <v>6.59</v>
      </c>
      <c r="L14" s="80">
        <f t="shared" si="3"/>
        <v>34.53</v>
      </c>
    </row>
    <row r="15" spans="1:17" ht="79.2">
      <c r="A15" s="84">
        <v>8</v>
      </c>
      <c r="B15" s="83" t="s">
        <v>13</v>
      </c>
      <c r="C15" s="83" t="s">
        <v>36</v>
      </c>
      <c r="D15" s="83" t="s">
        <v>14</v>
      </c>
      <c r="E15" s="75" t="s">
        <v>49</v>
      </c>
      <c r="F15" s="82" t="s">
        <v>38</v>
      </c>
      <c r="G15" s="81">
        <v>1100</v>
      </c>
      <c r="H15" s="80">
        <v>1</v>
      </c>
      <c r="I15" s="79">
        <f t="shared" si="1"/>
        <v>6.6130000000000004</v>
      </c>
      <c r="J15" s="80">
        <f>ROUND(I15*H15*F15,2)</f>
        <v>3.31</v>
      </c>
      <c r="K15" s="80">
        <f t="shared" si="2"/>
        <v>0.78</v>
      </c>
      <c r="L15" s="80">
        <f t="shared" si="3"/>
        <v>4.09</v>
      </c>
    </row>
    <row r="16" spans="1:17" ht="79.2">
      <c r="A16" s="84">
        <v>9</v>
      </c>
      <c r="B16" s="83" t="s">
        <v>13</v>
      </c>
      <c r="C16" s="83" t="s">
        <v>36</v>
      </c>
      <c r="D16" s="83" t="s">
        <v>14</v>
      </c>
      <c r="E16" s="75" t="s">
        <v>31</v>
      </c>
      <c r="F16" s="82">
        <v>0.2</v>
      </c>
      <c r="G16" s="81">
        <v>1056</v>
      </c>
      <c r="H16" s="80">
        <v>20.25</v>
      </c>
      <c r="I16" s="79">
        <f t="shared" si="1"/>
        <v>6.3490000000000002</v>
      </c>
      <c r="J16" s="80">
        <f>ROUND(I16*H16*F16,2)</f>
        <v>25.71</v>
      </c>
      <c r="K16" s="80">
        <f t="shared" si="2"/>
        <v>6.06</v>
      </c>
      <c r="L16" s="80">
        <f t="shared" si="3"/>
        <v>31.77</v>
      </c>
    </row>
    <row r="17" spans="1:12" ht="79.2">
      <c r="A17" s="84">
        <v>10</v>
      </c>
      <c r="B17" s="83" t="s">
        <v>13</v>
      </c>
      <c r="C17" s="83" t="s">
        <v>36</v>
      </c>
      <c r="D17" s="83" t="s">
        <v>14</v>
      </c>
      <c r="E17" s="75" t="s">
        <v>31</v>
      </c>
      <c r="F17" s="82">
        <v>0.5</v>
      </c>
      <c r="G17" s="81">
        <v>1056</v>
      </c>
      <c r="H17" s="80">
        <v>1.75</v>
      </c>
      <c r="I17" s="79">
        <f t="shared" si="1"/>
        <v>6.3490000000000002</v>
      </c>
      <c r="J17" s="80">
        <f>ROUND(I17*H17*F17,2)</f>
        <v>5.56</v>
      </c>
      <c r="K17" s="80">
        <f t="shared" si="2"/>
        <v>1.31</v>
      </c>
      <c r="L17" s="80">
        <f t="shared" si="3"/>
        <v>6.8699999999999992</v>
      </c>
    </row>
    <row r="18" spans="1:12" ht="92.4">
      <c r="A18" s="84">
        <v>11</v>
      </c>
      <c r="B18" s="83" t="s">
        <v>13</v>
      </c>
      <c r="C18" s="83" t="s">
        <v>40</v>
      </c>
      <c r="D18" s="83" t="s">
        <v>50</v>
      </c>
      <c r="E18" s="75" t="s">
        <v>51</v>
      </c>
      <c r="F18" s="82">
        <v>0.2</v>
      </c>
      <c r="G18" s="81">
        <v>1445</v>
      </c>
      <c r="H18" s="80">
        <v>11</v>
      </c>
      <c r="I18" s="79">
        <f t="shared" si="1"/>
        <v>8.6880000000000006</v>
      </c>
      <c r="J18" s="80">
        <f>ROUND(I18*H18*F18,2)</f>
        <v>19.11</v>
      </c>
      <c r="K18" s="80">
        <f t="shared" si="2"/>
        <v>4.51</v>
      </c>
      <c r="L18" s="80">
        <f t="shared" si="3"/>
        <v>23.619999999999997</v>
      </c>
    </row>
    <row r="19" spans="1:12" ht="92.4">
      <c r="A19" s="84">
        <v>12</v>
      </c>
      <c r="B19" s="83" t="s">
        <v>13</v>
      </c>
      <c r="C19" s="83" t="s">
        <v>52</v>
      </c>
      <c r="D19" s="83" t="s">
        <v>50</v>
      </c>
      <c r="E19" s="75" t="s">
        <v>53</v>
      </c>
      <c r="F19" s="82">
        <v>0.2</v>
      </c>
      <c r="G19" s="81">
        <v>1445</v>
      </c>
      <c r="H19" s="80">
        <v>11</v>
      </c>
      <c r="I19" s="79">
        <f t="shared" si="1"/>
        <v>8.6880000000000006</v>
      </c>
      <c r="J19" s="80">
        <f>ROUND(I19*H19*F19,2)</f>
        <v>19.11</v>
      </c>
      <c r="K19" s="80">
        <f t="shared" si="2"/>
        <v>4.51</v>
      </c>
      <c r="L19" s="80">
        <f t="shared" si="3"/>
        <v>23.619999999999997</v>
      </c>
    </row>
    <row r="20" spans="1:12" ht="79.2">
      <c r="A20" s="84">
        <v>13</v>
      </c>
      <c r="B20" s="83" t="s">
        <v>13</v>
      </c>
      <c r="C20" s="83" t="s">
        <v>36</v>
      </c>
      <c r="D20" s="83" t="s">
        <v>14</v>
      </c>
      <c r="E20" s="75" t="s">
        <v>54</v>
      </c>
      <c r="F20" s="82">
        <v>0.2</v>
      </c>
      <c r="G20" s="81">
        <v>1265</v>
      </c>
      <c r="H20" s="80">
        <v>11</v>
      </c>
      <c r="I20" s="79">
        <f t="shared" si="1"/>
        <v>7.6050000000000004</v>
      </c>
      <c r="J20" s="80">
        <f>ROUND(I20*H20*F20,2)</f>
        <v>16.73</v>
      </c>
      <c r="K20" s="80">
        <f t="shared" si="2"/>
        <v>3.95</v>
      </c>
      <c r="L20" s="80">
        <f t="shared" si="3"/>
        <v>20.68</v>
      </c>
    </row>
    <row r="21" spans="1:12" ht="79.2">
      <c r="A21" s="84">
        <v>14</v>
      </c>
      <c r="B21" s="83" t="s">
        <v>13</v>
      </c>
      <c r="C21" s="83" t="s">
        <v>36</v>
      </c>
      <c r="D21" s="83" t="s">
        <v>14</v>
      </c>
      <c r="E21" s="75" t="s">
        <v>55</v>
      </c>
      <c r="F21" s="82">
        <v>0.2</v>
      </c>
      <c r="G21" s="81">
        <v>1122</v>
      </c>
      <c r="H21" s="80">
        <v>8.5</v>
      </c>
      <c r="I21" s="79">
        <f t="shared" si="1"/>
        <v>6.7460000000000004</v>
      </c>
      <c r="J21" s="80">
        <f>ROUND(I21*H21*F21,2)</f>
        <v>11.47</v>
      </c>
      <c r="K21" s="80">
        <f t="shared" si="2"/>
        <v>2.71</v>
      </c>
      <c r="L21" s="80">
        <f t="shared" si="3"/>
        <v>14.18</v>
      </c>
    </row>
    <row r="22" spans="1:12" ht="79.2">
      <c r="A22" s="84">
        <v>15</v>
      </c>
      <c r="B22" s="83" t="s">
        <v>13</v>
      </c>
      <c r="C22" s="83" t="s">
        <v>36</v>
      </c>
      <c r="D22" s="83" t="s">
        <v>14</v>
      </c>
      <c r="E22" s="75" t="s">
        <v>55</v>
      </c>
      <c r="F22" s="82">
        <v>0.5</v>
      </c>
      <c r="G22" s="81">
        <v>1122</v>
      </c>
      <c r="H22" s="80">
        <v>2.5</v>
      </c>
      <c r="I22" s="79">
        <f t="shared" si="1"/>
        <v>6.7460000000000004</v>
      </c>
      <c r="J22" s="80">
        <f>ROUND(I22*H22*F22,2)</f>
        <v>8.43</v>
      </c>
      <c r="K22" s="80">
        <f t="shared" si="2"/>
        <v>1.99</v>
      </c>
      <c r="L22" s="80">
        <f t="shared" si="3"/>
        <v>10.42</v>
      </c>
    </row>
    <row r="23" spans="1:12" ht="66">
      <c r="A23" s="84">
        <v>16</v>
      </c>
      <c r="B23" s="83" t="s">
        <v>13</v>
      </c>
      <c r="C23" s="83" t="s">
        <v>45</v>
      </c>
      <c r="D23" s="83" t="s">
        <v>46</v>
      </c>
      <c r="E23" s="75" t="s">
        <v>56</v>
      </c>
      <c r="F23" s="82">
        <v>0.2</v>
      </c>
      <c r="G23" s="81">
        <v>1335</v>
      </c>
      <c r="H23" s="80">
        <v>19.079999999999998</v>
      </c>
      <c r="I23" s="79">
        <f t="shared" si="1"/>
        <v>8.0259999999999998</v>
      </c>
      <c r="J23" s="80">
        <f>ROUND(I23*H23*F23,2)</f>
        <v>30.63</v>
      </c>
      <c r="K23" s="80">
        <f t="shared" si="2"/>
        <v>7.23</v>
      </c>
      <c r="L23" s="80">
        <f t="shared" si="3"/>
        <v>37.86</v>
      </c>
    </row>
    <row r="24" spans="1:12" ht="66">
      <c r="A24" s="84">
        <v>17</v>
      </c>
      <c r="B24" s="83" t="s">
        <v>13</v>
      </c>
      <c r="C24" s="83" t="s">
        <v>45</v>
      </c>
      <c r="D24" s="83" t="s">
        <v>46</v>
      </c>
      <c r="E24" s="75" t="s">
        <v>56</v>
      </c>
      <c r="F24" s="82">
        <v>0.5</v>
      </c>
      <c r="G24" s="81">
        <v>1335</v>
      </c>
      <c r="H24" s="80">
        <v>2.92</v>
      </c>
      <c r="I24" s="79">
        <f t="shared" si="1"/>
        <v>8.0259999999999998</v>
      </c>
      <c r="J24" s="80">
        <f>ROUND(I24*H24*F24,2)</f>
        <v>11.72</v>
      </c>
      <c r="K24" s="80">
        <f t="shared" si="2"/>
        <v>2.76</v>
      </c>
      <c r="L24" s="80">
        <f t="shared" si="3"/>
        <v>14.48</v>
      </c>
    </row>
    <row r="25" spans="1:12" ht="79.2">
      <c r="A25" s="84">
        <v>18</v>
      </c>
      <c r="B25" s="83" t="s">
        <v>13</v>
      </c>
      <c r="C25" s="83" t="s">
        <v>36</v>
      </c>
      <c r="D25" s="83" t="s">
        <v>14</v>
      </c>
      <c r="E25" s="75" t="s">
        <v>57</v>
      </c>
      <c r="F25" s="82">
        <v>0.2</v>
      </c>
      <c r="G25" s="81">
        <v>1056</v>
      </c>
      <c r="H25" s="80">
        <v>11</v>
      </c>
      <c r="I25" s="79">
        <f t="shared" si="1"/>
        <v>6.3490000000000002</v>
      </c>
      <c r="J25" s="80">
        <f>ROUND(I25*H25*F25,2)</f>
        <v>13.97</v>
      </c>
      <c r="K25" s="80">
        <f t="shared" si="2"/>
        <v>3.3</v>
      </c>
      <c r="L25" s="80">
        <f t="shared" si="3"/>
        <v>17.27</v>
      </c>
    </row>
    <row r="26" spans="1:12" ht="92.4">
      <c r="A26" s="84">
        <v>19</v>
      </c>
      <c r="B26" s="83" t="s">
        <v>13</v>
      </c>
      <c r="C26" s="83" t="s">
        <v>52</v>
      </c>
      <c r="D26" s="83" t="s">
        <v>43</v>
      </c>
      <c r="E26" s="75" t="s">
        <v>58</v>
      </c>
      <c r="F26" s="82">
        <v>0.2</v>
      </c>
      <c r="G26" s="81">
        <v>1160</v>
      </c>
      <c r="H26" s="80">
        <v>22</v>
      </c>
      <c r="I26" s="79">
        <f t="shared" si="1"/>
        <v>6.9740000000000002</v>
      </c>
      <c r="J26" s="80">
        <f>ROUND(I26*H26*F26,2)</f>
        <v>30.69</v>
      </c>
      <c r="K26" s="80">
        <f t="shared" si="2"/>
        <v>7.24</v>
      </c>
      <c r="L26" s="80">
        <f t="shared" si="3"/>
        <v>37.93</v>
      </c>
    </row>
    <row r="27" spans="1:12" ht="92.4">
      <c r="A27" s="84">
        <v>20</v>
      </c>
      <c r="B27" s="83" t="s">
        <v>13</v>
      </c>
      <c r="C27" s="83" t="s">
        <v>40</v>
      </c>
      <c r="D27" s="83" t="s">
        <v>59</v>
      </c>
      <c r="E27" s="75" t="s">
        <v>60</v>
      </c>
      <c r="F27" s="82">
        <v>0.2</v>
      </c>
      <c r="G27" s="81">
        <v>1565</v>
      </c>
      <c r="H27" s="80">
        <v>11</v>
      </c>
      <c r="I27" s="79">
        <f t="shared" si="1"/>
        <v>9.4090000000000007</v>
      </c>
      <c r="J27" s="80">
        <f>ROUND(I27*H27*F27,2)</f>
        <v>20.7</v>
      </c>
      <c r="K27" s="80">
        <f t="shared" si="2"/>
        <v>4.88</v>
      </c>
      <c r="L27" s="80">
        <f t="shared" si="3"/>
        <v>25.58</v>
      </c>
    </row>
    <row r="28" spans="1:12" ht="79.2">
      <c r="A28" s="84">
        <v>21</v>
      </c>
      <c r="B28" s="83" t="s">
        <v>13</v>
      </c>
      <c r="C28" s="83" t="s">
        <v>36</v>
      </c>
      <c r="D28" s="83" t="s">
        <v>14</v>
      </c>
      <c r="E28" s="75" t="s">
        <v>61</v>
      </c>
      <c r="F28" s="82">
        <v>0.2</v>
      </c>
      <c r="G28" s="81">
        <v>1232</v>
      </c>
      <c r="H28" s="80">
        <v>7.25</v>
      </c>
      <c r="I28" s="79">
        <f t="shared" si="1"/>
        <v>7.407</v>
      </c>
      <c r="J28" s="80">
        <f>ROUND(I28*H28*F28,2)</f>
        <v>10.74</v>
      </c>
      <c r="K28" s="80">
        <f t="shared" si="2"/>
        <v>2.5299999999999998</v>
      </c>
      <c r="L28" s="80">
        <f t="shared" si="3"/>
        <v>13.27</v>
      </c>
    </row>
    <row r="29" spans="1:12" ht="79.2">
      <c r="A29" s="84">
        <v>22</v>
      </c>
      <c r="B29" s="83" t="s">
        <v>13</v>
      </c>
      <c r="C29" s="83" t="s">
        <v>36</v>
      </c>
      <c r="D29" s="83" t="s">
        <v>14</v>
      </c>
      <c r="E29" s="75" t="s">
        <v>61</v>
      </c>
      <c r="F29" s="82">
        <v>0.5</v>
      </c>
      <c r="G29" s="81">
        <v>1232</v>
      </c>
      <c r="H29" s="80">
        <v>4.75</v>
      </c>
      <c r="I29" s="79">
        <f t="shared" si="1"/>
        <v>7.407</v>
      </c>
      <c r="J29" s="80">
        <f>ROUND(I29*H29*F29,2)</f>
        <v>17.59</v>
      </c>
      <c r="K29" s="80">
        <f t="shared" si="2"/>
        <v>4.1500000000000004</v>
      </c>
      <c r="L29" s="80">
        <f t="shared" si="3"/>
        <v>21.740000000000002</v>
      </c>
    </row>
    <row r="30" spans="1:12" ht="79.2">
      <c r="A30" s="84">
        <v>23</v>
      </c>
      <c r="B30" s="83" t="s">
        <v>13</v>
      </c>
      <c r="C30" s="83" t="s">
        <v>36</v>
      </c>
      <c r="D30" s="83" t="s">
        <v>14</v>
      </c>
      <c r="E30" s="75" t="s">
        <v>62</v>
      </c>
      <c r="F30" s="82">
        <v>0.2</v>
      </c>
      <c r="G30" s="81">
        <v>1144</v>
      </c>
      <c r="H30" s="80">
        <v>22</v>
      </c>
      <c r="I30" s="79">
        <f t="shared" si="1"/>
        <v>6.8780000000000001</v>
      </c>
      <c r="J30" s="80">
        <f>ROUND(I30*H30*F30,2)</f>
        <v>30.26</v>
      </c>
      <c r="K30" s="80">
        <f t="shared" si="2"/>
        <v>7.14</v>
      </c>
      <c r="L30" s="80">
        <f t="shared" si="3"/>
        <v>37.4</v>
      </c>
    </row>
    <row r="31" spans="1:12" ht="79.2">
      <c r="A31" s="84">
        <v>24</v>
      </c>
      <c r="B31" s="83" t="s">
        <v>13</v>
      </c>
      <c r="C31" s="83" t="s">
        <v>36</v>
      </c>
      <c r="D31" s="83" t="s">
        <v>14</v>
      </c>
      <c r="E31" s="75" t="s">
        <v>63</v>
      </c>
      <c r="F31" s="82">
        <v>0.2</v>
      </c>
      <c r="G31" s="81">
        <v>1144</v>
      </c>
      <c r="H31" s="80">
        <v>11</v>
      </c>
      <c r="I31" s="79">
        <f t="shared" si="1"/>
        <v>6.8780000000000001</v>
      </c>
      <c r="J31" s="80">
        <f>ROUND(I31*H31*F31,2)</f>
        <v>15.13</v>
      </c>
      <c r="K31" s="80">
        <f t="shared" si="2"/>
        <v>3.57</v>
      </c>
      <c r="L31" s="80">
        <f t="shared" si="3"/>
        <v>18.7</v>
      </c>
    </row>
    <row r="32" spans="1:12" ht="79.2">
      <c r="A32" s="84">
        <v>25</v>
      </c>
      <c r="B32" s="83" t="s">
        <v>13</v>
      </c>
      <c r="C32" s="83" t="s">
        <v>36</v>
      </c>
      <c r="D32" s="83" t="s">
        <v>14</v>
      </c>
      <c r="E32" s="75" t="s">
        <v>64</v>
      </c>
      <c r="F32" s="82">
        <v>0.2</v>
      </c>
      <c r="G32" s="81">
        <v>1122</v>
      </c>
      <c r="H32" s="80">
        <v>11</v>
      </c>
      <c r="I32" s="79">
        <f t="shared" si="1"/>
        <v>6.7460000000000004</v>
      </c>
      <c r="J32" s="80">
        <f>ROUND(I32*H32*F32,2)</f>
        <v>14.84</v>
      </c>
      <c r="K32" s="80">
        <f t="shared" si="2"/>
        <v>3.5</v>
      </c>
      <c r="L32" s="80">
        <f t="shared" si="3"/>
        <v>18.34</v>
      </c>
    </row>
    <row r="33" spans="1:12" ht="92.4">
      <c r="A33" s="84">
        <v>26</v>
      </c>
      <c r="B33" s="83" t="s">
        <v>13</v>
      </c>
      <c r="C33" s="83" t="s">
        <v>52</v>
      </c>
      <c r="D33" s="83" t="s">
        <v>59</v>
      </c>
      <c r="E33" s="75" t="s">
        <v>65</v>
      </c>
      <c r="F33" s="82">
        <v>0.2</v>
      </c>
      <c r="G33" s="81">
        <v>1585</v>
      </c>
      <c r="H33" s="80">
        <v>17.670000000000002</v>
      </c>
      <c r="I33" s="79">
        <f t="shared" si="1"/>
        <v>9.5289999999999999</v>
      </c>
      <c r="J33" s="80">
        <f>ROUND(I33*H33*F33,2)</f>
        <v>33.68</v>
      </c>
      <c r="K33" s="80">
        <f t="shared" si="2"/>
        <v>7.95</v>
      </c>
      <c r="L33" s="80">
        <f t="shared" si="3"/>
        <v>41.63</v>
      </c>
    </row>
    <row r="34" spans="1:12" ht="92.4">
      <c r="A34" s="84">
        <v>27</v>
      </c>
      <c r="B34" s="83" t="s">
        <v>13</v>
      </c>
      <c r="C34" s="83" t="s">
        <v>52</v>
      </c>
      <c r="D34" s="83" t="s">
        <v>59</v>
      </c>
      <c r="E34" s="75" t="s">
        <v>65</v>
      </c>
      <c r="F34" s="82">
        <v>0.5</v>
      </c>
      <c r="G34" s="81">
        <v>1585</v>
      </c>
      <c r="H34" s="80">
        <v>4.33</v>
      </c>
      <c r="I34" s="79">
        <f t="shared" si="1"/>
        <v>9.5289999999999999</v>
      </c>
      <c r="J34" s="80">
        <f>ROUND(I34*H34*F34,2)</f>
        <v>20.63</v>
      </c>
      <c r="K34" s="80">
        <f t="shared" si="2"/>
        <v>4.87</v>
      </c>
      <c r="L34" s="80">
        <f t="shared" si="3"/>
        <v>25.5</v>
      </c>
    </row>
    <row r="35" spans="1:12" ht="79.2">
      <c r="A35" s="84">
        <v>28</v>
      </c>
      <c r="B35" s="83" t="s">
        <v>13</v>
      </c>
      <c r="C35" s="83" t="s">
        <v>36</v>
      </c>
      <c r="D35" s="83" t="s">
        <v>14</v>
      </c>
      <c r="E35" s="75" t="s">
        <v>66</v>
      </c>
      <c r="F35" s="82">
        <v>0.2</v>
      </c>
      <c r="G35" s="81">
        <v>1056</v>
      </c>
      <c r="H35" s="80">
        <v>10.33</v>
      </c>
      <c r="I35" s="79">
        <f t="shared" si="1"/>
        <v>6.3490000000000002</v>
      </c>
      <c r="J35" s="80">
        <f>ROUND(I35*H35*F35,2)</f>
        <v>13.12</v>
      </c>
      <c r="K35" s="80">
        <f t="shared" si="2"/>
        <v>3.1</v>
      </c>
      <c r="L35" s="80">
        <f t="shared" si="3"/>
        <v>16.22</v>
      </c>
    </row>
    <row r="36" spans="1:12" ht="79.2">
      <c r="A36" s="84">
        <v>29</v>
      </c>
      <c r="B36" s="83" t="s">
        <v>13</v>
      </c>
      <c r="C36" s="83" t="s">
        <v>36</v>
      </c>
      <c r="D36" s="83" t="s">
        <v>14</v>
      </c>
      <c r="E36" s="75" t="s">
        <v>66</v>
      </c>
      <c r="F36" s="82">
        <v>0.5</v>
      </c>
      <c r="G36" s="81">
        <v>1056</v>
      </c>
      <c r="H36" s="80">
        <v>0.67</v>
      </c>
      <c r="I36" s="79">
        <f t="shared" si="1"/>
        <v>6.3490000000000002</v>
      </c>
      <c r="J36" s="80">
        <f>ROUND(I36*H36*F36,2)</f>
        <v>2.13</v>
      </c>
      <c r="K36" s="80">
        <f t="shared" si="2"/>
        <v>0.5</v>
      </c>
      <c r="L36" s="80">
        <f t="shared" si="3"/>
        <v>2.63</v>
      </c>
    </row>
    <row r="37" spans="1:12" ht="79.2">
      <c r="A37" s="84">
        <v>30</v>
      </c>
      <c r="B37" s="83" t="s">
        <v>13</v>
      </c>
      <c r="C37" s="83" t="s">
        <v>36</v>
      </c>
      <c r="D37" s="83" t="s">
        <v>14</v>
      </c>
      <c r="E37" s="75" t="s">
        <v>67</v>
      </c>
      <c r="F37" s="82" t="s">
        <v>38</v>
      </c>
      <c r="G37" s="81">
        <v>1166</v>
      </c>
      <c r="H37" s="80">
        <v>0.42</v>
      </c>
      <c r="I37" s="79">
        <f t="shared" si="1"/>
        <v>7.01</v>
      </c>
      <c r="J37" s="80">
        <f>ROUND(I37*H37*F37,2)</f>
        <v>1.47</v>
      </c>
      <c r="K37" s="80">
        <f t="shared" si="2"/>
        <v>0.35</v>
      </c>
      <c r="L37" s="80">
        <f t="shared" si="3"/>
        <v>1.8199999999999998</v>
      </c>
    </row>
    <row r="38" spans="1:12" ht="66">
      <c r="A38" s="84">
        <v>31</v>
      </c>
      <c r="B38" s="83" t="s">
        <v>13</v>
      </c>
      <c r="C38" s="83" t="s">
        <v>68</v>
      </c>
      <c r="D38" s="83" t="s">
        <v>59</v>
      </c>
      <c r="E38" s="75" t="s">
        <v>69</v>
      </c>
      <c r="F38" s="82">
        <v>0.2</v>
      </c>
      <c r="G38" s="81">
        <v>1495</v>
      </c>
      <c r="H38" s="80">
        <v>13.75</v>
      </c>
      <c r="I38" s="79">
        <f t="shared" si="1"/>
        <v>8.9879999999999995</v>
      </c>
      <c r="J38" s="80">
        <f>ROUND(I38*H38*F38,2)</f>
        <v>24.72</v>
      </c>
      <c r="K38" s="80">
        <f t="shared" si="2"/>
        <v>5.83</v>
      </c>
      <c r="L38" s="80">
        <f t="shared" si="3"/>
        <v>30.549999999999997</v>
      </c>
    </row>
    <row r="39" spans="1:12" ht="79.2">
      <c r="A39" s="84">
        <v>32</v>
      </c>
      <c r="B39" s="83" t="s">
        <v>13</v>
      </c>
      <c r="C39" s="83" t="s">
        <v>36</v>
      </c>
      <c r="D39" s="83" t="s">
        <v>14</v>
      </c>
      <c r="E39" s="75" t="s">
        <v>70</v>
      </c>
      <c r="F39" s="82">
        <v>0.2</v>
      </c>
      <c r="G39" s="81">
        <v>1078</v>
      </c>
      <c r="H39" s="80">
        <v>11</v>
      </c>
      <c r="I39" s="79">
        <f t="shared" si="1"/>
        <v>6.4809999999999999</v>
      </c>
      <c r="J39" s="80">
        <f>ROUND(I39*H39*F39,2)</f>
        <v>14.26</v>
      </c>
      <c r="K39" s="80">
        <f t="shared" si="2"/>
        <v>3.36</v>
      </c>
      <c r="L39" s="80">
        <f t="shared" si="3"/>
        <v>17.62</v>
      </c>
    </row>
    <row r="40" spans="1:12" ht="79.2">
      <c r="A40" s="84">
        <v>33</v>
      </c>
      <c r="B40" s="83" t="s">
        <v>13</v>
      </c>
      <c r="C40" s="83" t="s">
        <v>36</v>
      </c>
      <c r="D40" s="83" t="s">
        <v>14</v>
      </c>
      <c r="E40" s="75" t="s">
        <v>71</v>
      </c>
      <c r="F40" s="82">
        <v>0.2</v>
      </c>
      <c r="G40" s="81">
        <v>1122</v>
      </c>
      <c r="H40" s="80">
        <v>10.83</v>
      </c>
      <c r="I40" s="79">
        <f t="shared" si="1"/>
        <v>6.7460000000000004</v>
      </c>
      <c r="J40" s="80">
        <f>ROUND(I40*H40*F40,2)</f>
        <v>14.61</v>
      </c>
      <c r="K40" s="80">
        <f t="shared" si="2"/>
        <v>3.45</v>
      </c>
      <c r="L40" s="80">
        <f t="shared" si="3"/>
        <v>18.059999999999999</v>
      </c>
    </row>
    <row r="41" spans="1:12" ht="79.2">
      <c r="A41" s="84">
        <v>34</v>
      </c>
      <c r="B41" s="83" t="s">
        <v>13</v>
      </c>
      <c r="C41" s="83" t="s">
        <v>36</v>
      </c>
      <c r="D41" s="83" t="s">
        <v>14</v>
      </c>
      <c r="E41" s="75" t="s">
        <v>71</v>
      </c>
      <c r="F41" s="82">
        <v>0.5</v>
      </c>
      <c r="G41" s="81">
        <v>1122</v>
      </c>
      <c r="H41" s="80">
        <v>0.17</v>
      </c>
      <c r="I41" s="79">
        <f t="shared" si="1"/>
        <v>6.7460000000000004</v>
      </c>
      <c r="J41" s="80">
        <f>ROUND(I41*H41*F41,2)</f>
        <v>0.56999999999999995</v>
      </c>
      <c r="K41" s="80">
        <f t="shared" si="2"/>
        <v>0.13</v>
      </c>
      <c r="L41" s="80">
        <f t="shared" si="3"/>
        <v>0.7</v>
      </c>
    </row>
    <row r="42" spans="1:12" ht="79.2">
      <c r="A42" s="84">
        <v>35</v>
      </c>
      <c r="B42" s="83" t="s">
        <v>13</v>
      </c>
      <c r="C42" s="83" t="s">
        <v>36</v>
      </c>
      <c r="D42" s="83" t="s">
        <v>14</v>
      </c>
      <c r="E42" s="75" t="s">
        <v>72</v>
      </c>
      <c r="F42" s="82">
        <v>0.2</v>
      </c>
      <c r="G42" s="81">
        <v>1232</v>
      </c>
      <c r="H42" s="80">
        <v>11</v>
      </c>
      <c r="I42" s="79">
        <f t="shared" si="1"/>
        <v>7.407</v>
      </c>
      <c r="J42" s="80">
        <f>ROUND(I42*H42*F42,2)</f>
        <v>16.3</v>
      </c>
      <c r="K42" s="80">
        <f t="shared" si="2"/>
        <v>3.85</v>
      </c>
      <c r="L42" s="80">
        <f t="shared" si="3"/>
        <v>20.150000000000002</v>
      </c>
    </row>
    <row r="43" spans="1:12" ht="92.4">
      <c r="A43" s="84">
        <v>36</v>
      </c>
      <c r="B43" s="83" t="s">
        <v>13</v>
      </c>
      <c r="C43" s="83" t="s">
        <v>52</v>
      </c>
      <c r="D43" s="83" t="s">
        <v>59</v>
      </c>
      <c r="E43" s="75" t="s">
        <v>73</v>
      </c>
      <c r="F43" s="82">
        <v>0.2</v>
      </c>
      <c r="G43" s="81">
        <v>1585</v>
      </c>
      <c r="H43" s="80">
        <v>22</v>
      </c>
      <c r="I43" s="79">
        <f t="shared" si="1"/>
        <v>9.5289999999999999</v>
      </c>
      <c r="J43" s="80">
        <f>ROUND(I43*H43*F43,2)</f>
        <v>41.93</v>
      </c>
      <c r="K43" s="80">
        <f t="shared" si="2"/>
        <v>9.89</v>
      </c>
      <c r="L43" s="80">
        <f t="shared" si="3"/>
        <v>51.82</v>
      </c>
    </row>
    <row r="44" spans="1:12" ht="79.2">
      <c r="A44" s="84">
        <v>37</v>
      </c>
      <c r="B44" s="83" t="s">
        <v>13</v>
      </c>
      <c r="C44" s="83" t="s">
        <v>36</v>
      </c>
      <c r="D44" s="83" t="s">
        <v>14</v>
      </c>
      <c r="E44" s="75" t="s">
        <v>74</v>
      </c>
      <c r="F44" s="82">
        <v>0.2</v>
      </c>
      <c r="G44" s="81">
        <v>1254</v>
      </c>
      <c r="H44" s="80">
        <v>22</v>
      </c>
      <c r="I44" s="79">
        <f t="shared" si="1"/>
        <v>7.5389999999999997</v>
      </c>
      <c r="J44" s="80">
        <f>ROUND(I44*H44*F44,2)</f>
        <v>33.17</v>
      </c>
      <c r="K44" s="80">
        <f t="shared" si="2"/>
        <v>7.82</v>
      </c>
      <c r="L44" s="80">
        <f t="shared" si="3"/>
        <v>40.99</v>
      </c>
    </row>
    <row r="45" spans="1:12" ht="79.2">
      <c r="A45" s="84">
        <v>38</v>
      </c>
      <c r="B45" s="83" t="s">
        <v>13</v>
      </c>
      <c r="C45" s="83" t="s">
        <v>36</v>
      </c>
      <c r="D45" s="83" t="s">
        <v>14</v>
      </c>
      <c r="E45" s="75" t="s">
        <v>75</v>
      </c>
      <c r="F45" s="82">
        <v>0.2</v>
      </c>
      <c r="G45" s="81">
        <v>1056</v>
      </c>
      <c r="H45" s="80">
        <v>11</v>
      </c>
      <c r="I45" s="79">
        <f t="shared" si="1"/>
        <v>6.3490000000000002</v>
      </c>
      <c r="J45" s="80">
        <f>ROUND(I45*H45*F45,2)</f>
        <v>13.97</v>
      </c>
      <c r="K45" s="80">
        <f t="shared" si="2"/>
        <v>3.3</v>
      </c>
      <c r="L45" s="80">
        <f t="shared" si="3"/>
        <v>17.27</v>
      </c>
    </row>
  </sheetData>
  <mergeCells count="1">
    <mergeCell ref="A4:L4"/>
  </mergeCells>
  <conditionalFormatting sqref="E6:E7">
    <cfRule type="duplicateValues" dxfId="4" priority="318"/>
  </conditionalFormatting>
  <pageMargins left="0.7" right="0.7" top="0.75" bottom="0.75" header="0.3" footer="0.3"/>
  <pageSetup paperSize="9" scale="50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30570-CAB5-4E23-A6B2-3C3AB34C2485}">
  <sheetPr>
    <tabColor theme="4" tint="0.79998168889431442"/>
    <pageSetUpPr fitToPage="1"/>
  </sheetPr>
  <dimension ref="A1:P15"/>
  <sheetViews>
    <sheetView topLeftCell="A10" zoomScaleNormal="100" workbookViewId="0">
      <selection activeCell="J7" sqref="J7:L7"/>
    </sheetView>
  </sheetViews>
  <sheetFormatPr defaultColWidth="9.109375" defaultRowHeight="13.2"/>
  <cols>
    <col min="1" max="1" width="5.5546875" style="19" customWidth="1"/>
    <col min="2" max="2" width="11.88671875" style="20" customWidth="1"/>
    <col min="3" max="3" width="14.33203125" style="20" customWidth="1"/>
    <col min="4" max="4" width="11.88671875" style="20" customWidth="1"/>
    <col min="5" max="5" width="7.5546875" style="19" customWidth="1"/>
    <col min="6" max="6" width="10.77734375" style="19" customWidth="1"/>
    <col min="7" max="7" width="9.109375" style="21" customWidth="1"/>
    <col min="8" max="8" width="9.109375" style="19" bestFit="1" customWidth="1"/>
    <col min="9" max="9" width="8" style="19" customWidth="1"/>
    <col min="10" max="10" width="11.33203125" style="21" customWidth="1"/>
    <col min="11" max="11" width="10.44140625" style="21" customWidth="1"/>
    <col min="12" max="12" width="11.77734375" style="21" customWidth="1"/>
    <col min="13" max="16384" width="9.109375" style="22"/>
  </cols>
  <sheetData>
    <row r="1" spans="1:16" ht="14.4">
      <c r="A1" s="9"/>
      <c r="B1" s="10"/>
      <c r="C1" s="10"/>
      <c r="D1" s="10"/>
      <c r="E1" s="9"/>
      <c r="F1" s="2"/>
      <c r="G1" s="2"/>
      <c r="H1" s="2"/>
      <c r="I1" s="2"/>
      <c r="J1" s="2"/>
      <c r="K1" s="5"/>
      <c r="L1" s="1" t="s">
        <v>78</v>
      </c>
    </row>
    <row r="2" spans="1:16" ht="17.399999999999999">
      <c r="A2" s="9"/>
      <c r="B2" s="18" t="s">
        <v>12</v>
      </c>
      <c r="C2" s="10"/>
      <c r="D2" s="10"/>
      <c r="E2" s="9"/>
      <c r="F2" s="8"/>
      <c r="G2" s="2"/>
      <c r="H2" s="2"/>
      <c r="I2" s="2"/>
      <c r="J2" s="2"/>
      <c r="K2" s="2"/>
      <c r="L2" s="5"/>
    </row>
    <row r="3" spans="1:16">
      <c r="A3" s="9"/>
      <c r="B3" s="10"/>
      <c r="C3" s="10"/>
      <c r="D3" s="10"/>
      <c r="E3" s="9"/>
      <c r="F3" s="4"/>
      <c r="G3" s="3"/>
      <c r="H3" s="3"/>
      <c r="I3" s="3"/>
      <c r="J3" s="5"/>
      <c r="K3" s="5"/>
      <c r="L3" s="5"/>
    </row>
    <row r="4" spans="1:16" ht="34.200000000000003" customHeight="1">
      <c r="A4" s="71" t="s">
        <v>79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N4" s="66"/>
      <c r="O4" s="66"/>
      <c r="P4" s="66"/>
    </row>
    <row r="6" spans="1:16" ht="92.4">
      <c r="A6" s="14" t="s">
        <v>4</v>
      </c>
      <c r="B6" s="14" t="s">
        <v>5</v>
      </c>
      <c r="C6" s="14" t="s">
        <v>0</v>
      </c>
      <c r="D6" s="14" t="s">
        <v>3</v>
      </c>
      <c r="E6" s="14" t="s">
        <v>6</v>
      </c>
      <c r="F6" s="15" t="s">
        <v>7</v>
      </c>
      <c r="G6" s="16" t="s">
        <v>1</v>
      </c>
      <c r="H6" s="17" t="s">
        <v>9</v>
      </c>
      <c r="I6" s="16" t="s">
        <v>2</v>
      </c>
      <c r="J6" s="7" t="s">
        <v>10</v>
      </c>
      <c r="K6" s="16" t="s">
        <v>11</v>
      </c>
      <c r="L6" s="16" t="s">
        <v>8</v>
      </c>
    </row>
    <row r="7" spans="1:16" ht="13.8">
      <c r="A7" s="11"/>
      <c r="B7" s="11"/>
      <c r="C7" s="11"/>
      <c r="D7" s="11"/>
      <c r="E7" s="11"/>
      <c r="F7" s="12"/>
      <c r="G7" s="13"/>
      <c r="H7" s="6">
        <f>SUM(H8:H13)</f>
        <v>90</v>
      </c>
      <c r="I7" s="6"/>
      <c r="J7" s="6">
        <f>SUM(J8:J13)</f>
        <v>163.22999999999999</v>
      </c>
      <c r="K7" s="6">
        <f>SUM(K8:K13)</f>
        <v>38.520000000000003</v>
      </c>
      <c r="L7" s="6">
        <f>SUM(L8:L13)</f>
        <v>201.75</v>
      </c>
    </row>
    <row r="8" spans="1:16" ht="66">
      <c r="A8" s="72">
        <v>1</v>
      </c>
      <c r="B8" s="73" t="s">
        <v>13</v>
      </c>
      <c r="C8" s="73" t="s">
        <v>45</v>
      </c>
      <c r="D8" s="74" t="s">
        <v>46</v>
      </c>
      <c r="E8" s="75" t="s">
        <v>47</v>
      </c>
      <c r="F8" s="76">
        <v>0.2</v>
      </c>
      <c r="G8" s="77">
        <v>1375</v>
      </c>
      <c r="H8" s="78">
        <v>16.5</v>
      </c>
      <c r="I8" s="78">
        <f t="shared" ref="I8:I13" si="0">ROUND(G8/166.33,3)</f>
        <v>8.2669999999999995</v>
      </c>
      <c r="J8" s="78">
        <f>ROUND(I8*H8*F8,2)</f>
        <v>27.28</v>
      </c>
      <c r="K8" s="78">
        <f t="shared" ref="K8:K13" si="1">ROUND(J8*0.2359,2)</f>
        <v>6.44</v>
      </c>
      <c r="L8" s="78">
        <f t="shared" ref="L8:L13" si="2">J8+K8</f>
        <v>33.72</v>
      </c>
    </row>
    <row r="9" spans="1:16" ht="66">
      <c r="A9" s="72">
        <v>2</v>
      </c>
      <c r="B9" s="73" t="s">
        <v>13</v>
      </c>
      <c r="C9" s="73" t="s">
        <v>45</v>
      </c>
      <c r="D9" s="74" t="s">
        <v>46</v>
      </c>
      <c r="E9" s="75" t="s">
        <v>47</v>
      </c>
      <c r="F9" s="76">
        <v>0.5</v>
      </c>
      <c r="G9" s="77">
        <v>1375</v>
      </c>
      <c r="H9" s="78">
        <v>5.5</v>
      </c>
      <c r="I9" s="78">
        <f t="shared" si="0"/>
        <v>8.2669999999999995</v>
      </c>
      <c r="J9" s="78">
        <f>ROUND(I9*H9*F9,2)</f>
        <v>22.73</v>
      </c>
      <c r="K9" s="78">
        <f t="shared" si="1"/>
        <v>5.36</v>
      </c>
      <c r="L9" s="78">
        <f t="shared" si="2"/>
        <v>28.09</v>
      </c>
      <c r="M9" s="23"/>
    </row>
    <row r="10" spans="1:16" ht="66">
      <c r="A10" s="72">
        <v>3</v>
      </c>
      <c r="B10" s="73" t="s">
        <v>13</v>
      </c>
      <c r="C10" s="73" t="s">
        <v>45</v>
      </c>
      <c r="D10" s="74" t="s">
        <v>46</v>
      </c>
      <c r="E10" s="75" t="s">
        <v>47</v>
      </c>
      <c r="F10" s="76">
        <v>0.2</v>
      </c>
      <c r="G10" s="77">
        <v>1375</v>
      </c>
      <c r="H10" s="78">
        <v>22</v>
      </c>
      <c r="I10" s="78">
        <f t="shared" si="0"/>
        <v>8.2669999999999995</v>
      </c>
      <c r="J10" s="78">
        <f>ROUND(I10*H10*F10,2)</f>
        <v>36.369999999999997</v>
      </c>
      <c r="K10" s="78">
        <f t="shared" si="1"/>
        <v>8.58</v>
      </c>
      <c r="L10" s="78">
        <f t="shared" si="2"/>
        <v>44.949999999999996</v>
      </c>
    </row>
    <row r="11" spans="1:16" ht="66">
      <c r="A11" s="72">
        <v>4</v>
      </c>
      <c r="B11" s="73" t="s">
        <v>13</v>
      </c>
      <c r="C11" s="73" t="s">
        <v>45</v>
      </c>
      <c r="D11" s="74" t="s">
        <v>46</v>
      </c>
      <c r="E11" s="75" t="s">
        <v>56</v>
      </c>
      <c r="F11" s="76">
        <v>0.5</v>
      </c>
      <c r="G11" s="77">
        <v>1335</v>
      </c>
      <c r="H11" s="78">
        <v>2.33</v>
      </c>
      <c r="I11" s="78">
        <f t="shared" si="0"/>
        <v>8.0259999999999998</v>
      </c>
      <c r="J11" s="78">
        <f>ROUND(I11*H11*F11,2)</f>
        <v>9.35</v>
      </c>
      <c r="K11" s="78">
        <f t="shared" si="1"/>
        <v>2.21</v>
      </c>
      <c r="L11" s="78">
        <f t="shared" si="2"/>
        <v>11.559999999999999</v>
      </c>
    </row>
    <row r="12" spans="1:16" ht="66">
      <c r="A12" s="72">
        <v>5</v>
      </c>
      <c r="B12" s="73" t="s">
        <v>13</v>
      </c>
      <c r="C12" s="73" t="s">
        <v>45</v>
      </c>
      <c r="D12" s="74" t="s">
        <v>46</v>
      </c>
      <c r="E12" s="75" t="s">
        <v>56</v>
      </c>
      <c r="F12" s="76">
        <v>0.2</v>
      </c>
      <c r="G12" s="77">
        <v>1335</v>
      </c>
      <c r="H12" s="78">
        <v>19.670000000000002</v>
      </c>
      <c r="I12" s="78">
        <f t="shared" si="0"/>
        <v>8.0259999999999998</v>
      </c>
      <c r="J12" s="78">
        <f>ROUND(I12*H12*F12,2)</f>
        <v>31.57</v>
      </c>
      <c r="K12" s="78">
        <f t="shared" si="1"/>
        <v>7.45</v>
      </c>
      <c r="L12" s="78">
        <f t="shared" si="2"/>
        <v>39.020000000000003</v>
      </c>
    </row>
    <row r="13" spans="1:16" ht="66">
      <c r="A13" s="72">
        <v>6</v>
      </c>
      <c r="B13" s="73" t="s">
        <v>13</v>
      </c>
      <c r="C13" s="73" t="s">
        <v>45</v>
      </c>
      <c r="D13" s="74" t="s">
        <v>43</v>
      </c>
      <c r="E13" s="75" t="s">
        <v>77</v>
      </c>
      <c r="F13" s="76">
        <v>0.2</v>
      </c>
      <c r="G13" s="77">
        <v>1245</v>
      </c>
      <c r="H13" s="78">
        <v>24</v>
      </c>
      <c r="I13" s="78">
        <f t="shared" si="0"/>
        <v>7.4850000000000003</v>
      </c>
      <c r="J13" s="78">
        <f>ROUND(I13*H13*F13,2)</f>
        <v>35.93</v>
      </c>
      <c r="K13" s="78">
        <f t="shared" si="1"/>
        <v>8.48</v>
      </c>
      <c r="L13" s="78">
        <f t="shared" si="2"/>
        <v>44.41</v>
      </c>
    </row>
    <row r="15" spans="1:16">
      <c r="B15" s="89" t="s">
        <v>80</v>
      </c>
    </row>
  </sheetData>
  <mergeCells count="1">
    <mergeCell ref="A4:L4"/>
  </mergeCells>
  <conditionalFormatting sqref="E6:E7">
    <cfRule type="duplicateValues" dxfId="1" priority="2"/>
  </conditionalFormatting>
  <pageMargins left="0.7" right="0.7" top="0.75" bottom="0.75" header="0.3" footer="0.3"/>
  <pageSetup paperSize="9" scale="50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VRK sept</vt:lpstr>
      <vt:lpstr>1.tabula</vt:lpstr>
      <vt:lpstr>2.tabula</vt:lpstr>
      <vt:lpstr>'1.tabula'!Print_Titles</vt:lpstr>
      <vt:lpstr>'2.tabula'!Print_Titles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dc:description>67219608, inga.osina@iem.gov.lv</dc:description>
  <cp:lastModifiedBy>Inga Ošiņa</cp:lastModifiedBy>
  <cp:lastPrinted>2023-10-19T11:18:04Z</cp:lastPrinted>
  <dcterms:created xsi:type="dcterms:W3CDTF">2021-01-19T10:53:51Z</dcterms:created>
  <dcterms:modified xsi:type="dcterms:W3CDTF">2023-10-20T07:54:25Z</dcterms:modified>
</cp:coreProperties>
</file>