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LZ\DARBAM_MATERIALI\budzets 2019\2025\LNG161025\"/>
    </mc:Choice>
  </mc:AlternateContent>
  <xr:revisionPtr revIDLastSave="0" documentId="13_ncr:1_{04F9615C-3B63-46DD-8903-CF1F190532A4}" xr6:coauthVersionLast="47" xr6:coauthVersionMax="47" xr10:uidLastSave="{00000000-0000-0000-0000-000000000000}"/>
  <bookViews>
    <workbookView xWindow="-120" yWindow="-120" windowWidth="29040" windowHeight="15840" xr2:uid="{FFE2B526-E074-4B10-BF84-B3BA099F9828}"/>
  </bookViews>
  <sheets>
    <sheet name="1.Kopsavilkums" sheetId="1" r:id="rId1"/>
    <sheet name="1.1.NEATLIEKAMA" sheetId="2" r:id="rId2"/>
    <sheet name="1.2.DRG" sheetId="3" r:id="rId3"/>
    <sheet name="1.3. RAKUS" sheetId="4" r:id="rId4"/>
    <sheet name="1.4.PSKUS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_2_d_NMP_lim" localSheetId="0">#REF!</definedName>
    <definedName name="_1_2_d_NMP_lim">#REF!</definedName>
    <definedName name="_xlnm._FilterDatabase" localSheetId="1" hidden="1">'1.1.NEATLIEKAMA'!$A$10:$P$84</definedName>
    <definedName name="_xlnm._FilterDatabase" localSheetId="3" hidden="1">'1.3. RAKUS'!$A$4:$AI$42</definedName>
    <definedName name="_xlnm._FilterDatabase" localSheetId="4" hidden="1">'1.4.PSKUS'!$A$4:$AI$36</definedName>
    <definedName name="aa" localSheetId="0">#REF!</definedName>
    <definedName name="aa">#REF!</definedName>
    <definedName name="_xlnm.Auto_Open" localSheetId="0">#REF!</definedName>
    <definedName name="_xlnm.Auto_Open">#REF!</definedName>
    <definedName name="b" localSheetId="0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 localSheetId="0">#REF!</definedName>
    <definedName name="bt">#REF!</definedName>
    <definedName name="BX" localSheetId="0">#REF!</definedName>
    <definedName name="BX">#REF!</definedName>
    <definedName name="CalendarYear" localSheetId="0">#REF!</definedName>
    <definedName name="CalendarYear">#REF!</definedName>
    <definedName name="ccc" localSheetId="0">#REF!</definedName>
    <definedName name="ccc">#REF!</definedName>
    <definedName name="d" localSheetId="0">#REF!</definedName>
    <definedName name="d">#REF!</definedName>
    <definedName name="D_Evija3" localSheetId="0">#REF!</definedName>
    <definedName name="D_Evija3">#REF!</definedName>
    <definedName name="DaysAndWeeks" localSheetId="0">{0,1,2,3,4,5,6} + {0;1;2;3;4;5}*7</definedName>
    <definedName name="DaysAndWeeks">{0,1,2,3,4,5,6} + {0;1;2;3;4;5}*7</definedName>
    <definedName name="de" localSheetId="0">#REF!</definedName>
    <definedName name="de">#REF!</definedName>
    <definedName name="dff">#NAME?</definedName>
    <definedName name="DRGNAMES" localSheetId="0">#REF!</definedName>
    <definedName name="DRGNAMES">#REF!</definedName>
    <definedName name="e" localSheetId="0">#REF!</definedName>
    <definedName name="e">#REF!</definedName>
    <definedName name="ee" localSheetId="0">#REF!</definedName>
    <definedName name="ee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l_BuiltIn_Print_Titles_2" localSheetId="0">#REF!</definedName>
    <definedName name="Excel_BuiltIn_Print_Titles_2">#REF!</definedName>
    <definedName name="Excel_BuiltIn_Print_Titles_3" localSheetId="0">#REF!</definedName>
    <definedName name="Excel_BuiltIn_Print_Titles_3">#REF!</definedName>
    <definedName name="gad_skaits" localSheetId="0">#REF!</definedName>
    <definedName name="gad_skaits">#REF!</definedName>
    <definedName name="gad_skaits_1" localSheetId="0">#REF!</definedName>
    <definedName name="gad_skaits_1">#REF!</definedName>
    <definedName name="gala">{0,1,2,3,4,5,6} + {0;1;2;3;4;5}*7</definedName>
    <definedName name="Gala_kopsavilkums">#REF!</definedName>
    <definedName name="gggg" localSheetId="0">#REF!</definedName>
    <definedName name="gggg">#REF!</definedName>
    <definedName name="ghy" localSheetId="0">#REF!</definedName>
    <definedName name="ghy">#REF!</definedName>
    <definedName name="h" localSheetId="0">#REF!</definedName>
    <definedName name="h">#REF!</definedName>
    <definedName name="hh" localSheetId="0">#REF!</definedName>
    <definedName name="hh">#REF!</definedName>
    <definedName name="hjh" localSheetId="0">#REF!</definedName>
    <definedName name="hjh">#REF!</definedName>
    <definedName name="hyh" localSheetId="0">#REF!</definedName>
    <definedName name="hyh">#REF!</definedName>
    <definedName name="i" localSheetId="0">#REF!</definedName>
    <definedName name="i">#REF!</definedName>
    <definedName name="izm.kods" localSheetId="0">#REF!</definedName>
    <definedName name="izm.kods">#REF!</definedName>
    <definedName name="izm.kods_1">[2]izm.posteni!$A$2:$A$216</definedName>
    <definedName name="izm.nos" localSheetId="0">#REF!</definedName>
    <definedName name="izm.nos">#REF!</definedName>
    <definedName name="izm.nos_1">[2]izm.posteni!$B$2:$B$216</definedName>
    <definedName name="jhg" localSheetId="0">#REF!</definedName>
    <definedName name="jhg">#REF!</definedName>
    <definedName name="kk" localSheetId="0">#REF!</definedName>
    <definedName name="kk">#REF!</definedName>
    <definedName name="l" localSheetId="0">#REF!</definedName>
    <definedName name="l">#REF!</definedName>
    <definedName name="Limeni_7_9group" localSheetId="0">#REF!</definedName>
    <definedName name="Limeni_7_9group">#REF!</definedName>
    <definedName name="Macro1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ed" localSheetId="0">{0,1,2,3,4,5,6} + {0;1;2;3;4;5}*7</definedName>
    <definedName name="med">{0,1,2,3,4,5,6} + {0;1;2;3;4;5}*7</definedName>
    <definedName name="MEDIK_1">#REF!</definedName>
    <definedName name="mmm" hidden="1">[1]ZQZBC_PLN__04_03_10!#REF!</definedName>
    <definedName name="n" localSheetId="0">#REF!</definedName>
    <definedName name="n">#REF!</definedName>
    <definedName name="P_Dati_rikojums" localSheetId="0">#REF!</definedName>
    <definedName name="P_Dati_rikojums">#REF!</definedName>
    <definedName name="pp" localSheetId="0">#REF!</definedName>
    <definedName name="pp">#REF!</definedName>
    <definedName name="_xlnm.Print_Area" localSheetId="1">'1.1.NEATLIEKAMA'!$A$1:$S$86</definedName>
    <definedName name="_xlnm.Print_Area" localSheetId="0">'1.Kopsavilkums'!$A$1:$G$8</definedName>
    <definedName name="Recover">[3]Macro1!$A$135</definedName>
    <definedName name="Rikojums2222">[4]Macro1!$A$106</definedName>
    <definedName name="rr" localSheetId="0">#REF!</definedName>
    <definedName name="rr">#REF!</definedName>
    <definedName name="rt" localSheetId="0">#REF!</definedName>
    <definedName name="rt">#REF!</definedName>
    <definedName name="rty" localSheetId="0">#REF!</definedName>
    <definedName name="rty">#REF!</definedName>
    <definedName name="S5\" localSheetId="0">#REF!</definedName>
    <definedName name="S5\">#REF!</definedName>
    <definedName name="ss" localSheetId="0">#REF!</definedName>
    <definedName name="ss">#REF!</definedName>
    <definedName name="Str." localSheetId="0">#REF!</definedName>
    <definedName name="Str.">#REF!</definedName>
    <definedName name="Str.vien.nos." localSheetId="0">#REF!</definedName>
    <definedName name="Str.vien.nos.">#REF!</definedName>
    <definedName name="Struktura" localSheetId="0">#REF!</definedName>
    <definedName name="Struktura">#REF!</definedName>
    <definedName name="Struktūrvien.kodi2" localSheetId="0">#REF!</definedName>
    <definedName name="Struktūrvien.kodi2">#REF!</definedName>
    <definedName name="Struktūrvien.kodi2_1">[2]strukturkodi!$B$2:$B$232</definedName>
    <definedName name="Struktūrvien.kods" localSheetId="0">#REF!</definedName>
    <definedName name="Struktūrvien.kods">#REF!</definedName>
    <definedName name="Struktūrvien.kods_1">[2]strukturkodi!$A$2:$A$232</definedName>
    <definedName name="T13l6" localSheetId="0">[5]ATSKAITE_2v!#REF!</definedName>
    <definedName name="T13l6">[5]ATSKAITE_2v!#REF!</definedName>
    <definedName name="TableName">"Dummy"</definedName>
    <definedName name="Tarifs_28">#REF!</definedName>
    <definedName name="TWO_LINKS">'[6]8.1.'!$C$5</definedName>
    <definedName name="ty" localSheetId="0">#REF!</definedName>
    <definedName name="ty">#REF!</definedName>
    <definedName name="tyuj" localSheetId="0">#REF!</definedName>
    <definedName name="tyuj">#REF!</definedName>
    <definedName name="u" localSheetId="0">#REF!</definedName>
    <definedName name="u">#REF!</definedName>
    <definedName name="U_N_A" localSheetId="0">#REF!</definedName>
    <definedName name="U_N_A">#REF!</definedName>
    <definedName name="wedr" localSheetId="0">#REF!</definedName>
    <definedName name="wedr">#REF!</definedName>
    <definedName name="WeekStart" localSheetId="0">#REF!</definedName>
    <definedName name="WeekStart">#REF!</definedName>
    <definedName name="x" localSheetId="0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 localSheetId="0">#REF!</definedName>
    <definedName name="xxxx">#REF!</definedName>
    <definedName name="yuh" localSheetId="0">#REF!</definedName>
    <definedName name="yuh">#REF!</definedName>
    <definedName name="yyyy" localSheetId="0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5" i="4" l="1"/>
  <c r="J7" i="3"/>
  <c r="O8" i="4"/>
  <c r="O6" i="4"/>
  <c r="O5" i="4"/>
  <c r="O40" i="4"/>
  <c r="O29" i="4"/>
  <c r="O25" i="4"/>
  <c r="O23" i="4"/>
  <c r="O20" i="4"/>
  <c r="O13" i="4"/>
  <c r="O12" i="4"/>
  <c r="O11" i="4"/>
  <c r="I13" i="4"/>
  <c r="F13" i="4"/>
  <c r="I5" i="4"/>
  <c r="G7" i="1" l="1"/>
  <c r="E7" i="1"/>
  <c r="G6" i="1"/>
  <c r="E6" i="1"/>
  <c r="AH36" i="5"/>
  <c r="AC36" i="5"/>
  <c r="Z36" i="5"/>
  <c r="Y36" i="5"/>
  <c r="S36" i="5"/>
  <c r="Q36" i="5"/>
  <c r="P36" i="5"/>
  <c r="N36" i="5"/>
  <c r="M36" i="5"/>
  <c r="K36" i="5"/>
  <c r="J36" i="5"/>
  <c r="I36" i="5"/>
  <c r="H36" i="5"/>
  <c r="G36" i="5"/>
  <c r="F36" i="5"/>
  <c r="AA35" i="5"/>
  <c r="X35" i="5"/>
  <c r="W35" i="5"/>
  <c r="U35" i="5" s="1"/>
  <c r="R35" i="5"/>
  <c r="O35" i="5"/>
  <c r="L35" i="5"/>
  <c r="AA34" i="5"/>
  <c r="X34" i="5"/>
  <c r="V34" i="5"/>
  <c r="U34" i="5" s="1"/>
  <c r="R34" i="5"/>
  <c r="O34" i="5"/>
  <c r="L34" i="5"/>
  <c r="AA33" i="5"/>
  <c r="X33" i="5"/>
  <c r="AF33" i="5" s="1"/>
  <c r="W33" i="5"/>
  <c r="U33" i="5" s="1"/>
  <c r="AG33" i="5" s="1"/>
  <c r="AI33" i="5" s="1"/>
  <c r="R33" i="5"/>
  <c r="O33" i="5"/>
  <c r="L33" i="5"/>
  <c r="AA32" i="5"/>
  <c r="X32" i="5"/>
  <c r="W32" i="5"/>
  <c r="U32" i="5"/>
  <c r="R32" i="5"/>
  <c r="O32" i="5"/>
  <c r="L32" i="5"/>
  <c r="AA31" i="5"/>
  <c r="X31" i="5"/>
  <c r="W31" i="5"/>
  <c r="U31" i="5" s="1"/>
  <c r="R31" i="5"/>
  <c r="O31" i="5"/>
  <c r="L31" i="5"/>
  <c r="AA30" i="5"/>
  <c r="X30" i="5"/>
  <c r="W30" i="5"/>
  <c r="U30" i="5" s="1"/>
  <c r="R30" i="5"/>
  <c r="O30" i="5"/>
  <c r="L30" i="5"/>
  <c r="AA29" i="5"/>
  <c r="X29" i="5"/>
  <c r="W29" i="5"/>
  <c r="U29" i="5"/>
  <c r="R29" i="5"/>
  <c r="O29" i="5"/>
  <c r="L29" i="5"/>
  <c r="AA28" i="5"/>
  <c r="X28" i="5"/>
  <c r="W28" i="5"/>
  <c r="U28" i="5" s="1"/>
  <c r="R28" i="5"/>
  <c r="O28" i="5"/>
  <c r="L28" i="5"/>
  <c r="AA27" i="5"/>
  <c r="AG27" i="5" s="1"/>
  <c r="AI27" i="5" s="1"/>
  <c r="X27" i="5"/>
  <c r="U27" i="5"/>
  <c r="R27" i="5"/>
  <c r="O27" i="5"/>
  <c r="L27" i="5"/>
  <c r="AA26" i="5"/>
  <c r="X26" i="5"/>
  <c r="W26" i="5"/>
  <c r="U26" i="5" s="1"/>
  <c r="R26" i="5"/>
  <c r="O26" i="5"/>
  <c r="L26" i="5"/>
  <c r="AA25" i="5"/>
  <c r="X25" i="5"/>
  <c r="V25" i="5"/>
  <c r="U25" i="5" s="1"/>
  <c r="R25" i="5"/>
  <c r="O25" i="5"/>
  <c r="L25" i="5"/>
  <c r="AA24" i="5"/>
  <c r="X24" i="5"/>
  <c r="U24" i="5"/>
  <c r="AG24" i="5" s="1"/>
  <c r="AI24" i="5" s="1"/>
  <c r="R24" i="5"/>
  <c r="O24" i="5"/>
  <c r="L24" i="5"/>
  <c r="AA23" i="5"/>
  <c r="AG23" i="5" s="1"/>
  <c r="AI23" i="5" s="1"/>
  <c r="X23" i="5"/>
  <c r="U23" i="5"/>
  <c r="R23" i="5"/>
  <c r="O23" i="5"/>
  <c r="L23" i="5"/>
  <c r="AA22" i="5"/>
  <c r="X22" i="5"/>
  <c r="W22" i="5"/>
  <c r="U22" i="5" s="1"/>
  <c r="R22" i="5"/>
  <c r="O22" i="5"/>
  <c r="L22" i="5"/>
  <c r="AA21" i="5"/>
  <c r="X21" i="5"/>
  <c r="V21" i="5"/>
  <c r="U21" i="5" s="1"/>
  <c r="R21" i="5"/>
  <c r="O21" i="5"/>
  <c r="L21" i="5"/>
  <c r="AA20" i="5"/>
  <c r="X20" i="5"/>
  <c r="AF20" i="5" s="1"/>
  <c r="U20" i="5"/>
  <c r="R20" i="5"/>
  <c r="O20" i="5"/>
  <c r="L20" i="5"/>
  <c r="AA19" i="5"/>
  <c r="X19" i="5"/>
  <c r="W19" i="5"/>
  <c r="U19" i="5" s="1"/>
  <c r="R19" i="5"/>
  <c r="O19" i="5"/>
  <c r="L19" i="5"/>
  <c r="AA18" i="5"/>
  <c r="X18" i="5"/>
  <c r="W18" i="5"/>
  <c r="U18" i="5" s="1"/>
  <c r="R18" i="5"/>
  <c r="O18" i="5"/>
  <c r="L18" i="5"/>
  <c r="AB17" i="5"/>
  <c r="AB36" i="5" s="1"/>
  <c r="X17" i="5"/>
  <c r="V17" i="5"/>
  <c r="U17" i="5" s="1"/>
  <c r="R17" i="5"/>
  <c r="O17" i="5"/>
  <c r="L17" i="5"/>
  <c r="AA16" i="5"/>
  <c r="X16" i="5"/>
  <c r="T16" i="5"/>
  <c r="W16" i="5" s="1"/>
  <c r="U16" i="5" s="1"/>
  <c r="O16" i="5"/>
  <c r="L16" i="5"/>
  <c r="AA15" i="5"/>
  <c r="X15" i="5"/>
  <c r="T15" i="5"/>
  <c r="W15" i="5" s="1"/>
  <c r="U15" i="5" s="1"/>
  <c r="R15" i="5"/>
  <c r="AF15" i="5" s="1"/>
  <c r="O15" i="5"/>
  <c r="L15" i="5"/>
  <c r="AA14" i="5"/>
  <c r="X14" i="5"/>
  <c r="W14" i="5"/>
  <c r="U14" i="5" s="1"/>
  <c r="T14" i="5"/>
  <c r="R14" i="5" s="1"/>
  <c r="AD14" i="5" s="1"/>
  <c r="O14" i="5"/>
  <c r="L14" i="5"/>
  <c r="AA13" i="5"/>
  <c r="X13" i="5"/>
  <c r="T13" i="5"/>
  <c r="W13" i="5" s="1"/>
  <c r="U13" i="5" s="1"/>
  <c r="R13" i="5"/>
  <c r="AD13" i="5" s="1"/>
  <c r="O13" i="5"/>
  <c r="L13" i="5"/>
  <c r="AA12" i="5"/>
  <c r="X12" i="5"/>
  <c r="W12" i="5"/>
  <c r="U12" i="5" s="1"/>
  <c r="T12" i="5"/>
  <c r="R12" i="5" s="1"/>
  <c r="AF12" i="5" s="1"/>
  <c r="O12" i="5"/>
  <c r="L12" i="5"/>
  <c r="AA11" i="5"/>
  <c r="X11" i="5"/>
  <c r="T11" i="5"/>
  <c r="W11" i="5" s="1"/>
  <c r="U11" i="5" s="1"/>
  <c r="O11" i="5"/>
  <c r="L11" i="5"/>
  <c r="AA10" i="5"/>
  <c r="X10" i="5"/>
  <c r="W10" i="5"/>
  <c r="U10" i="5" s="1"/>
  <c r="T10" i="5"/>
  <c r="R10" i="5" s="1"/>
  <c r="O10" i="5"/>
  <c r="L10" i="5"/>
  <c r="AA9" i="5"/>
  <c r="X9" i="5"/>
  <c r="T9" i="5"/>
  <c r="W9" i="5" s="1"/>
  <c r="U9" i="5" s="1"/>
  <c r="AE9" i="5" s="1"/>
  <c r="O9" i="5"/>
  <c r="L9" i="5"/>
  <c r="AA8" i="5"/>
  <c r="AG8" i="5" s="1"/>
  <c r="AI8" i="5" s="1"/>
  <c r="X8" i="5"/>
  <c r="W8" i="5"/>
  <c r="U8" i="5" s="1"/>
  <c r="T8" i="5"/>
  <c r="R8" i="5"/>
  <c r="O8" i="5"/>
  <c r="L8" i="5"/>
  <c r="AA7" i="5"/>
  <c r="AE7" i="5" s="1"/>
  <c r="X7" i="5"/>
  <c r="T7" i="5"/>
  <c r="W7" i="5" s="1"/>
  <c r="U7" i="5" s="1"/>
  <c r="O7" i="5"/>
  <c r="L7" i="5"/>
  <c r="AA6" i="5"/>
  <c r="X6" i="5"/>
  <c r="T6" i="5"/>
  <c r="W6" i="5" s="1"/>
  <c r="U6" i="5" s="1"/>
  <c r="O6" i="5"/>
  <c r="L6" i="5"/>
  <c r="AA5" i="5"/>
  <c r="X5" i="5"/>
  <c r="W5" i="5"/>
  <c r="U5" i="5"/>
  <c r="AE5" i="5" s="1"/>
  <c r="T5" i="5"/>
  <c r="R5" i="5" s="1"/>
  <c r="O5" i="5"/>
  <c r="L5" i="5"/>
  <c r="AH42" i="4"/>
  <c r="AC42" i="4"/>
  <c r="AB42" i="4"/>
  <c r="AA42" i="4"/>
  <c r="Z42" i="4"/>
  <c r="Y42" i="4"/>
  <c r="X42" i="4"/>
  <c r="Q42" i="4"/>
  <c r="P42" i="4"/>
  <c r="N42" i="4"/>
  <c r="M42" i="4"/>
  <c r="K42" i="4"/>
  <c r="J42" i="4"/>
  <c r="H42" i="4"/>
  <c r="G42" i="4"/>
  <c r="W41" i="4"/>
  <c r="V41" i="4"/>
  <c r="S41" i="4"/>
  <c r="R41" i="4" s="1"/>
  <c r="AF41" i="4" s="1"/>
  <c r="O41" i="4"/>
  <c r="L41" i="4"/>
  <c r="I41" i="4"/>
  <c r="F41" i="4"/>
  <c r="W40" i="4"/>
  <c r="V40" i="4"/>
  <c r="T40" i="4"/>
  <c r="S40" i="4"/>
  <c r="R40" i="4" s="1"/>
  <c r="AF40" i="4" s="1"/>
  <c r="L40" i="4"/>
  <c r="I40" i="4"/>
  <c r="F40" i="4"/>
  <c r="W39" i="4"/>
  <c r="V39" i="4"/>
  <c r="U39" i="4" s="1"/>
  <c r="AE39" i="4" s="1"/>
  <c r="T39" i="4"/>
  <c r="S39" i="4"/>
  <c r="O39" i="4"/>
  <c r="L39" i="4"/>
  <c r="I39" i="4"/>
  <c r="F39" i="4"/>
  <c r="W38" i="4"/>
  <c r="V38" i="4"/>
  <c r="T38" i="4"/>
  <c r="S38" i="4"/>
  <c r="O38" i="4"/>
  <c r="L38" i="4"/>
  <c r="I38" i="4"/>
  <c r="F38" i="4"/>
  <c r="W37" i="4"/>
  <c r="U37" i="4" s="1"/>
  <c r="AG37" i="4" s="1"/>
  <c r="AI37" i="4" s="1"/>
  <c r="V37" i="4"/>
  <c r="T37" i="4"/>
  <c r="S37" i="4"/>
  <c r="O37" i="4"/>
  <c r="L37" i="4"/>
  <c r="I37" i="4"/>
  <c r="F37" i="4"/>
  <c r="W36" i="4"/>
  <c r="V36" i="4"/>
  <c r="U36" i="4" s="1"/>
  <c r="T36" i="4"/>
  <c r="S36" i="4"/>
  <c r="O36" i="4"/>
  <c r="L36" i="4"/>
  <c r="I36" i="4"/>
  <c r="F36" i="4"/>
  <c r="W35" i="4"/>
  <c r="V35" i="4"/>
  <c r="U35" i="4" s="1"/>
  <c r="T35" i="4"/>
  <c r="S35" i="4"/>
  <c r="R35" i="4" s="1"/>
  <c r="AF35" i="4" s="1"/>
  <c r="O35" i="4"/>
  <c r="L35" i="4"/>
  <c r="I35" i="4"/>
  <c r="F35" i="4"/>
  <c r="W34" i="4"/>
  <c r="V34" i="4"/>
  <c r="T34" i="4"/>
  <c r="S34" i="4"/>
  <c r="O34" i="4"/>
  <c r="L34" i="4"/>
  <c r="I34" i="4"/>
  <c r="F34" i="4"/>
  <c r="W33" i="4"/>
  <c r="V33" i="4"/>
  <c r="T33" i="4"/>
  <c r="S33" i="4"/>
  <c r="R33" i="4"/>
  <c r="AF33" i="4" s="1"/>
  <c r="O33" i="4"/>
  <c r="L33" i="4"/>
  <c r="I33" i="4"/>
  <c r="F33" i="4"/>
  <c r="W32" i="4"/>
  <c r="U32" i="4" s="1"/>
  <c r="AG32" i="4" s="1"/>
  <c r="AI32" i="4" s="1"/>
  <c r="V32" i="4"/>
  <c r="T32" i="4"/>
  <c r="S32" i="4"/>
  <c r="R32" i="4"/>
  <c r="AF32" i="4" s="1"/>
  <c r="O32" i="4"/>
  <c r="L32" i="4"/>
  <c r="I32" i="4"/>
  <c r="F32" i="4"/>
  <c r="W31" i="4"/>
  <c r="V31" i="4"/>
  <c r="T31" i="4"/>
  <c r="S31" i="4"/>
  <c r="O31" i="4"/>
  <c r="L31" i="4"/>
  <c r="I31" i="4"/>
  <c r="F31" i="4"/>
  <c r="W30" i="4"/>
  <c r="V30" i="4"/>
  <c r="T30" i="4"/>
  <c r="S30" i="4"/>
  <c r="R30" i="4" s="1"/>
  <c r="AF30" i="4" s="1"/>
  <c r="O30" i="4"/>
  <c r="L30" i="4"/>
  <c r="I30" i="4"/>
  <c r="F30" i="4"/>
  <c r="W29" i="4"/>
  <c r="V29" i="4"/>
  <c r="U29" i="4" s="1"/>
  <c r="T29" i="4"/>
  <c r="S29" i="4"/>
  <c r="L29" i="4"/>
  <c r="I29" i="4"/>
  <c r="F29" i="4"/>
  <c r="W28" i="4"/>
  <c r="V28" i="4"/>
  <c r="U28" i="4" s="1"/>
  <c r="T28" i="4"/>
  <c r="S28" i="4"/>
  <c r="O28" i="4"/>
  <c r="L28" i="4"/>
  <c r="I28" i="4"/>
  <c r="F28" i="4"/>
  <c r="W27" i="4"/>
  <c r="V27" i="4"/>
  <c r="T27" i="4"/>
  <c r="S27" i="4"/>
  <c r="O27" i="4"/>
  <c r="L27" i="4"/>
  <c r="I27" i="4"/>
  <c r="F27" i="4"/>
  <c r="W26" i="4"/>
  <c r="V26" i="4"/>
  <c r="U26" i="4" s="1"/>
  <c r="AG26" i="4" s="1"/>
  <c r="AI26" i="4" s="1"/>
  <c r="T26" i="4"/>
  <c r="S26" i="4"/>
  <c r="O26" i="4"/>
  <c r="L26" i="4"/>
  <c r="I26" i="4"/>
  <c r="F26" i="4"/>
  <c r="W25" i="4"/>
  <c r="V25" i="4"/>
  <c r="U25" i="4" s="1"/>
  <c r="T25" i="4"/>
  <c r="S25" i="4"/>
  <c r="L25" i="4"/>
  <c r="I25" i="4"/>
  <c r="F25" i="4"/>
  <c r="W24" i="4"/>
  <c r="V24" i="4"/>
  <c r="U24" i="4" s="1"/>
  <c r="T24" i="4"/>
  <c r="R24" i="4" s="1"/>
  <c r="AF24" i="4" s="1"/>
  <c r="S24" i="4"/>
  <c r="O24" i="4"/>
  <c r="L24" i="4"/>
  <c r="I24" i="4"/>
  <c r="F24" i="4"/>
  <c r="W23" i="4"/>
  <c r="V23" i="4"/>
  <c r="T23" i="4"/>
  <c r="S23" i="4"/>
  <c r="R23" i="4" s="1"/>
  <c r="AF23" i="4" s="1"/>
  <c r="L23" i="4"/>
  <c r="I23" i="4"/>
  <c r="F23" i="4"/>
  <c r="W22" i="4"/>
  <c r="V22" i="4"/>
  <c r="U22" i="4" s="1"/>
  <c r="AG22" i="4" s="1"/>
  <c r="AI22" i="4" s="1"/>
  <c r="T22" i="4"/>
  <c r="S22" i="4"/>
  <c r="O22" i="4"/>
  <c r="L22" i="4"/>
  <c r="I22" i="4"/>
  <c r="F22" i="4"/>
  <c r="W21" i="4"/>
  <c r="V21" i="4"/>
  <c r="T21" i="4"/>
  <c r="S21" i="4"/>
  <c r="O21" i="4"/>
  <c r="L21" i="4"/>
  <c r="I21" i="4"/>
  <c r="F21" i="4"/>
  <c r="W20" i="4"/>
  <c r="V20" i="4"/>
  <c r="T20" i="4"/>
  <c r="S20" i="4"/>
  <c r="L20" i="4"/>
  <c r="I20" i="4"/>
  <c r="F20" i="4"/>
  <c r="W19" i="4"/>
  <c r="V19" i="4"/>
  <c r="T19" i="4"/>
  <c r="S19" i="4"/>
  <c r="O19" i="4"/>
  <c r="L19" i="4"/>
  <c r="I19" i="4"/>
  <c r="F19" i="4"/>
  <c r="T18" i="4"/>
  <c r="W18" i="4" s="1"/>
  <c r="S18" i="4"/>
  <c r="V18" i="4" s="1"/>
  <c r="O18" i="4"/>
  <c r="L18" i="4"/>
  <c r="I18" i="4"/>
  <c r="F18" i="4"/>
  <c r="T17" i="4"/>
  <c r="W17" i="4" s="1"/>
  <c r="S17" i="4"/>
  <c r="V17" i="4" s="1"/>
  <c r="O17" i="4"/>
  <c r="L17" i="4"/>
  <c r="I17" i="4"/>
  <c r="F17" i="4"/>
  <c r="T16" i="4"/>
  <c r="W16" i="4" s="1"/>
  <c r="S16" i="4"/>
  <c r="O16" i="4"/>
  <c r="L16" i="4"/>
  <c r="I16" i="4"/>
  <c r="F16" i="4"/>
  <c r="T15" i="4"/>
  <c r="W15" i="4" s="1"/>
  <c r="S15" i="4"/>
  <c r="O15" i="4"/>
  <c r="L15" i="4"/>
  <c r="I15" i="4"/>
  <c r="F15" i="4"/>
  <c r="T14" i="4"/>
  <c r="W14" i="4" s="1"/>
  <c r="S14" i="4"/>
  <c r="V14" i="4" s="1"/>
  <c r="O14" i="4"/>
  <c r="L14" i="4"/>
  <c r="I14" i="4"/>
  <c r="F14" i="4"/>
  <c r="T13" i="4"/>
  <c r="W13" i="4" s="1"/>
  <c r="S13" i="4"/>
  <c r="V13" i="4" s="1"/>
  <c r="L13" i="4"/>
  <c r="W12" i="4"/>
  <c r="V12" i="4"/>
  <c r="T12" i="4"/>
  <c r="S12" i="4"/>
  <c r="R12" i="4" s="1"/>
  <c r="AF12" i="4" s="1"/>
  <c r="L12" i="4"/>
  <c r="I12" i="4"/>
  <c r="F12" i="4"/>
  <c r="T11" i="4"/>
  <c r="W11" i="4" s="1"/>
  <c r="S11" i="4"/>
  <c r="V11" i="4" s="1"/>
  <c r="L11" i="4"/>
  <c r="I11" i="4"/>
  <c r="F11" i="4"/>
  <c r="T10" i="4"/>
  <c r="W10" i="4" s="1"/>
  <c r="S10" i="4"/>
  <c r="O10" i="4"/>
  <c r="L10" i="4"/>
  <c r="I10" i="4"/>
  <c r="F10" i="4"/>
  <c r="V9" i="4"/>
  <c r="T9" i="4"/>
  <c r="W9" i="4" s="1"/>
  <c r="S9" i="4"/>
  <c r="O9" i="4"/>
  <c r="L9" i="4"/>
  <c r="I9" i="4"/>
  <c r="F9" i="4"/>
  <c r="T8" i="4"/>
  <c r="W8" i="4" s="1"/>
  <c r="S8" i="4"/>
  <c r="L8" i="4"/>
  <c r="I8" i="4"/>
  <c r="F8" i="4"/>
  <c r="T7" i="4"/>
  <c r="W7" i="4" s="1"/>
  <c r="S7" i="4"/>
  <c r="O7" i="4"/>
  <c r="L7" i="4"/>
  <c r="I7" i="4"/>
  <c r="F7" i="4"/>
  <c r="T6" i="4"/>
  <c r="W6" i="4" s="1"/>
  <c r="S6" i="4"/>
  <c r="V6" i="4" s="1"/>
  <c r="L6" i="4"/>
  <c r="I6" i="4"/>
  <c r="F6" i="4"/>
  <c r="T5" i="4"/>
  <c r="W5" i="4" s="1"/>
  <c r="S5" i="4"/>
  <c r="V5" i="4" s="1"/>
  <c r="L5" i="4"/>
  <c r="F5" i="4"/>
  <c r="AG11" i="5" l="1"/>
  <c r="AI11" i="5" s="1"/>
  <c r="AG15" i="5"/>
  <c r="AI15" i="5" s="1"/>
  <c r="AG20" i="5"/>
  <c r="AI20" i="5" s="1"/>
  <c r="R9" i="5"/>
  <c r="AF9" i="5" s="1"/>
  <c r="AD9" i="5"/>
  <c r="AF30" i="5"/>
  <c r="R11" i="5"/>
  <c r="AF11" i="5" s="1"/>
  <c r="AA17" i="5"/>
  <c r="AE16" i="5"/>
  <c r="AF26" i="5"/>
  <c r="AF27" i="5"/>
  <c r="AE33" i="5"/>
  <c r="AE30" i="5"/>
  <c r="AE8" i="5"/>
  <c r="AE13" i="5"/>
  <c r="AF18" i="5"/>
  <c r="AF24" i="5"/>
  <c r="AF29" i="5"/>
  <c r="AF8" i="5"/>
  <c r="AG14" i="5"/>
  <c r="AI14" i="5" s="1"/>
  <c r="AF17" i="5"/>
  <c r="AG10" i="5"/>
  <c r="AI10" i="5" s="1"/>
  <c r="AG19" i="5"/>
  <c r="AI19" i="5" s="1"/>
  <c r="AG7" i="5"/>
  <c r="AI7" i="5" s="1"/>
  <c r="AG13" i="5"/>
  <c r="AI13" i="5" s="1"/>
  <c r="AF28" i="5"/>
  <c r="AG29" i="5"/>
  <c r="AI29" i="5" s="1"/>
  <c r="AG30" i="5"/>
  <c r="AI30" i="5" s="1"/>
  <c r="AF32" i="5"/>
  <c r="AG9" i="5"/>
  <c r="AI9" i="5" s="1"/>
  <c r="R16" i="5"/>
  <c r="AD16" i="5" s="1"/>
  <c r="AF19" i="5"/>
  <c r="AF21" i="5"/>
  <c r="AG22" i="5"/>
  <c r="AI22" i="5" s="1"/>
  <c r="AF31" i="5"/>
  <c r="AG32" i="5"/>
  <c r="AI32" i="5" s="1"/>
  <c r="AG21" i="5"/>
  <c r="AI21" i="5" s="1"/>
  <c r="AG31" i="5"/>
  <c r="AI31" i="5" s="1"/>
  <c r="AE10" i="5"/>
  <c r="AE19" i="5"/>
  <c r="AF5" i="5"/>
  <c r="AD15" i="5"/>
  <c r="AF22" i="5"/>
  <c r="AA36" i="5"/>
  <c r="AE15" i="5"/>
  <c r="AF23" i="5"/>
  <c r="AF25" i="5"/>
  <c r="AG26" i="5"/>
  <c r="AI26" i="5" s="1"/>
  <c r="AG34" i="5"/>
  <c r="AI34" i="5" s="1"/>
  <c r="AF35" i="5"/>
  <c r="AG28" i="5"/>
  <c r="AI28" i="5" s="1"/>
  <c r="AD5" i="5"/>
  <c r="R7" i="5"/>
  <c r="AF7" i="5" s="1"/>
  <c r="AD12" i="5"/>
  <c r="AF13" i="5"/>
  <c r="AG25" i="5"/>
  <c r="AI25" i="5" s="1"/>
  <c r="AF34" i="5"/>
  <c r="R16" i="4"/>
  <c r="U31" i="4"/>
  <c r="AG31" i="4" s="1"/>
  <c r="AI31" i="4" s="1"/>
  <c r="R38" i="4"/>
  <c r="AF38" i="4" s="1"/>
  <c r="R20" i="4"/>
  <c r="AF20" i="4" s="1"/>
  <c r="R22" i="4"/>
  <c r="AF22" i="4" s="1"/>
  <c r="U33" i="4"/>
  <c r="AG33" i="4" s="1"/>
  <c r="AI33" i="4" s="1"/>
  <c r="U38" i="4"/>
  <c r="AE38" i="4" s="1"/>
  <c r="R14" i="4"/>
  <c r="AD14" i="4" s="1"/>
  <c r="R8" i="4"/>
  <c r="U21" i="4"/>
  <c r="AE21" i="4" s="1"/>
  <c r="R26" i="4"/>
  <c r="AF26" i="4" s="1"/>
  <c r="R28" i="4"/>
  <c r="AF28" i="4" s="1"/>
  <c r="R29" i="4"/>
  <c r="AF29" i="4" s="1"/>
  <c r="R17" i="4"/>
  <c r="AF17" i="4" s="1"/>
  <c r="R9" i="4"/>
  <c r="AF9" i="4" s="1"/>
  <c r="R10" i="4"/>
  <c r="AF10" i="4" s="1"/>
  <c r="U12" i="4"/>
  <c r="AE12" i="4" s="1"/>
  <c r="U17" i="4"/>
  <c r="AG17" i="4" s="1"/>
  <c r="AI17" i="4" s="1"/>
  <c r="U20" i="4"/>
  <c r="AE20" i="4" s="1"/>
  <c r="R37" i="4"/>
  <c r="AF37" i="4" s="1"/>
  <c r="R6" i="4"/>
  <c r="AD6" i="4" s="1"/>
  <c r="R19" i="4"/>
  <c r="AF19" i="4" s="1"/>
  <c r="U30" i="4"/>
  <c r="AG30" i="4" s="1"/>
  <c r="AI30" i="4" s="1"/>
  <c r="U40" i="4"/>
  <c r="AG40" i="4" s="1"/>
  <c r="AI40" i="4" s="1"/>
  <c r="U9" i="4"/>
  <c r="AG9" i="4" s="1"/>
  <c r="AI9" i="4" s="1"/>
  <c r="R39" i="4"/>
  <c r="AF39" i="4" s="1"/>
  <c r="R27" i="4"/>
  <c r="AF27" i="4" s="1"/>
  <c r="O42" i="4"/>
  <c r="U6" i="4"/>
  <c r="AE6" i="4" s="1"/>
  <c r="R11" i="4"/>
  <c r="AF11" i="4" s="1"/>
  <c r="R34" i="4"/>
  <c r="AF34" i="4" s="1"/>
  <c r="AD9" i="4"/>
  <c r="AG12" i="4"/>
  <c r="AI12" i="4" s="1"/>
  <c r="AE31" i="4"/>
  <c r="AD11" i="4"/>
  <c r="R15" i="4"/>
  <c r="AF15" i="4" s="1"/>
  <c r="V16" i="4"/>
  <c r="U16" i="4" s="1"/>
  <c r="R18" i="4"/>
  <c r="AF18" i="4" s="1"/>
  <c r="U23" i="4"/>
  <c r="R25" i="4"/>
  <c r="AF25" i="4" s="1"/>
  <c r="R31" i="4"/>
  <c r="AF31" i="4" s="1"/>
  <c r="AG39" i="4"/>
  <c r="AI39" i="4" s="1"/>
  <c r="R5" i="4"/>
  <c r="AD5" i="4" s="1"/>
  <c r="L42" i="4"/>
  <c r="U11" i="4"/>
  <c r="AG11" i="4" s="1"/>
  <c r="AI11" i="4" s="1"/>
  <c r="U27" i="4"/>
  <c r="AE27" i="4" s="1"/>
  <c r="V10" i="4"/>
  <c r="U10" i="4" s="1"/>
  <c r="AG10" i="4" s="1"/>
  <c r="AI10" i="4" s="1"/>
  <c r="F42" i="4"/>
  <c r="R13" i="4"/>
  <c r="AD13" i="4" s="1"/>
  <c r="U18" i="4"/>
  <c r="AE18" i="4" s="1"/>
  <c r="R7" i="4"/>
  <c r="AF7" i="4" s="1"/>
  <c r="V8" i="4"/>
  <c r="U8" i="4" s="1"/>
  <c r="AD12" i="4"/>
  <c r="AD17" i="4"/>
  <c r="U19" i="4"/>
  <c r="AE19" i="4" s="1"/>
  <c r="R21" i="4"/>
  <c r="AF21" i="4" s="1"/>
  <c r="U34" i="4"/>
  <c r="AE34" i="4" s="1"/>
  <c r="R36" i="4"/>
  <c r="AF36" i="4" s="1"/>
  <c r="L36" i="5"/>
  <c r="AE35" i="5"/>
  <c r="O36" i="5"/>
  <c r="AG35" i="5"/>
  <c r="AI35" i="5" s="1"/>
  <c r="AG18" i="5"/>
  <c r="AI18" i="5" s="1"/>
  <c r="W36" i="5"/>
  <c r="AG6" i="5"/>
  <c r="AI6" i="5" s="1"/>
  <c r="AG16" i="5"/>
  <c r="AI16" i="5" s="1"/>
  <c r="AE17" i="5"/>
  <c r="AG17" i="5"/>
  <c r="AI17" i="5" s="1"/>
  <c r="AF10" i="5"/>
  <c r="AD10" i="5"/>
  <c r="AE12" i="5"/>
  <c r="AG12" i="5"/>
  <c r="AI12" i="5" s="1"/>
  <c r="AF14" i="5"/>
  <c r="AE34" i="5"/>
  <c r="T36" i="5"/>
  <c r="AE28" i="5"/>
  <c r="U36" i="5"/>
  <c r="AE6" i="5"/>
  <c r="AE14" i="5"/>
  <c r="AE21" i="5"/>
  <c r="AE25" i="5"/>
  <c r="AE31" i="5"/>
  <c r="V36" i="5"/>
  <c r="R6" i="5"/>
  <c r="AD6" i="5" s="1"/>
  <c r="AD8" i="5"/>
  <c r="AE11" i="5"/>
  <c r="AE18" i="5"/>
  <c r="X36" i="5"/>
  <c r="AE29" i="5"/>
  <c r="AE26" i="5"/>
  <c r="AE22" i="5"/>
  <c r="AE32" i="5"/>
  <c r="AG5" i="5"/>
  <c r="I42" i="4"/>
  <c r="U41" i="4"/>
  <c r="AG41" i="4" s="1"/>
  <c r="AI41" i="4" s="1"/>
  <c r="AF8" i="4"/>
  <c r="AD8" i="4"/>
  <c r="AE24" i="4"/>
  <c r="AG24" i="4"/>
  <c r="AI24" i="4" s="1"/>
  <c r="U14" i="4"/>
  <c r="AG18" i="4"/>
  <c r="AI18" i="4" s="1"/>
  <c r="AG25" i="4"/>
  <c r="AI25" i="4" s="1"/>
  <c r="AE25" i="4"/>
  <c r="U13" i="4"/>
  <c r="AG34" i="4"/>
  <c r="AI34" i="4" s="1"/>
  <c r="AG20" i="4"/>
  <c r="AI20" i="4" s="1"/>
  <c r="AG6" i="4"/>
  <c r="AI6" i="4" s="1"/>
  <c r="AF16" i="4"/>
  <c r="AD16" i="4"/>
  <c r="AE28" i="4"/>
  <c r="AG28" i="4"/>
  <c r="AI28" i="4" s="1"/>
  <c r="AD18" i="4"/>
  <c r="AG23" i="4"/>
  <c r="AI23" i="4" s="1"/>
  <c r="AE23" i="4"/>
  <c r="AE35" i="4"/>
  <c r="AG35" i="4"/>
  <c r="AI35" i="4" s="1"/>
  <c r="AG21" i="4"/>
  <c r="AI21" i="4" s="1"/>
  <c r="AG27" i="4"/>
  <c r="AI27" i="4" s="1"/>
  <c r="AG36" i="4"/>
  <c r="AI36" i="4" s="1"/>
  <c r="AE36" i="4"/>
  <c r="U5" i="4"/>
  <c r="W42" i="4"/>
  <c r="AG29" i="4"/>
  <c r="AI29" i="4" s="1"/>
  <c r="AE29" i="4"/>
  <c r="AF6" i="4"/>
  <c r="T42" i="4"/>
  <c r="AE26" i="4"/>
  <c r="S42" i="4"/>
  <c r="V7" i="4"/>
  <c r="U7" i="4" s="1"/>
  <c r="AE22" i="4"/>
  <c r="AE33" i="4"/>
  <c r="V15" i="4"/>
  <c r="U15" i="4" s="1"/>
  <c r="AD11" i="5" l="1"/>
  <c r="AF16" i="5"/>
  <c r="AE36" i="5"/>
  <c r="AF6" i="5"/>
  <c r="AD7" i="5"/>
  <c r="AD36" i="5" s="1"/>
  <c r="AD10" i="4"/>
  <c r="AF13" i="4"/>
  <c r="AG38" i="4"/>
  <c r="AI38" i="4" s="1"/>
  <c r="AE40" i="4"/>
  <c r="AF14" i="4"/>
  <c r="AE8" i="4"/>
  <c r="AG8" i="4"/>
  <c r="AI8" i="4" s="1"/>
  <c r="AE17" i="4"/>
  <c r="AE9" i="4"/>
  <c r="AE11" i="4"/>
  <c r="AG16" i="4"/>
  <c r="AI16" i="4" s="1"/>
  <c r="AE16" i="4"/>
  <c r="AF5" i="4"/>
  <c r="AF42" i="4" s="1"/>
  <c r="R42" i="4"/>
  <c r="AE10" i="4"/>
  <c r="AG19" i="4"/>
  <c r="AI19" i="4" s="1"/>
  <c r="AD15" i="4"/>
  <c r="AD7" i="4"/>
  <c r="AG36" i="5"/>
  <c r="AI5" i="5"/>
  <c r="AI36" i="5" s="1"/>
  <c r="R36" i="5"/>
  <c r="AE14" i="4"/>
  <c r="AG14" i="4"/>
  <c r="AI14" i="4" s="1"/>
  <c r="AE7" i="4"/>
  <c r="AG7" i="4"/>
  <c r="AI7" i="4" s="1"/>
  <c r="V42" i="4"/>
  <c r="AE13" i="4"/>
  <c r="AG13" i="4"/>
  <c r="AI13" i="4" s="1"/>
  <c r="AE15" i="4"/>
  <c r="AG15" i="4"/>
  <c r="AI15" i="4" s="1"/>
  <c r="U42" i="4"/>
  <c r="AE5" i="4"/>
  <c r="AF36" i="5" l="1"/>
  <c r="AI5" i="4"/>
  <c r="AI42" i="4" s="1"/>
  <c r="AG42" i="4"/>
  <c r="M7" i="3" l="1"/>
  <c r="S84" i="2"/>
  <c r="R84" i="2"/>
  <c r="Q84" i="2"/>
  <c r="K35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I84" i="2"/>
  <c r="K84" i="2" l="1"/>
  <c r="H84" i="2"/>
  <c r="N7" i="3" l="1"/>
  <c r="K7" i="3"/>
  <c r="O7" i="3" s="1"/>
  <c r="Q7" i="3" s="1"/>
  <c r="F7" i="3"/>
  <c r="N84" i="2"/>
  <c r="M84" i="2"/>
  <c r="L84" i="2"/>
  <c r="G84" i="2"/>
  <c r="F84" i="2"/>
  <c r="E84" i="2"/>
  <c r="O83" i="2"/>
  <c r="P83" i="2" s="1"/>
  <c r="O82" i="2"/>
  <c r="P82" i="2" s="1"/>
  <c r="O81" i="2"/>
  <c r="P81" i="2" s="1"/>
  <c r="O80" i="2"/>
  <c r="P80" i="2" s="1"/>
  <c r="O79" i="2"/>
  <c r="P79" i="2" s="1"/>
  <c r="O78" i="2"/>
  <c r="P78" i="2" s="1"/>
  <c r="O77" i="2"/>
  <c r="P77" i="2" s="1"/>
  <c r="O76" i="2"/>
  <c r="P76" i="2" s="1"/>
  <c r="O75" i="2"/>
  <c r="P75" i="2" s="1"/>
  <c r="O74" i="2"/>
  <c r="P74" i="2" s="1"/>
  <c r="O73" i="2"/>
  <c r="P73" i="2" s="1"/>
  <c r="O72" i="2"/>
  <c r="P72" i="2" s="1"/>
  <c r="O71" i="2"/>
  <c r="P71" i="2" s="1"/>
  <c r="O70" i="2"/>
  <c r="P70" i="2" s="1"/>
  <c r="O69" i="2"/>
  <c r="P69" i="2" s="1"/>
  <c r="O68" i="2"/>
  <c r="P68" i="2" s="1"/>
  <c r="O67" i="2"/>
  <c r="P67" i="2" s="1"/>
  <c r="O66" i="2"/>
  <c r="P66" i="2" s="1"/>
  <c r="O65" i="2"/>
  <c r="P65" i="2" s="1"/>
  <c r="O64" i="2"/>
  <c r="P64" i="2" s="1"/>
  <c r="O63" i="2"/>
  <c r="P63" i="2" s="1"/>
  <c r="O62" i="2"/>
  <c r="P62" i="2" s="1"/>
  <c r="O61" i="2"/>
  <c r="P61" i="2" s="1"/>
  <c r="O60" i="2"/>
  <c r="P60" i="2" s="1"/>
  <c r="O59" i="2"/>
  <c r="P59" i="2" s="1"/>
  <c r="O58" i="2"/>
  <c r="P58" i="2" s="1"/>
  <c r="O57" i="2"/>
  <c r="P57" i="2" s="1"/>
  <c r="O56" i="2"/>
  <c r="P56" i="2" s="1"/>
  <c r="O55" i="2"/>
  <c r="P55" i="2" s="1"/>
  <c r="O54" i="2"/>
  <c r="P54" i="2" s="1"/>
  <c r="O53" i="2"/>
  <c r="P53" i="2" s="1"/>
  <c r="O52" i="2"/>
  <c r="P52" i="2" s="1"/>
  <c r="O51" i="2"/>
  <c r="P51" i="2" s="1"/>
  <c r="O50" i="2"/>
  <c r="P50" i="2" s="1"/>
  <c r="O49" i="2"/>
  <c r="P49" i="2" s="1"/>
  <c r="O48" i="2"/>
  <c r="P48" i="2" s="1"/>
  <c r="O47" i="2"/>
  <c r="P47" i="2" s="1"/>
  <c r="O46" i="2"/>
  <c r="P46" i="2" s="1"/>
  <c r="O45" i="2"/>
  <c r="P45" i="2" s="1"/>
  <c r="O44" i="2"/>
  <c r="P44" i="2" s="1"/>
  <c r="O43" i="2"/>
  <c r="P43" i="2" s="1"/>
  <c r="O42" i="2"/>
  <c r="P42" i="2" s="1"/>
  <c r="O41" i="2"/>
  <c r="P41" i="2" s="1"/>
  <c r="O40" i="2"/>
  <c r="P40" i="2" s="1"/>
  <c r="O39" i="2"/>
  <c r="P39" i="2" s="1"/>
  <c r="O38" i="2"/>
  <c r="P38" i="2" s="1"/>
  <c r="O37" i="2"/>
  <c r="P37" i="2" s="1"/>
  <c r="O36" i="2"/>
  <c r="P36" i="2" s="1"/>
  <c r="O35" i="2"/>
  <c r="P35" i="2" s="1"/>
  <c r="O34" i="2"/>
  <c r="P34" i="2" s="1"/>
  <c r="O33" i="2"/>
  <c r="P33" i="2" s="1"/>
  <c r="O32" i="2"/>
  <c r="P32" i="2" s="1"/>
  <c r="O31" i="2"/>
  <c r="P31" i="2" s="1"/>
  <c r="O30" i="2"/>
  <c r="P30" i="2" s="1"/>
  <c r="O29" i="2"/>
  <c r="P29" i="2" s="1"/>
  <c r="O28" i="2"/>
  <c r="P28" i="2" s="1"/>
  <c r="O27" i="2"/>
  <c r="P27" i="2" s="1"/>
  <c r="O26" i="2"/>
  <c r="P26" i="2" s="1"/>
  <c r="O25" i="2"/>
  <c r="P25" i="2" s="1"/>
  <c r="O24" i="2"/>
  <c r="P24" i="2" s="1"/>
  <c r="O23" i="2"/>
  <c r="P23" i="2" s="1"/>
  <c r="O22" i="2"/>
  <c r="P22" i="2" s="1"/>
  <c r="O21" i="2"/>
  <c r="P21" i="2" s="1"/>
  <c r="O20" i="2"/>
  <c r="P20" i="2" s="1"/>
  <c r="O19" i="2"/>
  <c r="P19" i="2" s="1"/>
  <c r="O18" i="2"/>
  <c r="P18" i="2" s="1"/>
  <c r="O17" i="2"/>
  <c r="P17" i="2" s="1"/>
  <c r="O16" i="2"/>
  <c r="P16" i="2" s="1"/>
  <c r="O15" i="2"/>
  <c r="P15" i="2" s="1"/>
  <c r="O14" i="2"/>
  <c r="P14" i="2" s="1"/>
  <c r="O13" i="2"/>
  <c r="P13" i="2" s="1"/>
  <c r="O12" i="2"/>
  <c r="P12" i="2" s="1"/>
  <c r="O11" i="2"/>
  <c r="P11" i="2" s="1"/>
  <c r="N10" i="2"/>
  <c r="M10" i="2"/>
  <c r="L10" i="2"/>
  <c r="U7" i="3" l="1"/>
  <c r="R7" i="3"/>
  <c r="E5" i="1"/>
  <c r="O10" i="2"/>
  <c r="O84" i="2"/>
  <c r="L7" i="3"/>
  <c r="P7" i="3" s="1"/>
  <c r="G5" i="1" l="1"/>
  <c r="P84" i="2"/>
  <c r="G4" i="1" s="1"/>
  <c r="P10" i="2"/>
  <c r="G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Una Īverte</author>
  </authors>
  <commentList>
    <comment ref="D13" authorId="0" shapeId="0" xr:uid="{41778494-6FC0-4B2B-A477-9423091FF536}">
      <text>
        <r>
          <rPr>
            <b/>
            <sz val="9"/>
            <color indexed="81"/>
            <rFont val="Tahoma"/>
            <family val="2"/>
            <charset val="186"/>
          </rPr>
          <t>NVD:</t>
        </r>
        <r>
          <rPr>
            <sz val="9"/>
            <color indexed="81"/>
            <rFont val="Tahoma"/>
            <family val="2"/>
            <charset val="186"/>
          </rPr>
          <t xml:space="preserve"> mainīts tarifs no 07.2025
</t>
        </r>
      </text>
    </comment>
  </commentList>
</comments>
</file>

<file path=xl/sharedStrings.xml><?xml version="1.0" encoding="utf-8"?>
<sst xmlns="http://schemas.openxmlformats.org/spreadsheetml/2006/main" count="726" uniqueCount="260">
  <si>
    <t>1. pielikums</t>
  </si>
  <si>
    <t>Pasākums</t>
  </si>
  <si>
    <t>Pakalpojumu pieejamība</t>
  </si>
  <si>
    <t>Aprēķina pamatojums</t>
  </si>
  <si>
    <t>Periods</t>
  </si>
  <si>
    <t>Papildus plānotais pakalpojumu/pacientu/GD skaits</t>
  </si>
  <si>
    <t>Papildus plānotais pakalpojumu/pacientu/GD (mērvienība)</t>
  </si>
  <si>
    <t>pacientu skaits</t>
  </si>
  <si>
    <t>Esošais pakalpojumu apjoms</t>
  </si>
  <si>
    <t>KOPĀ:</t>
  </si>
  <si>
    <t>Ārstniecības iestāde</t>
  </si>
  <si>
    <t>Prognozētais pacientu skaits 2025.g. DRG</t>
  </si>
  <si>
    <t>Finansējums uz 2025.gada 1.rīkojumu</t>
  </si>
  <si>
    <t>010011803</t>
  </si>
  <si>
    <t>Paula Stradiņa klīniskā universitātes slimnīca</t>
  </si>
  <si>
    <t>Rīgas Austrumu klīniskā universitātes slimnīca</t>
  </si>
  <si>
    <t>No iekšējām pārdalēm (6M pārplānošana)</t>
  </si>
  <si>
    <t>Pakalpojumu programmas virssadaļa</t>
  </si>
  <si>
    <t>Pakalpojumu programmas sadaļa</t>
  </si>
  <si>
    <t>Pakalpojumu programmas nosaukums</t>
  </si>
  <si>
    <t>P/N</t>
  </si>
  <si>
    <r>
      <t>1.solis</t>
    </r>
    <r>
      <rPr>
        <b/>
        <u/>
        <sz val="10"/>
        <color theme="1"/>
        <rFont val="Times New Roman"/>
        <family val="1"/>
        <charset val="186"/>
      </rPr>
      <t xml:space="preserve">
</t>
    </r>
    <r>
      <rPr>
        <u/>
        <sz val="10"/>
        <color theme="1"/>
        <rFont val="Times New Roman"/>
        <family val="1"/>
        <charset val="186"/>
      </rPr>
      <t>Obligāti sedzamās pozīcijas</t>
    </r>
  </si>
  <si>
    <r>
      <t xml:space="preserve">2.solis </t>
    </r>
    <r>
      <rPr>
        <b/>
        <u/>
        <sz val="10"/>
        <color theme="1"/>
        <rFont val="Times New Roman"/>
        <family val="1"/>
        <charset val="186"/>
      </rPr>
      <t xml:space="preserve">
</t>
    </r>
    <r>
      <rPr>
        <u/>
        <sz val="10"/>
        <color theme="1"/>
        <rFont val="Times New Roman"/>
        <family val="1"/>
        <charset val="186"/>
      </rPr>
      <t>Apro pārdale</t>
    </r>
  </si>
  <si>
    <r>
      <t xml:space="preserve">3. solis
</t>
    </r>
    <r>
      <rPr>
        <u/>
        <sz val="10"/>
        <color theme="1"/>
        <rFont val="Times New Roman"/>
        <family val="1"/>
        <charset val="186"/>
      </rPr>
      <t>Pašu ieņēmumi par 2025. gadu</t>
    </r>
  </si>
  <si>
    <t>Bērnu klīniskā universitātes slimnīca</t>
  </si>
  <si>
    <t>17. Prognozējamais valsts kompensētais pacientu līdzmaksājums</t>
  </si>
  <si>
    <t>17.1. Prognozējamais valsts kompensētais pacientu līdzmaksājums - neatliekamais</t>
  </si>
  <si>
    <t>Prognozējamais valsts kompensētais pacientu līdzmaksājums - neatliekamais</t>
  </si>
  <si>
    <t>N</t>
  </si>
  <si>
    <t>19. Fiksētais maksājums par iezīmētajām pakalpojumu programmām</t>
  </si>
  <si>
    <t>Stacionārā psihiatriskā palīdzība bērniem</t>
  </si>
  <si>
    <t>07. Maksājums pa pakalpojumu programmām</t>
  </si>
  <si>
    <t>Vēdera aortas endoprotezēšana</t>
  </si>
  <si>
    <t>09. Piemaksājamās manipulācijas</t>
  </si>
  <si>
    <t>09.02. Piemaksa par trombolīzēm</t>
  </si>
  <si>
    <t>Trombolīzes</t>
  </si>
  <si>
    <t>09.13. Piemaksa par endovaskulāru trombektomiju</t>
  </si>
  <si>
    <t>Endovaskulāra trombektomija no precerebrālām un cerebrālām artērijām; Piemaksa par atkārtotu etapu - Endovaskulāra trombektomija no precerebrālām un cerebrālām artērijām; Piemaksa par stenta ievietošanu - Endovaskulāra trombektomija no precerebrālām un cerebrālām artērijām</t>
  </si>
  <si>
    <t>09.23. Piemaksa par E.Coli diagnostiku</t>
  </si>
  <si>
    <t>E.Coli diagnostika</t>
  </si>
  <si>
    <t>09.36. Piemaksa par ekstrakorporālu membrānu oksigenāciju (EKMO)</t>
  </si>
  <si>
    <t>EKMO</t>
  </si>
  <si>
    <t>09.57. Piemaksa par narkoloģiskā testa veilkšanu</t>
  </si>
  <si>
    <t>Narkoloģiskā testa veilkšana</t>
  </si>
  <si>
    <t>10.1. MK noteikumu Nr.555 7.pielikums (atbilstoši rēķiniem)</t>
  </si>
  <si>
    <t>Medicīniskās ierīces, lai nodrošinātu endovaskulāru trombektomiju no precerebrālām un cerebrālām artērijām (7.p.) PSKUS, RAKUS, DRS</t>
  </si>
  <si>
    <t>11. Apmaksa par NovaSeven medikamentiem</t>
  </si>
  <si>
    <t>Apmaksa par NovaSeven medikamentiem</t>
  </si>
  <si>
    <t>Krūšu aortas endoprotezēšana</t>
  </si>
  <si>
    <t>Mikroķirurģija pieaugušajiem</t>
  </si>
  <si>
    <t>Neiroloģija (insulta vienība)</t>
  </si>
  <si>
    <t>09.09. Piemaksa par rehabilitācija psihiatriskā profila pacientiem</t>
  </si>
  <si>
    <t>Rehabilitācijas komandas darbs psihiatrijas iestādē</t>
  </si>
  <si>
    <t>09.20. Piemaksa par IT gultu uzturēšanu</t>
  </si>
  <si>
    <t>Intensīvā terapija</t>
  </si>
  <si>
    <t>Daugavpils reģionālā slimnīca</t>
  </si>
  <si>
    <t>Narkoloģija</t>
  </si>
  <si>
    <t>Jelgavas pilsētas slimnīca</t>
  </si>
  <si>
    <t>01. DRG fiksētais maksājums</t>
  </si>
  <si>
    <t>01.01. DRG fiksētais maksājums - neatliekamais</t>
  </si>
  <si>
    <t>DRG fiksētais maksājums - neatliekamais</t>
  </si>
  <si>
    <t>Jēkabpils reģionālā slimnīca</t>
  </si>
  <si>
    <t>Liepājas reģionālā slimnīca</t>
  </si>
  <si>
    <t>Vidzemes slimnīca</t>
  </si>
  <si>
    <t>Ziemeļkurzemes reģionālā slimnīca</t>
  </si>
  <si>
    <t>Balvu un Gulbenes slimnīcu apvienība</t>
  </si>
  <si>
    <t>Cēsu klīnika</t>
  </si>
  <si>
    <t>Dobeles un apkārtnes slimnīca</t>
  </si>
  <si>
    <t>12. Ilgstošā mākslīgā plaušu ventilācija, aprūpe</t>
  </si>
  <si>
    <t>Ilgstošā mākslīgā plaušu ventilācija, aprūpe</t>
  </si>
  <si>
    <t>Jūrmalas slimnīca</t>
  </si>
  <si>
    <t>Krāslavas slimnīca</t>
  </si>
  <si>
    <t>Kuldīgas slimnīca</t>
  </si>
  <si>
    <t>Ogres rajona slimnīca</t>
  </si>
  <si>
    <t>Preiļu slimnīca</t>
  </si>
  <si>
    <t>Tukuma slimnīca</t>
  </si>
  <si>
    <t>Daugavpils psihoneiroloģiskā slimnīca</t>
  </si>
  <si>
    <t>Psihiatriskā palīdzība bērniem</t>
  </si>
  <si>
    <t>Psihiatriskā palīdzība, tai skaitā pēc tiesas lēmuma</t>
  </si>
  <si>
    <t>Vaivari, nacionālais rehabilitācijas centrs</t>
  </si>
  <si>
    <t>Piejūras slimnīca</t>
  </si>
  <si>
    <t>Rīgas 2. slimnīca</t>
  </si>
  <si>
    <t>Nacionālais psihiskās veselības centrs</t>
  </si>
  <si>
    <t>Slimnīca Ģintermuiža</t>
  </si>
  <si>
    <t>Strenču psihoneiroloģiskā slimnīca</t>
  </si>
  <si>
    <t>Tuberkuloze (psihiatrijas pacientiem)</t>
  </si>
  <si>
    <t>Traumatoloģijas un ortopēdijas slimnīca</t>
  </si>
  <si>
    <t>Aizkraukles slimnīca</t>
  </si>
  <si>
    <t>Bauskas slimnīca</t>
  </si>
  <si>
    <t>Limbažu slimnīca</t>
  </si>
  <si>
    <t>Sanare KRC Jaunķemeri</t>
  </si>
  <si>
    <t>Līgatne, rehabilitācijas centrs</t>
  </si>
  <si>
    <t>Ārstniecības iestādes kods</t>
  </si>
  <si>
    <t>Izpilde uz 8M 2025 pacientu skaits</t>
  </si>
  <si>
    <t>Izpilde uz 8M 2025 finansējums, EUR</t>
  </si>
  <si>
    <t>Papildus nepieciešamais finansējums 2025. gadam, EUR</t>
  </si>
  <si>
    <t>Papildus piešķirtais finansējums 6 mēnešu pārplānošanas rezultātā, EUR</t>
  </si>
  <si>
    <t>2025. gada janvāris-decembris</t>
  </si>
  <si>
    <t>Balstīts uz 2025. gada I-VI faktiskajiem izdevumiem</t>
  </si>
  <si>
    <t>2025. gada janvāris- augusts</t>
  </si>
  <si>
    <t>Balstīts uz 2025. gada I-VIII faktiskajiem izdevumiem</t>
  </si>
  <si>
    <t>2025. gada janvāris- jūnijs</t>
  </si>
  <si>
    <t>Papildus nepieciešamais finansējums 2025.gadā, euro</t>
  </si>
  <si>
    <t>33.18.00 Plānveida stacionāro veselības aprūpes pakalpojumu nodrošināšana</t>
  </si>
  <si>
    <t>Neatliekamās medicīniskās palīdzības pārstrādes segšana</t>
  </si>
  <si>
    <t>1.1. pielikums</t>
  </si>
  <si>
    <t>1.2. pielikums</t>
  </si>
  <si>
    <t>2. Neatliekamās medicīniskās palīdzības pārstrādes segšana</t>
  </si>
  <si>
    <t>33.17.00 Neatliekamās medicīniskās palīdzības nodrošināšana stacionārās ārstniecības iestādēs</t>
  </si>
  <si>
    <t>Papildus nepieciešamais finansējums veselības aprūpes pakalpojumu nepārtrauktības nodrošināšanai 2025. gadā</t>
  </si>
  <si>
    <t>Papildus nepieciešamais finansējums 2025. gadā, EUR</t>
  </si>
  <si>
    <t>* Diagnostiski radniecīgo grupu bāzes tarifs- vidējās izmaksas valstī (kopējās izmaksas/ pacientu skaits)</t>
  </si>
  <si>
    <t>CMI ** 2025</t>
  </si>
  <si>
    <t>** Ārstniecības iestādes veiktā darba indekss- summē iegūtās vērtības katrai iestādei (summētās vērtības katrai iestādei / iestādes kopējais DRG pacientu skaits)</t>
  </si>
  <si>
    <t>CMI** (uz 6M pārplānošanu)</t>
  </si>
  <si>
    <t xml:space="preserve">CMI**
</t>
  </si>
  <si>
    <t>1. rīkojums 2025
 plānotais finansējums, EUR</t>
  </si>
  <si>
    <t>1. rīkojums 2025, 
pacientu skaits</t>
  </si>
  <si>
    <t>6. rīkojums 
(rīkojums pirms 6 mēnešu pārplānošanas) 
plānotais finansējums, EUR</t>
  </si>
  <si>
    <t>Plānotais finansējums uz 2025.gada 6 mēnešiem, EUR</t>
  </si>
  <si>
    <t>Pārstrāde uz 2025. gada 
6 mēnešiem 
Finansējums 33.17 (neatliekamie)</t>
  </si>
  <si>
    <t>Izpilde uz 2025. gada 
6 mēnešiem, EUR</t>
  </si>
  <si>
    <t>8. rīkojums 
plānotais finansējums, EUR</t>
  </si>
  <si>
    <t>Plānotais finansējums uz 2025.gada 8 mēnešiem, EUR</t>
  </si>
  <si>
    <t>Izpilde uz 2025. gada 
8 mēnešiem, EUR</t>
  </si>
  <si>
    <t>Pārstrāde uz 12M 2025 finansējums, EUR</t>
  </si>
  <si>
    <t>ar Diagnozēm saistīto grupu sistēmas  bāzes tarifs* EUR 2025</t>
  </si>
  <si>
    <t>ar Diagnozēm saistīto grupu sistēmas bāzes tarifs* EUR (uz 6M pārplānošanu)</t>
  </si>
  <si>
    <t>Plāns 8M 2025 pacientu skaits ar Diagnozēm saistīto grupu sistēmā</t>
  </si>
  <si>
    <t>Plāns 8M 2025  finansējums, EUR ar Diagnozēm saistīto grupu sistēmā</t>
  </si>
  <si>
    <t xml:space="preserve">ar Diagnozēm saistīto grupu sistēmas bāzes tarifs EUR
</t>
  </si>
  <si>
    <t>Prognozētais pacientu skaits 2025.g. ar Diagnozēm saistīto grupu sistēmā</t>
  </si>
  <si>
    <t>Finansējums uz 2025.gada 8.rīkojumu (izmaiņas ar Diagnozēm saistīto grupu sistēmas bāzes tarifā* un CMI**)</t>
  </si>
  <si>
    <t>Papildus nepieciešamais finansējums neatliekamās medicīniskās palīdzības pārstrādes segšanai</t>
  </si>
  <si>
    <t>Pakalpojuma programma</t>
  </si>
  <si>
    <t>Pakalpojuma programmas nosaukums</t>
  </si>
  <si>
    <t>Tarifs, EUR (N)</t>
  </si>
  <si>
    <t>Tarifs, EUR (P)</t>
  </si>
  <si>
    <t>Plāns 8M
Pacientu skaits, kopā</t>
  </si>
  <si>
    <t>Plāns 8M
Pacientu skaits, N</t>
  </si>
  <si>
    <t>Plāns 8M
Pacientu skaits, P</t>
  </si>
  <si>
    <t>Plāns 8M
Finansējums, EUR kopā</t>
  </si>
  <si>
    <t>Plāns 8M
Finansējums, EUR N</t>
  </si>
  <si>
    <t>Plāns 8M
Finansējums, EUR P</t>
  </si>
  <si>
    <t>% Pacientu izpilde</t>
  </si>
  <si>
    <t>% Finansējuma izpilde</t>
  </si>
  <si>
    <t>Ceļa locītavas endoprotezēšana</t>
  </si>
  <si>
    <t xml:space="preserve">Diennakts stacionārā sniedzamie otrā etapa medicīniskās rehabilitācijas pakalpojumi pieaugušajiem </t>
  </si>
  <si>
    <t>Gūžas locītavas endoprotezēšana ar bezcementa fiksācijas vai hibrīda tipa endoprotēzi</t>
  </si>
  <si>
    <t>Gūžas locītavas endoprotezēšana ar cementējamu endoprotēzi</t>
  </si>
  <si>
    <t>Hronisko pacientu aprūpe ar ārstēšanās ilgumu līdz 14 gultasdienām</t>
  </si>
  <si>
    <t>Izgulējumu, t.sk komplicētu ar osteomielītu  mikroķirurģiskā ārstēšana</t>
  </si>
  <si>
    <t>Ķīmijterapija pieaugušajiem</t>
  </si>
  <si>
    <t>Mikrodiskektomija, mikrofenestrācija</t>
  </si>
  <si>
    <t>Nacionālsociālistiskajā režīmā cietušo personu rehabilitācija</t>
  </si>
  <si>
    <t>Pieaugušo apdegumu stacionārā ārstēšana</t>
  </si>
  <si>
    <t>Radioķiruģija, stereotaktiskā staru terapija un staru terapija ar augsti tehnoloģiskām apstarošanas metodēm</t>
  </si>
  <si>
    <t>Revīzijas endoprotēžu implantēšana, endoprotezēšana osteomielīta un onkoloģijas pacientiem (bez implanta vērtības)</t>
  </si>
  <si>
    <t>09.03. Piemaksa par sarežģītu primāras onkooperācijas veikšanu</t>
  </si>
  <si>
    <t>Sarežģītas primāras onkooperācijas veikšana</t>
  </si>
  <si>
    <t>09.04. Piemaksa par akūto rehabilitāciju jaukta profila gultās</t>
  </si>
  <si>
    <t>Akūtā rehabilitācija jaukta profila gultās</t>
  </si>
  <si>
    <t>09.05. Piemaksa par urīnpūšļa fotodinamisku diagnostiku (FDD)</t>
  </si>
  <si>
    <t>Urīnpūšļa fotodinamisku diagnostika (FDD)</t>
  </si>
  <si>
    <t>09.06. Piemaksa par pozitronu emisijas tomogrāfiju/datortomogrāfiju</t>
  </si>
  <si>
    <t>PET/DT (Pozitronu emisijas tomogrāfija/datortomogrāfija ar medikamentiem ar/bez kontrastvielām) (50810, 50795, 50796)</t>
  </si>
  <si>
    <t>09.07. Piemaksa par hibridizācijas izmeklējumu mutāciju noteikšanai</t>
  </si>
  <si>
    <t>Hibridizācija</t>
  </si>
  <si>
    <t>09.08. Piemaksa par pavadošās personas atrašanās pie pacienta</t>
  </si>
  <si>
    <t>Pavadošās personas atrašanās pie pacienta</t>
  </si>
  <si>
    <t>09.12. Piemaksa par pacienta apmācību stacionārā par enterālu un parenterālu barošanu</t>
  </si>
  <si>
    <t>Enterāla un parenterāla barošana - apmācība</t>
  </si>
  <si>
    <t>09.19. Piemaksa par elektromagnētiski navigētas bronhoskopijas (ENB) izmantošanu</t>
  </si>
  <si>
    <t>Bronhoskopija</t>
  </si>
  <si>
    <t>09.29. Piemaksa par zāļu koagulācijas faktoru</t>
  </si>
  <si>
    <t>Koagulācijas faktors</t>
  </si>
  <si>
    <t>09.39. Multiplais miega latentuma tests (BKUS 02127)</t>
  </si>
  <si>
    <t>Multiplais miega latentuma tests</t>
  </si>
  <si>
    <t>09.42. Piemaksa par medikamenta Radium Ra 223 dichloride lietošanu</t>
  </si>
  <si>
    <t>Medikamenta Radium Ra 223 dichloride lietošana (60528, 60529)</t>
  </si>
  <si>
    <t>09.46. Piemaksa par ginekoloģiskiem izmeklējumiem</t>
  </si>
  <si>
    <t>Ginekoloģiskie izmeklējumi (16011, 16012, 16021, 16090, 16091)</t>
  </si>
  <si>
    <t>09.50. Piemaksa par griezējšuvējiem</t>
  </si>
  <si>
    <t>Griezējšuvēji</t>
  </si>
  <si>
    <t>09.53. Piemaksa par miega izmeklējumiem</t>
  </si>
  <si>
    <t>Miega izmeklējumi</t>
  </si>
  <si>
    <t>09.62. Piemaksa par rutēnija aplikatoru izmantošanu acs melanomas ārstēšanai</t>
  </si>
  <si>
    <t>Piemaksa par rutēnija aplikatoru izmantošu acs melanomas ārstēšanai</t>
  </si>
  <si>
    <t>10. MK noteikumu Nr.555 7.pielikums (atbilstoši rēķiniem)</t>
  </si>
  <si>
    <t>Individuāli veidotas stentprotēzes endovazālas torakoabdominālas aneirismas gadījumos (3.4.p.) RAKUS</t>
  </si>
  <si>
    <t>Plāns gadam 8.rīkojums
Pacientu skaits, kopā</t>
  </si>
  <si>
    <t>Plāns gadam (8.rīkojums)
Pacientu skaits, kopā</t>
  </si>
  <si>
    <t>Plāns gadam (8.rīkojums)
Pacientu skaits, N</t>
  </si>
  <si>
    <t>Plāns gadam (8.rīkojums)
Pacientu skaits, P</t>
  </si>
  <si>
    <t>Plāns gadam (8.rīkojums)
Finansējums, EUR kopā</t>
  </si>
  <si>
    <t>Plāns gadam (8.rīkojums)
Finansējums, EUR N</t>
  </si>
  <si>
    <t>Plāns gadam (8.rīkojums)
Finansējums, EUR P</t>
  </si>
  <si>
    <t>Pacientu skaitu starpība 8/8 mēn</t>
  </si>
  <si>
    <t>Finansējuma starpība 8/8 mēn, EUR</t>
  </si>
  <si>
    <t>Pieprasīts ar LNG pieprasījumu (izdalīts no neatliekamās palīdzības pieprasījuma 1.1. pielikumā iekļautās infprmācijas)</t>
  </si>
  <si>
    <t>Pacientu skaitu starpība</t>
  </si>
  <si>
    <t>Finansējuma starpība, EUR</t>
  </si>
  <si>
    <t>04. DRG fiksētais maksājums - "Krūšu rekonstrukcija"</t>
  </si>
  <si>
    <t>DRG fiksētais maksājums - "Krūšu rekonstrukcija"</t>
  </si>
  <si>
    <t>Aortālā vārstuļa transkatetrāla implantācija (TAVI)</t>
  </si>
  <si>
    <t>Černobiļas AES avārijas likvidētāju un arodslimnieku ārstēšana stacionārā</t>
  </si>
  <si>
    <t>Hronisko pacientu aprūpe no 15. ārstēšanās dienas vai aprūpes turpināšana pēc akūta ārstēšanas perioda iestādes ietvaros</t>
  </si>
  <si>
    <t>Kohleāro impalntu impalntēšana pieaugušajiem</t>
  </si>
  <si>
    <t>Ortotopiskā sirds transplantācija</t>
  </si>
  <si>
    <t>Pakalpojumi, kas sniegti ilgstoši slimojošām personām darbspējīgā vecumā, ar mērķi novērst iespējamas invaliditātes iestāšanos (01.09.2024)</t>
  </si>
  <si>
    <t>Slimnieku sagatavošana transplantācijai, pacienti ar transplantāta disfunkciju, pacienti ar imūnsuperesīvas terapijas komplikācijām, tās kontrole, korekcija, kā arī pacienti ar nefunkcionējošu transplantātu (niere)</t>
  </si>
  <si>
    <t>Staru terapija, staru terapija un ķīmijterapija pieaugušajiem</t>
  </si>
  <si>
    <t>09.01. Piemaksa par hemodialīzēm</t>
  </si>
  <si>
    <t>Hemodialīzes</t>
  </si>
  <si>
    <t>09.15. Piemaksa par baklofēna sūkņa nomaiņu</t>
  </si>
  <si>
    <t>Piemaksa par baklofēna sūkņa nomaiņu</t>
  </si>
  <si>
    <t>09.28. Piemaksa par hemodialīzes filtru lietošanu</t>
  </si>
  <si>
    <t>Hemodialīzes filtri</t>
  </si>
  <si>
    <t>09.37. Piemaksa par litotripsija</t>
  </si>
  <si>
    <t>Litotripsija</t>
  </si>
  <si>
    <t>09.40. Piemaksa par krūšu rekonstrukcijai pacientēm mastektomijas (ļaundabīga audzēja gadījumā) nepieciešamie papildmateriāliem (saizeri, pēcoperāciju krūšturi, acelulāras dermālās matricas)</t>
  </si>
  <si>
    <t>Krūšu rekonstrukcijas papildmateriāli (23042, 23043, 23044)</t>
  </si>
  <si>
    <t>09.49. Piemaksa par jaundzimušo skrīningu</t>
  </si>
  <si>
    <t>Jaundzimušo skrīnings</t>
  </si>
  <si>
    <t>09.61. Piemaksa par multidisciplināru sanāksmi paliatīvajiem pacientiem</t>
  </si>
  <si>
    <t>Piemaksa par multidisciplināru sanāksmi paliatīvajiem pacientiem</t>
  </si>
  <si>
    <t>Dziļās smadzeņu stimulāciju komplekti (2.1.p.) PSKUS</t>
  </si>
  <si>
    <t>Perfūzijas komplekts (2.2.p. un 2.3.p.) PSKUS</t>
  </si>
  <si>
    <t>18. Piemaksa par ķīmijte.zāļu izlietošanu</t>
  </si>
  <si>
    <t>Piemaksa par ķīmijte.zāļu izlietošanu</t>
  </si>
  <si>
    <t>Plāns gadam 1.rīkojums
Pacientu skaits, kopā</t>
  </si>
  <si>
    <t>Plāns gadam 1.rīkojums
Pacientu skaits, N</t>
  </si>
  <si>
    <t>Plāns gadam1.rīkojums
Pacientu skaits, P</t>
  </si>
  <si>
    <t>Plāns gadam 1.rīkojums
Finansējums, EUR kopā</t>
  </si>
  <si>
    <t>Plāns gadam 1.rīkojums
Finansējums, EUR N</t>
  </si>
  <si>
    <t>Plāns gadam 1.rīkojums
Finansējums, EUR P</t>
  </si>
  <si>
    <t>Plāns gadam 8.rīkojums
Pacientu skaits, N</t>
  </si>
  <si>
    <t>Plāns gadam 8.rīkojums
Pacientu skaits, P</t>
  </si>
  <si>
    <t>Plāns gadam 8.rīkojums
Finansējums, EUR kopā</t>
  </si>
  <si>
    <t>Plāns gadam 8.rīkojums
Finansējums, EUR N</t>
  </si>
  <si>
    <t>Plāns gadam 8.rīkojums
Finansējums, EUR P</t>
  </si>
  <si>
    <t>Papildus nepieciešams finansējums virs līguma apjoma veikto pakalpojumu apmaksai</t>
  </si>
  <si>
    <t>1.3. pielikums</t>
  </si>
  <si>
    <t>1.4. pielikums</t>
  </si>
  <si>
    <t>Plāns gadam 1.rīkojums
Pacientu skaits, P</t>
  </si>
  <si>
    <t>Faktiskā izpilde 8M
Pacientu skaits, kopā</t>
  </si>
  <si>
    <t>Faktiskā izpilde 8M
Pacientu skaits, N</t>
  </si>
  <si>
    <t>Faktiskā izpilde 8M
Pacientu skaits, P</t>
  </si>
  <si>
    <t>Faktiskā izpilde 8M
Finansējums, EUR kopā</t>
  </si>
  <si>
    <t>Faktiskā izpilde 8M
Finansējums, EUR N</t>
  </si>
  <si>
    <t>Faktiskā izpilde 8M
Finansējums, EUR P</t>
  </si>
  <si>
    <t>Papildus nepieciešams finansējums 2025. gadam, EUR</t>
  </si>
  <si>
    <t xml:space="preserve">Papildus nepieciešams finansējums virs līguma apjoma veikto pakalpojumu apmaksai SIA “Rīgas Austrumu klīniskā universitātes slimnīca” </t>
  </si>
  <si>
    <t>Papildus nepieciešams finansējums virs līguma apjoma veikto pakalpojumu apmaksai VSIA “Paula Stradiņa klīniskā universitātes slimnīca"</t>
  </si>
  <si>
    <t>Faktiskā pacientu skaita pārstrāde 2025. gada 8 mēnešos</t>
  </si>
  <si>
    <t>Faktiskā finansējuma pārstrāde 2025. gada 8 mēnešos, EUR</t>
  </si>
  <si>
    <t>2. Plānveida veselības aprūpes pakalpojumu nepārtrauktības nodrošināšanu stacionārā, kas pārsniedz līgumā ar VSIA “Paula Stradiņa klīniskā universitātes slimnīca iekļauto apjomu 2025. gadā</t>
  </si>
  <si>
    <t>Papildus nepieciešamais finansējums plānveida veselības aprūpes pakalpojumu nepārtrauktības nodrošināšanai stacionārā, kas pārsniedz līgumā ar VSIA “Paula Stradiņa klīniskā universitātes slimnīca iekļauto apjomu 2025. gadā</t>
  </si>
  <si>
    <t>Prognozētā pacientu skaita pārstrāde, balstoties uz 8 mēnešu izpildes prognozi, pacientu skaits</t>
  </si>
  <si>
    <t>Pārstrādes apjoma segšana plānveida programmā un pakalpojumu nodrošināšanu līdz gada beigām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</si>
</sst>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b/>
      <u/>
      <sz val="16"/>
      <name val="Calibri"/>
      <family val="2"/>
      <scheme val="minor"/>
    </font>
    <font>
      <b/>
      <sz val="12"/>
      <name val="Times New Roman"/>
      <family val="1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b/>
      <i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name val="Times New Roman"/>
      <family val="1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u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8"/>
      <color theme="1"/>
      <name val="Times New Roman"/>
      <family val="1"/>
    </font>
    <font>
      <sz val="11"/>
      <color theme="1"/>
      <name val="Times New Roman"/>
      <family val="2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8"/>
      <name val="Times New Roman"/>
      <family val="1"/>
    </font>
    <font>
      <b/>
      <sz val="16"/>
      <color theme="1"/>
      <name val="Times New Roman"/>
      <family val="1"/>
    </font>
    <font>
      <sz val="11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3C9"/>
        <bgColor indexed="64"/>
      </patternFill>
    </fill>
    <fill>
      <patternFill patternType="solid">
        <fgColor rgb="FFE5E5FF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20" fillId="0" borderId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 wrapText="1"/>
    </xf>
    <xf numFmtId="0" fontId="3" fillId="0" borderId="0" xfId="2" applyFont="1"/>
    <xf numFmtId="0" fontId="2" fillId="0" borderId="0" xfId="2" applyFont="1"/>
    <xf numFmtId="0" fontId="3" fillId="0" borderId="1" xfId="2" applyFont="1" applyBorder="1" applyAlignment="1">
      <alignment horizontal="center" vertical="center" wrapText="1"/>
    </xf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vertical="center" wrapText="1"/>
    </xf>
    <xf numFmtId="0" fontId="5" fillId="0" borderId="4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3" fontId="2" fillId="0" borderId="0" xfId="2" applyNumberFormat="1" applyFont="1" applyAlignment="1">
      <alignment horizontal="right"/>
    </xf>
    <xf numFmtId="0" fontId="6" fillId="0" borderId="0" xfId="2" applyFont="1"/>
    <xf numFmtId="3" fontId="6" fillId="0" borderId="0" xfId="2" applyNumberFormat="1" applyFont="1"/>
    <xf numFmtId="3" fontId="7" fillId="0" borderId="0" xfId="2" applyNumberFormat="1" applyFont="1" applyAlignment="1">
      <alignment horizontal="right"/>
    </xf>
    <xf numFmtId="0" fontId="8" fillId="0" borderId="0" xfId="2" applyFont="1"/>
    <xf numFmtId="3" fontId="8" fillId="0" borderId="0" xfId="2" applyNumberFormat="1" applyFont="1"/>
    <xf numFmtId="0" fontId="9" fillId="0" borderId="0" xfId="0" applyFont="1"/>
    <xf numFmtId="0" fontId="11" fillId="0" borderId="0" xfId="0" applyFont="1"/>
    <xf numFmtId="3" fontId="11" fillId="0" borderId="0" xfId="0" applyNumberFormat="1" applyFont="1"/>
    <xf numFmtId="0" fontId="14" fillId="0" borderId="0" xfId="0" applyFont="1"/>
    <xf numFmtId="0" fontId="15" fillId="6" borderId="10" xfId="0" applyFont="1" applyFill="1" applyBorder="1" applyAlignment="1">
      <alignment horizontal="center" vertical="center" wrapText="1"/>
    </xf>
    <xf numFmtId="9" fontId="15" fillId="6" borderId="11" xfId="0" applyNumberFormat="1" applyFont="1" applyFill="1" applyBorder="1" applyAlignment="1">
      <alignment horizontal="center" vertical="center" wrapText="1"/>
    </xf>
    <xf numFmtId="9" fontId="15" fillId="6" borderId="12" xfId="0" applyNumberFormat="1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5" fillId="10" borderId="14" xfId="0" applyFont="1" applyFill="1" applyBorder="1" applyAlignment="1">
      <alignment horizontal="center" vertical="center" wrapText="1"/>
    </xf>
    <xf numFmtId="9" fontId="15" fillId="10" borderId="15" xfId="0" applyNumberFormat="1" applyFont="1" applyFill="1" applyBorder="1" applyAlignment="1">
      <alignment horizontal="center" vertical="center" wrapText="1"/>
    </xf>
    <xf numFmtId="9" fontId="15" fillId="10" borderId="16" xfId="0" applyNumberFormat="1" applyFont="1" applyFill="1" applyBorder="1" applyAlignment="1">
      <alignment horizontal="center" vertical="center" wrapText="1"/>
    </xf>
    <xf numFmtId="3" fontId="15" fillId="7" borderId="19" xfId="0" applyNumberFormat="1" applyFont="1" applyFill="1" applyBorder="1" applyAlignment="1">
      <alignment horizontal="center" vertical="center" wrapText="1"/>
    </xf>
    <xf numFmtId="3" fontId="15" fillId="8" borderId="20" xfId="0" applyNumberFormat="1" applyFont="1" applyFill="1" applyBorder="1" applyAlignment="1">
      <alignment horizontal="center" vertical="center" wrapText="1"/>
    </xf>
    <xf numFmtId="3" fontId="15" fillId="6" borderId="19" xfId="0" applyNumberFormat="1" applyFont="1" applyFill="1" applyBorder="1" applyAlignment="1">
      <alignment horizontal="center" vertical="center" wrapText="1"/>
    </xf>
    <xf numFmtId="3" fontId="18" fillId="0" borderId="3" xfId="0" applyNumberFormat="1" applyFont="1" applyBorder="1"/>
    <xf numFmtId="10" fontId="18" fillId="0" borderId="3" xfId="0" applyNumberFormat="1" applyFont="1" applyBorder="1"/>
    <xf numFmtId="0" fontId="18" fillId="0" borderId="3" xfId="0" applyFont="1" applyBorder="1"/>
    <xf numFmtId="10" fontId="18" fillId="0" borderId="6" xfId="0" applyNumberFormat="1" applyFont="1" applyBorder="1"/>
    <xf numFmtId="3" fontId="18" fillId="0" borderId="21" xfId="0" applyNumberFormat="1" applyFont="1" applyBorder="1"/>
    <xf numFmtId="3" fontId="18" fillId="0" borderId="22" xfId="0" applyNumberFormat="1" applyFont="1" applyBorder="1"/>
    <xf numFmtId="3" fontId="18" fillId="0" borderId="23" xfId="0" applyNumberFormat="1" applyFont="1" applyBorder="1"/>
    <xf numFmtId="0" fontId="11" fillId="0" borderId="0" xfId="0" applyFont="1" applyAlignment="1">
      <alignment vertical="top"/>
    </xf>
    <xf numFmtId="9" fontId="18" fillId="0" borderId="6" xfId="0" applyNumberFormat="1" applyFont="1" applyBorder="1"/>
    <xf numFmtId="3" fontId="18" fillId="0" borderId="24" xfId="0" applyNumberFormat="1" applyFont="1" applyBorder="1"/>
    <xf numFmtId="10" fontId="18" fillId="0" borderId="24" xfId="0" applyNumberFormat="1" applyFont="1" applyBorder="1"/>
    <xf numFmtId="0" fontId="18" fillId="0" borderId="24" xfId="0" applyFont="1" applyBorder="1"/>
    <xf numFmtId="10" fontId="18" fillId="0" borderId="25" xfId="0" applyNumberFormat="1" applyFont="1" applyBorder="1"/>
    <xf numFmtId="3" fontId="18" fillId="0" borderId="26" xfId="0" applyNumberFormat="1" applyFont="1" applyBorder="1"/>
    <xf numFmtId="3" fontId="18" fillId="0" borderId="27" xfId="0" applyNumberFormat="1" applyFont="1" applyBorder="1"/>
    <xf numFmtId="3" fontId="18" fillId="0" borderId="28" xfId="0" applyNumberFormat="1" applyFont="1" applyBorder="1"/>
    <xf numFmtId="164" fontId="9" fillId="0" borderId="12" xfId="1" applyNumberFormat="1" applyFont="1" applyBorder="1"/>
    <xf numFmtId="164" fontId="9" fillId="0" borderId="10" xfId="1" applyNumberFormat="1" applyFont="1" applyBorder="1"/>
    <xf numFmtId="164" fontId="9" fillId="0" borderId="0" xfId="1" applyNumberFormat="1" applyFont="1"/>
    <xf numFmtId="0" fontId="10" fillId="0" borderId="0" xfId="0" applyFont="1"/>
    <xf numFmtId="0" fontId="9" fillId="0" borderId="0" xfId="0" applyFont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11" borderId="12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5" borderId="30" xfId="0" applyFont="1" applyFill="1" applyBorder="1"/>
    <xf numFmtId="0" fontId="11" fillId="5" borderId="31" xfId="0" applyFont="1" applyFill="1" applyBorder="1"/>
    <xf numFmtId="0" fontId="11" fillId="0" borderId="30" xfId="0" applyFont="1" applyBorder="1"/>
    <xf numFmtId="0" fontId="11" fillId="0" borderId="32" xfId="0" applyFont="1" applyBorder="1"/>
    <xf numFmtId="3" fontId="11" fillId="5" borderId="32" xfId="0" applyNumberFormat="1" applyFont="1" applyFill="1" applyBorder="1" applyAlignment="1">
      <alignment horizontal="center"/>
    </xf>
    <xf numFmtId="3" fontId="11" fillId="5" borderId="31" xfId="0" applyNumberFormat="1" applyFont="1" applyFill="1" applyBorder="1"/>
    <xf numFmtId="2" fontId="11" fillId="0" borderId="30" xfId="0" applyNumberFormat="1" applyFont="1" applyBorder="1"/>
    <xf numFmtId="4" fontId="11" fillId="0" borderId="31" xfId="0" applyNumberFormat="1" applyFont="1" applyBorder="1" applyAlignment="1">
      <alignment horizontal="center"/>
    </xf>
    <xf numFmtId="3" fontId="11" fillId="5" borderId="30" xfId="0" applyNumberFormat="1" applyFont="1" applyFill="1" applyBorder="1"/>
    <xf numFmtId="3" fontId="11" fillId="0" borderId="30" xfId="0" applyNumberFormat="1" applyFont="1" applyBorder="1"/>
    <xf numFmtId="3" fontId="11" fillId="5" borderId="33" xfId="0" applyNumberFormat="1" applyFont="1" applyFill="1" applyBorder="1"/>
    <xf numFmtId="164" fontId="9" fillId="0" borderId="11" xfId="1" applyNumberFormat="1" applyFont="1" applyBorder="1"/>
    <xf numFmtId="0" fontId="5" fillId="0" borderId="35" xfId="2" applyFont="1" applyBorder="1" applyAlignment="1">
      <alignment horizontal="center" vertical="center" wrapText="1"/>
    </xf>
    <xf numFmtId="3" fontId="5" fillId="0" borderId="36" xfId="2" applyNumberFormat="1" applyFont="1" applyBorder="1" applyAlignment="1">
      <alignment horizontal="right"/>
    </xf>
    <xf numFmtId="0" fontId="19" fillId="0" borderId="0" xfId="0" applyFont="1"/>
    <xf numFmtId="3" fontId="9" fillId="2" borderId="34" xfId="0" applyNumberFormat="1" applyFont="1" applyFill="1" applyBorder="1"/>
    <xf numFmtId="43" fontId="11" fillId="0" borderId="0" xfId="0" applyNumberFormat="1" applyFont="1"/>
    <xf numFmtId="0" fontId="3" fillId="3" borderId="1" xfId="2" applyFont="1" applyFill="1" applyBorder="1" applyAlignment="1">
      <alignment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3" fontId="3" fillId="3" borderId="1" xfId="2" applyNumberFormat="1" applyFont="1" applyFill="1" applyBorder="1" applyAlignment="1">
      <alignment horizontal="center" vertical="center" wrapText="1"/>
    </xf>
    <xf numFmtId="3" fontId="3" fillId="3" borderId="2" xfId="2" applyNumberFormat="1" applyFont="1" applyFill="1" applyBorder="1" applyAlignment="1">
      <alignment horizontal="center" vertical="center" wrapText="1"/>
    </xf>
    <xf numFmtId="3" fontId="5" fillId="3" borderId="1" xfId="2" applyNumberFormat="1" applyFont="1" applyFill="1" applyBorder="1" applyAlignment="1">
      <alignment horizontal="right" vertical="center"/>
    </xf>
    <xf numFmtId="0" fontId="3" fillId="3" borderId="2" xfId="2" applyFont="1" applyFill="1" applyBorder="1" applyAlignment="1">
      <alignment vertical="center" wrapText="1"/>
    </xf>
    <xf numFmtId="0" fontId="3" fillId="3" borderId="2" xfId="2" applyFont="1" applyFill="1" applyBorder="1" applyAlignment="1">
      <alignment horizontal="center" vertical="center" wrapText="1"/>
    </xf>
    <xf numFmtId="3" fontId="5" fillId="3" borderId="2" xfId="2" applyNumberFormat="1" applyFont="1" applyFill="1" applyBorder="1" applyAlignment="1">
      <alignment horizontal="right" vertical="center"/>
    </xf>
    <xf numFmtId="0" fontId="3" fillId="3" borderId="3" xfId="2" applyFont="1" applyFill="1" applyBorder="1" applyAlignment="1">
      <alignment vertical="center" wrapText="1"/>
    </xf>
    <xf numFmtId="3" fontId="3" fillId="3" borderId="3" xfId="2" applyNumberFormat="1" applyFont="1" applyFill="1" applyBorder="1" applyAlignment="1">
      <alignment horizontal="center" vertical="center" wrapText="1"/>
    </xf>
    <xf numFmtId="3" fontId="5" fillId="3" borderId="3" xfId="2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3" borderId="37" xfId="0" applyFont="1" applyFill="1" applyBorder="1" applyAlignment="1">
      <alignment horizontal="center" vertical="center" wrapText="1"/>
    </xf>
    <xf numFmtId="9" fontId="15" fillId="6" borderId="8" xfId="0" applyNumberFormat="1" applyFont="1" applyFill="1" applyBorder="1" applyAlignment="1">
      <alignment horizontal="center" vertical="center" wrapText="1"/>
    </xf>
    <xf numFmtId="9" fontId="15" fillId="10" borderId="38" xfId="0" applyNumberFormat="1" applyFont="1" applyFill="1" applyBorder="1" applyAlignment="1">
      <alignment horizontal="center" vertical="center" wrapText="1"/>
    </xf>
    <xf numFmtId="3" fontId="18" fillId="0" borderId="39" xfId="0" applyNumberFormat="1" applyFont="1" applyBorder="1"/>
    <xf numFmtId="3" fontId="18" fillId="0" borderId="40" xfId="0" applyNumberFormat="1" applyFont="1" applyBorder="1"/>
    <xf numFmtId="3" fontId="15" fillId="2" borderId="38" xfId="0" applyNumberFormat="1" applyFont="1" applyFill="1" applyBorder="1" applyAlignment="1">
      <alignment horizontal="center" vertical="center" wrapText="1"/>
    </xf>
    <xf numFmtId="164" fontId="9" fillId="0" borderId="13" xfId="1" applyNumberFormat="1" applyFont="1" applyBorder="1"/>
    <xf numFmtId="9" fontId="15" fillId="10" borderId="14" xfId="0" applyNumberFormat="1" applyFont="1" applyFill="1" applyBorder="1" applyAlignment="1">
      <alignment horizontal="center" vertical="center" wrapText="1"/>
    </xf>
    <xf numFmtId="9" fontId="15" fillId="6" borderId="10" xfId="0" applyNumberFormat="1" applyFont="1" applyFill="1" applyBorder="1" applyAlignment="1">
      <alignment horizontal="center" vertical="center" wrapText="1"/>
    </xf>
    <xf numFmtId="164" fontId="9" fillId="0" borderId="8" xfId="1" applyNumberFormat="1" applyFont="1" applyBorder="1"/>
    <xf numFmtId="0" fontId="15" fillId="4" borderId="5" xfId="0" applyFont="1" applyFill="1" applyBorder="1" applyAlignment="1">
      <alignment horizontal="center" vertical="center" wrapText="1"/>
    </xf>
    <xf numFmtId="3" fontId="15" fillId="2" borderId="41" xfId="0" applyNumberFormat="1" applyFont="1" applyFill="1" applyBorder="1" applyAlignment="1">
      <alignment horizontal="center" vertical="center" wrapText="1"/>
    </xf>
    <xf numFmtId="3" fontId="18" fillId="0" borderId="19" xfId="0" applyNumberFormat="1" applyFont="1" applyBorder="1"/>
    <xf numFmtId="3" fontId="18" fillId="0" borderId="42" xfId="0" applyNumberFormat="1" applyFont="1" applyBorder="1"/>
    <xf numFmtId="164" fontId="9" fillId="0" borderId="29" xfId="1" applyNumberFormat="1" applyFont="1" applyBorder="1"/>
    <xf numFmtId="164" fontId="11" fillId="0" borderId="0" xfId="0" applyNumberFormat="1" applyFont="1"/>
    <xf numFmtId="3" fontId="18" fillId="11" borderId="23" xfId="0" applyNumberFormat="1" applyFont="1" applyFill="1" applyBorder="1"/>
    <xf numFmtId="3" fontId="18" fillId="11" borderId="28" xfId="0" applyNumberFormat="1" applyFont="1" applyFill="1" applyBorder="1"/>
    <xf numFmtId="164" fontId="9" fillId="13" borderId="7" xfId="1" applyNumberFormat="1" applyFont="1" applyFill="1" applyBorder="1"/>
    <xf numFmtId="3" fontId="15" fillId="2" borderId="20" xfId="0" applyNumberFormat="1" applyFont="1" applyFill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0" fontId="15" fillId="9" borderId="7" xfId="0" applyFont="1" applyFill="1" applyBorder="1" applyAlignment="1">
      <alignment horizontal="center" vertical="center" wrapText="1"/>
    </xf>
    <xf numFmtId="9" fontId="15" fillId="6" borderId="9" xfId="0" applyNumberFormat="1" applyFont="1" applyFill="1" applyBorder="1" applyAlignment="1">
      <alignment horizontal="center" vertical="center" wrapText="1"/>
    </xf>
    <xf numFmtId="9" fontId="15" fillId="10" borderId="20" xfId="0" applyNumberFormat="1" applyFont="1" applyFill="1" applyBorder="1" applyAlignment="1">
      <alignment horizontal="center" vertical="center" wrapText="1"/>
    </xf>
    <xf numFmtId="9" fontId="15" fillId="10" borderId="41" xfId="0" applyNumberFormat="1" applyFont="1" applyFill="1" applyBorder="1" applyAlignment="1">
      <alignment horizontal="center" vertical="center" wrapText="1"/>
    </xf>
    <xf numFmtId="3" fontId="18" fillId="0" borderId="46" xfId="0" applyNumberFormat="1" applyFont="1" applyBorder="1"/>
    <xf numFmtId="3" fontId="18" fillId="0" borderId="47" xfId="0" applyNumberFormat="1" applyFont="1" applyBorder="1"/>
    <xf numFmtId="0" fontId="21" fillId="0" borderId="12" xfId="3" applyFont="1" applyBorder="1" applyAlignment="1">
      <alignment horizontal="center" vertical="center" wrapText="1"/>
    </xf>
    <xf numFmtId="0" fontId="21" fillId="0" borderId="10" xfId="3" applyFont="1" applyBorder="1" applyAlignment="1">
      <alignment horizontal="center" vertical="center" wrapText="1"/>
    </xf>
    <xf numFmtId="0" fontId="21" fillId="0" borderId="11" xfId="3" applyFont="1" applyBorder="1" applyAlignment="1">
      <alignment horizontal="center" vertical="center" wrapText="1"/>
    </xf>
    <xf numFmtId="0" fontId="21" fillId="0" borderId="29" xfId="3" applyFont="1" applyBorder="1" applyAlignment="1">
      <alignment horizontal="center" vertical="center" wrapText="1"/>
    </xf>
    <xf numFmtId="0" fontId="21" fillId="0" borderId="13" xfId="3" applyFont="1" applyBorder="1" applyAlignment="1">
      <alignment horizontal="center" vertical="center" wrapText="1"/>
    </xf>
    <xf numFmtId="3" fontId="21" fillId="11" borderId="5" xfId="3" applyNumberFormat="1" applyFont="1" applyFill="1" applyBorder="1" applyAlignment="1">
      <alignment horizontal="center" vertical="center" wrapText="1"/>
    </xf>
    <xf numFmtId="3" fontId="22" fillId="9" borderId="5" xfId="3" applyNumberFormat="1" applyFont="1" applyFill="1" applyBorder="1" applyAlignment="1">
      <alignment horizontal="center" vertical="center" wrapText="1"/>
    </xf>
    <xf numFmtId="0" fontId="21" fillId="0" borderId="0" xfId="3" applyFont="1"/>
    <xf numFmtId="3" fontId="23" fillId="0" borderId="16" xfId="3" applyNumberFormat="1" applyFont="1" applyBorder="1"/>
    <xf numFmtId="3" fontId="23" fillId="0" borderId="14" xfId="3" applyNumberFormat="1" applyFont="1" applyBorder="1"/>
    <xf numFmtId="3" fontId="23" fillId="0" borderId="15" xfId="3" applyNumberFormat="1" applyFont="1" applyBorder="1"/>
    <xf numFmtId="4" fontId="23" fillId="0" borderId="20" xfId="3" applyNumberFormat="1" applyFont="1" applyBorder="1"/>
    <xf numFmtId="4" fontId="23" fillId="0" borderId="17" xfId="3" applyNumberFormat="1" applyFont="1" applyBorder="1"/>
    <xf numFmtId="3" fontId="23" fillId="0" borderId="18" xfId="4" applyNumberFormat="1" applyFont="1" applyBorder="1" applyAlignment="1">
      <alignment horizontal="right"/>
    </xf>
    <xf numFmtId="3" fontId="23" fillId="0" borderId="14" xfId="4" applyNumberFormat="1" applyFont="1" applyBorder="1" applyAlignment="1">
      <alignment horizontal="right"/>
    </xf>
    <xf numFmtId="3" fontId="23" fillId="0" borderId="41" xfId="4" applyNumberFormat="1" applyFont="1" applyBorder="1" applyAlignment="1">
      <alignment horizontal="right"/>
    </xf>
    <xf numFmtId="3" fontId="23" fillId="0" borderId="16" xfId="4" applyNumberFormat="1" applyFont="1" applyBorder="1" applyAlignment="1">
      <alignment horizontal="right"/>
    </xf>
    <xf numFmtId="3" fontId="23" fillId="0" borderId="38" xfId="4" applyNumberFormat="1" applyFont="1" applyBorder="1" applyAlignment="1">
      <alignment horizontal="right"/>
    </xf>
    <xf numFmtId="9" fontId="23" fillId="0" borderId="15" xfId="4" applyNumberFormat="1" applyFont="1" applyBorder="1" applyAlignment="1">
      <alignment horizontal="right"/>
    </xf>
    <xf numFmtId="3" fontId="23" fillId="0" borderId="15" xfId="4" applyNumberFormat="1" applyFont="1" applyBorder="1" applyAlignment="1">
      <alignment horizontal="right"/>
    </xf>
    <xf numFmtId="3" fontId="21" fillId="0" borderId="19" xfId="3" applyNumberFormat="1" applyFont="1" applyBorder="1"/>
    <xf numFmtId="3" fontId="21" fillId="0" borderId="0" xfId="3" applyNumberFormat="1" applyFont="1"/>
    <xf numFmtId="3" fontId="23" fillId="0" borderId="21" xfId="3" applyNumberFormat="1" applyFont="1" applyBorder="1"/>
    <xf numFmtId="3" fontId="23" fillId="0" borderId="3" xfId="3" applyNumberFormat="1" applyFont="1" applyBorder="1"/>
    <xf numFmtId="3" fontId="23" fillId="0" borderId="6" xfId="3" applyNumberFormat="1" applyFont="1" applyBorder="1"/>
    <xf numFmtId="4" fontId="23" fillId="0" borderId="23" xfId="3" applyNumberFormat="1" applyFont="1" applyBorder="1"/>
    <xf numFmtId="4" fontId="23" fillId="0" borderId="48" xfId="3" applyNumberFormat="1" applyFont="1" applyBorder="1"/>
    <xf numFmtId="3" fontId="23" fillId="0" borderId="49" xfId="4" applyNumberFormat="1" applyFont="1" applyBorder="1" applyAlignment="1">
      <alignment horizontal="right"/>
    </xf>
    <xf numFmtId="3" fontId="23" fillId="0" borderId="3" xfId="4" applyNumberFormat="1" applyFont="1" applyBorder="1" applyAlignment="1">
      <alignment horizontal="right"/>
    </xf>
    <xf numFmtId="3" fontId="23" fillId="0" borderId="46" xfId="4" applyNumberFormat="1" applyFont="1" applyBorder="1" applyAlignment="1">
      <alignment horizontal="right"/>
    </xf>
    <xf numFmtId="3" fontId="23" fillId="0" borderId="21" xfId="4" applyNumberFormat="1" applyFont="1" applyBorder="1" applyAlignment="1">
      <alignment horizontal="right"/>
    </xf>
    <xf numFmtId="3" fontId="23" fillId="0" borderId="39" xfId="4" applyNumberFormat="1" applyFont="1" applyBorder="1" applyAlignment="1">
      <alignment horizontal="right"/>
    </xf>
    <xf numFmtId="9" fontId="23" fillId="0" borderId="6" xfId="4" applyNumberFormat="1" applyFont="1" applyBorder="1" applyAlignment="1">
      <alignment horizontal="right"/>
    </xf>
    <xf numFmtId="3" fontId="23" fillId="0" borderId="6" xfId="4" applyNumberFormat="1" applyFont="1" applyBorder="1" applyAlignment="1">
      <alignment horizontal="right"/>
    </xf>
    <xf numFmtId="3" fontId="21" fillId="0" borderId="22" xfId="3" applyNumberFormat="1" applyFont="1" applyBorder="1"/>
    <xf numFmtId="3" fontId="23" fillId="0" borderId="49" xfId="3" applyNumberFormat="1" applyFont="1" applyBorder="1" applyAlignment="1">
      <alignment horizontal="right"/>
    </xf>
    <xf numFmtId="3" fontId="23" fillId="0" borderId="3" xfId="3" applyNumberFormat="1" applyFont="1" applyBorder="1" applyAlignment="1">
      <alignment horizontal="right"/>
    </xf>
    <xf numFmtId="3" fontId="23" fillId="0" borderId="46" xfId="3" applyNumberFormat="1" applyFont="1" applyBorder="1" applyAlignment="1">
      <alignment horizontal="right"/>
    </xf>
    <xf numFmtId="3" fontId="23" fillId="0" borderId="21" xfId="3" applyNumberFormat="1" applyFont="1" applyBorder="1" applyAlignment="1">
      <alignment horizontal="right"/>
    </xf>
    <xf numFmtId="3" fontId="23" fillId="0" borderId="39" xfId="3" applyNumberFormat="1" applyFont="1" applyBorder="1" applyAlignment="1">
      <alignment horizontal="right"/>
    </xf>
    <xf numFmtId="9" fontId="23" fillId="0" borderId="6" xfId="3" applyNumberFormat="1" applyFont="1" applyBorder="1" applyAlignment="1">
      <alignment horizontal="right"/>
    </xf>
    <xf numFmtId="3" fontId="23" fillId="0" borderId="6" xfId="3" applyNumberFormat="1" applyFont="1" applyBorder="1" applyAlignment="1">
      <alignment horizontal="right"/>
    </xf>
    <xf numFmtId="43" fontId="23" fillId="0" borderId="3" xfId="5" applyFont="1" applyBorder="1"/>
    <xf numFmtId="10" fontId="21" fillId="0" borderId="0" xfId="3" applyNumberFormat="1" applyFont="1"/>
    <xf numFmtId="3" fontId="22" fillId="9" borderId="0" xfId="3" applyNumberFormat="1" applyFont="1" applyFill="1"/>
    <xf numFmtId="4" fontId="21" fillId="0" borderId="0" xfId="3" applyNumberFormat="1" applyFont="1"/>
    <xf numFmtId="3" fontId="22" fillId="9" borderId="29" xfId="3" applyNumberFormat="1" applyFont="1" applyFill="1" applyBorder="1" applyAlignment="1">
      <alignment horizontal="center" vertical="center" wrapText="1"/>
    </xf>
    <xf numFmtId="0" fontId="20" fillId="0" borderId="0" xfId="3"/>
    <xf numFmtId="3" fontId="24" fillId="0" borderId="16" xfId="3" applyNumberFormat="1" applyFont="1" applyBorder="1"/>
    <xf numFmtId="3" fontId="24" fillId="0" borderId="15" xfId="3" applyNumberFormat="1" applyFont="1" applyBorder="1"/>
    <xf numFmtId="4" fontId="24" fillId="0" borderId="20" xfId="3" applyNumberFormat="1" applyFont="1" applyBorder="1"/>
    <xf numFmtId="4" fontId="24" fillId="0" borderId="17" xfId="3" applyNumberFormat="1" applyFont="1" applyBorder="1"/>
    <xf numFmtId="3" fontId="24" fillId="0" borderId="16" xfId="3" applyNumberFormat="1" applyFont="1" applyBorder="1" applyAlignment="1">
      <alignment horizontal="right"/>
    </xf>
    <xf numFmtId="3" fontId="24" fillId="0" borderId="14" xfId="3" applyNumberFormat="1" applyFont="1" applyBorder="1" applyAlignment="1">
      <alignment horizontal="right"/>
    </xf>
    <xf numFmtId="3" fontId="24" fillId="0" borderId="41" xfId="3" applyNumberFormat="1" applyFont="1" applyBorder="1" applyAlignment="1">
      <alignment horizontal="right"/>
    </xf>
    <xf numFmtId="9" fontId="24" fillId="0" borderId="14" xfId="3" applyNumberFormat="1" applyFont="1" applyBorder="1" applyAlignment="1">
      <alignment horizontal="right"/>
    </xf>
    <xf numFmtId="3" fontId="20" fillId="0" borderId="0" xfId="3" applyNumberFormat="1"/>
    <xf numFmtId="9" fontId="23" fillId="0" borderId="3" xfId="4" applyNumberFormat="1" applyFont="1" applyBorder="1" applyAlignment="1">
      <alignment horizontal="right"/>
    </xf>
    <xf numFmtId="3" fontId="23" fillId="0" borderId="46" xfId="4" applyNumberFormat="1" applyFont="1" applyFill="1" applyBorder="1" applyAlignment="1">
      <alignment horizontal="right"/>
    </xf>
    <xf numFmtId="9" fontId="23" fillId="0" borderId="3" xfId="3" applyNumberFormat="1" applyFont="1" applyBorder="1" applyAlignment="1">
      <alignment horizontal="right"/>
    </xf>
    <xf numFmtId="3" fontId="18" fillId="0" borderId="0" xfId="3" applyNumberFormat="1" applyFont="1"/>
    <xf numFmtId="3" fontId="15" fillId="9" borderId="0" xfId="3" applyNumberFormat="1" applyFont="1" applyFill="1"/>
    <xf numFmtId="3" fontId="27" fillId="5" borderId="21" xfId="3" applyNumberFormat="1" applyFont="1" applyFill="1" applyBorder="1"/>
    <xf numFmtId="3" fontId="27" fillId="5" borderId="3" xfId="3" applyNumberFormat="1" applyFont="1" applyFill="1" applyBorder="1"/>
    <xf numFmtId="3" fontId="27" fillId="5" borderId="6" xfId="3" applyNumberFormat="1" applyFont="1" applyFill="1" applyBorder="1"/>
    <xf numFmtId="4" fontId="27" fillId="5" borderId="23" xfId="3" applyNumberFormat="1" applyFont="1" applyFill="1" applyBorder="1"/>
    <xf numFmtId="4" fontId="27" fillId="5" borderId="48" xfId="3" applyNumberFormat="1" applyFont="1" applyFill="1" applyBorder="1"/>
    <xf numFmtId="3" fontId="27" fillId="5" borderId="21" xfId="3" applyNumberFormat="1" applyFont="1" applyFill="1" applyBorder="1" applyAlignment="1">
      <alignment horizontal="right"/>
    </xf>
    <xf numFmtId="3" fontId="27" fillId="5" borderId="3" xfId="3" applyNumberFormat="1" applyFont="1" applyFill="1" applyBorder="1" applyAlignment="1">
      <alignment horizontal="right"/>
    </xf>
    <xf numFmtId="3" fontId="27" fillId="5" borderId="46" xfId="3" applyNumberFormat="1" applyFont="1" applyFill="1" applyBorder="1" applyAlignment="1">
      <alignment horizontal="right"/>
    </xf>
    <xf numFmtId="9" fontId="27" fillId="5" borderId="3" xfId="3" applyNumberFormat="1" applyFont="1" applyFill="1" applyBorder="1" applyAlignment="1">
      <alignment horizontal="right"/>
    </xf>
    <xf numFmtId="0" fontId="13" fillId="5" borderId="0" xfId="3" applyFont="1" applyFill="1"/>
    <xf numFmtId="0" fontId="23" fillId="0" borderId="10" xfId="3" applyFont="1" applyBorder="1" applyAlignment="1">
      <alignment horizontal="center" vertical="center" wrapText="1"/>
    </xf>
    <xf numFmtId="0" fontId="28" fillId="0" borderId="0" xfId="3" applyFont="1"/>
    <xf numFmtId="0" fontId="3" fillId="3" borderId="35" xfId="2" applyFont="1" applyFill="1" applyBorder="1" applyAlignment="1">
      <alignment horizontal="center" vertical="center" wrapText="1"/>
    </xf>
    <xf numFmtId="3" fontId="3" fillId="3" borderId="24" xfId="2" applyNumberFormat="1" applyFont="1" applyFill="1" applyBorder="1" applyAlignment="1">
      <alignment horizontal="center" vertical="center" wrapText="1"/>
    </xf>
    <xf numFmtId="3" fontId="5" fillId="3" borderId="24" xfId="2" applyNumberFormat="1" applyFont="1" applyFill="1" applyBorder="1" applyAlignment="1">
      <alignment horizontal="right" vertical="center"/>
    </xf>
    <xf numFmtId="0" fontId="5" fillId="0" borderId="14" xfId="2" applyFont="1" applyBorder="1" applyAlignment="1">
      <alignment horizontal="center" vertical="center" wrapText="1"/>
    </xf>
    <xf numFmtId="3" fontId="2" fillId="0" borderId="0" xfId="2" applyNumberFormat="1" applyFont="1" applyAlignment="1">
      <alignment vertical="center" wrapText="1"/>
    </xf>
    <xf numFmtId="0" fontId="29" fillId="0" borderId="0" xfId="0" applyFont="1"/>
    <xf numFmtId="0" fontId="30" fillId="0" borderId="0" xfId="0" applyFont="1" applyAlignment="1">
      <alignment horizontal="center" vertical="center" wrapText="1"/>
    </xf>
    <xf numFmtId="0" fontId="29" fillId="11" borderId="8" xfId="0" applyFont="1" applyFill="1" applyBorder="1" applyAlignment="1">
      <alignment horizontal="center" vertical="center" wrapText="1"/>
    </xf>
    <xf numFmtId="0" fontId="29" fillId="3" borderId="12" xfId="0" applyFont="1" applyFill="1" applyBorder="1" applyAlignment="1">
      <alignment horizontal="center" vertical="center" wrapText="1"/>
    </xf>
    <xf numFmtId="0" fontId="29" fillId="3" borderId="11" xfId="0" applyFont="1" applyFill="1" applyBorder="1" applyAlignment="1">
      <alignment horizontal="center" vertical="center" wrapText="1"/>
    </xf>
    <xf numFmtId="3" fontId="29" fillId="5" borderId="33" xfId="0" applyNumberFormat="1" applyFont="1" applyFill="1" applyBorder="1"/>
    <xf numFmtId="4" fontId="29" fillId="0" borderId="30" xfId="0" applyNumberFormat="1" applyFont="1" applyBorder="1"/>
    <xf numFmtId="4" fontId="29" fillId="0" borderId="33" xfId="0" applyNumberFormat="1" applyFont="1" applyBorder="1"/>
    <xf numFmtId="2" fontId="29" fillId="0" borderId="0" xfId="0" applyNumberFormat="1" applyFont="1"/>
    <xf numFmtId="3" fontId="29" fillId="0" borderId="0" xfId="0" applyNumberFormat="1" applyFont="1"/>
    <xf numFmtId="0" fontId="4" fillId="0" borderId="0" xfId="2" applyFont="1" applyAlignment="1">
      <alignment horizontal="center" vertical="center" wrapText="1"/>
    </xf>
    <xf numFmtId="0" fontId="9" fillId="0" borderId="43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1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</cellXfs>
  <cellStyles count="6">
    <cellStyle name="Comma" xfId="1" builtinId="3"/>
    <cellStyle name="Comma 10" xfId="5" xr:uid="{562A56DE-D560-434B-904F-7D5AE9DEF115}"/>
    <cellStyle name="Comma 2" xfId="4" xr:uid="{4E6560FE-D8EC-4EB7-85F7-2A2BF807F1F1}"/>
    <cellStyle name="Normal" xfId="0" builtinId="0"/>
    <cellStyle name="Normal 2" xfId="3" xr:uid="{881CCC46-BDB0-44E4-9088-0985267C1754}"/>
    <cellStyle name="Normal 2 2" xfId="2" xr:uid="{11065F90-8F24-4184-B555-5B27AC8287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file_redirect$\Documents%20and%20Settings\bd-adija\Local%20Settings\Temporary%20Internet%20Files\Content.Outlook\U63RD85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3/SAVA/P&#256;RPLANO&#352;ANA/parplanosana_9menesi/R0020%20-SAVA_izpilde_veiktais_darbs_09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2/SAVA/!_Grozijumi%202012.gada%20laikaa/Egija_Grozijumi%20ar%2001.10.2012_NEPIENEMTIE/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is.skrastins\Desktop\Ivita\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  <sheetName val="izm.posteni"/>
      <sheetName val="strukturkodi"/>
    </sheetNames>
    <sheetDataSet>
      <sheetData sheetId="0" refreshError="1"/>
      <sheetData sheetId="1" refreshError="1"/>
      <sheetData sheetId="2" refreshError="1"/>
      <sheetData sheetId="3">
        <row r="106">
          <cell r="A106" t="str">
            <v>Recover</v>
          </cell>
        </row>
      </sheetData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3EBC3-D087-4DF5-B7C5-D285CD3E8312}">
  <sheetPr>
    <tabColor theme="7"/>
    <pageSetUpPr fitToPage="1"/>
  </sheetPr>
  <dimension ref="A1:Q18"/>
  <sheetViews>
    <sheetView tabSelected="1" view="pageBreakPreview" zoomScale="80" zoomScaleNormal="80" zoomScaleSheetLayoutView="80" workbookViewId="0">
      <selection activeCell="A5" sqref="A5"/>
    </sheetView>
  </sheetViews>
  <sheetFormatPr defaultColWidth="9.140625" defaultRowHeight="15" x14ac:dyDescent="0.25"/>
  <cols>
    <col min="1" max="1" width="33.5703125" style="1" customWidth="1"/>
    <col min="2" max="2" width="13.28515625" style="2" customWidth="1"/>
    <col min="3" max="3" width="23.42578125" style="2" customWidth="1"/>
    <col min="4" max="4" width="19.140625" style="2" customWidth="1"/>
    <col min="5" max="6" width="23.7109375" style="2" customWidth="1"/>
    <col min="7" max="7" width="18.7109375" style="4" customWidth="1"/>
    <col min="8" max="8" width="13.140625" style="4" customWidth="1"/>
    <col min="9" max="9" width="9.140625" style="4" customWidth="1"/>
    <col min="10" max="10" width="27.42578125" style="4" customWidth="1"/>
    <col min="11" max="11" width="39.28515625" style="4" customWidth="1"/>
    <col min="12" max="12" width="11" style="4" customWidth="1"/>
    <col min="13" max="13" width="12.28515625" style="4" customWidth="1"/>
    <col min="14" max="16" width="9.140625" style="4"/>
    <col min="17" max="17" width="10.7109375" style="4" bestFit="1" customWidth="1"/>
    <col min="18" max="16384" width="9.140625" style="4"/>
  </cols>
  <sheetData>
    <row r="1" spans="1:17" ht="15.75" x14ac:dyDescent="0.25">
      <c r="G1" s="3" t="s">
        <v>0</v>
      </c>
    </row>
    <row r="2" spans="1:17" ht="53.25" customHeight="1" x14ac:dyDescent="0.25">
      <c r="A2" s="210" t="s">
        <v>109</v>
      </c>
      <c r="B2" s="210"/>
      <c r="C2" s="210"/>
      <c r="D2" s="210"/>
      <c r="E2" s="210"/>
      <c r="F2" s="210"/>
      <c r="G2" s="210"/>
    </row>
    <row r="3" spans="1:17" ht="86.25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102</v>
      </c>
    </row>
    <row r="4" spans="1:17" s="1" customFormat="1" ht="54" customHeight="1" x14ac:dyDescent="0.25">
      <c r="A4" s="81" t="s">
        <v>104</v>
      </c>
      <c r="B4" s="82" t="s">
        <v>8</v>
      </c>
      <c r="C4" s="82" t="s">
        <v>98</v>
      </c>
      <c r="D4" s="83" t="s">
        <v>101</v>
      </c>
      <c r="E4" s="84">
        <v>2322</v>
      </c>
      <c r="F4" s="85" t="s">
        <v>7</v>
      </c>
      <c r="G4" s="86">
        <f>'1.1.NEATLIEKAMA'!P84</f>
        <v>3185322</v>
      </c>
      <c r="Q4" s="6"/>
    </row>
    <row r="5" spans="1:17" s="1" customFormat="1" ht="91.5" customHeight="1" x14ac:dyDescent="0.25">
      <c r="A5" s="87" t="s">
        <v>259</v>
      </c>
      <c r="B5" s="88" t="s">
        <v>8</v>
      </c>
      <c r="C5" s="82" t="s">
        <v>100</v>
      </c>
      <c r="D5" s="83" t="s">
        <v>97</v>
      </c>
      <c r="E5" s="85">
        <f>'1.2.DRG'!Q7</f>
        <v>789</v>
      </c>
      <c r="F5" s="85" t="s">
        <v>7</v>
      </c>
      <c r="G5" s="89">
        <f>'1.2.DRG'!U7</f>
        <v>1657869.790890109</v>
      </c>
      <c r="J5" s="199"/>
    </row>
    <row r="6" spans="1:17" s="1" customFormat="1" ht="49.5" customHeight="1" x14ac:dyDescent="0.25">
      <c r="A6" s="90" t="s">
        <v>241</v>
      </c>
      <c r="B6" s="83" t="s">
        <v>8</v>
      </c>
      <c r="C6" s="82" t="s">
        <v>100</v>
      </c>
      <c r="D6" s="83" t="s">
        <v>99</v>
      </c>
      <c r="E6" s="196">
        <f>'1.3. RAKUS'!AF42</f>
        <v>190</v>
      </c>
      <c r="F6" s="85" t="s">
        <v>7</v>
      </c>
      <c r="G6" s="197">
        <f>'1.3. RAKUS'!AI42</f>
        <v>2692741</v>
      </c>
      <c r="J6" s="199"/>
    </row>
    <row r="7" spans="1:17" s="1" customFormat="1" ht="49.5" customHeight="1" x14ac:dyDescent="0.25">
      <c r="A7" s="90" t="s">
        <v>241</v>
      </c>
      <c r="B7" s="83" t="s">
        <v>8</v>
      </c>
      <c r="C7" s="195" t="s">
        <v>100</v>
      </c>
      <c r="D7" s="83" t="s">
        <v>99</v>
      </c>
      <c r="E7" s="91">
        <f>'1.4.PSKUS'!AF36</f>
        <v>203</v>
      </c>
      <c r="F7" s="91" t="s">
        <v>7</v>
      </c>
      <c r="G7" s="92">
        <f>'1.4.PSKUS'!AI36</f>
        <v>1443348</v>
      </c>
      <c r="J7" s="7"/>
    </row>
    <row r="8" spans="1:17" ht="15.75" x14ac:dyDescent="0.25">
      <c r="A8" s="8" t="s">
        <v>9</v>
      </c>
      <c r="B8" s="9"/>
      <c r="C8" s="9"/>
      <c r="D8" s="9"/>
      <c r="E8" s="76"/>
      <c r="F8" s="198"/>
      <c r="G8" s="77">
        <f>SUM(G4:G7)</f>
        <v>8979280.7908901088</v>
      </c>
    </row>
    <row r="9" spans="1:17" s="11" customFormat="1" x14ac:dyDescent="0.25">
      <c r="A9" s="1"/>
      <c r="B9" s="2"/>
      <c r="C9" s="2"/>
      <c r="D9" s="2"/>
      <c r="E9" s="2"/>
      <c r="F9" s="2"/>
      <c r="G9" s="10"/>
    </row>
    <row r="10" spans="1:17" s="11" customFormat="1" x14ac:dyDescent="0.25">
      <c r="A10" s="1"/>
      <c r="B10" s="2"/>
      <c r="C10" s="2"/>
      <c r="D10" s="2"/>
      <c r="E10" s="2"/>
      <c r="F10" s="2"/>
      <c r="G10" s="10"/>
      <c r="J10" s="12"/>
    </row>
    <row r="11" spans="1:17" s="11" customFormat="1" x14ac:dyDescent="0.25">
      <c r="A11" s="1"/>
      <c r="B11" s="2"/>
      <c r="C11" s="2"/>
      <c r="D11" s="2"/>
      <c r="E11" s="2"/>
      <c r="F11" s="2"/>
      <c r="G11" s="10"/>
    </row>
    <row r="12" spans="1:17" s="11" customFormat="1" ht="15.75" x14ac:dyDescent="0.25">
      <c r="A12" s="1"/>
      <c r="B12" s="2"/>
      <c r="C12" s="2"/>
      <c r="D12" s="2"/>
      <c r="E12" s="2"/>
      <c r="F12" s="2"/>
      <c r="G12" s="13"/>
      <c r="J12" s="1"/>
      <c r="K12" s="14"/>
      <c r="L12" s="14"/>
      <c r="M12" s="15"/>
    </row>
    <row r="13" spans="1:17" s="11" customFormat="1" ht="15.75" x14ac:dyDescent="0.25">
      <c r="A13" s="1"/>
      <c r="B13" s="2"/>
      <c r="C13" s="2"/>
      <c r="D13" s="2"/>
      <c r="E13" s="2"/>
      <c r="F13" s="2"/>
      <c r="G13" s="10"/>
      <c r="J13" s="1"/>
      <c r="K13" s="15"/>
      <c r="L13" s="15"/>
      <c r="M13" s="15"/>
    </row>
    <row r="14" spans="1:17" s="11" customFormat="1" ht="15.75" x14ac:dyDescent="0.25">
      <c r="A14" s="1"/>
      <c r="B14" s="2"/>
      <c r="C14" s="2"/>
      <c r="D14" s="2"/>
      <c r="E14" s="2"/>
      <c r="F14" s="2"/>
      <c r="G14" s="10"/>
      <c r="J14" s="4"/>
      <c r="K14" s="14"/>
      <c r="L14" s="14"/>
      <c r="M14" s="15"/>
    </row>
    <row r="15" spans="1:17" s="11" customFormat="1" ht="15.75" x14ac:dyDescent="0.25">
      <c r="A15" s="1"/>
      <c r="B15" s="2"/>
      <c r="C15" s="2"/>
      <c r="D15" s="2"/>
      <c r="E15" s="2"/>
      <c r="F15" s="2"/>
      <c r="G15" s="10"/>
      <c r="J15" s="4"/>
      <c r="K15" s="14"/>
      <c r="L15" s="14"/>
      <c r="M15" s="15"/>
    </row>
    <row r="16" spans="1:17" s="11" customFormat="1" ht="15.75" x14ac:dyDescent="0.25">
      <c r="A16" s="1"/>
      <c r="B16" s="2"/>
      <c r="C16" s="2"/>
      <c r="D16" s="2"/>
      <c r="E16" s="2"/>
      <c r="F16" s="2"/>
      <c r="G16" s="10"/>
      <c r="J16" s="4"/>
      <c r="K16" s="15"/>
      <c r="L16" s="15"/>
      <c r="M16" s="15"/>
    </row>
    <row r="17" spans="1:13" s="11" customFormat="1" ht="15.75" x14ac:dyDescent="0.25">
      <c r="A17" s="1"/>
      <c r="B17" s="2"/>
      <c r="C17" s="2"/>
      <c r="D17" s="2"/>
      <c r="E17" s="2"/>
      <c r="F17" s="2"/>
      <c r="G17" s="10"/>
      <c r="J17" s="4"/>
      <c r="K17" s="15"/>
      <c r="L17" s="15"/>
      <c r="M17" s="15"/>
    </row>
    <row r="18" spans="1:13" ht="15.75" x14ac:dyDescent="0.25">
      <c r="K18" s="14"/>
      <c r="L18" s="14"/>
      <c r="M18" s="15"/>
    </row>
  </sheetData>
  <mergeCells count="1">
    <mergeCell ref="A2:G2"/>
  </mergeCells>
  <pageMargins left="0.31496062992125984" right="0.11811023622047245" top="0.15748031496062992" bottom="0.15748031496062992" header="0.31496062992125984" footer="0.11811023622047245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299F-373A-44DC-B371-5CC1D336D865}">
  <sheetPr>
    <tabColor theme="7"/>
  </sheetPr>
  <dimension ref="A1:AC129"/>
  <sheetViews>
    <sheetView view="pageBreakPreview" topLeftCell="A59" zoomScale="60" zoomScaleNormal="100" workbookViewId="0">
      <selection activeCell="P9" sqref="P9"/>
    </sheetView>
  </sheetViews>
  <sheetFormatPr defaultColWidth="9.140625" defaultRowHeight="15" x14ac:dyDescent="0.25"/>
  <cols>
    <col min="1" max="1" width="38" style="17" customWidth="1"/>
    <col min="2" max="2" width="35.5703125" style="17" customWidth="1"/>
    <col min="3" max="4" width="15.7109375" style="17" customWidth="1"/>
    <col min="5" max="5" width="20.140625" style="17" customWidth="1"/>
    <col min="6" max="6" width="19.140625" style="17" customWidth="1"/>
    <col min="7" max="8" width="21.5703125" style="17" customWidth="1"/>
    <col min="9" max="9" width="22.140625" style="17" customWidth="1"/>
    <col min="10" max="10" width="23.7109375" style="17" customWidth="1"/>
    <col min="11" max="11" width="18.85546875" style="17" customWidth="1"/>
    <col min="12" max="12" width="19.42578125" style="17" customWidth="1"/>
    <col min="13" max="13" width="19.28515625" style="17" customWidth="1"/>
    <col min="14" max="14" width="19.42578125" style="17" customWidth="1"/>
    <col min="15" max="15" width="15.7109375" style="17" customWidth="1"/>
    <col min="16" max="16" width="12.5703125" style="17" customWidth="1"/>
    <col min="17" max="17" width="17.7109375" style="17" customWidth="1"/>
    <col min="18" max="18" width="20.28515625" style="17" customWidth="1"/>
    <col min="19" max="19" width="21.5703125" style="17" customWidth="1"/>
    <col min="20" max="20" width="14.42578125" style="17" customWidth="1"/>
    <col min="21" max="21" width="9.5703125" style="17" customWidth="1"/>
    <col min="22" max="22" width="15.5703125" style="17" customWidth="1"/>
    <col min="23" max="23" width="11.140625" style="17" customWidth="1"/>
    <col min="24" max="24" width="11.7109375" style="17" customWidth="1"/>
    <col min="25" max="25" width="13" style="17" customWidth="1"/>
    <col min="26" max="26" width="13.85546875" style="17" customWidth="1"/>
    <col min="27" max="16384" width="9.140625" style="17"/>
  </cols>
  <sheetData>
    <row r="1" spans="1:29" ht="15.75" x14ac:dyDescent="0.25">
      <c r="S1" s="3" t="s">
        <v>105</v>
      </c>
    </row>
    <row r="2" spans="1:29" ht="44.25" customHeight="1" x14ac:dyDescent="0.3">
      <c r="B2" s="214" t="s">
        <v>133</v>
      </c>
      <c r="C2" s="214"/>
      <c r="D2" s="214"/>
      <c r="E2" s="214"/>
      <c r="F2" s="214"/>
      <c r="G2" s="214"/>
      <c r="H2" s="214"/>
      <c r="I2" s="214"/>
      <c r="J2" s="214"/>
      <c r="K2" s="214"/>
    </row>
    <row r="3" spans="1:29" x14ac:dyDescent="0.25">
      <c r="A3" s="16"/>
    </row>
    <row r="5" spans="1:29" x14ac:dyDescent="0.25">
      <c r="D5" s="18"/>
      <c r="N5" s="18"/>
      <c r="T5" s="18"/>
    </row>
    <row r="6" spans="1:29" x14ac:dyDescent="0.25">
      <c r="O6" s="18"/>
    </row>
    <row r="7" spans="1:29" ht="16.5" thickBot="1" x14ac:dyDescent="0.3">
      <c r="A7" s="19" t="s">
        <v>107</v>
      </c>
      <c r="P7" s="18"/>
      <c r="W7" s="18"/>
    </row>
    <row r="8" spans="1:29" ht="15.75" thickBot="1" x14ac:dyDescent="0.3">
      <c r="L8" s="211" t="s">
        <v>16</v>
      </c>
      <c r="M8" s="212"/>
      <c r="N8" s="212"/>
      <c r="O8" s="213"/>
      <c r="W8" s="18"/>
    </row>
    <row r="9" spans="1:29" ht="100.9" customHeight="1" thickBot="1" x14ac:dyDescent="0.3">
      <c r="A9" s="114" t="s">
        <v>10</v>
      </c>
      <c r="B9" s="20" t="s">
        <v>17</v>
      </c>
      <c r="C9" s="20" t="s">
        <v>18</v>
      </c>
      <c r="D9" s="20" t="s">
        <v>19</v>
      </c>
      <c r="E9" s="21" t="s">
        <v>20</v>
      </c>
      <c r="F9" s="22" t="s">
        <v>117</v>
      </c>
      <c r="G9" s="22" t="s">
        <v>116</v>
      </c>
      <c r="H9" s="95" t="s">
        <v>118</v>
      </c>
      <c r="I9" s="22" t="s">
        <v>119</v>
      </c>
      <c r="J9" s="102" t="s">
        <v>121</v>
      </c>
      <c r="K9" s="95" t="s">
        <v>120</v>
      </c>
      <c r="L9" s="23" t="s">
        <v>21</v>
      </c>
      <c r="M9" s="24" t="s">
        <v>22</v>
      </c>
      <c r="N9" s="25" t="s">
        <v>23</v>
      </c>
      <c r="O9" s="104" t="s">
        <v>96</v>
      </c>
      <c r="P9" s="115" t="s">
        <v>95</v>
      </c>
      <c r="Q9" s="22" t="s">
        <v>122</v>
      </c>
      <c r="R9" s="22" t="s">
        <v>123</v>
      </c>
      <c r="S9" s="116" t="s">
        <v>124</v>
      </c>
    </row>
    <row r="10" spans="1:29" x14ac:dyDescent="0.25">
      <c r="A10" s="26"/>
      <c r="B10" s="26"/>
      <c r="C10" s="26"/>
      <c r="D10" s="26"/>
      <c r="E10" s="27"/>
      <c r="F10" s="28"/>
      <c r="G10" s="96"/>
      <c r="H10" s="101"/>
      <c r="I10" s="101"/>
      <c r="J10" s="96"/>
      <c r="K10" s="99">
        <v>4434213</v>
      </c>
      <c r="L10" s="29">
        <f t="shared" ref="L10:N10" si="0">SUM(L11:L83)</f>
        <v>988625</v>
      </c>
      <c r="M10" s="30">
        <f t="shared" si="0"/>
        <v>20740</v>
      </c>
      <c r="N10" s="31">
        <f t="shared" si="0"/>
        <v>239526</v>
      </c>
      <c r="O10" s="105">
        <f>SUM(O11:O83)</f>
        <v>1248891</v>
      </c>
      <c r="P10" s="113">
        <f>SUM(P11:P83)</f>
        <v>3185322</v>
      </c>
      <c r="Q10" s="117"/>
      <c r="R10" s="101"/>
      <c r="S10" s="118"/>
    </row>
    <row r="11" spans="1:29" x14ac:dyDescent="0.25">
      <c r="A11" s="32" t="s">
        <v>24</v>
      </c>
      <c r="B11" s="33" t="s">
        <v>25</v>
      </c>
      <c r="C11" s="34" t="s">
        <v>26</v>
      </c>
      <c r="D11" s="33" t="s">
        <v>27</v>
      </c>
      <c r="E11" s="35" t="s">
        <v>28</v>
      </c>
      <c r="F11" s="36">
        <v>0</v>
      </c>
      <c r="G11" s="97">
        <v>523066</v>
      </c>
      <c r="H11" s="32">
        <v>523066</v>
      </c>
      <c r="I11" s="32">
        <v>261533</v>
      </c>
      <c r="J11" s="97">
        <v>278379</v>
      </c>
      <c r="K11" s="97">
        <f>J11-I11</f>
        <v>16846</v>
      </c>
      <c r="L11" s="37">
        <v>16846</v>
      </c>
      <c r="M11" s="38"/>
      <c r="N11" s="37"/>
      <c r="O11" s="106">
        <f t="shared" ref="O11:O74" si="1">L11+M11+N11</f>
        <v>16846</v>
      </c>
      <c r="P11" s="110">
        <f t="shared" ref="P11:P42" si="2">K11-O11</f>
        <v>0</v>
      </c>
      <c r="Q11" s="38">
        <v>539912</v>
      </c>
      <c r="R11" s="32">
        <v>359941</v>
      </c>
      <c r="S11" s="119">
        <v>365717</v>
      </c>
      <c r="T11" s="39"/>
      <c r="W11" s="39"/>
      <c r="X11" s="39"/>
      <c r="AA11" s="39"/>
      <c r="AB11" s="39"/>
      <c r="AC11" s="39"/>
    </row>
    <row r="12" spans="1:29" x14ac:dyDescent="0.25">
      <c r="A12" s="32" t="s">
        <v>24</v>
      </c>
      <c r="B12" s="33" t="s">
        <v>29</v>
      </c>
      <c r="C12" s="34" t="s">
        <v>29</v>
      </c>
      <c r="D12" s="33" t="s">
        <v>30</v>
      </c>
      <c r="E12" s="35" t="s">
        <v>28</v>
      </c>
      <c r="F12" s="36">
        <v>415</v>
      </c>
      <c r="G12" s="97">
        <v>1538704</v>
      </c>
      <c r="H12" s="32">
        <v>1538704</v>
      </c>
      <c r="I12" s="32">
        <v>771206</v>
      </c>
      <c r="J12" s="97">
        <v>986254</v>
      </c>
      <c r="K12" s="97">
        <f t="shared" ref="K12:K75" si="3">J12-I12</f>
        <v>215048</v>
      </c>
      <c r="L12" s="37">
        <v>215048</v>
      </c>
      <c r="M12" s="38"/>
      <c r="N12" s="37"/>
      <c r="O12" s="106">
        <f t="shared" si="1"/>
        <v>215048</v>
      </c>
      <c r="P12" s="110">
        <f t="shared" si="2"/>
        <v>0</v>
      </c>
      <c r="Q12" s="38">
        <v>1753752</v>
      </c>
      <c r="R12" s="32">
        <v>1167932</v>
      </c>
      <c r="S12" s="119">
        <v>1260625</v>
      </c>
      <c r="T12" s="39"/>
      <c r="W12" s="39"/>
      <c r="X12" s="39"/>
      <c r="AA12" s="39"/>
      <c r="AB12" s="39"/>
      <c r="AC12" s="39"/>
    </row>
    <row r="13" spans="1:29" x14ac:dyDescent="0.25">
      <c r="A13" s="32" t="s">
        <v>14</v>
      </c>
      <c r="B13" s="33" t="s">
        <v>31</v>
      </c>
      <c r="C13" s="34" t="s">
        <v>31</v>
      </c>
      <c r="D13" s="33" t="s">
        <v>32</v>
      </c>
      <c r="E13" s="35" t="s">
        <v>28</v>
      </c>
      <c r="F13" s="36">
        <v>19</v>
      </c>
      <c r="G13" s="97">
        <v>267488</v>
      </c>
      <c r="H13" s="32">
        <v>281566</v>
      </c>
      <c r="I13" s="32">
        <v>140783</v>
      </c>
      <c r="J13" s="97">
        <v>239331</v>
      </c>
      <c r="K13" s="97">
        <f t="shared" si="3"/>
        <v>98548</v>
      </c>
      <c r="L13" s="37"/>
      <c r="M13" s="38"/>
      <c r="N13" s="37"/>
      <c r="O13" s="106">
        <f t="shared" si="1"/>
        <v>0</v>
      </c>
      <c r="P13" s="110">
        <f t="shared" si="2"/>
        <v>98548</v>
      </c>
      <c r="Q13" s="38">
        <v>281566</v>
      </c>
      <c r="R13" s="32">
        <v>183018</v>
      </c>
      <c r="S13" s="119">
        <v>239331</v>
      </c>
      <c r="T13" s="39"/>
      <c r="W13" s="39"/>
      <c r="X13" s="39"/>
      <c r="AA13" s="39"/>
      <c r="AB13" s="39"/>
      <c r="AC13" s="39"/>
    </row>
    <row r="14" spans="1:29" x14ac:dyDescent="0.25">
      <c r="A14" s="32" t="s">
        <v>14</v>
      </c>
      <c r="B14" s="33" t="s">
        <v>33</v>
      </c>
      <c r="C14" s="34" t="s">
        <v>34</v>
      </c>
      <c r="D14" s="33" t="s">
        <v>35</v>
      </c>
      <c r="E14" s="35" t="s">
        <v>28</v>
      </c>
      <c r="F14" s="36">
        <v>0</v>
      </c>
      <c r="G14" s="97">
        <v>146906</v>
      </c>
      <c r="H14" s="32">
        <v>146906</v>
      </c>
      <c r="I14" s="32">
        <v>73453</v>
      </c>
      <c r="J14" s="97">
        <v>75774</v>
      </c>
      <c r="K14" s="97">
        <f t="shared" si="3"/>
        <v>2321</v>
      </c>
      <c r="L14" s="37"/>
      <c r="M14" s="38"/>
      <c r="N14" s="37"/>
      <c r="O14" s="106">
        <f t="shared" si="1"/>
        <v>0</v>
      </c>
      <c r="P14" s="110">
        <f t="shared" si="2"/>
        <v>2321</v>
      </c>
      <c r="Q14" s="38">
        <v>146906</v>
      </c>
      <c r="R14" s="32">
        <v>97937</v>
      </c>
      <c r="S14" s="119">
        <v>96254</v>
      </c>
      <c r="T14" s="39"/>
      <c r="W14" s="39"/>
      <c r="X14" s="39"/>
      <c r="AA14" s="39"/>
      <c r="AB14" s="39"/>
      <c r="AC14" s="39"/>
    </row>
    <row r="15" spans="1:29" x14ac:dyDescent="0.25">
      <c r="A15" s="32" t="s">
        <v>14</v>
      </c>
      <c r="B15" s="33" t="s">
        <v>33</v>
      </c>
      <c r="C15" s="34" t="s">
        <v>36</v>
      </c>
      <c r="D15" s="33" t="s">
        <v>37</v>
      </c>
      <c r="E15" s="35" t="s">
        <v>28</v>
      </c>
      <c r="F15" s="36">
        <v>0</v>
      </c>
      <c r="G15" s="97">
        <v>183861</v>
      </c>
      <c r="H15" s="32">
        <v>183861</v>
      </c>
      <c r="I15" s="32">
        <v>91931</v>
      </c>
      <c r="J15" s="97">
        <v>110795</v>
      </c>
      <c r="K15" s="97">
        <f t="shared" si="3"/>
        <v>18864</v>
      </c>
      <c r="L15" s="37"/>
      <c r="M15" s="38">
        <v>18864</v>
      </c>
      <c r="N15" s="37"/>
      <c r="O15" s="106">
        <f t="shared" si="1"/>
        <v>18864</v>
      </c>
      <c r="P15" s="110">
        <f t="shared" si="2"/>
        <v>0</v>
      </c>
      <c r="Q15" s="38">
        <v>202725</v>
      </c>
      <c r="R15" s="32">
        <v>135150</v>
      </c>
      <c r="S15" s="119">
        <v>148807</v>
      </c>
      <c r="T15" s="39"/>
      <c r="W15" s="39"/>
      <c r="X15" s="39"/>
      <c r="AA15" s="39"/>
      <c r="AB15" s="39"/>
      <c r="AC15" s="39"/>
    </row>
    <row r="16" spans="1:29" x14ac:dyDescent="0.25">
      <c r="A16" s="32" t="s">
        <v>14</v>
      </c>
      <c r="B16" s="33" t="s">
        <v>33</v>
      </c>
      <c r="C16" s="34" t="s">
        <v>38</v>
      </c>
      <c r="D16" s="33" t="s">
        <v>39</v>
      </c>
      <c r="E16" s="35" t="s">
        <v>28</v>
      </c>
      <c r="F16" s="36">
        <v>0</v>
      </c>
      <c r="G16" s="97">
        <v>0</v>
      </c>
      <c r="H16" s="32">
        <v>0</v>
      </c>
      <c r="I16" s="32">
        <v>0</v>
      </c>
      <c r="J16" s="97">
        <v>257</v>
      </c>
      <c r="K16" s="97">
        <f t="shared" si="3"/>
        <v>257</v>
      </c>
      <c r="L16" s="37"/>
      <c r="M16" s="38"/>
      <c r="N16" s="37"/>
      <c r="O16" s="106">
        <f t="shared" si="1"/>
        <v>0</v>
      </c>
      <c r="P16" s="110">
        <f t="shared" si="2"/>
        <v>257</v>
      </c>
      <c r="Q16" s="38">
        <v>0</v>
      </c>
      <c r="R16" s="32">
        <v>0</v>
      </c>
      <c r="S16" s="119">
        <v>642</v>
      </c>
      <c r="T16" s="39"/>
      <c r="W16" s="39"/>
      <c r="X16" s="39"/>
      <c r="AA16" s="39"/>
      <c r="AB16" s="39"/>
      <c r="AC16" s="39"/>
    </row>
    <row r="17" spans="1:29" x14ac:dyDescent="0.25">
      <c r="A17" s="32" t="s">
        <v>14</v>
      </c>
      <c r="B17" s="33" t="s">
        <v>33</v>
      </c>
      <c r="C17" s="34" t="s">
        <v>40</v>
      </c>
      <c r="D17" s="33" t="s">
        <v>41</v>
      </c>
      <c r="E17" s="35" t="s">
        <v>28</v>
      </c>
      <c r="F17" s="36">
        <v>0</v>
      </c>
      <c r="G17" s="97">
        <v>854374</v>
      </c>
      <c r="H17" s="32">
        <v>854374</v>
      </c>
      <c r="I17" s="32">
        <v>427187</v>
      </c>
      <c r="J17" s="97">
        <v>717411</v>
      </c>
      <c r="K17" s="97">
        <f t="shared" si="3"/>
        <v>290224</v>
      </c>
      <c r="L17" s="37"/>
      <c r="M17" s="38"/>
      <c r="N17" s="37">
        <v>216754</v>
      </c>
      <c r="O17" s="106">
        <f t="shared" si="1"/>
        <v>216754</v>
      </c>
      <c r="P17" s="110">
        <f t="shared" si="2"/>
        <v>73470</v>
      </c>
      <c r="Q17" s="38">
        <v>1071128</v>
      </c>
      <c r="R17" s="32">
        <v>714085</v>
      </c>
      <c r="S17" s="119">
        <v>770931</v>
      </c>
      <c r="T17" s="39"/>
      <c r="W17" s="39"/>
      <c r="X17" s="39"/>
      <c r="AA17" s="39"/>
      <c r="AB17" s="39"/>
      <c r="AC17" s="39"/>
    </row>
    <row r="18" spans="1:29" x14ac:dyDescent="0.25">
      <c r="A18" s="32" t="s">
        <v>14</v>
      </c>
      <c r="B18" s="33" t="s">
        <v>33</v>
      </c>
      <c r="C18" s="34" t="s">
        <v>42</v>
      </c>
      <c r="D18" s="33" t="s">
        <v>43</v>
      </c>
      <c r="E18" s="35" t="s">
        <v>28</v>
      </c>
      <c r="F18" s="36">
        <v>0</v>
      </c>
      <c r="G18" s="97">
        <v>0</v>
      </c>
      <c r="H18" s="32">
        <v>0</v>
      </c>
      <c r="I18" s="32">
        <v>0</v>
      </c>
      <c r="J18" s="97">
        <v>54</v>
      </c>
      <c r="K18" s="97">
        <f t="shared" si="3"/>
        <v>54</v>
      </c>
      <c r="L18" s="37"/>
      <c r="M18" s="38"/>
      <c r="N18" s="37"/>
      <c r="O18" s="106">
        <f t="shared" si="1"/>
        <v>0</v>
      </c>
      <c r="P18" s="110">
        <f t="shared" si="2"/>
        <v>54</v>
      </c>
      <c r="Q18" s="38">
        <v>0</v>
      </c>
      <c r="R18" s="32">
        <v>0</v>
      </c>
      <c r="S18" s="119">
        <v>54</v>
      </c>
      <c r="T18" s="39"/>
      <c r="W18" s="39"/>
      <c r="X18" s="39"/>
      <c r="AA18" s="39"/>
      <c r="AB18" s="39"/>
      <c r="AC18" s="39"/>
    </row>
    <row r="19" spans="1:29" x14ac:dyDescent="0.25">
      <c r="A19" s="32" t="s">
        <v>14</v>
      </c>
      <c r="B19" s="33" t="s">
        <v>44</v>
      </c>
      <c r="C19" s="34" t="s">
        <v>44</v>
      </c>
      <c r="D19" s="33" t="s">
        <v>45</v>
      </c>
      <c r="E19" s="35" t="s">
        <v>28</v>
      </c>
      <c r="F19" s="36">
        <v>0</v>
      </c>
      <c r="G19" s="97">
        <v>986086</v>
      </c>
      <c r="H19" s="32">
        <v>986086</v>
      </c>
      <c r="I19" s="32">
        <v>493043</v>
      </c>
      <c r="J19" s="97">
        <v>511207</v>
      </c>
      <c r="K19" s="97">
        <f t="shared" si="3"/>
        <v>18164</v>
      </c>
      <c r="L19" s="37"/>
      <c r="M19" s="38"/>
      <c r="N19" s="37"/>
      <c r="O19" s="106">
        <f t="shared" si="1"/>
        <v>0</v>
      </c>
      <c r="P19" s="110">
        <f t="shared" si="2"/>
        <v>18164</v>
      </c>
      <c r="Q19" s="38">
        <v>986086</v>
      </c>
      <c r="R19" s="32">
        <v>657391</v>
      </c>
      <c r="S19" s="119">
        <v>719006</v>
      </c>
      <c r="T19" s="39"/>
      <c r="W19" s="39"/>
      <c r="X19" s="39"/>
      <c r="AA19" s="39"/>
      <c r="AB19" s="39"/>
      <c r="AC19" s="39"/>
    </row>
    <row r="20" spans="1:29" x14ac:dyDescent="0.25">
      <c r="A20" s="32" t="s">
        <v>14</v>
      </c>
      <c r="B20" s="33" t="s">
        <v>46</v>
      </c>
      <c r="C20" s="34" t="s">
        <v>46</v>
      </c>
      <c r="D20" s="33" t="s">
        <v>47</v>
      </c>
      <c r="E20" s="35" t="s">
        <v>28</v>
      </c>
      <c r="F20" s="36">
        <v>0</v>
      </c>
      <c r="G20" s="97">
        <v>4226</v>
      </c>
      <c r="H20" s="32">
        <v>4226</v>
      </c>
      <c r="I20" s="32">
        <v>2113</v>
      </c>
      <c r="J20" s="97">
        <v>2237</v>
      </c>
      <c r="K20" s="97">
        <f t="shared" si="3"/>
        <v>124</v>
      </c>
      <c r="L20" s="37"/>
      <c r="M20" s="38"/>
      <c r="N20" s="37"/>
      <c r="O20" s="106">
        <f t="shared" si="1"/>
        <v>0</v>
      </c>
      <c r="P20" s="110">
        <f t="shared" si="2"/>
        <v>124</v>
      </c>
      <c r="Q20" s="38">
        <v>4226</v>
      </c>
      <c r="R20" s="32">
        <v>2817</v>
      </c>
      <c r="S20" s="119">
        <v>2631</v>
      </c>
    </row>
    <row r="21" spans="1:29" x14ac:dyDescent="0.25">
      <c r="A21" s="32" t="s">
        <v>14</v>
      </c>
      <c r="B21" s="33" t="s">
        <v>25</v>
      </c>
      <c r="C21" s="34" t="s">
        <v>26</v>
      </c>
      <c r="D21" s="33" t="s">
        <v>27</v>
      </c>
      <c r="E21" s="35" t="s">
        <v>28</v>
      </c>
      <c r="F21" s="36">
        <v>0</v>
      </c>
      <c r="G21" s="97">
        <v>812539</v>
      </c>
      <c r="H21" s="32">
        <v>819522</v>
      </c>
      <c r="I21" s="32">
        <v>409761</v>
      </c>
      <c r="J21" s="97">
        <v>456573</v>
      </c>
      <c r="K21" s="97">
        <f t="shared" si="3"/>
        <v>46812</v>
      </c>
      <c r="L21" s="37">
        <v>46812</v>
      </c>
      <c r="M21" s="38"/>
      <c r="N21" s="37"/>
      <c r="O21" s="106">
        <f t="shared" si="1"/>
        <v>46812</v>
      </c>
      <c r="P21" s="110">
        <f t="shared" si="2"/>
        <v>0</v>
      </c>
      <c r="Q21" s="38">
        <v>866334</v>
      </c>
      <c r="R21" s="32">
        <v>577556</v>
      </c>
      <c r="S21" s="119">
        <v>598194</v>
      </c>
    </row>
    <row r="22" spans="1:29" x14ac:dyDescent="0.25">
      <c r="A22" s="32" t="s">
        <v>15</v>
      </c>
      <c r="B22" s="33" t="s">
        <v>31</v>
      </c>
      <c r="C22" s="34" t="s">
        <v>31</v>
      </c>
      <c r="D22" s="33" t="s">
        <v>48</v>
      </c>
      <c r="E22" s="35" t="s">
        <v>28</v>
      </c>
      <c r="F22" s="36">
        <v>5</v>
      </c>
      <c r="G22" s="97">
        <v>105306</v>
      </c>
      <c r="H22" s="32">
        <v>189551</v>
      </c>
      <c r="I22" s="32">
        <v>105306</v>
      </c>
      <c r="J22" s="97">
        <v>147429</v>
      </c>
      <c r="K22" s="97">
        <f t="shared" si="3"/>
        <v>42123</v>
      </c>
      <c r="L22" s="37"/>
      <c r="M22" s="38"/>
      <c r="N22" s="37"/>
      <c r="O22" s="106">
        <f t="shared" si="1"/>
        <v>0</v>
      </c>
      <c r="P22" s="110">
        <f t="shared" si="2"/>
        <v>42123</v>
      </c>
      <c r="Q22" s="38">
        <v>210612</v>
      </c>
      <c r="R22" s="32">
        <v>147429</v>
      </c>
      <c r="S22" s="119">
        <v>168490</v>
      </c>
    </row>
    <row r="23" spans="1:29" x14ac:dyDescent="0.25">
      <c r="A23" s="32" t="s">
        <v>15</v>
      </c>
      <c r="B23" s="33" t="s">
        <v>31</v>
      </c>
      <c r="C23" s="34" t="s">
        <v>31</v>
      </c>
      <c r="D23" s="33" t="s">
        <v>49</v>
      </c>
      <c r="E23" s="35" t="s">
        <v>28</v>
      </c>
      <c r="F23" s="36">
        <v>1208</v>
      </c>
      <c r="G23" s="97">
        <v>3125410</v>
      </c>
      <c r="H23" s="32">
        <v>3125410</v>
      </c>
      <c r="I23" s="32">
        <v>1562705</v>
      </c>
      <c r="J23" s="97">
        <v>1585990</v>
      </c>
      <c r="K23" s="97">
        <f t="shared" si="3"/>
        <v>23285</v>
      </c>
      <c r="L23" s="37"/>
      <c r="M23" s="38"/>
      <c r="N23" s="37"/>
      <c r="O23" s="106">
        <f t="shared" si="1"/>
        <v>0</v>
      </c>
      <c r="P23" s="110">
        <f t="shared" si="2"/>
        <v>23285</v>
      </c>
      <c r="Q23" s="38">
        <v>3576381</v>
      </c>
      <c r="R23" s="32">
        <v>2082744</v>
      </c>
      <c r="S23" s="119">
        <v>2231864</v>
      </c>
    </row>
    <row r="24" spans="1:29" x14ac:dyDescent="0.25">
      <c r="A24" s="32" t="s">
        <v>15</v>
      </c>
      <c r="B24" s="33" t="s">
        <v>31</v>
      </c>
      <c r="C24" s="34" t="s">
        <v>31</v>
      </c>
      <c r="D24" s="33" t="s">
        <v>50</v>
      </c>
      <c r="E24" s="35" t="s">
        <v>28</v>
      </c>
      <c r="F24" s="36">
        <v>1155</v>
      </c>
      <c r="G24" s="97">
        <v>2297976</v>
      </c>
      <c r="H24" s="32">
        <v>2297976</v>
      </c>
      <c r="I24" s="32">
        <v>1149983</v>
      </c>
      <c r="J24" s="97">
        <v>1157941</v>
      </c>
      <c r="K24" s="97">
        <f t="shared" si="3"/>
        <v>7958</v>
      </c>
      <c r="L24" s="37"/>
      <c r="M24" s="38"/>
      <c r="N24" s="37"/>
      <c r="O24" s="106">
        <f t="shared" si="1"/>
        <v>0</v>
      </c>
      <c r="P24" s="110">
        <f t="shared" si="2"/>
        <v>7958</v>
      </c>
      <c r="Q24" s="38">
        <v>2309914</v>
      </c>
      <c r="R24" s="32">
        <v>1539943</v>
      </c>
      <c r="S24" s="119">
        <v>1520047</v>
      </c>
      <c r="T24" s="39"/>
      <c r="W24" s="39"/>
      <c r="X24" s="39"/>
    </row>
    <row r="25" spans="1:29" x14ac:dyDescent="0.25">
      <c r="A25" s="32" t="s">
        <v>15</v>
      </c>
      <c r="B25" s="33" t="s">
        <v>31</v>
      </c>
      <c r="C25" s="34" t="s">
        <v>31</v>
      </c>
      <c r="D25" s="33" t="s">
        <v>32</v>
      </c>
      <c r="E25" s="35" t="s">
        <v>28</v>
      </c>
      <c r="F25" s="36">
        <v>13</v>
      </c>
      <c r="G25" s="97">
        <v>183018</v>
      </c>
      <c r="H25" s="32">
        <v>197096</v>
      </c>
      <c r="I25" s="32">
        <v>98548</v>
      </c>
      <c r="J25" s="97">
        <v>239331</v>
      </c>
      <c r="K25" s="97">
        <f t="shared" si="3"/>
        <v>140783</v>
      </c>
      <c r="L25" s="37"/>
      <c r="M25" s="38"/>
      <c r="N25" s="37"/>
      <c r="O25" s="106">
        <f t="shared" si="1"/>
        <v>0</v>
      </c>
      <c r="P25" s="110">
        <f t="shared" si="2"/>
        <v>140783</v>
      </c>
      <c r="Q25" s="38">
        <v>225253</v>
      </c>
      <c r="R25" s="32">
        <v>154862</v>
      </c>
      <c r="S25" s="119">
        <v>351958</v>
      </c>
      <c r="T25" s="39"/>
      <c r="W25" s="39"/>
      <c r="X25" s="39"/>
    </row>
    <row r="26" spans="1:29" x14ac:dyDescent="0.25">
      <c r="A26" s="32" t="s">
        <v>15</v>
      </c>
      <c r="B26" s="33" t="s">
        <v>33</v>
      </c>
      <c r="C26" s="34" t="s">
        <v>51</v>
      </c>
      <c r="D26" s="33" t="s">
        <v>52</v>
      </c>
      <c r="E26" s="35" t="s">
        <v>28</v>
      </c>
      <c r="F26" s="36">
        <v>0</v>
      </c>
      <c r="G26" s="97">
        <v>0</v>
      </c>
      <c r="H26" s="32">
        <v>0</v>
      </c>
      <c r="I26" s="32">
        <v>0</v>
      </c>
      <c r="J26" s="97">
        <v>68</v>
      </c>
      <c r="K26" s="97">
        <f t="shared" si="3"/>
        <v>68</v>
      </c>
      <c r="L26" s="37"/>
      <c r="M26" s="38">
        <v>68</v>
      </c>
      <c r="N26" s="37"/>
      <c r="O26" s="106">
        <f t="shared" si="1"/>
        <v>68</v>
      </c>
      <c r="P26" s="110">
        <f t="shared" si="2"/>
        <v>0</v>
      </c>
      <c r="Q26" s="38">
        <v>87</v>
      </c>
      <c r="R26" s="32">
        <v>58</v>
      </c>
      <c r="S26" s="119">
        <v>68</v>
      </c>
      <c r="T26" s="39"/>
      <c r="W26" s="39"/>
      <c r="X26" s="39"/>
    </row>
    <row r="27" spans="1:29" x14ac:dyDescent="0.25">
      <c r="A27" s="32" t="s">
        <v>15</v>
      </c>
      <c r="B27" s="33" t="s">
        <v>33</v>
      </c>
      <c r="C27" s="34" t="s">
        <v>36</v>
      </c>
      <c r="D27" s="33" t="s">
        <v>37</v>
      </c>
      <c r="E27" s="35" t="s">
        <v>28</v>
      </c>
      <c r="F27" s="36">
        <v>0</v>
      </c>
      <c r="G27" s="97">
        <v>39980</v>
      </c>
      <c r="H27" s="32">
        <v>39980</v>
      </c>
      <c r="I27" s="32">
        <v>19990</v>
      </c>
      <c r="J27" s="97">
        <v>21798</v>
      </c>
      <c r="K27" s="97">
        <f t="shared" si="3"/>
        <v>1808</v>
      </c>
      <c r="L27" s="37"/>
      <c r="M27" s="38">
        <v>1808</v>
      </c>
      <c r="N27" s="37"/>
      <c r="O27" s="106">
        <f t="shared" si="1"/>
        <v>1808</v>
      </c>
      <c r="P27" s="110">
        <f t="shared" si="2"/>
        <v>0</v>
      </c>
      <c r="Q27" s="38">
        <v>41788</v>
      </c>
      <c r="R27" s="32">
        <v>27859</v>
      </c>
      <c r="S27" s="119">
        <v>26693</v>
      </c>
      <c r="T27" s="39"/>
      <c r="W27" s="39"/>
      <c r="X27" s="39"/>
    </row>
    <row r="28" spans="1:29" x14ac:dyDescent="0.25">
      <c r="A28" s="32" t="s">
        <v>15</v>
      </c>
      <c r="B28" s="33" t="s">
        <v>33</v>
      </c>
      <c r="C28" s="34" t="s">
        <v>53</v>
      </c>
      <c r="D28" s="33" t="s">
        <v>54</v>
      </c>
      <c r="E28" s="35" t="s">
        <v>28</v>
      </c>
      <c r="F28" s="36">
        <v>0</v>
      </c>
      <c r="G28" s="97">
        <v>14194256</v>
      </c>
      <c r="H28" s="32">
        <v>14194256</v>
      </c>
      <c r="I28" s="32">
        <v>7097128</v>
      </c>
      <c r="J28" s="97">
        <v>7577099</v>
      </c>
      <c r="K28" s="97">
        <f t="shared" si="3"/>
        <v>479971</v>
      </c>
      <c r="L28" s="37"/>
      <c r="M28" s="38"/>
      <c r="N28" s="37"/>
      <c r="O28" s="106">
        <f t="shared" si="1"/>
        <v>0</v>
      </c>
      <c r="P28" s="110">
        <f t="shared" si="2"/>
        <v>479971</v>
      </c>
      <c r="Q28" s="38">
        <v>14194256</v>
      </c>
      <c r="R28" s="32">
        <v>9462837</v>
      </c>
      <c r="S28" s="119">
        <v>9948003</v>
      </c>
      <c r="T28" s="39"/>
      <c r="W28" s="39"/>
      <c r="X28" s="39"/>
    </row>
    <row r="29" spans="1:29" x14ac:dyDescent="0.25">
      <c r="A29" s="32" t="s">
        <v>15</v>
      </c>
      <c r="B29" s="33" t="s">
        <v>33</v>
      </c>
      <c r="C29" s="34" t="s">
        <v>38</v>
      </c>
      <c r="D29" s="33" t="s">
        <v>39</v>
      </c>
      <c r="E29" s="35" t="s">
        <v>28</v>
      </c>
      <c r="F29" s="36">
        <v>0</v>
      </c>
      <c r="G29" s="97">
        <v>0</v>
      </c>
      <c r="H29" s="32">
        <v>0</v>
      </c>
      <c r="I29" s="32">
        <v>0</v>
      </c>
      <c r="J29" s="97">
        <v>49726</v>
      </c>
      <c r="K29" s="97">
        <f t="shared" si="3"/>
        <v>49726</v>
      </c>
      <c r="L29" s="37"/>
      <c r="M29" s="38"/>
      <c r="N29" s="37"/>
      <c r="O29" s="106">
        <f t="shared" si="1"/>
        <v>0</v>
      </c>
      <c r="P29" s="110">
        <f t="shared" si="2"/>
        <v>49726</v>
      </c>
      <c r="Q29" s="38">
        <v>0</v>
      </c>
      <c r="R29" s="32">
        <v>0</v>
      </c>
      <c r="S29" s="119">
        <v>83390</v>
      </c>
      <c r="T29" s="39"/>
      <c r="W29" s="39"/>
      <c r="X29" s="39"/>
    </row>
    <row r="30" spans="1:29" x14ac:dyDescent="0.25">
      <c r="A30" s="32" t="s">
        <v>15</v>
      </c>
      <c r="B30" s="33" t="s">
        <v>33</v>
      </c>
      <c r="C30" s="34" t="s">
        <v>40</v>
      </c>
      <c r="D30" s="33" t="s">
        <v>41</v>
      </c>
      <c r="E30" s="35" t="s">
        <v>28</v>
      </c>
      <c r="F30" s="36">
        <v>0</v>
      </c>
      <c r="G30" s="97">
        <v>94771</v>
      </c>
      <c r="H30" s="32">
        <v>94771</v>
      </c>
      <c r="I30" s="32">
        <v>47386</v>
      </c>
      <c r="J30" s="97">
        <v>70158</v>
      </c>
      <c r="K30" s="97">
        <f t="shared" si="3"/>
        <v>22772</v>
      </c>
      <c r="L30" s="37"/>
      <c r="M30" s="38"/>
      <c r="N30" s="37">
        <v>22772</v>
      </c>
      <c r="O30" s="106">
        <f t="shared" si="1"/>
        <v>22772</v>
      </c>
      <c r="P30" s="110">
        <f t="shared" si="2"/>
        <v>0</v>
      </c>
      <c r="Q30" s="38">
        <v>117543</v>
      </c>
      <c r="R30" s="32">
        <v>78362</v>
      </c>
      <c r="S30" s="119">
        <v>70158</v>
      </c>
      <c r="T30" s="39"/>
      <c r="W30" s="39"/>
      <c r="X30" s="39"/>
    </row>
    <row r="31" spans="1:29" x14ac:dyDescent="0.25">
      <c r="A31" s="32" t="s">
        <v>15</v>
      </c>
      <c r="B31" s="33" t="s">
        <v>33</v>
      </c>
      <c r="C31" s="34" t="s">
        <v>42</v>
      </c>
      <c r="D31" s="33" t="s">
        <v>43</v>
      </c>
      <c r="E31" s="35" t="s">
        <v>28</v>
      </c>
      <c r="F31" s="36">
        <v>0</v>
      </c>
      <c r="G31" s="97">
        <v>0</v>
      </c>
      <c r="H31" s="32">
        <v>0</v>
      </c>
      <c r="I31" s="32">
        <v>0</v>
      </c>
      <c r="J31" s="97">
        <v>758</v>
      </c>
      <c r="K31" s="97">
        <f t="shared" si="3"/>
        <v>758</v>
      </c>
      <c r="L31" s="37"/>
      <c r="M31" s="38"/>
      <c r="N31" s="37"/>
      <c r="O31" s="106">
        <f t="shared" si="1"/>
        <v>0</v>
      </c>
      <c r="P31" s="110">
        <f t="shared" si="2"/>
        <v>758</v>
      </c>
      <c r="Q31" s="38">
        <v>0</v>
      </c>
      <c r="R31" s="32">
        <v>0</v>
      </c>
      <c r="S31" s="119">
        <v>1408</v>
      </c>
      <c r="T31" s="39"/>
      <c r="W31" s="39"/>
      <c r="X31" s="39"/>
    </row>
    <row r="32" spans="1:29" x14ac:dyDescent="0.25">
      <c r="A32" s="32" t="s">
        <v>15</v>
      </c>
      <c r="B32" s="33" t="s">
        <v>44</v>
      </c>
      <c r="C32" s="34" t="s">
        <v>44</v>
      </c>
      <c r="D32" s="33" t="s">
        <v>45</v>
      </c>
      <c r="E32" s="35" t="s">
        <v>28</v>
      </c>
      <c r="F32" s="36">
        <v>0</v>
      </c>
      <c r="G32" s="97">
        <v>104272</v>
      </c>
      <c r="H32" s="32">
        <v>104272</v>
      </c>
      <c r="I32" s="32">
        <v>52136</v>
      </c>
      <c r="J32" s="97">
        <v>84326</v>
      </c>
      <c r="K32" s="97">
        <f t="shared" si="3"/>
        <v>32190</v>
      </c>
      <c r="L32" s="37"/>
      <c r="M32" s="38"/>
      <c r="N32" s="37"/>
      <c r="O32" s="106">
        <f t="shared" si="1"/>
        <v>0</v>
      </c>
      <c r="P32" s="110">
        <f t="shared" si="2"/>
        <v>32190</v>
      </c>
      <c r="Q32" s="38">
        <v>104272</v>
      </c>
      <c r="R32" s="32">
        <v>69515</v>
      </c>
      <c r="S32" s="119">
        <v>102334</v>
      </c>
      <c r="T32" s="39"/>
      <c r="W32" s="39"/>
      <c r="X32" s="39"/>
    </row>
    <row r="33" spans="1:24" x14ac:dyDescent="0.25">
      <c r="A33" s="32" t="s">
        <v>15</v>
      </c>
      <c r="B33" s="33" t="s">
        <v>25</v>
      </c>
      <c r="C33" s="34" t="s">
        <v>26</v>
      </c>
      <c r="D33" s="33" t="s">
        <v>27</v>
      </c>
      <c r="E33" s="35" t="s">
        <v>28</v>
      </c>
      <c r="F33" s="36">
        <v>0</v>
      </c>
      <c r="G33" s="97">
        <v>1290479</v>
      </c>
      <c r="H33" s="32">
        <v>1294975</v>
      </c>
      <c r="I33" s="32">
        <v>647488</v>
      </c>
      <c r="J33" s="97">
        <v>742703</v>
      </c>
      <c r="K33" s="97">
        <f t="shared" si="3"/>
        <v>95215</v>
      </c>
      <c r="L33" s="37">
        <v>95215</v>
      </c>
      <c r="M33" s="38"/>
      <c r="N33" s="37"/>
      <c r="O33" s="106">
        <f t="shared" si="1"/>
        <v>95215</v>
      </c>
      <c r="P33" s="110">
        <f t="shared" si="2"/>
        <v>0</v>
      </c>
      <c r="Q33" s="38">
        <v>1388347</v>
      </c>
      <c r="R33" s="32">
        <v>925565</v>
      </c>
      <c r="S33" s="119">
        <v>971624</v>
      </c>
    </row>
    <row r="34" spans="1:24" x14ac:dyDescent="0.25">
      <c r="A34" s="32" t="s">
        <v>55</v>
      </c>
      <c r="B34" s="33" t="s">
        <v>31</v>
      </c>
      <c r="C34" s="34" t="s">
        <v>31</v>
      </c>
      <c r="D34" s="33" t="s">
        <v>56</v>
      </c>
      <c r="E34" s="40" t="s">
        <v>28</v>
      </c>
      <c r="F34" s="36">
        <v>783</v>
      </c>
      <c r="G34" s="97">
        <v>516177</v>
      </c>
      <c r="H34" s="32">
        <v>516177</v>
      </c>
      <c r="I34" s="32">
        <v>258418</v>
      </c>
      <c r="J34" s="97">
        <v>371806</v>
      </c>
      <c r="K34" s="97">
        <f t="shared" si="3"/>
        <v>113388</v>
      </c>
      <c r="L34" s="37"/>
      <c r="M34" s="38"/>
      <c r="N34" s="37"/>
      <c r="O34" s="106">
        <f t="shared" si="1"/>
        <v>0</v>
      </c>
      <c r="P34" s="110">
        <f t="shared" si="2"/>
        <v>113388</v>
      </c>
      <c r="Q34" s="38">
        <v>516177</v>
      </c>
      <c r="R34" s="32">
        <v>344118</v>
      </c>
      <c r="S34" s="119">
        <v>527384</v>
      </c>
    </row>
    <row r="35" spans="1:24" x14ac:dyDescent="0.25">
      <c r="A35" s="32" t="s">
        <v>55</v>
      </c>
      <c r="B35" s="33" t="s">
        <v>44</v>
      </c>
      <c r="C35" s="34" t="s">
        <v>44</v>
      </c>
      <c r="D35" s="33" t="s">
        <v>45</v>
      </c>
      <c r="E35" s="40" t="s">
        <v>28</v>
      </c>
      <c r="F35" s="36">
        <v>0</v>
      </c>
      <c r="G35" s="97">
        <v>152346</v>
      </c>
      <c r="H35" s="32">
        <v>152346</v>
      </c>
      <c r="I35" s="32">
        <v>76173</v>
      </c>
      <c r="J35" s="97">
        <v>81589</v>
      </c>
      <c r="K35" s="97">
        <f>J35-I35+183</f>
        <v>5599</v>
      </c>
      <c r="L35" s="37"/>
      <c r="M35" s="38"/>
      <c r="N35" s="37"/>
      <c r="O35" s="106">
        <f t="shared" si="1"/>
        <v>0</v>
      </c>
      <c r="P35" s="110">
        <f t="shared" si="2"/>
        <v>5599</v>
      </c>
      <c r="Q35" s="38">
        <v>152346</v>
      </c>
      <c r="R35" s="32">
        <v>101564</v>
      </c>
      <c r="S35" s="119">
        <v>154815</v>
      </c>
    </row>
    <row r="36" spans="1:24" x14ac:dyDescent="0.25">
      <c r="A36" s="32" t="s">
        <v>55</v>
      </c>
      <c r="B36" s="33" t="s">
        <v>25</v>
      </c>
      <c r="C36" s="34" t="s">
        <v>26</v>
      </c>
      <c r="D36" s="33" t="s">
        <v>27</v>
      </c>
      <c r="E36" s="40" t="s">
        <v>28</v>
      </c>
      <c r="F36" s="36">
        <v>0</v>
      </c>
      <c r="G36" s="97">
        <v>479054</v>
      </c>
      <c r="H36" s="32">
        <v>479054</v>
      </c>
      <c r="I36" s="32">
        <v>239527</v>
      </c>
      <c r="J36" s="97">
        <v>264284</v>
      </c>
      <c r="K36" s="97">
        <f t="shared" si="3"/>
        <v>24757</v>
      </c>
      <c r="L36" s="37">
        <v>24757</v>
      </c>
      <c r="M36" s="38"/>
      <c r="N36" s="37"/>
      <c r="O36" s="106">
        <f t="shared" si="1"/>
        <v>24757</v>
      </c>
      <c r="P36" s="110">
        <f t="shared" si="2"/>
        <v>0</v>
      </c>
      <c r="Q36" s="38">
        <v>503811</v>
      </c>
      <c r="R36" s="32">
        <v>335874</v>
      </c>
      <c r="S36" s="119">
        <v>356114</v>
      </c>
    </row>
    <row r="37" spans="1:24" x14ac:dyDescent="0.25">
      <c r="A37" s="32" t="s">
        <v>57</v>
      </c>
      <c r="B37" s="33" t="s">
        <v>58</v>
      </c>
      <c r="C37" s="34" t="s">
        <v>59</v>
      </c>
      <c r="D37" s="33" t="s">
        <v>60</v>
      </c>
      <c r="E37" s="35" t="s">
        <v>28</v>
      </c>
      <c r="F37" s="36">
        <v>9714</v>
      </c>
      <c r="G37" s="97">
        <v>9028248</v>
      </c>
      <c r="H37" s="32">
        <v>9028248</v>
      </c>
      <c r="I37" s="32">
        <v>4514124</v>
      </c>
      <c r="J37" s="97">
        <v>4535501</v>
      </c>
      <c r="K37" s="97">
        <f t="shared" si="3"/>
        <v>21377</v>
      </c>
      <c r="L37" s="37"/>
      <c r="M37" s="38"/>
      <c r="N37" s="37"/>
      <c r="O37" s="106">
        <f t="shared" si="1"/>
        <v>0</v>
      </c>
      <c r="P37" s="110">
        <f t="shared" si="2"/>
        <v>21377</v>
      </c>
      <c r="Q37" s="38">
        <v>9028248</v>
      </c>
      <c r="R37" s="32">
        <v>6018832</v>
      </c>
      <c r="S37" s="119">
        <v>6026267</v>
      </c>
      <c r="T37" s="39"/>
      <c r="W37" s="39"/>
      <c r="X37" s="39"/>
    </row>
    <row r="38" spans="1:24" x14ac:dyDescent="0.25">
      <c r="A38" s="32" t="s">
        <v>57</v>
      </c>
      <c r="B38" s="33" t="s">
        <v>25</v>
      </c>
      <c r="C38" s="34" t="s">
        <v>26</v>
      </c>
      <c r="D38" s="33" t="s">
        <v>27</v>
      </c>
      <c r="E38" s="35" t="s">
        <v>28</v>
      </c>
      <c r="F38" s="36">
        <v>0</v>
      </c>
      <c r="G38" s="97">
        <v>321305</v>
      </c>
      <c r="H38" s="32">
        <v>321305</v>
      </c>
      <c r="I38" s="32">
        <v>160653</v>
      </c>
      <c r="J38" s="97">
        <v>183964</v>
      </c>
      <c r="K38" s="97">
        <f t="shared" si="3"/>
        <v>23311</v>
      </c>
      <c r="L38" s="37">
        <v>23311</v>
      </c>
      <c r="M38" s="38"/>
      <c r="N38" s="37"/>
      <c r="O38" s="106">
        <f t="shared" si="1"/>
        <v>23311</v>
      </c>
      <c r="P38" s="110">
        <f t="shared" si="2"/>
        <v>0</v>
      </c>
      <c r="Q38" s="38">
        <v>344616</v>
      </c>
      <c r="R38" s="32">
        <v>229744</v>
      </c>
      <c r="S38" s="119">
        <v>240003</v>
      </c>
      <c r="T38" s="39"/>
      <c r="W38" s="39"/>
      <c r="X38" s="39"/>
    </row>
    <row r="39" spans="1:24" x14ac:dyDescent="0.25">
      <c r="A39" s="32" t="s">
        <v>61</v>
      </c>
      <c r="B39" s="33" t="s">
        <v>58</v>
      </c>
      <c r="C39" s="34" t="s">
        <v>59</v>
      </c>
      <c r="D39" s="33" t="s">
        <v>60</v>
      </c>
      <c r="E39" s="35" t="s">
        <v>28</v>
      </c>
      <c r="F39" s="36">
        <v>6395</v>
      </c>
      <c r="G39" s="97">
        <v>6204474</v>
      </c>
      <c r="H39" s="32">
        <v>6204474</v>
      </c>
      <c r="I39" s="32">
        <v>3102722</v>
      </c>
      <c r="J39" s="97">
        <v>3322959</v>
      </c>
      <c r="K39" s="97">
        <f t="shared" si="3"/>
        <v>220237</v>
      </c>
      <c r="L39" s="37"/>
      <c r="M39" s="38"/>
      <c r="N39" s="37"/>
      <c r="O39" s="106">
        <f t="shared" si="1"/>
        <v>0</v>
      </c>
      <c r="P39" s="110">
        <f t="shared" si="2"/>
        <v>220237</v>
      </c>
      <c r="Q39" s="38">
        <v>6204474</v>
      </c>
      <c r="R39" s="32">
        <v>4135993</v>
      </c>
      <c r="S39" s="119">
        <v>4442578</v>
      </c>
      <c r="T39" s="39"/>
      <c r="W39" s="39"/>
      <c r="X39" s="39"/>
    </row>
    <row r="40" spans="1:24" x14ac:dyDescent="0.25">
      <c r="A40" s="32" t="s">
        <v>61</v>
      </c>
      <c r="B40" s="33" t="s">
        <v>31</v>
      </c>
      <c r="C40" s="34" t="s">
        <v>31</v>
      </c>
      <c r="D40" s="33" t="s">
        <v>50</v>
      </c>
      <c r="E40" s="35" t="s">
        <v>28</v>
      </c>
      <c r="F40" s="36">
        <v>303</v>
      </c>
      <c r="G40" s="97">
        <v>602846</v>
      </c>
      <c r="H40" s="32">
        <v>602846</v>
      </c>
      <c r="I40" s="32">
        <v>302418</v>
      </c>
      <c r="J40" s="97">
        <v>358126</v>
      </c>
      <c r="K40" s="97">
        <f t="shared" si="3"/>
        <v>55708</v>
      </c>
      <c r="L40" s="37"/>
      <c r="M40" s="38"/>
      <c r="N40" s="37"/>
      <c r="O40" s="106">
        <f t="shared" si="1"/>
        <v>0</v>
      </c>
      <c r="P40" s="110">
        <f t="shared" si="2"/>
        <v>55708</v>
      </c>
      <c r="Q40" s="38">
        <v>602846</v>
      </c>
      <c r="R40" s="32">
        <v>401897</v>
      </c>
      <c r="S40" s="119">
        <v>473522</v>
      </c>
      <c r="T40" s="39"/>
      <c r="W40" s="39"/>
      <c r="X40" s="39"/>
    </row>
    <row r="41" spans="1:24" x14ac:dyDescent="0.25">
      <c r="A41" s="32" t="s">
        <v>61</v>
      </c>
      <c r="B41" s="33" t="s">
        <v>25</v>
      </c>
      <c r="C41" s="34" t="s">
        <v>26</v>
      </c>
      <c r="D41" s="33" t="s">
        <v>27</v>
      </c>
      <c r="E41" s="35" t="s">
        <v>28</v>
      </c>
      <c r="F41" s="36">
        <v>0</v>
      </c>
      <c r="G41" s="97">
        <v>259086</v>
      </c>
      <c r="H41" s="32">
        <v>259086</v>
      </c>
      <c r="I41" s="32">
        <v>129543</v>
      </c>
      <c r="J41" s="97">
        <v>149685</v>
      </c>
      <c r="K41" s="97">
        <f t="shared" si="3"/>
        <v>20142</v>
      </c>
      <c r="L41" s="37">
        <v>20142</v>
      </c>
      <c r="M41" s="38"/>
      <c r="N41" s="37"/>
      <c r="O41" s="106">
        <f t="shared" si="1"/>
        <v>20142</v>
      </c>
      <c r="P41" s="110">
        <f t="shared" si="2"/>
        <v>0</v>
      </c>
      <c r="Q41" s="38">
        <v>279228</v>
      </c>
      <c r="R41" s="32">
        <v>186152</v>
      </c>
      <c r="S41" s="119">
        <v>196116</v>
      </c>
      <c r="T41" s="39"/>
      <c r="W41" s="39"/>
      <c r="X41" s="39"/>
    </row>
    <row r="42" spans="1:24" x14ac:dyDescent="0.25">
      <c r="A42" s="32" t="s">
        <v>62</v>
      </c>
      <c r="B42" s="33" t="s">
        <v>58</v>
      </c>
      <c r="C42" s="34" t="s">
        <v>59</v>
      </c>
      <c r="D42" s="33" t="s">
        <v>60</v>
      </c>
      <c r="E42" s="35" t="s">
        <v>28</v>
      </c>
      <c r="F42" s="36">
        <v>7717</v>
      </c>
      <c r="G42" s="97">
        <v>9234984</v>
      </c>
      <c r="H42" s="32">
        <v>9234984</v>
      </c>
      <c r="I42" s="32">
        <v>4618090</v>
      </c>
      <c r="J42" s="97">
        <v>4850251</v>
      </c>
      <c r="K42" s="97">
        <f t="shared" si="3"/>
        <v>232161</v>
      </c>
      <c r="L42" s="37"/>
      <c r="M42" s="38"/>
      <c r="N42" s="37"/>
      <c r="O42" s="106">
        <f t="shared" si="1"/>
        <v>0</v>
      </c>
      <c r="P42" s="110">
        <f t="shared" si="2"/>
        <v>232161</v>
      </c>
      <c r="Q42" s="38">
        <v>9234984</v>
      </c>
      <c r="R42" s="32">
        <v>6157055</v>
      </c>
      <c r="S42" s="119">
        <v>6329381</v>
      </c>
      <c r="T42" s="39"/>
      <c r="W42" s="39"/>
      <c r="X42" s="39"/>
    </row>
    <row r="43" spans="1:24" x14ac:dyDescent="0.25">
      <c r="A43" s="32" t="s">
        <v>62</v>
      </c>
      <c r="B43" s="33" t="s">
        <v>25</v>
      </c>
      <c r="C43" s="34" t="s">
        <v>26</v>
      </c>
      <c r="D43" s="33" t="s">
        <v>27</v>
      </c>
      <c r="E43" s="35" t="s">
        <v>28</v>
      </c>
      <c r="F43" s="36">
        <v>0</v>
      </c>
      <c r="G43" s="97">
        <v>352517</v>
      </c>
      <c r="H43" s="32">
        <v>353662</v>
      </c>
      <c r="I43" s="32">
        <v>176831</v>
      </c>
      <c r="J43" s="97">
        <v>191049</v>
      </c>
      <c r="K43" s="97">
        <f t="shared" si="3"/>
        <v>14218</v>
      </c>
      <c r="L43" s="37">
        <v>14218</v>
      </c>
      <c r="M43" s="38"/>
      <c r="N43" s="37"/>
      <c r="O43" s="106">
        <f t="shared" si="1"/>
        <v>14218</v>
      </c>
      <c r="P43" s="110">
        <f t="shared" ref="P43:P74" si="4">K43-O43</f>
        <v>0</v>
      </c>
      <c r="Q43" s="38">
        <v>367880</v>
      </c>
      <c r="R43" s="32">
        <v>245253</v>
      </c>
      <c r="S43" s="119">
        <v>241470</v>
      </c>
      <c r="T43" s="39"/>
      <c r="W43" s="39"/>
      <c r="X43" s="39"/>
    </row>
    <row r="44" spans="1:24" x14ac:dyDescent="0.25">
      <c r="A44" s="32" t="s">
        <v>63</v>
      </c>
      <c r="B44" s="33" t="s">
        <v>25</v>
      </c>
      <c r="C44" s="34" t="s">
        <v>26</v>
      </c>
      <c r="D44" s="33" t="s">
        <v>27</v>
      </c>
      <c r="E44" s="35" t="s">
        <v>28</v>
      </c>
      <c r="F44" s="36">
        <v>0</v>
      </c>
      <c r="G44" s="97">
        <v>337784</v>
      </c>
      <c r="H44" s="32">
        <v>337784</v>
      </c>
      <c r="I44" s="32">
        <v>168892</v>
      </c>
      <c r="J44" s="97">
        <v>186652</v>
      </c>
      <c r="K44" s="97">
        <f t="shared" si="3"/>
        <v>17760</v>
      </c>
      <c r="L44" s="37">
        <v>17760</v>
      </c>
      <c r="M44" s="38"/>
      <c r="N44" s="37"/>
      <c r="O44" s="106">
        <f t="shared" si="1"/>
        <v>17760</v>
      </c>
      <c r="P44" s="110">
        <f t="shared" si="4"/>
        <v>0</v>
      </c>
      <c r="Q44" s="38">
        <v>355544</v>
      </c>
      <c r="R44" s="32">
        <v>237029</v>
      </c>
      <c r="S44" s="119">
        <v>249358</v>
      </c>
      <c r="T44" s="39"/>
      <c r="W44" s="39"/>
      <c r="X44" s="39"/>
    </row>
    <row r="45" spans="1:24" x14ac:dyDescent="0.25">
      <c r="A45" s="32" t="s">
        <v>64</v>
      </c>
      <c r="B45" s="33" t="s">
        <v>25</v>
      </c>
      <c r="C45" s="34" t="s">
        <v>26</v>
      </c>
      <c r="D45" s="33" t="s">
        <v>27</v>
      </c>
      <c r="E45" s="35" t="s">
        <v>28</v>
      </c>
      <c r="F45" s="36">
        <v>0</v>
      </c>
      <c r="G45" s="97">
        <v>218002</v>
      </c>
      <c r="H45" s="32">
        <v>218002</v>
      </c>
      <c r="I45" s="32">
        <v>109001</v>
      </c>
      <c r="J45" s="97">
        <v>123633</v>
      </c>
      <c r="K45" s="97">
        <f t="shared" si="3"/>
        <v>14632</v>
      </c>
      <c r="L45" s="37">
        <v>14632</v>
      </c>
      <c r="M45" s="38"/>
      <c r="N45" s="37"/>
      <c r="O45" s="106">
        <f t="shared" si="1"/>
        <v>14632</v>
      </c>
      <c r="P45" s="110">
        <f t="shared" si="4"/>
        <v>0</v>
      </c>
      <c r="Q45" s="38">
        <v>232634</v>
      </c>
      <c r="R45" s="32">
        <v>155089</v>
      </c>
      <c r="S45" s="119">
        <v>163490</v>
      </c>
      <c r="T45" s="39"/>
      <c r="W45" s="39"/>
      <c r="X45" s="39"/>
    </row>
    <row r="46" spans="1:24" x14ac:dyDescent="0.25">
      <c r="A46" s="32" t="s">
        <v>65</v>
      </c>
      <c r="B46" s="33" t="s">
        <v>58</v>
      </c>
      <c r="C46" s="34" t="s">
        <v>59</v>
      </c>
      <c r="D46" s="33" t="s">
        <v>60</v>
      </c>
      <c r="E46" s="35" t="s">
        <v>28</v>
      </c>
      <c r="F46" s="36">
        <v>2656</v>
      </c>
      <c r="G46" s="97">
        <v>2218074</v>
      </c>
      <c r="H46" s="32">
        <v>2218074</v>
      </c>
      <c r="I46" s="32">
        <v>1109037</v>
      </c>
      <c r="J46" s="97">
        <v>1149123</v>
      </c>
      <c r="K46" s="97">
        <f t="shared" si="3"/>
        <v>40086</v>
      </c>
      <c r="L46" s="37"/>
      <c r="M46" s="38"/>
      <c r="N46" s="37"/>
      <c r="O46" s="106">
        <f t="shared" si="1"/>
        <v>0</v>
      </c>
      <c r="P46" s="110">
        <f t="shared" si="4"/>
        <v>40086</v>
      </c>
      <c r="Q46" s="38">
        <v>2218074</v>
      </c>
      <c r="R46" s="32">
        <v>1478994</v>
      </c>
      <c r="S46" s="119">
        <v>1505718</v>
      </c>
    </row>
    <row r="47" spans="1:24" x14ac:dyDescent="0.25">
      <c r="A47" s="32" t="s">
        <v>65</v>
      </c>
      <c r="B47" s="33" t="s">
        <v>25</v>
      </c>
      <c r="C47" s="34" t="s">
        <v>26</v>
      </c>
      <c r="D47" s="33" t="s">
        <v>27</v>
      </c>
      <c r="E47" s="35" t="s">
        <v>28</v>
      </c>
      <c r="F47" s="36">
        <v>0</v>
      </c>
      <c r="G47" s="97">
        <v>112991</v>
      </c>
      <c r="H47" s="32">
        <v>112991</v>
      </c>
      <c r="I47" s="32">
        <v>56496</v>
      </c>
      <c r="J47" s="97">
        <v>69670</v>
      </c>
      <c r="K47" s="97">
        <f t="shared" si="3"/>
        <v>13174</v>
      </c>
      <c r="L47" s="37">
        <v>13174</v>
      </c>
      <c r="M47" s="38"/>
      <c r="N47" s="37"/>
      <c r="O47" s="106">
        <f t="shared" si="1"/>
        <v>13174</v>
      </c>
      <c r="P47" s="110">
        <f t="shared" si="4"/>
        <v>0</v>
      </c>
      <c r="Q47" s="38">
        <v>126165</v>
      </c>
      <c r="R47" s="32">
        <v>84110</v>
      </c>
      <c r="S47" s="119">
        <v>90276</v>
      </c>
    </row>
    <row r="48" spans="1:24" x14ac:dyDescent="0.25">
      <c r="A48" s="32" t="s">
        <v>66</v>
      </c>
      <c r="B48" s="33" t="s">
        <v>25</v>
      </c>
      <c r="C48" s="34" t="s">
        <v>26</v>
      </c>
      <c r="D48" s="33" t="s">
        <v>27</v>
      </c>
      <c r="E48" s="35" t="s">
        <v>28</v>
      </c>
      <c r="F48" s="36">
        <v>0</v>
      </c>
      <c r="G48" s="97">
        <v>98423</v>
      </c>
      <c r="H48" s="32">
        <v>98423</v>
      </c>
      <c r="I48" s="32">
        <v>49212</v>
      </c>
      <c r="J48" s="97">
        <v>56527</v>
      </c>
      <c r="K48" s="97">
        <f t="shared" si="3"/>
        <v>7315</v>
      </c>
      <c r="L48" s="37">
        <v>7315</v>
      </c>
      <c r="M48" s="38"/>
      <c r="N48" s="37"/>
      <c r="O48" s="106">
        <f t="shared" si="1"/>
        <v>7315</v>
      </c>
      <c r="P48" s="110">
        <f t="shared" si="4"/>
        <v>0</v>
      </c>
      <c r="Q48" s="38">
        <v>105738</v>
      </c>
      <c r="R48" s="32">
        <v>70492</v>
      </c>
      <c r="S48" s="119">
        <v>73714</v>
      </c>
    </row>
    <row r="49" spans="1:24" x14ac:dyDescent="0.25">
      <c r="A49" s="32" t="s">
        <v>67</v>
      </c>
      <c r="B49" s="33" t="s">
        <v>68</v>
      </c>
      <c r="C49" s="34" t="s">
        <v>68</v>
      </c>
      <c r="D49" s="33" t="s">
        <v>69</v>
      </c>
      <c r="E49" s="35" t="s">
        <v>28</v>
      </c>
      <c r="F49" s="36">
        <v>0</v>
      </c>
      <c r="G49" s="97">
        <v>0</v>
      </c>
      <c r="H49" s="32">
        <v>4991</v>
      </c>
      <c r="I49" s="32">
        <v>2496</v>
      </c>
      <c r="J49" s="97">
        <v>7170</v>
      </c>
      <c r="K49" s="97">
        <f t="shared" si="3"/>
        <v>4674</v>
      </c>
      <c r="L49" s="37">
        <v>4674</v>
      </c>
      <c r="M49" s="38"/>
      <c r="N49" s="37"/>
      <c r="O49" s="106">
        <f t="shared" si="1"/>
        <v>4674</v>
      </c>
      <c r="P49" s="110">
        <f t="shared" si="4"/>
        <v>0</v>
      </c>
      <c r="Q49" s="38">
        <v>9665</v>
      </c>
      <c r="R49" s="32">
        <v>6443</v>
      </c>
      <c r="S49" s="119">
        <v>7170</v>
      </c>
    </row>
    <row r="50" spans="1:24" x14ac:dyDescent="0.25">
      <c r="A50" s="32" t="s">
        <v>70</v>
      </c>
      <c r="B50" s="33" t="s">
        <v>25</v>
      </c>
      <c r="C50" s="34" t="s">
        <v>26</v>
      </c>
      <c r="D50" s="33" t="s">
        <v>27</v>
      </c>
      <c r="E50" s="35" t="s">
        <v>28</v>
      </c>
      <c r="F50" s="36">
        <v>0</v>
      </c>
      <c r="G50" s="97">
        <v>115348</v>
      </c>
      <c r="H50" s="32">
        <v>115348</v>
      </c>
      <c r="I50" s="32">
        <v>57674</v>
      </c>
      <c r="J50" s="97">
        <v>63366</v>
      </c>
      <c r="K50" s="97">
        <f t="shared" si="3"/>
        <v>5692</v>
      </c>
      <c r="L50" s="37">
        <v>5692</v>
      </c>
      <c r="M50" s="38"/>
      <c r="N50" s="37"/>
      <c r="O50" s="106">
        <f t="shared" si="1"/>
        <v>5692</v>
      </c>
      <c r="P50" s="110">
        <f t="shared" si="4"/>
        <v>0</v>
      </c>
      <c r="Q50" s="38">
        <v>121040</v>
      </c>
      <c r="R50" s="32">
        <v>80693</v>
      </c>
      <c r="S50" s="119">
        <v>84634</v>
      </c>
      <c r="T50" s="39"/>
      <c r="W50" s="39"/>
      <c r="X50" s="39"/>
    </row>
    <row r="51" spans="1:24" x14ac:dyDescent="0.25">
      <c r="A51" s="32" t="s">
        <v>71</v>
      </c>
      <c r="B51" s="33" t="s">
        <v>58</v>
      </c>
      <c r="C51" s="34" t="s">
        <v>59</v>
      </c>
      <c r="D51" s="33" t="s">
        <v>60</v>
      </c>
      <c r="E51" s="35" t="s">
        <v>28</v>
      </c>
      <c r="F51" s="36">
        <v>1399</v>
      </c>
      <c r="G51" s="97">
        <v>1205653</v>
      </c>
      <c r="H51" s="32">
        <v>1205653</v>
      </c>
      <c r="I51" s="32">
        <v>603257</v>
      </c>
      <c r="J51" s="97">
        <v>739421</v>
      </c>
      <c r="K51" s="97">
        <f t="shared" si="3"/>
        <v>136164</v>
      </c>
      <c r="L51" s="37"/>
      <c r="M51" s="38"/>
      <c r="N51" s="37"/>
      <c r="O51" s="106">
        <f t="shared" si="1"/>
        <v>0</v>
      </c>
      <c r="P51" s="110">
        <f t="shared" si="4"/>
        <v>136164</v>
      </c>
      <c r="Q51" s="38">
        <v>1205653</v>
      </c>
      <c r="R51" s="32">
        <v>804056</v>
      </c>
      <c r="S51" s="119">
        <v>863520</v>
      </c>
      <c r="T51" s="39"/>
      <c r="W51" s="39"/>
      <c r="X51" s="39"/>
    </row>
    <row r="52" spans="1:24" x14ac:dyDescent="0.25">
      <c r="A52" s="32" t="s">
        <v>71</v>
      </c>
      <c r="B52" s="33" t="s">
        <v>25</v>
      </c>
      <c r="C52" s="34" t="s">
        <v>26</v>
      </c>
      <c r="D52" s="33" t="s">
        <v>27</v>
      </c>
      <c r="E52" s="35" t="s">
        <v>28</v>
      </c>
      <c r="F52" s="36">
        <v>0</v>
      </c>
      <c r="G52" s="97">
        <v>35638</v>
      </c>
      <c r="H52" s="32">
        <v>35638</v>
      </c>
      <c r="I52" s="32">
        <v>17819</v>
      </c>
      <c r="J52" s="97">
        <v>21601</v>
      </c>
      <c r="K52" s="97">
        <f t="shared" si="3"/>
        <v>3782</v>
      </c>
      <c r="L52" s="37">
        <v>3782</v>
      </c>
      <c r="M52" s="38"/>
      <c r="N52" s="37"/>
      <c r="O52" s="106">
        <f t="shared" si="1"/>
        <v>3782</v>
      </c>
      <c r="P52" s="110">
        <f t="shared" si="4"/>
        <v>0</v>
      </c>
      <c r="Q52" s="38">
        <v>39420</v>
      </c>
      <c r="R52" s="32">
        <v>26280</v>
      </c>
      <c r="S52" s="119">
        <v>25109</v>
      </c>
      <c r="T52" s="39"/>
      <c r="W52" s="39"/>
      <c r="X52" s="39"/>
    </row>
    <row r="53" spans="1:24" x14ac:dyDescent="0.25">
      <c r="A53" s="32" t="s">
        <v>72</v>
      </c>
      <c r="B53" s="33" t="s">
        <v>58</v>
      </c>
      <c r="C53" s="34" t="s">
        <v>59</v>
      </c>
      <c r="D53" s="33" t="s">
        <v>60</v>
      </c>
      <c r="E53" s="35" t="s">
        <v>28</v>
      </c>
      <c r="F53" s="36">
        <v>3223</v>
      </c>
      <c r="G53" s="97">
        <v>2879567</v>
      </c>
      <c r="H53" s="32">
        <v>2879567</v>
      </c>
      <c r="I53" s="32">
        <v>1440230</v>
      </c>
      <c r="J53" s="97">
        <v>1694862</v>
      </c>
      <c r="K53" s="97">
        <f t="shared" si="3"/>
        <v>254632</v>
      </c>
      <c r="L53" s="37"/>
      <c r="M53" s="38"/>
      <c r="N53" s="37"/>
      <c r="O53" s="106">
        <f t="shared" si="1"/>
        <v>0</v>
      </c>
      <c r="P53" s="110">
        <f t="shared" si="4"/>
        <v>254632</v>
      </c>
      <c r="Q53" s="38">
        <v>2879567</v>
      </c>
      <c r="R53" s="32">
        <v>1920009</v>
      </c>
      <c r="S53" s="119">
        <v>2300616</v>
      </c>
      <c r="T53" s="39"/>
      <c r="W53" s="39"/>
      <c r="X53" s="39"/>
    </row>
    <row r="54" spans="1:24" x14ac:dyDescent="0.25">
      <c r="A54" s="32" t="s">
        <v>72</v>
      </c>
      <c r="B54" s="33" t="s">
        <v>25</v>
      </c>
      <c r="C54" s="34" t="s">
        <v>26</v>
      </c>
      <c r="D54" s="33" t="s">
        <v>27</v>
      </c>
      <c r="E54" s="35" t="s">
        <v>28</v>
      </c>
      <c r="F54" s="36">
        <v>0</v>
      </c>
      <c r="G54" s="97">
        <v>121248</v>
      </c>
      <c r="H54" s="32">
        <v>121248</v>
      </c>
      <c r="I54" s="32">
        <v>60624</v>
      </c>
      <c r="J54" s="97">
        <v>63265</v>
      </c>
      <c r="K54" s="97">
        <f t="shared" si="3"/>
        <v>2641</v>
      </c>
      <c r="L54" s="37">
        <v>2641</v>
      </c>
      <c r="M54" s="38"/>
      <c r="N54" s="37"/>
      <c r="O54" s="106">
        <f t="shared" si="1"/>
        <v>2641</v>
      </c>
      <c r="P54" s="110">
        <f t="shared" si="4"/>
        <v>0</v>
      </c>
      <c r="Q54" s="38">
        <v>123889</v>
      </c>
      <c r="R54" s="32">
        <v>82593</v>
      </c>
      <c r="S54" s="119">
        <v>85234</v>
      </c>
      <c r="T54" s="39"/>
      <c r="W54" s="39"/>
      <c r="X54" s="39"/>
    </row>
    <row r="55" spans="1:24" x14ac:dyDescent="0.25">
      <c r="A55" s="32" t="s">
        <v>73</v>
      </c>
      <c r="B55" s="33" t="s">
        <v>58</v>
      </c>
      <c r="C55" s="34" t="s">
        <v>59</v>
      </c>
      <c r="D55" s="33" t="s">
        <v>60</v>
      </c>
      <c r="E55" s="35" t="s">
        <v>28</v>
      </c>
      <c r="F55" s="36">
        <v>5385</v>
      </c>
      <c r="G55" s="97">
        <v>5291466</v>
      </c>
      <c r="H55" s="32">
        <v>5291466</v>
      </c>
      <c r="I55" s="32">
        <v>2646224</v>
      </c>
      <c r="J55" s="97">
        <v>2826046</v>
      </c>
      <c r="K55" s="97">
        <f t="shared" si="3"/>
        <v>179822</v>
      </c>
      <c r="L55" s="37"/>
      <c r="M55" s="38"/>
      <c r="N55" s="37"/>
      <c r="O55" s="106">
        <f t="shared" si="1"/>
        <v>0</v>
      </c>
      <c r="P55" s="110">
        <f t="shared" si="4"/>
        <v>179822</v>
      </c>
      <c r="Q55" s="38">
        <v>5291466</v>
      </c>
      <c r="R55" s="32">
        <v>3527644</v>
      </c>
      <c r="S55" s="119">
        <v>3768388</v>
      </c>
      <c r="T55" s="39"/>
      <c r="W55" s="39"/>
      <c r="X55" s="39"/>
    </row>
    <row r="56" spans="1:24" x14ac:dyDescent="0.25">
      <c r="A56" s="32" t="s">
        <v>73</v>
      </c>
      <c r="B56" s="33" t="s">
        <v>25</v>
      </c>
      <c r="C56" s="34" t="s">
        <v>26</v>
      </c>
      <c r="D56" s="33" t="s">
        <v>27</v>
      </c>
      <c r="E56" s="35" t="s">
        <v>28</v>
      </c>
      <c r="F56" s="36">
        <v>0</v>
      </c>
      <c r="G56" s="97">
        <v>123241</v>
      </c>
      <c r="H56" s="32">
        <v>123241</v>
      </c>
      <c r="I56" s="32">
        <v>61621</v>
      </c>
      <c r="J56" s="97">
        <v>70623</v>
      </c>
      <c r="K56" s="97">
        <f t="shared" si="3"/>
        <v>9002</v>
      </c>
      <c r="L56" s="37">
        <v>9002</v>
      </c>
      <c r="M56" s="38"/>
      <c r="N56" s="37"/>
      <c r="O56" s="106">
        <f t="shared" si="1"/>
        <v>9002</v>
      </c>
      <c r="P56" s="110">
        <f t="shared" si="4"/>
        <v>0</v>
      </c>
      <c r="Q56" s="38">
        <v>132243</v>
      </c>
      <c r="R56" s="32">
        <v>88162</v>
      </c>
      <c r="S56" s="119">
        <v>94457</v>
      </c>
      <c r="T56" s="39"/>
      <c r="W56" s="39"/>
      <c r="X56" s="39"/>
    </row>
    <row r="57" spans="1:24" x14ac:dyDescent="0.25">
      <c r="A57" s="32" t="s">
        <v>74</v>
      </c>
      <c r="B57" s="33" t="s">
        <v>58</v>
      </c>
      <c r="C57" s="34" t="s">
        <v>59</v>
      </c>
      <c r="D57" s="33" t="s">
        <v>60</v>
      </c>
      <c r="E57" s="35" t="s">
        <v>28</v>
      </c>
      <c r="F57" s="36">
        <v>1291</v>
      </c>
      <c r="G57" s="97">
        <v>1110553</v>
      </c>
      <c r="H57" s="32">
        <v>1110553</v>
      </c>
      <c r="I57" s="32">
        <v>555706</v>
      </c>
      <c r="J57" s="97">
        <v>569470</v>
      </c>
      <c r="K57" s="97">
        <f t="shared" si="3"/>
        <v>13764</v>
      </c>
      <c r="L57" s="37"/>
      <c r="M57" s="38"/>
      <c r="N57" s="37"/>
      <c r="O57" s="106">
        <f t="shared" si="1"/>
        <v>0</v>
      </c>
      <c r="P57" s="110">
        <f t="shared" si="4"/>
        <v>13764</v>
      </c>
      <c r="Q57" s="38">
        <v>1110553</v>
      </c>
      <c r="R57" s="32">
        <v>740655</v>
      </c>
      <c r="S57" s="119">
        <v>742376</v>
      </c>
      <c r="T57" s="39"/>
      <c r="W57" s="39"/>
      <c r="X57" s="39"/>
    </row>
    <row r="58" spans="1:24" x14ac:dyDescent="0.25">
      <c r="A58" s="32" t="s">
        <v>74</v>
      </c>
      <c r="B58" s="33" t="s">
        <v>25</v>
      </c>
      <c r="C58" s="34" t="s">
        <v>26</v>
      </c>
      <c r="D58" s="33" t="s">
        <v>27</v>
      </c>
      <c r="E58" s="35" t="s">
        <v>28</v>
      </c>
      <c r="F58" s="36">
        <v>0</v>
      </c>
      <c r="G58" s="97">
        <v>41700</v>
      </c>
      <c r="H58" s="32">
        <v>41700</v>
      </c>
      <c r="I58" s="32">
        <v>20850</v>
      </c>
      <c r="J58" s="97">
        <v>26249</v>
      </c>
      <c r="K58" s="97">
        <f t="shared" si="3"/>
        <v>5399</v>
      </c>
      <c r="L58" s="37">
        <v>5399</v>
      </c>
      <c r="M58" s="38"/>
      <c r="N58" s="37"/>
      <c r="O58" s="106">
        <f t="shared" si="1"/>
        <v>5399</v>
      </c>
      <c r="P58" s="110">
        <f t="shared" si="4"/>
        <v>0</v>
      </c>
      <c r="Q58" s="38">
        <v>47099</v>
      </c>
      <c r="R58" s="32">
        <v>31399</v>
      </c>
      <c r="S58" s="119">
        <v>34730</v>
      </c>
      <c r="T58" s="39"/>
      <c r="W58" s="39"/>
      <c r="X58" s="39"/>
    </row>
    <row r="59" spans="1:24" x14ac:dyDescent="0.25">
      <c r="A59" s="32" t="s">
        <v>75</v>
      </c>
      <c r="B59" s="33" t="s">
        <v>58</v>
      </c>
      <c r="C59" s="34" t="s">
        <v>59</v>
      </c>
      <c r="D59" s="33" t="s">
        <v>60</v>
      </c>
      <c r="E59" s="35" t="s">
        <v>28</v>
      </c>
      <c r="F59" s="36">
        <v>2187</v>
      </c>
      <c r="G59" s="97">
        <v>2233097</v>
      </c>
      <c r="H59" s="32">
        <v>2233097</v>
      </c>
      <c r="I59" s="32">
        <v>1117059</v>
      </c>
      <c r="J59" s="97">
        <v>1223251</v>
      </c>
      <c r="K59" s="97">
        <f t="shared" si="3"/>
        <v>106192</v>
      </c>
      <c r="L59" s="37"/>
      <c r="M59" s="38"/>
      <c r="N59" s="37"/>
      <c r="O59" s="106">
        <f t="shared" si="1"/>
        <v>0</v>
      </c>
      <c r="P59" s="110">
        <f t="shared" si="4"/>
        <v>106192</v>
      </c>
      <c r="Q59" s="38">
        <v>2233097</v>
      </c>
      <c r="R59" s="32">
        <v>1488732</v>
      </c>
      <c r="S59" s="119">
        <v>1574502</v>
      </c>
    </row>
    <row r="60" spans="1:24" x14ac:dyDescent="0.25">
      <c r="A60" s="32" t="s">
        <v>75</v>
      </c>
      <c r="B60" s="33" t="s">
        <v>25</v>
      </c>
      <c r="C60" s="34" t="s">
        <v>26</v>
      </c>
      <c r="D60" s="33" t="s">
        <v>27</v>
      </c>
      <c r="E60" s="35" t="s">
        <v>28</v>
      </c>
      <c r="F60" s="36">
        <v>0</v>
      </c>
      <c r="G60" s="97">
        <v>70279</v>
      </c>
      <c r="H60" s="32">
        <v>70279</v>
      </c>
      <c r="I60" s="32">
        <v>35140</v>
      </c>
      <c r="J60" s="97">
        <v>47012</v>
      </c>
      <c r="K60" s="97">
        <f t="shared" si="3"/>
        <v>11872</v>
      </c>
      <c r="L60" s="37">
        <v>11872</v>
      </c>
      <c r="M60" s="38"/>
      <c r="N60" s="37"/>
      <c r="O60" s="106">
        <f t="shared" si="1"/>
        <v>11872</v>
      </c>
      <c r="P60" s="110">
        <f t="shared" si="4"/>
        <v>0</v>
      </c>
      <c r="Q60" s="38">
        <v>82151</v>
      </c>
      <c r="R60" s="32">
        <v>54767</v>
      </c>
      <c r="S60" s="119">
        <v>59220</v>
      </c>
    </row>
    <row r="61" spans="1:24" x14ac:dyDescent="0.25">
      <c r="A61" s="32" t="s">
        <v>76</v>
      </c>
      <c r="B61" s="33" t="s">
        <v>31</v>
      </c>
      <c r="C61" s="34" t="s">
        <v>31</v>
      </c>
      <c r="D61" s="33" t="s">
        <v>77</v>
      </c>
      <c r="E61" s="40" t="s">
        <v>28</v>
      </c>
      <c r="F61" s="36">
        <v>209</v>
      </c>
      <c r="G61" s="97">
        <v>510501</v>
      </c>
      <c r="H61" s="32">
        <v>510501</v>
      </c>
      <c r="I61" s="32">
        <v>256472</v>
      </c>
      <c r="J61" s="97">
        <v>334635</v>
      </c>
      <c r="K61" s="97">
        <f t="shared" si="3"/>
        <v>78163</v>
      </c>
      <c r="L61" s="37"/>
      <c r="M61" s="38"/>
      <c r="N61" s="37"/>
      <c r="O61" s="106">
        <f t="shared" si="1"/>
        <v>0</v>
      </c>
      <c r="P61" s="110">
        <f t="shared" si="4"/>
        <v>78163</v>
      </c>
      <c r="Q61" s="38">
        <v>510501</v>
      </c>
      <c r="R61" s="32">
        <v>339520</v>
      </c>
      <c r="S61" s="119">
        <v>456764</v>
      </c>
    </row>
    <row r="62" spans="1:24" x14ac:dyDescent="0.25">
      <c r="A62" s="32" t="s">
        <v>76</v>
      </c>
      <c r="B62" s="33" t="s">
        <v>31</v>
      </c>
      <c r="C62" s="34" t="s">
        <v>31</v>
      </c>
      <c r="D62" s="33" t="s">
        <v>78</v>
      </c>
      <c r="E62" s="40" t="s">
        <v>28</v>
      </c>
      <c r="F62" s="36">
        <v>3496</v>
      </c>
      <c r="G62" s="97">
        <v>11067462</v>
      </c>
      <c r="H62" s="32">
        <v>11067462</v>
      </c>
      <c r="I62" s="32">
        <v>5533731</v>
      </c>
      <c r="J62" s="97">
        <v>5641367</v>
      </c>
      <c r="K62" s="97">
        <f t="shared" si="3"/>
        <v>107636</v>
      </c>
      <c r="L62" s="37"/>
      <c r="M62" s="38"/>
      <c r="N62" s="37"/>
      <c r="O62" s="106">
        <f t="shared" si="1"/>
        <v>0</v>
      </c>
      <c r="P62" s="110">
        <f t="shared" si="4"/>
        <v>107636</v>
      </c>
      <c r="Q62" s="38">
        <v>11067462</v>
      </c>
      <c r="R62" s="32">
        <v>7379363</v>
      </c>
      <c r="S62" s="119">
        <v>7607297</v>
      </c>
    </row>
    <row r="63" spans="1:24" x14ac:dyDescent="0.25">
      <c r="A63" s="32" t="s">
        <v>76</v>
      </c>
      <c r="B63" s="33" t="s">
        <v>25</v>
      </c>
      <c r="C63" s="34" t="s">
        <v>26</v>
      </c>
      <c r="D63" s="33" t="s">
        <v>27</v>
      </c>
      <c r="E63" s="40" t="s">
        <v>28</v>
      </c>
      <c r="F63" s="36">
        <v>0</v>
      </c>
      <c r="G63" s="97">
        <v>965798</v>
      </c>
      <c r="H63" s="32">
        <v>965798</v>
      </c>
      <c r="I63" s="32">
        <v>482899</v>
      </c>
      <c r="J63" s="97">
        <v>511869</v>
      </c>
      <c r="K63" s="97">
        <f t="shared" si="3"/>
        <v>28970</v>
      </c>
      <c r="L63" s="37">
        <v>28970</v>
      </c>
      <c r="M63" s="38"/>
      <c r="N63" s="37"/>
      <c r="O63" s="106">
        <f t="shared" si="1"/>
        <v>28970</v>
      </c>
      <c r="P63" s="110">
        <f t="shared" si="4"/>
        <v>0</v>
      </c>
      <c r="Q63" s="38">
        <v>994768</v>
      </c>
      <c r="R63" s="32">
        <v>663179</v>
      </c>
      <c r="S63" s="119">
        <v>687005</v>
      </c>
      <c r="T63" s="39"/>
      <c r="W63" s="39"/>
      <c r="X63" s="39"/>
    </row>
    <row r="64" spans="1:24" x14ac:dyDescent="0.25">
      <c r="A64" s="32" t="s">
        <v>79</v>
      </c>
      <c r="B64" s="33" t="s">
        <v>25</v>
      </c>
      <c r="C64" s="34" t="s">
        <v>26</v>
      </c>
      <c r="D64" s="33" t="s">
        <v>27</v>
      </c>
      <c r="E64" s="35" t="s">
        <v>28</v>
      </c>
      <c r="F64" s="36">
        <v>0</v>
      </c>
      <c r="G64" s="97">
        <v>54008</v>
      </c>
      <c r="H64" s="32">
        <v>54008</v>
      </c>
      <c r="I64" s="32">
        <v>27004</v>
      </c>
      <c r="J64" s="97">
        <v>27540</v>
      </c>
      <c r="K64" s="97">
        <f t="shared" si="3"/>
        <v>536</v>
      </c>
      <c r="L64" s="37">
        <v>536</v>
      </c>
      <c r="M64" s="38"/>
      <c r="N64" s="37"/>
      <c r="O64" s="106">
        <f t="shared" si="1"/>
        <v>536</v>
      </c>
      <c r="P64" s="110">
        <f t="shared" si="4"/>
        <v>0</v>
      </c>
      <c r="Q64" s="38">
        <v>54544</v>
      </c>
      <c r="R64" s="32">
        <v>36363</v>
      </c>
      <c r="S64" s="119">
        <v>35450</v>
      </c>
      <c r="T64" s="39"/>
      <c r="W64" s="39"/>
      <c r="X64" s="39"/>
    </row>
    <row r="65" spans="1:24" x14ac:dyDescent="0.25">
      <c r="A65" s="32" t="s">
        <v>80</v>
      </c>
      <c r="B65" s="33" t="s">
        <v>31</v>
      </c>
      <c r="C65" s="34" t="s">
        <v>31</v>
      </c>
      <c r="D65" s="33" t="s">
        <v>78</v>
      </c>
      <c r="E65" s="35" t="s">
        <v>28</v>
      </c>
      <c r="F65" s="36">
        <v>1055</v>
      </c>
      <c r="G65" s="97">
        <v>3339866</v>
      </c>
      <c r="H65" s="32">
        <v>3339866</v>
      </c>
      <c r="I65" s="32">
        <v>1671516</v>
      </c>
      <c r="J65" s="97">
        <v>1829804</v>
      </c>
      <c r="K65" s="97">
        <f t="shared" si="3"/>
        <v>158288</v>
      </c>
      <c r="L65" s="37"/>
      <c r="M65" s="38"/>
      <c r="N65" s="37"/>
      <c r="O65" s="106">
        <f t="shared" si="1"/>
        <v>0</v>
      </c>
      <c r="P65" s="110">
        <f t="shared" si="4"/>
        <v>158288</v>
      </c>
      <c r="Q65" s="38">
        <v>3339866</v>
      </c>
      <c r="R65" s="32">
        <v>2225522</v>
      </c>
      <c r="S65" s="119">
        <v>2421799</v>
      </c>
      <c r="T65" s="39"/>
      <c r="W65" s="39"/>
      <c r="X65" s="39"/>
    </row>
    <row r="66" spans="1:24" x14ac:dyDescent="0.25">
      <c r="A66" s="32" t="s">
        <v>81</v>
      </c>
      <c r="B66" s="33" t="s">
        <v>25</v>
      </c>
      <c r="C66" s="34" t="s">
        <v>26</v>
      </c>
      <c r="D66" s="33" t="s">
        <v>27</v>
      </c>
      <c r="E66" s="35" t="s">
        <v>28</v>
      </c>
      <c r="F66" s="36">
        <v>0</v>
      </c>
      <c r="G66" s="97">
        <v>38018</v>
      </c>
      <c r="H66" s="32">
        <v>38018</v>
      </c>
      <c r="I66" s="32">
        <v>19009</v>
      </c>
      <c r="J66" s="97">
        <v>20742</v>
      </c>
      <c r="K66" s="97">
        <f t="shared" si="3"/>
        <v>1733</v>
      </c>
      <c r="L66" s="37">
        <v>1733</v>
      </c>
      <c r="M66" s="38"/>
      <c r="N66" s="37"/>
      <c r="O66" s="106">
        <f t="shared" si="1"/>
        <v>1733</v>
      </c>
      <c r="P66" s="110">
        <f t="shared" si="4"/>
        <v>0</v>
      </c>
      <c r="Q66" s="38">
        <v>39751</v>
      </c>
      <c r="R66" s="32">
        <v>26501</v>
      </c>
      <c r="S66" s="119">
        <v>27292</v>
      </c>
      <c r="T66" s="39"/>
      <c r="W66" s="39"/>
      <c r="X66" s="39"/>
    </row>
    <row r="67" spans="1:24" x14ac:dyDescent="0.25">
      <c r="A67" s="32" t="s">
        <v>82</v>
      </c>
      <c r="B67" s="33" t="s">
        <v>31</v>
      </c>
      <c r="C67" s="34" t="s">
        <v>31</v>
      </c>
      <c r="D67" s="33" t="s">
        <v>56</v>
      </c>
      <c r="E67" s="35" t="s">
        <v>28</v>
      </c>
      <c r="F67" s="36">
        <v>1067</v>
      </c>
      <c r="G67" s="97">
        <v>703398</v>
      </c>
      <c r="H67" s="32">
        <v>725154</v>
      </c>
      <c r="I67" s="32">
        <v>362577</v>
      </c>
      <c r="J67" s="97">
        <v>487830</v>
      </c>
      <c r="K67" s="97">
        <f t="shared" si="3"/>
        <v>125253</v>
      </c>
      <c r="L67" s="37"/>
      <c r="M67" s="38"/>
      <c r="N67" s="37"/>
      <c r="O67" s="106">
        <f t="shared" si="1"/>
        <v>0</v>
      </c>
      <c r="P67" s="110">
        <f t="shared" si="4"/>
        <v>125253</v>
      </c>
      <c r="Q67" s="38">
        <v>725154</v>
      </c>
      <c r="R67" s="32">
        <v>483216</v>
      </c>
      <c r="S67" s="119">
        <v>578804</v>
      </c>
      <c r="T67" s="39"/>
      <c r="W67" s="39"/>
      <c r="X67" s="39"/>
    </row>
    <row r="68" spans="1:24" x14ac:dyDescent="0.25">
      <c r="A68" s="32" t="s">
        <v>82</v>
      </c>
      <c r="B68" s="33" t="s">
        <v>31</v>
      </c>
      <c r="C68" s="34" t="s">
        <v>31</v>
      </c>
      <c r="D68" s="33" t="s">
        <v>78</v>
      </c>
      <c r="E68" s="35" t="s">
        <v>28</v>
      </c>
      <c r="F68" s="36">
        <v>4661</v>
      </c>
      <c r="G68" s="97">
        <v>14755561</v>
      </c>
      <c r="H68" s="32">
        <v>14755561</v>
      </c>
      <c r="I68" s="32">
        <v>7379363</v>
      </c>
      <c r="J68" s="97">
        <v>7673778</v>
      </c>
      <c r="K68" s="97">
        <f t="shared" si="3"/>
        <v>294415</v>
      </c>
      <c r="L68" s="37"/>
      <c r="M68" s="38"/>
      <c r="N68" s="37"/>
      <c r="O68" s="106">
        <f t="shared" si="1"/>
        <v>0</v>
      </c>
      <c r="P68" s="110">
        <f t="shared" si="4"/>
        <v>294415</v>
      </c>
      <c r="Q68" s="38">
        <v>14755561</v>
      </c>
      <c r="R68" s="32">
        <v>9835985</v>
      </c>
      <c r="S68" s="119">
        <v>10839528</v>
      </c>
      <c r="T68" s="39"/>
      <c r="W68" s="39"/>
      <c r="X68" s="39"/>
    </row>
    <row r="69" spans="1:24" x14ac:dyDescent="0.25">
      <c r="A69" s="32" t="s">
        <v>82</v>
      </c>
      <c r="B69" s="33" t="s">
        <v>25</v>
      </c>
      <c r="C69" s="34" t="s">
        <v>26</v>
      </c>
      <c r="D69" s="33" t="s">
        <v>27</v>
      </c>
      <c r="E69" s="35" t="s">
        <v>28</v>
      </c>
      <c r="F69" s="36">
        <v>0</v>
      </c>
      <c r="G69" s="97">
        <v>1376194</v>
      </c>
      <c r="H69" s="32">
        <v>1376683</v>
      </c>
      <c r="I69" s="32">
        <v>688342</v>
      </c>
      <c r="J69" s="97">
        <v>702944</v>
      </c>
      <c r="K69" s="97">
        <f t="shared" si="3"/>
        <v>14602</v>
      </c>
      <c r="L69" s="37">
        <v>14602</v>
      </c>
      <c r="M69" s="38"/>
      <c r="N69" s="37"/>
      <c r="O69" s="106">
        <f t="shared" si="1"/>
        <v>14602</v>
      </c>
      <c r="P69" s="110">
        <f t="shared" si="4"/>
        <v>0</v>
      </c>
      <c r="Q69" s="38">
        <v>1391285</v>
      </c>
      <c r="R69" s="32">
        <v>927523</v>
      </c>
      <c r="S69" s="119">
        <v>956963</v>
      </c>
      <c r="T69" s="39"/>
      <c r="W69" s="39"/>
      <c r="X69" s="39"/>
    </row>
    <row r="70" spans="1:24" x14ac:dyDescent="0.25">
      <c r="A70" s="32" t="s">
        <v>83</v>
      </c>
      <c r="B70" s="33" t="s">
        <v>31</v>
      </c>
      <c r="C70" s="34" t="s">
        <v>31</v>
      </c>
      <c r="D70" s="33" t="s">
        <v>56</v>
      </c>
      <c r="E70" s="35" t="s">
        <v>28</v>
      </c>
      <c r="F70" s="36">
        <v>509</v>
      </c>
      <c r="G70" s="97">
        <v>335548</v>
      </c>
      <c r="H70" s="32">
        <v>335548</v>
      </c>
      <c r="I70" s="32">
        <v>168104</v>
      </c>
      <c r="J70" s="97">
        <v>179311</v>
      </c>
      <c r="K70" s="97">
        <f t="shared" si="3"/>
        <v>11207</v>
      </c>
      <c r="L70" s="37"/>
      <c r="M70" s="38"/>
      <c r="N70" s="37"/>
      <c r="O70" s="106">
        <f t="shared" si="1"/>
        <v>0</v>
      </c>
      <c r="P70" s="110">
        <f t="shared" si="4"/>
        <v>11207</v>
      </c>
      <c r="Q70" s="38">
        <v>335548</v>
      </c>
      <c r="R70" s="32">
        <v>223479</v>
      </c>
      <c r="S70" s="119">
        <v>240619</v>
      </c>
      <c r="T70" s="39"/>
      <c r="W70" s="39"/>
      <c r="X70" s="39"/>
    </row>
    <row r="71" spans="1:24" x14ac:dyDescent="0.25">
      <c r="A71" s="32" t="s">
        <v>83</v>
      </c>
      <c r="B71" s="33" t="s">
        <v>31</v>
      </c>
      <c r="C71" s="34" t="s">
        <v>31</v>
      </c>
      <c r="D71" s="33" t="s">
        <v>78</v>
      </c>
      <c r="E71" s="35" t="s">
        <v>28</v>
      </c>
      <c r="F71" s="36">
        <v>1999</v>
      </c>
      <c r="G71" s="97">
        <v>6328334</v>
      </c>
      <c r="H71" s="32">
        <v>6363157</v>
      </c>
      <c r="I71" s="32">
        <v>3181579</v>
      </c>
      <c r="J71" s="97">
        <v>3200573</v>
      </c>
      <c r="K71" s="97">
        <f t="shared" si="3"/>
        <v>18994</v>
      </c>
      <c r="L71" s="37"/>
      <c r="M71" s="38"/>
      <c r="N71" s="37"/>
      <c r="O71" s="106">
        <f t="shared" si="1"/>
        <v>0</v>
      </c>
      <c r="P71" s="110">
        <f t="shared" si="4"/>
        <v>18994</v>
      </c>
      <c r="Q71" s="38">
        <v>6363157</v>
      </c>
      <c r="R71" s="32">
        <v>4242105</v>
      </c>
      <c r="S71" s="119">
        <v>4264265</v>
      </c>
      <c r="T71" s="39"/>
      <c r="W71" s="39"/>
      <c r="X71" s="39"/>
    </row>
    <row r="72" spans="1:24" x14ac:dyDescent="0.25">
      <c r="A72" s="32" t="s">
        <v>83</v>
      </c>
      <c r="B72" s="33" t="s">
        <v>25</v>
      </c>
      <c r="C72" s="34" t="s">
        <v>26</v>
      </c>
      <c r="D72" s="33" t="s">
        <v>27</v>
      </c>
      <c r="E72" s="35" t="s">
        <v>28</v>
      </c>
      <c r="F72" s="36">
        <v>0</v>
      </c>
      <c r="G72" s="97">
        <v>643583</v>
      </c>
      <c r="H72" s="32">
        <v>645399</v>
      </c>
      <c r="I72" s="32">
        <v>322700</v>
      </c>
      <c r="J72" s="97">
        <v>324785</v>
      </c>
      <c r="K72" s="97">
        <f t="shared" si="3"/>
        <v>2085</v>
      </c>
      <c r="L72" s="37">
        <v>2085</v>
      </c>
      <c r="M72" s="38"/>
      <c r="N72" s="37"/>
      <c r="O72" s="106">
        <f t="shared" si="1"/>
        <v>2085</v>
      </c>
      <c r="P72" s="110">
        <f t="shared" si="4"/>
        <v>0</v>
      </c>
      <c r="Q72" s="38">
        <v>647484</v>
      </c>
      <c r="R72" s="32">
        <v>431656</v>
      </c>
      <c r="S72" s="119">
        <v>434309</v>
      </c>
    </row>
    <row r="73" spans="1:24" x14ac:dyDescent="0.25">
      <c r="A73" s="32" t="s">
        <v>84</v>
      </c>
      <c r="B73" s="33" t="s">
        <v>31</v>
      </c>
      <c r="C73" s="34" t="s">
        <v>31</v>
      </c>
      <c r="D73" s="33" t="s">
        <v>78</v>
      </c>
      <c r="E73" s="35" t="s">
        <v>28</v>
      </c>
      <c r="F73" s="36">
        <v>2499</v>
      </c>
      <c r="G73" s="97">
        <v>7911209</v>
      </c>
      <c r="H73" s="32">
        <v>7930204</v>
      </c>
      <c r="I73" s="32">
        <v>3966685</v>
      </c>
      <c r="J73" s="97">
        <v>3973016</v>
      </c>
      <c r="K73" s="97">
        <f t="shared" si="3"/>
        <v>6331</v>
      </c>
      <c r="L73" s="37"/>
      <c r="M73" s="38"/>
      <c r="N73" s="37"/>
      <c r="O73" s="106">
        <f t="shared" si="1"/>
        <v>0</v>
      </c>
      <c r="P73" s="110">
        <f t="shared" si="4"/>
        <v>6331</v>
      </c>
      <c r="Q73" s="38">
        <v>7936536</v>
      </c>
      <c r="R73" s="32">
        <v>5289968</v>
      </c>
      <c r="S73" s="119">
        <v>5454587</v>
      </c>
    </row>
    <row r="74" spans="1:24" x14ac:dyDescent="0.25">
      <c r="A74" s="32" t="s">
        <v>84</v>
      </c>
      <c r="B74" s="33" t="s">
        <v>31</v>
      </c>
      <c r="C74" s="34" t="s">
        <v>31</v>
      </c>
      <c r="D74" s="33" t="s">
        <v>85</v>
      </c>
      <c r="E74" s="35" t="s">
        <v>28</v>
      </c>
      <c r="F74" s="36">
        <v>21</v>
      </c>
      <c r="G74" s="97">
        <v>253214</v>
      </c>
      <c r="H74" s="32">
        <v>253214</v>
      </c>
      <c r="I74" s="32">
        <v>132636</v>
      </c>
      <c r="J74" s="97">
        <v>168809</v>
      </c>
      <c r="K74" s="97">
        <f t="shared" si="3"/>
        <v>36173</v>
      </c>
      <c r="L74" s="37"/>
      <c r="M74" s="38"/>
      <c r="N74" s="37"/>
      <c r="O74" s="106">
        <f t="shared" si="1"/>
        <v>0</v>
      </c>
      <c r="P74" s="110">
        <f t="shared" si="4"/>
        <v>36173</v>
      </c>
      <c r="Q74" s="38">
        <v>253214</v>
      </c>
      <c r="R74" s="32">
        <v>168809</v>
      </c>
      <c r="S74" s="119">
        <v>192925</v>
      </c>
    </row>
    <row r="75" spans="1:24" x14ac:dyDescent="0.25">
      <c r="A75" s="32" t="s">
        <v>86</v>
      </c>
      <c r="B75" s="33" t="s">
        <v>25</v>
      </c>
      <c r="C75" s="34" t="s">
        <v>26</v>
      </c>
      <c r="D75" s="33" t="s">
        <v>27</v>
      </c>
      <c r="E75" s="35" t="s">
        <v>28</v>
      </c>
      <c r="F75" s="36">
        <v>0</v>
      </c>
      <c r="G75" s="97">
        <v>69901</v>
      </c>
      <c r="H75" s="32">
        <v>69901</v>
      </c>
      <c r="I75" s="32">
        <v>34951</v>
      </c>
      <c r="J75" s="97">
        <v>40565</v>
      </c>
      <c r="K75" s="97">
        <f t="shared" si="3"/>
        <v>5614</v>
      </c>
      <c r="L75" s="37">
        <v>5614</v>
      </c>
      <c r="M75" s="38"/>
      <c r="N75" s="37"/>
      <c r="O75" s="106">
        <f t="shared" ref="O75:O83" si="5">L75+M75+N75</f>
        <v>5614</v>
      </c>
      <c r="P75" s="110">
        <f t="shared" ref="P75:P83" si="6">K75-O75</f>
        <v>0</v>
      </c>
      <c r="Q75" s="38">
        <v>75515</v>
      </c>
      <c r="R75" s="32">
        <v>50343</v>
      </c>
      <c r="S75" s="119">
        <v>53903</v>
      </c>
    </row>
    <row r="76" spans="1:24" x14ac:dyDescent="0.25">
      <c r="A76" s="32" t="s">
        <v>87</v>
      </c>
      <c r="B76" s="33" t="s">
        <v>58</v>
      </c>
      <c r="C76" s="34" t="s">
        <v>59</v>
      </c>
      <c r="D76" s="33" t="s">
        <v>60</v>
      </c>
      <c r="E76" s="35" t="s">
        <v>28</v>
      </c>
      <c r="F76" s="36">
        <v>33</v>
      </c>
      <c r="G76" s="97">
        <v>27822</v>
      </c>
      <c r="H76" s="32">
        <v>27822</v>
      </c>
      <c r="I76" s="32">
        <v>14333</v>
      </c>
      <c r="J76" s="97">
        <v>79251</v>
      </c>
      <c r="K76" s="97">
        <f t="shared" ref="K76:K83" si="7">J76-I76</f>
        <v>64918</v>
      </c>
      <c r="L76" s="37">
        <v>64918</v>
      </c>
      <c r="M76" s="38"/>
      <c r="N76" s="37"/>
      <c r="O76" s="106">
        <f t="shared" si="5"/>
        <v>64918</v>
      </c>
      <c r="P76" s="110">
        <f t="shared" si="6"/>
        <v>0</v>
      </c>
      <c r="Q76" s="38">
        <v>92740</v>
      </c>
      <c r="R76" s="32">
        <v>61546</v>
      </c>
      <c r="S76" s="119">
        <v>103701</v>
      </c>
      <c r="T76" s="39"/>
      <c r="W76" s="39"/>
      <c r="X76" s="39"/>
    </row>
    <row r="77" spans="1:24" x14ac:dyDescent="0.25">
      <c r="A77" s="32" t="s">
        <v>87</v>
      </c>
      <c r="B77" s="33" t="s">
        <v>25</v>
      </c>
      <c r="C77" s="34" t="s">
        <v>26</v>
      </c>
      <c r="D77" s="33" t="s">
        <v>27</v>
      </c>
      <c r="E77" s="35" t="s">
        <v>28</v>
      </c>
      <c r="F77" s="36">
        <v>0</v>
      </c>
      <c r="G77" s="97">
        <v>77</v>
      </c>
      <c r="H77" s="32">
        <v>77</v>
      </c>
      <c r="I77" s="32">
        <v>39</v>
      </c>
      <c r="J77" s="97">
        <v>1980</v>
      </c>
      <c r="K77" s="97">
        <f t="shared" si="7"/>
        <v>1941</v>
      </c>
      <c r="L77" s="37">
        <v>1941</v>
      </c>
      <c r="M77" s="38"/>
      <c r="N77" s="37"/>
      <c r="O77" s="106">
        <f t="shared" si="5"/>
        <v>1941</v>
      </c>
      <c r="P77" s="110">
        <f t="shared" si="6"/>
        <v>0</v>
      </c>
      <c r="Q77" s="38">
        <v>2018</v>
      </c>
      <c r="R77" s="32">
        <v>1345</v>
      </c>
      <c r="S77" s="119">
        <v>2374</v>
      </c>
      <c r="T77" s="39"/>
      <c r="W77" s="39"/>
      <c r="X77" s="39"/>
    </row>
    <row r="78" spans="1:24" x14ac:dyDescent="0.25">
      <c r="A78" s="32" t="s">
        <v>88</v>
      </c>
      <c r="B78" s="33" t="s">
        <v>58</v>
      </c>
      <c r="C78" s="34" t="s">
        <v>59</v>
      </c>
      <c r="D78" s="33" t="s">
        <v>60</v>
      </c>
      <c r="E78" s="35" t="s">
        <v>28</v>
      </c>
      <c r="F78" s="36">
        <v>46</v>
      </c>
      <c r="G78" s="97">
        <v>36496</v>
      </c>
      <c r="H78" s="32">
        <v>36496</v>
      </c>
      <c r="I78" s="32">
        <v>18248</v>
      </c>
      <c r="J78" s="97">
        <v>220566</v>
      </c>
      <c r="K78" s="97">
        <f t="shared" si="7"/>
        <v>202318</v>
      </c>
      <c r="L78" s="37">
        <v>202318</v>
      </c>
      <c r="M78" s="38"/>
      <c r="N78" s="37"/>
      <c r="O78" s="106">
        <f t="shared" si="5"/>
        <v>202318</v>
      </c>
      <c r="P78" s="110">
        <f t="shared" si="6"/>
        <v>0</v>
      </c>
      <c r="Q78" s="38">
        <v>238814</v>
      </c>
      <c r="R78" s="32">
        <v>159474</v>
      </c>
      <c r="S78" s="119">
        <v>269757</v>
      </c>
      <c r="T78" s="39"/>
      <c r="W78" s="39"/>
      <c r="X78" s="39"/>
    </row>
    <row r="79" spans="1:24" x14ac:dyDescent="0.25">
      <c r="A79" s="32" t="s">
        <v>88</v>
      </c>
      <c r="B79" s="33" t="s">
        <v>25</v>
      </c>
      <c r="C79" s="34" t="s">
        <v>26</v>
      </c>
      <c r="D79" s="33" t="s">
        <v>27</v>
      </c>
      <c r="E79" s="35" t="s">
        <v>28</v>
      </c>
      <c r="F79" s="36">
        <v>0</v>
      </c>
      <c r="G79" s="97">
        <v>232</v>
      </c>
      <c r="H79" s="32">
        <v>232</v>
      </c>
      <c r="I79" s="32">
        <v>116</v>
      </c>
      <c r="J79" s="97">
        <v>13191</v>
      </c>
      <c r="K79" s="97">
        <f t="shared" si="7"/>
        <v>13075</v>
      </c>
      <c r="L79" s="37">
        <v>13075</v>
      </c>
      <c r="M79" s="38"/>
      <c r="N79" s="37"/>
      <c r="O79" s="106">
        <f t="shared" si="5"/>
        <v>13075</v>
      </c>
      <c r="P79" s="110">
        <f t="shared" si="6"/>
        <v>0</v>
      </c>
      <c r="Q79" s="38">
        <v>13307</v>
      </c>
      <c r="R79" s="32">
        <v>8871</v>
      </c>
      <c r="S79" s="119">
        <v>15856</v>
      </c>
      <c r="T79" s="39"/>
      <c r="W79" s="39"/>
      <c r="X79" s="39"/>
    </row>
    <row r="80" spans="1:24" x14ac:dyDescent="0.25">
      <c r="A80" s="32" t="s">
        <v>89</v>
      </c>
      <c r="B80" s="33" t="s">
        <v>58</v>
      </c>
      <c r="C80" s="34" t="s">
        <v>59</v>
      </c>
      <c r="D80" s="33" t="s">
        <v>60</v>
      </c>
      <c r="E80" s="35" t="s">
        <v>28</v>
      </c>
      <c r="F80" s="36">
        <v>0</v>
      </c>
      <c r="G80" s="97">
        <v>0</v>
      </c>
      <c r="H80" s="32">
        <v>0</v>
      </c>
      <c r="I80" s="32">
        <v>0</v>
      </c>
      <c r="J80" s="97">
        <v>67276</v>
      </c>
      <c r="K80" s="97">
        <f t="shared" si="7"/>
        <v>67276</v>
      </c>
      <c r="L80" s="37">
        <v>67276</v>
      </c>
      <c r="M80" s="38"/>
      <c r="N80" s="37"/>
      <c r="O80" s="106">
        <f t="shared" si="5"/>
        <v>67276</v>
      </c>
      <c r="P80" s="110">
        <f t="shared" si="6"/>
        <v>0</v>
      </c>
      <c r="Q80" s="38">
        <v>67276</v>
      </c>
      <c r="R80" s="32">
        <v>45135</v>
      </c>
      <c r="S80" s="119">
        <v>97934</v>
      </c>
      <c r="T80" s="39"/>
      <c r="W80" s="39"/>
      <c r="X80" s="39"/>
    </row>
    <row r="81" spans="1:26" x14ac:dyDescent="0.25">
      <c r="A81" s="32" t="s">
        <v>89</v>
      </c>
      <c r="B81" s="33" t="s">
        <v>25</v>
      </c>
      <c r="C81" s="34" t="s">
        <v>26</v>
      </c>
      <c r="D81" s="33" t="s">
        <v>27</v>
      </c>
      <c r="E81" s="35" t="s">
        <v>28</v>
      </c>
      <c r="F81" s="36">
        <v>0</v>
      </c>
      <c r="G81" s="97">
        <v>0</v>
      </c>
      <c r="H81" s="32">
        <v>0</v>
      </c>
      <c r="I81" s="32">
        <v>0</v>
      </c>
      <c r="J81" s="97">
        <v>2189</v>
      </c>
      <c r="K81" s="97">
        <f t="shared" si="7"/>
        <v>2189</v>
      </c>
      <c r="L81" s="37">
        <v>2189</v>
      </c>
      <c r="M81" s="38"/>
      <c r="N81" s="37"/>
      <c r="O81" s="106">
        <f t="shared" si="5"/>
        <v>2189</v>
      </c>
      <c r="P81" s="110">
        <f t="shared" si="6"/>
        <v>0</v>
      </c>
      <c r="Q81" s="38">
        <v>2189</v>
      </c>
      <c r="R81" s="32">
        <v>1459</v>
      </c>
      <c r="S81" s="119">
        <v>3359</v>
      </c>
      <c r="T81" s="39"/>
      <c r="W81" s="39"/>
      <c r="X81" s="39"/>
    </row>
    <row r="82" spans="1:26" x14ac:dyDescent="0.25">
      <c r="A82" s="32" t="s">
        <v>90</v>
      </c>
      <c r="B82" s="33" t="s">
        <v>25</v>
      </c>
      <c r="C82" s="34" t="s">
        <v>26</v>
      </c>
      <c r="D82" s="33" t="s">
        <v>27</v>
      </c>
      <c r="E82" s="35" t="s">
        <v>28</v>
      </c>
      <c r="F82" s="36">
        <v>0</v>
      </c>
      <c r="G82" s="97">
        <v>193</v>
      </c>
      <c r="H82" s="32">
        <v>193</v>
      </c>
      <c r="I82" s="32">
        <v>97</v>
      </c>
      <c r="J82" s="97">
        <v>29640</v>
      </c>
      <c r="K82" s="97">
        <f t="shared" si="7"/>
        <v>29543</v>
      </c>
      <c r="L82" s="37">
        <v>29543</v>
      </c>
      <c r="M82" s="38"/>
      <c r="N82" s="37"/>
      <c r="O82" s="106">
        <f t="shared" si="5"/>
        <v>29543</v>
      </c>
      <c r="P82" s="110">
        <f t="shared" si="6"/>
        <v>0</v>
      </c>
      <c r="Q82" s="38">
        <v>29736</v>
      </c>
      <c r="R82" s="32">
        <v>19824</v>
      </c>
      <c r="S82" s="119">
        <v>45810</v>
      </c>
      <c r="T82" s="39"/>
      <c r="W82" s="39"/>
      <c r="X82" s="39"/>
    </row>
    <row r="83" spans="1:26" ht="15.75" thickBot="1" x14ac:dyDescent="0.3">
      <c r="A83" s="41" t="s">
        <v>91</v>
      </c>
      <c r="B83" s="42" t="s">
        <v>25</v>
      </c>
      <c r="C83" s="43" t="s">
        <v>26</v>
      </c>
      <c r="D83" s="42" t="s">
        <v>27</v>
      </c>
      <c r="E83" s="44" t="s">
        <v>28</v>
      </c>
      <c r="F83" s="45">
        <v>0</v>
      </c>
      <c r="G83" s="98">
        <v>0</v>
      </c>
      <c r="H83" s="41">
        <v>0</v>
      </c>
      <c r="I83" s="41">
        <v>0</v>
      </c>
      <c r="J83" s="98">
        <v>1533</v>
      </c>
      <c r="K83" s="98">
        <f t="shared" si="7"/>
        <v>1533</v>
      </c>
      <c r="L83" s="46">
        <v>1533</v>
      </c>
      <c r="M83" s="47"/>
      <c r="N83" s="46"/>
      <c r="O83" s="107">
        <f t="shared" si="5"/>
        <v>1533</v>
      </c>
      <c r="P83" s="111">
        <f t="shared" si="6"/>
        <v>0</v>
      </c>
      <c r="Q83" s="47">
        <v>1533</v>
      </c>
      <c r="R83" s="41">
        <v>1022</v>
      </c>
      <c r="S83" s="120">
        <v>2481</v>
      </c>
      <c r="T83" s="39"/>
      <c r="W83" s="39"/>
      <c r="X83" s="39"/>
    </row>
    <row r="84" spans="1:26" s="50" customFormat="1" ht="15.75" thickBot="1" x14ac:dyDescent="0.3">
      <c r="A84" s="48"/>
      <c r="B84" s="49"/>
      <c r="C84" s="49"/>
      <c r="D84" s="49"/>
      <c r="E84" s="49">
        <f t="shared" ref="E84:O84" si="8">SUM(E11:E83)</f>
        <v>0</v>
      </c>
      <c r="F84" s="49">
        <f t="shared" si="8"/>
        <v>59463</v>
      </c>
      <c r="G84" s="75">
        <f t="shared" si="8"/>
        <v>118534234</v>
      </c>
      <c r="H84" s="49">
        <f>SUM(H11:H83)</f>
        <v>118742129</v>
      </c>
      <c r="I84" s="49">
        <f>SUM(I11:I83)</f>
        <v>59401918</v>
      </c>
      <c r="J84" s="100"/>
      <c r="K84" s="103">
        <f>SUM(K11:K83)</f>
        <v>4434213</v>
      </c>
      <c r="L84" s="48">
        <f t="shared" si="8"/>
        <v>988625</v>
      </c>
      <c r="M84" s="49">
        <f t="shared" si="8"/>
        <v>20740</v>
      </c>
      <c r="N84" s="49">
        <f t="shared" si="8"/>
        <v>239526</v>
      </c>
      <c r="O84" s="108">
        <f t="shared" si="8"/>
        <v>1248891</v>
      </c>
      <c r="P84" s="112">
        <f>SUM(P11:P83)</f>
        <v>3185322</v>
      </c>
      <c r="Q84" s="48">
        <f t="shared" ref="Q84:S84" si="9">SUM(Q11:Q83)</f>
        <v>120507655</v>
      </c>
      <c r="R84" s="49">
        <f t="shared" si="9"/>
        <v>80040838</v>
      </c>
      <c r="S84" s="108">
        <f t="shared" si="9"/>
        <v>85181173</v>
      </c>
      <c r="T84" s="39"/>
      <c r="U84" s="17"/>
      <c r="V84" s="17"/>
      <c r="W84" s="39"/>
      <c r="X84" s="39"/>
      <c r="Y84" s="17"/>
      <c r="Z84" s="17"/>
    </row>
    <row r="86" spans="1:26" x14ac:dyDescent="0.25">
      <c r="A86" s="17" t="s">
        <v>108</v>
      </c>
      <c r="K86" s="109"/>
    </row>
    <row r="89" spans="1:26" x14ac:dyDescent="0.25">
      <c r="T89" s="39"/>
      <c r="W89" s="39"/>
      <c r="X89" s="39"/>
    </row>
    <row r="90" spans="1:26" x14ac:dyDescent="0.25">
      <c r="G90" s="80"/>
      <c r="H90" s="80"/>
      <c r="I90" s="80"/>
      <c r="J90" s="80"/>
      <c r="K90" s="80"/>
      <c r="Q90" s="80"/>
      <c r="R90" s="80"/>
      <c r="S90" s="80"/>
      <c r="T90" s="39"/>
      <c r="W90" s="39"/>
      <c r="X90" s="39"/>
    </row>
    <row r="91" spans="1:26" x14ac:dyDescent="0.25">
      <c r="A91"/>
      <c r="B91"/>
      <c r="T91" s="39"/>
      <c r="W91" s="39"/>
      <c r="X91" s="39"/>
    </row>
    <row r="92" spans="1:26" x14ac:dyDescent="0.25">
      <c r="A92"/>
      <c r="B92"/>
      <c r="T92" s="39"/>
      <c r="W92" s="39"/>
      <c r="X92" s="39"/>
    </row>
    <row r="93" spans="1:26" x14ac:dyDescent="0.25">
      <c r="A93"/>
      <c r="B93"/>
      <c r="T93" s="39"/>
      <c r="W93" s="39"/>
      <c r="X93" s="39"/>
    </row>
    <row r="94" spans="1:26" x14ac:dyDescent="0.25">
      <c r="A94"/>
      <c r="B94"/>
      <c r="T94" s="39"/>
      <c r="W94" s="39"/>
      <c r="X94" s="39"/>
    </row>
    <row r="95" spans="1:26" x14ac:dyDescent="0.25">
      <c r="A95"/>
      <c r="B95"/>
      <c r="T95" s="39"/>
      <c r="W95" s="39"/>
      <c r="X95" s="39"/>
    </row>
    <row r="96" spans="1:26" x14ac:dyDescent="0.25">
      <c r="A96"/>
      <c r="B96"/>
      <c r="T96" s="39"/>
      <c r="W96" s="39"/>
      <c r="X96" s="39"/>
    </row>
    <row r="97" spans="1:24" x14ac:dyDescent="0.25">
      <c r="A97"/>
      <c r="B97"/>
      <c r="T97" s="39"/>
      <c r="W97" s="39"/>
      <c r="X97" s="39"/>
    </row>
    <row r="98" spans="1:24" x14ac:dyDescent="0.25">
      <c r="A98"/>
      <c r="B98"/>
    </row>
    <row r="99" spans="1:24" x14ac:dyDescent="0.25">
      <c r="A99"/>
      <c r="B99"/>
    </row>
    <row r="100" spans="1:24" x14ac:dyDescent="0.25">
      <c r="A100"/>
      <c r="B100"/>
    </row>
    <row r="101" spans="1:24" x14ac:dyDescent="0.25">
      <c r="A101"/>
      <c r="B101"/>
    </row>
    <row r="102" spans="1:24" x14ac:dyDescent="0.25">
      <c r="A102"/>
      <c r="B102"/>
      <c r="T102" s="39"/>
      <c r="W102" s="39"/>
      <c r="X102" s="39"/>
    </row>
    <row r="103" spans="1:24" x14ac:dyDescent="0.25">
      <c r="A103"/>
      <c r="B103"/>
      <c r="T103" s="39"/>
      <c r="W103" s="39"/>
      <c r="X103" s="39"/>
    </row>
    <row r="104" spans="1:24" x14ac:dyDescent="0.25">
      <c r="A104"/>
      <c r="B104"/>
    </row>
    <row r="105" spans="1:24" x14ac:dyDescent="0.25">
      <c r="A105"/>
      <c r="B105"/>
    </row>
    <row r="106" spans="1:24" x14ac:dyDescent="0.25">
      <c r="A106"/>
      <c r="B106"/>
    </row>
    <row r="107" spans="1:24" x14ac:dyDescent="0.25">
      <c r="A107"/>
      <c r="B107"/>
    </row>
    <row r="108" spans="1:24" x14ac:dyDescent="0.25">
      <c r="A108"/>
      <c r="B108"/>
    </row>
    <row r="109" spans="1:24" x14ac:dyDescent="0.25">
      <c r="A109"/>
      <c r="B109"/>
    </row>
    <row r="110" spans="1:24" x14ac:dyDescent="0.25">
      <c r="A110"/>
      <c r="B110"/>
    </row>
    <row r="111" spans="1:24" x14ac:dyDescent="0.25">
      <c r="A111"/>
      <c r="B111"/>
    </row>
    <row r="112" spans="1:24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</sheetData>
  <autoFilter ref="A10:P84" xr:uid="{4720299F-373A-44DC-B371-5CC1D336D865}"/>
  <mergeCells count="2">
    <mergeCell ref="L8:O8"/>
    <mergeCell ref="B2:K2"/>
  </mergeCells>
  <pageMargins left="0.7" right="0.7" top="0.75" bottom="0.75" header="0.3" footer="0.3"/>
  <pageSetup paperSize="9" scale="1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05256-C8D5-44E3-A52D-2EEDD8875EFF}">
  <sheetPr>
    <tabColor theme="7"/>
  </sheetPr>
  <dimension ref="A1:AA12"/>
  <sheetViews>
    <sheetView zoomScale="90" zoomScaleNormal="90" workbookViewId="0">
      <selection activeCell="A23" sqref="A23"/>
    </sheetView>
  </sheetViews>
  <sheetFormatPr defaultColWidth="9.140625" defaultRowHeight="15" x14ac:dyDescent="0.25"/>
  <cols>
    <col min="1" max="1" width="38" style="17" customWidth="1"/>
    <col min="2" max="2" width="35.5703125" style="17" customWidth="1"/>
    <col min="3" max="6" width="15.7109375" style="17" customWidth="1"/>
    <col min="7" max="7" width="16.7109375" style="17" customWidth="1"/>
    <col min="8" max="8" width="17.140625" style="17" customWidth="1"/>
    <col min="9" max="9" width="22.140625" style="17" customWidth="1"/>
    <col min="10" max="10" width="23.7109375" style="17" customWidth="1"/>
    <col min="11" max="11" width="18.85546875" style="17" customWidth="1"/>
    <col min="12" max="12" width="19.42578125" style="17" customWidth="1"/>
    <col min="13" max="13" width="19.28515625" style="17" customWidth="1"/>
    <col min="14" max="14" width="19.42578125" style="17" customWidth="1"/>
    <col min="15" max="15" width="17.42578125" style="17" customWidth="1"/>
    <col min="16" max="16" width="20.28515625" style="17" customWidth="1"/>
    <col min="17" max="17" width="18.7109375" style="17" customWidth="1"/>
    <col min="18" max="18" width="13.42578125" style="200" hidden="1" customWidth="1"/>
    <col min="19" max="19" width="15.85546875" style="200" hidden="1" customWidth="1"/>
    <col min="20" max="20" width="16.42578125" style="200" hidden="1" customWidth="1"/>
    <col min="21" max="21" width="15.85546875" style="17" customWidth="1"/>
    <col min="22" max="22" width="16.140625" style="17" customWidth="1"/>
    <col min="23" max="23" width="13" style="17" customWidth="1"/>
    <col min="24" max="24" width="14.28515625" style="17" customWidth="1"/>
    <col min="25" max="25" width="12.140625" style="17" customWidth="1"/>
    <col min="26" max="26" width="13" style="17" customWidth="1"/>
    <col min="27" max="27" width="14.28515625" style="17" customWidth="1"/>
    <col min="28" max="28" width="10.140625" style="17" bestFit="1" customWidth="1"/>
    <col min="29" max="16384" width="9.140625" style="17"/>
  </cols>
  <sheetData>
    <row r="1" spans="1:27" ht="15.75" x14ac:dyDescent="0.25">
      <c r="AA1" s="3" t="s">
        <v>106</v>
      </c>
    </row>
    <row r="2" spans="1:27" ht="22.5" x14ac:dyDescent="0.3">
      <c r="B2" s="78" t="s">
        <v>257</v>
      </c>
    </row>
    <row r="3" spans="1:27" x14ac:dyDescent="0.25">
      <c r="A3" s="51"/>
      <c r="C3" s="18"/>
    </row>
    <row r="4" spans="1:27" x14ac:dyDescent="0.25">
      <c r="W4" s="18"/>
    </row>
    <row r="5" spans="1:27" ht="13.9" customHeight="1" thickBot="1" x14ac:dyDescent="0.3">
      <c r="A5" s="16" t="s">
        <v>256</v>
      </c>
      <c r="E5" s="93"/>
      <c r="F5" s="93"/>
      <c r="G5" s="93"/>
      <c r="H5" s="93"/>
      <c r="I5" s="93"/>
      <c r="K5" s="215"/>
      <c r="L5" s="215"/>
      <c r="M5" s="215"/>
      <c r="N5" s="215"/>
      <c r="O5" s="215"/>
      <c r="P5" s="215"/>
      <c r="Q5" s="52"/>
      <c r="R5" s="201"/>
      <c r="U5" s="215"/>
      <c r="V5" s="215"/>
      <c r="W5" s="215"/>
      <c r="X5" s="215"/>
      <c r="Y5" s="215"/>
      <c r="Z5" s="215"/>
    </row>
    <row r="6" spans="1:27" ht="90.75" thickBot="1" x14ac:dyDescent="0.3">
      <c r="A6" s="53" t="s">
        <v>92</v>
      </c>
      <c r="B6" s="54" t="s">
        <v>10</v>
      </c>
      <c r="C6" s="55" t="s">
        <v>126</v>
      </c>
      <c r="D6" s="56" t="s">
        <v>112</v>
      </c>
      <c r="E6" s="57" t="s">
        <v>131</v>
      </c>
      <c r="F6" s="58" t="s">
        <v>12</v>
      </c>
      <c r="G6" s="55" t="s">
        <v>127</v>
      </c>
      <c r="H6" s="56" t="s">
        <v>114</v>
      </c>
      <c r="I6" s="57" t="s">
        <v>11</v>
      </c>
      <c r="J6" s="58" t="s">
        <v>132</v>
      </c>
      <c r="K6" s="59" t="s">
        <v>128</v>
      </c>
      <c r="L6" s="54" t="s">
        <v>129</v>
      </c>
      <c r="M6" s="59" t="s">
        <v>93</v>
      </c>
      <c r="N6" s="54" t="s">
        <v>94</v>
      </c>
      <c r="O6" s="60" t="s">
        <v>254</v>
      </c>
      <c r="P6" s="61" t="s">
        <v>255</v>
      </c>
      <c r="Q6" s="60" t="s">
        <v>258</v>
      </c>
      <c r="R6" s="202" t="s">
        <v>125</v>
      </c>
      <c r="S6" s="203" t="s">
        <v>130</v>
      </c>
      <c r="T6" s="204" t="s">
        <v>115</v>
      </c>
      <c r="U6" s="94" t="s">
        <v>110</v>
      </c>
      <c r="V6" s="62"/>
      <c r="W6" s="52"/>
      <c r="X6" s="63"/>
      <c r="Y6" s="63"/>
      <c r="Z6" s="63"/>
      <c r="AA6" s="62"/>
    </row>
    <row r="7" spans="1:27" ht="15.75" thickBot="1" x14ac:dyDescent="0.3">
      <c r="A7" s="64" t="s">
        <v>13</v>
      </c>
      <c r="B7" s="65" t="s">
        <v>14</v>
      </c>
      <c r="C7" s="66">
        <v>1353.18</v>
      </c>
      <c r="D7" s="67">
        <v>1.5278</v>
      </c>
      <c r="E7" s="68">
        <v>18608</v>
      </c>
      <c r="F7" s="69">
        <f>ROUND(C7*D7*E7,0)</f>
        <v>38469963</v>
      </c>
      <c r="G7" s="70">
        <v>1375.3299834750801</v>
      </c>
      <c r="H7" s="67">
        <v>1.5278</v>
      </c>
      <c r="I7" s="68">
        <v>18608</v>
      </c>
      <c r="J7" s="71">
        <f>ROUND(I7*G7*H7,0)</f>
        <v>39099672</v>
      </c>
      <c r="K7" s="72">
        <f>ROUND(I7/12*8,0)</f>
        <v>12405</v>
      </c>
      <c r="L7" s="69">
        <f>ROUND(K7*G7*H7,0)</f>
        <v>26065748</v>
      </c>
      <c r="M7" s="72">
        <f>12923+8</f>
        <v>12931</v>
      </c>
      <c r="N7" s="69">
        <f>ROUND(M7*H7*G7,0)</f>
        <v>27170994</v>
      </c>
      <c r="O7" s="73">
        <f>M7-K7</f>
        <v>526</v>
      </c>
      <c r="P7" s="74">
        <f>N7-L7</f>
        <v>1105246</v>
      </c>
      <c r="Q7" s="73">
        <f>ROUND(O7/8*12,0)</f>
        <v>789</v>
      </c>
      <c r="R7" s="205">
        <f>ROUND(Q7*S7*T7,0)</f>
        <v>1657870</v>
      </c>
      <c r="S7" s="206">
        <v>1375.3299834750801</v>
      </c>
      <c r="T7" s="207">
        <v>1.5278</v>
      </c>
      <c r="U7" s="79">
        <f>N7/M7*Q7</f>
        <v>1657869.790890109</v>
      </c>
    </row>
    <row r="9" spans="1:27" x14ac:dyDescent="0.25">
      <c r="A9" s="17" t="s">
        <v>103</v>
      </c>
      <c r="S9" s="208"/>
      <c r="T9" s="208"/>
      <c r="U9" s="18"/>
    </row>
    <row r="10" spans="1:27" x14ac:dyDescent="0.25">
      <c r="A10" s="17" t="s">
        <v>111</v>
      </c>
      <c r="Q10" s="18"/>
      <c r="U10" s="18"/>
    </row>
    <row r="11" spans="1:27" x14ac:dyDescent="0.25">
      <c r="A11" s="216" t="s">
        <v>113</v>
      </c>
      <c r="B11" s="216"/>
      <c r="C11" s="216"/>
      <c r="D11" s="216"/>
      <c r="E11" s="216"/>
      <c r="F11" s="216"/>
      <c r="G11" s="216"/>
      <c r="H11" s="216"/>
    </row>
    <row r="12" spans="1:27" x14ac:dyDescent="0.25">
      <c r="P12" s="18"/>
      <c r="R12" s="209"/>
    </row>
  </sheetData>
  <mergeCells count="3">
    <mergeCell ref="K5:P5"/>
    <mergeCell ref="U5:Z5"/>
    <mergeCell ref="A11:H11"/>
  </mergeCells>
  <pageMargins left="0.7" right="0.7" top="0.75" bottom="0.75" header="0.3" footer="0.3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0A22F-BC5F-4429-BC3D-4B54F87A3E80}">
  <sheetPr>
    <tabColor theme="8"/>
  </sheetPr>
  <dimension ref="A1:AK44"/>
  <sheetViews>
    <sheetView view="pageBreakPreview" zoomScale="60" zoomScaleNormal="110" workbookViewId="0">
      <selection activeCell="B2" sqref="B2"/>
    </sheetView>
  </sheetViews>
  <sheetFormatPr defaultColWidth="8.85546875" defaultRowHeight="11.25" x14ac:dyDescent="0.2"/>
  <cols>
    <col min="1" max="1" width="10.5703125" style="128" customWidth="1"/>
    <col min="2" max="2" width="44.28515625" style="128" customWidth="1"/>
    <col min="3" max="3" width="29" style="128" customWidth="1"/>
    <col min="4" max="4" width="7.85546875" style="128" customWidth="1"/>
    <col min="5" max="5" width="7.5703125" style="128" customWidth="1"/>
    <col min="6" max="8" width="11.5703125" style="128" customWidth="1"/>
    <col min="9" max="9" width="11.42578125" style="128" customWidth="1"/>
    <col min="10" max="10" width="11.5703125" style="128" customWidth="1"/>
    <col min="11" max="11" width="12.7109375" style="128" customWidth="1"/>
    <col min="12" max="14" width="11.5703125" style="128" customWidth="1"/>
    <col min="15" max="15" width="11.42578125" style="128" customWidth="1"/>
    <col min="16" max="16" width="11.5703125" style="128" customWidth="1"/>
    <col min="17" max="23" width="12.7109375" style="128" customWidth="1"/>
    <col min="24" max="26" width="11.5703125" style="128" customWidth="1"/>
    <col min="27" max="27" width="11.42578125" style="128" customWidth="1"/>
    <col min="28" max="28" width="11.5703125" style="128" customWidth="1"/>
    <col min="29" max="29" width="12.7109375" style="128" customWidth="1"/>
    <col min="30" max="33" width="12.28515625" style="128" customWidth="1"/>
    <col min="34" max="34" width="16.42578125" style="142" customWidth="1"/>
    <col min="35" max="35" width="17.85546875" style="142" customWidth="1"/>
    <col min="36" max="16384" width="8.85546875" style="128"/>
  </cols>
  <sheetData>
    <row r="1" spans="1:37" x14ac:dyDescent="0.2">
      <c r="Q1" s="128" t="s">
        <v>242</v>
      </c>
    </row>
    <row r="2" spans="1:37" ht="20.25" x14ac:dyDescent="0.3">
      <c r="B2" s="194" t="s">
        <v>252</v>
      </c>
    </row>
    <row r="3" spans="1:37" ht="12" thickBot="1" x14ac:dyDescent="0.25"/>
    <row r="4" spans="1:37" ht="68.25" thickBot="1" x14ac:dyDescent="0.25">
      <c r="A4" s="121" t="s">
        <v>10</v>
      </c>
      <c r="B4" s="122" t="s">
        <v>134</v>
      </c>
      <c r="C4" s="123" t="s">
        <v>135</v>
      </c>
      <c r="D4" s="121" t="s">
        <v>136</v>
      </c>
      <c r="E4" s="124" t="s">
        <v>137</v>
      </c>
      <c r="F4" s="125" t="s">
        <v>230</v>
      </c>
      <c r="G4" s="122" t="s">
        <v>231</v>
      </c>
      <c r="H4" s="122" t="s">
        <v>244</v>
      </c>
      <c r="I4" s="122" t="s">
        <v>233</v>
      </c>
      <c r="J4" s="122" t="s">
        <v>234</v>
      </c>
      <c r="K4" s="122" t="s">
        <v>235</v>
      </c>
      <c r="L4" s="193" t="s">
        <v>191</v>
      </c>
      <c r="M4" s="122" t="s">
        <v>192</v>
      </c>
      <c r="N4" s="122" t="s">
        <v>193</v>
      </c>
      <c r="O4" s="122" t="s">
        <v>194</v>
      </c>
      <c r="P4" s="122" t="s">
        <v>195</v>
      </c>
      <c r="Q4" s="122" t="s">
        <v>196</v>
      </c>
      <c r="R4" s="122" t="s">
        <v>138</v>
      </c>
      <c r="S4" s="122" t="s">
        <v>139</v>
      </c>
      <c r="T4" s="122" t="s">
        <v>140</v>
      </c>
      <c r="U4" s="122" t="s">
        <v>141</v>
      </c>
      <c r="V4" s="122" t="s">
        <v>142</v>
      </c>
      <c r="W4" s="122" t="s">
        <v>143</v>
      </c>
      <c r="X4" s="193" t="s">
        <v>245</v>
      </c>
      <c r="Y4" s="122" t="s">
        <v>246</v>
      </c>
      <c r="Z4" s="122" t="s">
        <v>247</v>
      </c>
      <c r="AA4" s="122" t="s">
        <v>248</v>
      </c>
      <c r="AB4" s="122" t="s">
        <v>249</v>
      </c>
      <c r="AC4" s="122" t="s">
        <v>250</v>
      </c>
      <c r="AD4" s="123" t="s">
        <v>144</v>
      </c>
      <c r="AE4" s="123" t="s">
        <v>145</v>
      </c>
      <c r="AF4" s="123" t="s">
        <v>197</v>
      </c>
      <c r="AG4" s="123" t="s">
        <v>198</v>
      </c>
      <c r="AH4" s="126" t="s">
        <v>199</v>
      </c>
      <c r="AI4" s="127" t="s">
        <v>251</v>
      </c>
    </row>
    <row r="5" spans="1:37" x14ac:dyDescent="0.2">
      <c r="A5" s="129" t="s">
        <v>15</v>
      </c>
      <c r="B5" s="130" t="s">
        <v>31</v>
      </c>
      <c r="C5" s="131" t="s">
        <v>146</v>
      </c>
      <c r="D5" s="132">
        <v>0</v>
      </c>
      <c r="E5" s="133">
        <v>3719.7</v>
      </c>
      <c r="F5" s="134">
        <f>G5+H5</f>
        <v>139</v>
      </c>
      <c r="G5" s="135">
        <v>0</v>
      </c>
      <c r="H5" s="135">
        <v>139</v>
      </c>
      <c r="I5" s="135">
        <f>J5+K5</f>
        <v>517038</v>
      </c>
      <c r="J5" s="135">
        <v>0</v>
      </c>
      <c r="K5" s="136">
        <v>517038</v>
      </c>
      <c r="L5" s="137">
        <f>M5+N5</f>
        <v>142</v>
      </c>
      <c r="M5" s="135">
        <v>0</v>
      </c>
      <c r="N5" s="135">
        <v>142</v>
      </c>
      <c r="O5" s="135">
        <f>P5+Q5</f>
        <v>528197</v>
      </c>
      <c r="P5" s="135">
        <v>0</v>
      </c>
      <c r="Q5" s="136">
        <v>528197</v>
      </c>
      <c r="R5" s="138">
        <f>S5+T5</f>
        <v>95</v>
      </c>
      <c r="S5" s="138">
        <f t="shared" ref="S5:T40" si="0">ROUND(M5/12*8,0)</f>
        <v>0</v>
      </c>
      <c r="T5" s="138">
        <f t="shared" si="0"/>
        <v>95</v>
      </c>
      <c r="U5" s="138">
        <f t="shared" ref="U5:U41" si="1">V5+W5</f>
        <v>353372</v>
      </c>
      <c r="V5" s="138">
        <f t="shared" ref="V5:W11" si="2">ROUND(S5*D5,0)</f>
        <v>0</v>
      </c>
      <c r="W5" s="138">
        <f t="shared" si="2"/>
        <v>353372</v>
      </c>
      <c r="X5" s="137">
        <v>126</v>
      </c>
      <c r="Y5" s="135">
        <v>0</v>
      </c>
      <c r="Z5" s="135">
        <v>126</v>
      </c>
      <c r="AA5" s="135">
        <v>468682</v>
      </c>
      <c r="AB5" s="135">
        <v>0</v>
      </c>
      <c r="AC5" s="136">
        <v>468682</v>
      </c>
      <c r="AD5" s="139">
        <f>X5/R5</f>
        <v>1.3263157894736841</v>
      </c>
      <c r="AE5" s="139">
        <f t="shared" ref="AE5:AE29" si="3">AA5/U5</f>
        <v>1.3263133468412891</v>
      </c>
      <c r="AF5" s="140">
        <f>X5-R5</f>
        <v>31</v>
      </c>
      <c r="AG5" s="140">
        <f>AA5-U5</f>
        <v>115310</v>
      </c>
      <c r="AH5" s="141">
        <v>0</v>
      </c>
      <c r="AI5" s="141">
        <f>AG5-AH5</f>
        <v>115310</v>
      </c>
      <c r="AK5" s="142"/>
    </row>
    <row r="6" spans="1:37" x14ac:dyDescent="0.2">
      <c r="A6" s="143" t="s">
        <v>15</v>
      </c>
      <c r="B6" s="144" t="s">
        <v>31</v>
      </c>
      <c r="C6" s="145" t="s">
        <v>147</v>
      </c>
      <c r="D6" s="146">
        <v>0</v>
      </c>
      <c r="E6" s="147">
        <v>4048.34</v>
      </c>
      <c r="F6" s="148">
        <f t="shared" ref="F6:F41" si="4">G6+H6</f>
        <v>315</v>
      </c>
      <c r="G6" s="149">
        <v>0</v>
      </c>
      <c r="H6" s="149">
        <v>315</v>
      </c>
      <c r="I6" s="149">
        <f t="shared" ref="I6:I41" si="5">J6+K6</f>
        <v>1275227</v>
      </c>
      <c r="J6" s="149">
        <v>0</v>
      </c>
      <c r="K6" s="150">
        <v>1275227</v>
      </c>
      <c r="L6" s="151">
        <f t="shared" ref="L6:L41" si="6">M6+N6</f>
        <v>315</v>
      </c>
      <c r="M6" s="149">
        <v>0</v>
      </c>
      <c r="N6" s="149">
        <v>315</v>
      </c>
      <c r="O6" s="149">
        <f>P6+Q6</f>
        <v>1275227</v>
      </c>
      <c r="P6" s="149">
        <v>0</v>
      </c>
      <c r="Q6" s="150">
        <v>1275227</v>
      </c>
      <c r="R6" s="152">
        <f t="shared" ref="R6:R41" si="7">S6+T6</f>
        <v>210</v>
      </c>
      <c r="S6" s="152">
        <f t="shared" si="0"/>
        <v>0</v>
      </c>
      <c r="T6" s="152">
        <f t="shared" si="0"/>
        <v>210</v>
      </c>
      <c r="U6" s="152">
        <f t="shared" si="1"/>
        <v>850151</v>
      </c>
      <c r="V6" s="152">
        <f t="shared" si="2"/>
        <v>0</v>
      </c>
      <c r="W6" s="152">
        <f t="shared" si="2"/>
        <v>850151</v>
      </c>
      <c r="X6" s="151">
        <v>271</v>
      </c>
      <c r="Y6" s="149">
        <v>0</v>
      </c>
      <c r="Z6" s="149">
        <v>271</v>
      </c>
      <c r="AA6" s="149">
        <v>908322</v>
      </c>
      <c r="AB6" s="149">
        <v>0</v>
      </c>
      <c r="AC6" s="150">
        <v>908322</v>
      </c>
      <c r="AD6" s="153">
        <f t="shared" ref="AD6:AD18" si="8">X6/R6</f>
        <v>1.2904761904761906</v>
      </c>
      <c r="AE6" s="153">
        <f t="shared" si="3"/>
        <v>1.0684243152098862</v>
      </c>
      <c r="AF6" s="154">
        <f t="shared" ref="AF6:AF41" si="9">X6-R6</f>
        <v>61</v>
      </c>
      <c r="AG6" s="154">
        <f t="shared" ref="AG6:AG41" si="10">AA6-U6</f>
        <v>58171</v>
      </c>
      <c r="AH6" s="155">
        <v>0</v>
      </c>
      <c r="AI6" s="155">
        <f t="shared" ref="AI6:AI41" si="11">AG6-AH6</f>
        <v>58171</v>
      </c>
      <c r="AK6" s="142"/>
    </row>
    <row r="7" spans="1:37" x14ac:dyDescent="0.2">
      <c r="A7" s="143" t="s">
        <v>15</v>
      </c>
      <c r="B7" s="144" t="s">
        <v>31</v>
      </c>
      <c r="C7" s="145" t="s">
        <v>148</v>
      </c>
      <c r="D7" s="146">
        <v>0</v>
      </c>
      <c r="E7" s="147">
        <v>3640.1</v>
      </c>
      <c r="F7" s="148">
        <f t="shared" si="4"/>
        <v>178</v>
      </c>
      <c r="G7" s="149">
        <v>0</v>
      </c>
      <c r="H7" s="149">
        <v>178</v>
      </c>
      <c r="I7" s="149">
        <f t="shared" si="5"/>
        <v>647938</v>
      </c>
      <c r="J7" s="149">
        <v>0</v>
      </c>
      <c r="K7" s="150">
        <v>647938</v>
      </c>
      <c r="L7" s="151">
        <f t="shared" si="6"/>
        <v>178</v>
      </c>
      <c r="M7" s="149">
        <v>0</v>
      </c>
      <c r="N7" s="149">
        <v>178</v>
      </c>
      <c r="O7" s="149">
        <f t="shared" ref="O7:O41" si="12">P7+Q7</f>
        <v>647938</v>
      </c>
      <c r="P7" s="149">
        <v>0</v>
      </c>
      <c r="Q7" s="150">
        <v>647938</v>
      </c>
      <c r="R7" s="152">
        <f t="shared" si="7"/>
        <v>119</v>
      </c>
      <c r="S7" s="152">
        <f t="shared" si="0"/>
        <v>0</v>
      </c>
      <c r="T7" s="152">
        <f t="shared" si="0"/>
        <v>119</v>
      </c>
      <c r="U7" s="152">
        <f t="shared" si="1"/>
        <v>433172</v>
      </c>
      <c r="V7" s="152">
        <f t="shared" si="2"/>
        <v>0</v>
      </c>
      <c r="W7" s="152">
        <f t="shared" si="2"/>
        <v>433172</v>
      </c>
      <c r="X7" s="151">
        <v>130</v>
      </c>
      <c r="Y7" s="149">
        <v>0</v>
      </c>
      <c r="Z7" s="149">
        <v>130</v>
      </c>
      <c r="AA7" s="149">
        <v>473213</v>
      </c>
      <c r="AB7" s="149">
        <v>0</v>
      </c>
      <c r="AC7" s="150">
        <v>473213</v>
      </c>
      <c r="AD7" s="153">
        <f t="shared" si="8"/>
        <v>1.0924369747899159</v>
      </c>
      <c r="AE7" s="153">
        <f t="shared" si="3"/>
        <v>1.0924367225951817</v>
      </c>
      <c r="AF7" s="154">
        <f t="shared" si="9"/>
        <v>11</v>
      </c>
      <c r="AG7" s="154">
        <f t="shared" si="10"/>
        <v>40041</v>
      </c>
      <c r="AH7" s="155">
        <v>0</v>
      </c>
      <c r="AI7" s="155">
        <f t="shared" si="11"/>
        <v>40041</v>
      </c>
      <c r="AK7" s="142"/>
    </row>
    <row r="8" spans="1:37" x14ac:dyDescent="0.2">
      <c r="A8" s="143" t="s">
        <v>15</v>
      </c>
      <c r="B8" s="144" t="s">
        <v>31</v>
      </c>
      <c r="C8" s="145" t="s">
        <v>149</v>
      </c>
      <c r="D8" s="146">
        <v>0</v>
      </c>
      <c r="E8" s="147">
        <v>2913.81</v>
      </c>
      <c r="F8" s="148">
        <f t="shared" si="4"/>
        <v>68</v>
      </c>
      <c r="G8" s="149">
        <v>0</v>
      </c>
      <c r="H8" s="149">
        <v>68</v>
      </c>
      <c r="I8" s="149">
        <f t="shared" si="5"/>
        <v>198139</v>
      </c>
      <c r="J8" s="149">
        <v>0</v>
      </c>
      <c r="K8" s="150">
        <v>198139</v>
      </c>
      <c r="L8" s="151">
        <f t="shared" si="6"/>
        <v>68</v>
      </c>
      <c r="M8" s="149">
        <v>0</v>
      </c>
      <c r="N8" s="149">
        <v>68</v>
      </c>
      <c r="O8" s="149">
        <f>P8+Q8</f>
        <v>198139</v>
      </c>
      <c r="P8" s="149">
        <v>0</v>
      </c>
      <c r="Q8" s="150">
        <v>198139</v>
      </c>
      <c r="R8" s="152">
        <f t="shared" si="7"/>
        <v>45</v>
      </c>
      <c r="S8" s="152">
        <f t="shared" si="0"/>
        <v>0</v>
      </c>
      <c r="T8" s="152">
        <f t="shared" si="0"/>
        <v>45</v>
      </c>
      <c r="U8" s="152">
        <f t="shared" si="1"/>
        <v>131121</v>
      </c>
      <c r="V8" s="152">
        <f t="shared" si="2"/>
        <v>0</v>
      </c>
      <c r="W8" s="152">
        <f t="shared" si="2"/>
        <v>131121</v>
      </c>
      <c r="X8" s="151">
        <v>52</v>
      </c>
      <c r="Y8" s="149">
        <v>0</v>
      </c>
      <c r="Z8" s="149">
        <v>52</v>
      </c>
      <c r="AA8" s="149">
        <v>151518</v>
      </c>
      <c r="AB8" s="149">
        <v>0</v>
      </c>
      <c r="AC8" s="150">
        <v>151518</v>
      </c>
      <c r="AD8" s="153">
        <f t="shared" si="8"/>
        <v>1.1555555555555554</v>
      </c>
      <c r="AE8" s="153">
        <f t="shared" si="3"/>
        <v>1.1555586061729242</v>
      </c>
      <c r="AF8" s="154">
        <f t="shared" si="9"/>
        <v>7</v>
      </c>
      <c r="AG8" s="154">
        <f t="shared" si="10"/>
        <v>20397</v>
      </c>
      <c r="AH8" s="155">
        <v>0</v>
      </c>
      <c r="AI8" s="155">
        <f t="shared" si="11"/>
        <v>20397</v>
      </c>
      <c r="AK8" s="142"/>
    </row>
    <row r="9" spans="1:37" x14ac:dyDescent="0.2">
      <c r="A9" s="143" t="s">
        <v>15</v>
      </c>
      <c r="B9" s="144" t="s">
        <v>31</v>
      </c>
      <c r="C9" s="145" t="s">
        <v>150</v>
      </c>
      <c r="D9" s="146">
        <v>0</v>
      </c>
      <c r="E9" s="147">
        <v>749.25</v>
      </c>
      <c r="F9" s="148">
        <f t="shared" si="4"/>
        <v>8</v>
      </c>
      <c r="G9" s="149">
        <v>0</v>
      </c>
      <c r="H9" s="149">
        <v>8</v>
      </c>
      <c r="I9" s="149">
        <f>J9+K9</f>
        <v>5994</v>
      </c>
      <c r="J9" s="149">
        <v>0</v>
      </c>
      <c r="K9" s="150">
        <v>5994</v>
      </c>
      <c r="L9" s="151">
        <f t="shared" si="6"/>
        <v>10</v>
      </c>
      <c r="M9" s="149">
        <v>0</v>
      </c>
      <c r="N9" s="149">
        <v>10</v>
      </c>
      <c r="O9" s="149">
        <f t="shared" si="12"/>
        <v>7493</v>
      </c>
      <c r="P9" s="149">
        <v>0</v>
      </c>
      <c r="Q9" s="150">
        <v>7493</v>
      </c>
      <c r="R9" s="152">
        <f t="shared" si="7"/>
        <v>7</v>
      </c>
      <c r="S9" s="152">
        <f t="shared" si="0"/>
        <v>0</v>
      </c>
      <c r="T9" s="152">
        <f t="shared" si="0"/>
        <v>7</v>
      </c>
      <c r="U9" s="152">
        <f t="shared" si="1"/>
        <v>5245</v>
      </c>
      <c r="V9" s="152">
        <f t="shared" si="2"/>
        <v>0</v>
      </c>
      <c r="W9" s="152">
        <f t="shared" si="2"/>
        <v>5245</v>
      </c>
      <c r="X9" s="151">
        <v>8</v>
      </c>
      <c r="Y9" s="149">
        <v>0</v>
      </c>
      <c r="Z9" s="149">
        <v>8</v>
      </c>
      <c r="AA9" s="149">
        <v>5994</v>
      </c>
      <c r="AB9" s="149">
        <v>0</v>
      </c>
      <c r="AC9" s="150">
        <v>5994</v>
      </c>
      <c r="AD9" s="153">
        <f t="shared" si="8"/>
        <v>1.1428571428571428</v>
      </c>
      <c r="AE9" s="153">
        <f t="shared" si="3"/>
        <v>1.1428026692087703</v>
      </c>
      <c r="AF9" s="154">
        <f t="shared" si="9"/>
        <v>1</v>
      </c>
      <c r="AG9" s="154">
        <f t="shared" si="10"/>
        <v>749</v>
      </c>
      <c r="AH9" s="155">
        <v>0</v>
      </c>
      <c r="AI9" s="155">
        <f t="shared" si="11"/>
        <v>749</v>
      </c>
      <c r="AK9" s="142"/>
    </row>
    <row r="10" spans="1:37" x14ac:dyDescent="0.2">
      <c r="A10" s="143" t="s">
        <v>15</v>
      </c>
      <c r="B10" s="144" t="s">
        <v>31</v>
      </c>
      <c r="C10" s="145" t="s">
        <v>151</v>
      </c>
      <c r="D10" s="146">
        <v>0</v>
      </c>
      <c r="E10" s="147">
        <v>22079.759999999998</v>
      </c>
      <c r="F10" s="148">
        <f t="shared" si="4"/>
        <v>26</v>
      </c>
      <c r="G10" s="149">
        <v>0</v>
      </c>
      <c r="H10" s="149">
        <v>26</v>
      </c>
      <c r="I10" s="149">
        <f t="shared" si="5"/>
        <v>574074</v>
      </c>
      <c r="J10" s="149">
        <v>0</v>
      </c>
      <c r="K10" s="150">
        <v>574074</v>
      </c>
      <c r="L10" s="151">
        <f t="shared" si="6"/>
        <v>28</v>
      </c>
      <c r="M10" s="149">
        <v>0</v>
      </c>
      <c r="N10" s="149">
        <v>28</v>
      </c>
      <c r="O10" s="149">
        <f t="shared" si="12"/>
        <v>618234</v>
      </c>
      <c r="P10" s="149">
        <v>0</v>
      </c>
      <c r="Q10" s="150">
        <v>618234</v>
      </c>
      <c r="R10" s="152">
        <f t="shared" si="7"/>
        <v>19</v>
      </c>
      <c r="S10" s="152">
        <f t="shared" si="0"/>
        <v>0</v>
      </c>
      <c r="T10" s="152">
        <f t="shared" si="0"/>
        <v>19</v>
      </c>
      <c r="U10" s="152">
        <f t="shared" si="1"/>
        <v>419515</v>
      </c>
      <c r="V10" s="152">
        <f t="shared" si="2"/>
        <v>0</v>
      </c>
      <c r="W10" s="152">
        <f t="shared" si="2"/>
        <v>419515</v>
      </c>
      <c r="X10" s="151">
        <v>22</v>
      </c>
      <c r="Y10" s="149">
        <v>0</v>
      </c>
      <c r="Z10" s="149">
        <v>22</v>
      </c>
      <c r="AA10" s="149">
        <v>485755</v>
      </c>
      <c r="AB10" s="149">
        <v>0</v>
      </c>
      <c r="AC10" s="150">
        <v>485755</v>
      </c>
      <c r="AD10" s="153">
        <f t="shared" si="8"/>
        <v>1.1578947368421053</v>
      </c>
      <c r="AE10" s="153">
        <f t="shared" si="3"/>
        <v>1.1578966187144679</v>
      </c>
      <c r="AF10" s="154">
        <f t="shared" si="9"/>
        <v>3</v>
      </c>
      <c r="AG10" s="154">
        <f t="shared" si="10"/>
        <v>66240</v>
      </c>
      <c r="AH10" s="155">
        <v>0</v>
      </c>
      <c r="AI10" s="155">
        <f t="shared" si="11"/>
        <v>66240</v>
      </c>
      <c r="AK10" s="142"/>
    </row>
    <row r="11" spans="1:37" x14ac:dyDescent="0.2">
      <c r="A11" s="143" t="s">
        <v>15</v>
      </c>
      <c r="B11" s="144" t="s">
        <v>31</v>
      </c>
      <c r="C11" s="145" t="s">
        <v>152</v>
      </c>
      <c r="D11" s="146">
        <v>0</v>
      </c>
      <c r="E11" s="147">
        <v>990.88</v>
      </c>
      <c r="F11" s="148">
        <f t="shared" si="4"/>
        <v>5651</v>
      </c>
      <c r="G11" s="149">
        <v>0</v>
      </c>
      <c r="H11" s="149">
        <v>5651</v>
      </c>
      <c r="I11" s="149">
        <f t="shared" si="5"/>
        <v>5599463</v>
      </c>
      <c r="J11" s="149">
        <v>0</v>
      </c>
      <c r="K11" s="150">
        <v>5599463</v>
      </c>
      <c r="L11" s="151">
        <f t="shared" si="6"/>
        <v>5852</v>
      </c>
      <c r="M11" s="149">
        <v>0</v>
      </c>
      <c r="N11" s="149">
        <v>5852</v>
      </c>
      <c r="O11" s="149">
        <f>P11+Q11</f>
        <v>5798630</v>
      </c>
      <c r="P11" s="149">
        <v>0</v>
      </c>
      <c r="Q11" s="150">
        <v>5798630</v>
      </c>
      <c r="R11" s="152">
        <f t="shared" si="7"/>
        <v>3901</v>
      </c>
      <c r="S11" s="152">
        <f t="shared" si="0"/>
        <v>0</v>
      </c>
      <c r="T11" s="152">
        <f t="shared" si="0"/>
        <v>3901</v>
      </c>
      <c r="U11" s="152">
        <f t="shared" si="1"/>
        <v>3865423</v>
      </c>
      <c r="V11" s="152">
        <f t="shared" si="2"/>
        <v>0</v>
      </c>
      <c r="W11" s="152">
        <f>ROUND(T11*E11,0)</f>
        <v>3865423</v>
      </c>
      <c r="X11" s="151">
        <v>3902</v>
      </c>
      <c r="Y11" s="149">
        <v>0</v>
      </c>
      <c r="Z11" s="149">
        <v>3902</v>
      </c>
      <c r="AA11" s="149">
        <v>3866414</v>
      </c>
      <c r="AB11" s="149">
        <v>0</v>
      </c>
      <c r="AC11" s="150">
        <v>3866414</v>
      </c>
      <c r="AD11" s="153">
        <f t="shared" si="8"/>
        <v>1.0002563445270443</v>
      </c>
      <c r="AE11" s="153">
        <f t="shared" si="3"/>
        <v>1.0002563755635541</v>
      </c>
      <c r="AF11" s="154">
        <f t="shared" si="9"/>
        <v>1</v>
      </c>
      <c r="AG11" s="154">
        <f t="shared" si="10"/>
        <v>991</v>
      </c>
      <c r="AH11" s="155">
        <v>0</v>
      </c>
      <c r="AI11" s="155">
        <f t="shared" si="11"/>
        <v>991</v>
      </c>
      <c r="AK11" s="142"/>
    </row>
    <row r="12" spans="1:37" x14ac:dyDescent="0.2">
      <c r="A12" s="143" t="s">
        <v>15</v>
      </c>
      <c r="B12" s="144" t="s">
        <v>31</v>
      </c>
      <c r="C12" s="145" t="s">
        <v>153</v>
      </c>
      <c r="D12" s="146">
        <v>0</v>
      </c>
      <c r="E12" s="147">
        <v>2281.33</v>
      </c>
      <c r="F12" s="148">
        <f t="shared" si="4"/>
        <v>121</v>
      </c>
      <c r="G12" s="149">
        <v>0</v>
      </c>
      <c r="H12" s="149">
        <v>121</v>
      </c>
      <c r="I12" s="149">
        <f t="shared" si="5"/>
        <v>276041</v>
      </c>
      <c r="J12" s="149">
        <v>0</v>
      </c>
      <c r="K12" s="150">
        <v>276041</v>
      </c>
      <c r="L12" s="151">
        <f t="shared" si="6"/>
        <v>122</v>
      </c>
      <c r="M12" s="149">
        <v>0</v>
      </c>
      <c r="N12" s="149">
        <v>122</v>
      </c>
      <c r="O12" s="149">
        <f>P12+Q12</f>
        <v>277067</v>
      </c>
      <c r="P12" s="149">
        <v>0</v>
      </c>
      <c r="Q12" s="150">
        <v>277067</v>
      </c>
      <c r="R12" s="152">
        <f t="shared" si="7"/>
        <v>81</v>
      </c>
      <c r="S12" s="152">
        <f t="shared" si="0"/>
        <v>0</v>
      </c>
      <c r="T12" s="152">
        <f t="shared" si="0"/>
        <v>81</v>
      </c>
      <c r="U12" s="152">
        <f>V12+W12</f>
        <v>184711</v>
      </c>
      <c r="V12" s="152">
        <f>ROUND(P12/12*8,0)</f>
        <v>0</v>
      </c>
      <c r="W12" s="152">
        <f>ROUND(Q12/12*8,0)</f>
        <v>184711</v>
      </c>
      <c r="X12" s="151">
        <v>127</v>
      </c>
      <c r="Y12" s="149">
        <v>0</v>
      </c>
      <c r="Z12" s="149">
        <v>127</v>
      </c>
      <c r="AA12" s="149">
        <v>275715</v>
      </c>
      <c r="AB12" s="149">
        <v>0</v>
      </c>
      <c r="AC12" s="150">
        <v>275715</v>
      </c>
      <c r="AD12" s="153">
        <f t="shared" si="8"/>
        <v>1.5679012345679013</v>
      </c>
      <c r="AE12" s="153">
        <f t="shared" si="3"/>
        <v>1.492683164511047</v>
      </c>
      <c r="AF12" s="154">
        <f t="shared" si="9"/>
        <v>46</v>
      </c>
      <c r="AG12" s="154">
        <f t="shared" si="10"/>
        <v>91004</v>
      </c>
      <c r="AH12" s="155">
        <v>0</v>
      </c>
      <c r="AI12" s="155">
        <f t="shared" si="11"/>
        <v>91004</v>
      </c>
      <c r="AK12" s="142"/>
    </row>
    <row r="13" spans="1:37" x14ac:dyDescent="0.2">
      <c r="A13" s="143" t="s">
        <v>15</v>
      </c>
      <c r="B13" s="144" t="s">
        <v>31</v>
      </c>
      <c r="C13" s="145" t="s">
        <v>49</v>
      </c>
      <c r="D13" s="146">
        <v>2587.2600000000002</v>
      </c>
      <c r="E13" s="147">
        <v>0</v>
      </c>
      <c r="F13" s="148">
        <f>G13+H13</f>
        <v>1208</v>
      </c>
      <c r="G13" s="149">
        <v>1208</v>
      </c>
      <c r="H13" s="149">
        <v>0</v>
      </c>
      <c r="I13" s="149">
        <f>J13+K13</f>
        <v>3125410</v>
      </c>
      <c r="J13" s="149">
        <v>3125410</v>
      </c>
      <c r="K13" s="150">
        <v>0</v>
      </c>
      <c r="L13" s="151">
        <f t="shared" si="6"/>
        <v>1208</v>
      </c>
      <c r="M13" s="149">
        <v>1208</v>
      </c>
      <c r="N13" s="149">
        <v>0</v>
      </c>
      <c r="O13" s="149">
        <f>P13+Q13</f>
        <v>3576381</v>
      </c>
      <c r="P13" s="149">
        <v>3576381</v>
      </c>
      <c r="Q13" s="150">
        <v>0</v>
      </c>
      <c r="R13" s="152">
        <f t="shared" si="7"/>
        <v>805</v>
      </c>
      <c r="S13" s="152">
        <f t="shared" si="0"/>
        <v>805</v>
      </c>
      <c r="T13" s="152">
        <f t="shared" si="0"/>
        <v>0</v>
      </c>
      <c r="U13" s="152">
        <f t="shared" si="1"/>
        <v>2082744</v>
      </c>
      <c r="V13" s="152">
        <f t="shared" ref="V13:W18" si="13">ROUND(S13*D13,0)</f>
        <v>2082744</v>
      </c>
      <c r="W13" s="152">
        <f t="shared" si="13"/>
        <v>0</v>
      </c>
      <c r="X13" s="151">
        <v>813</v>
      </c>
      <c r="Y13" s="149">
        <v>813</v>
      </c>
      <c r="Z13" s="149">
        <v>0</v>
      </c>
      <c r="AA13" s="149">
        <v>2231864</v>
      </c>
      <c r="AB13" s="149">
        <v>2231864</v>
      </c>
      <c r="AC13" s="150">
        <v>0</v>
      </c>
      <c r="AD13" s="153">
        <f t="shared" si="8"/>
        <v>1.0099378881987577</v>
      </c>
      <c r="AE13" s="153">
        <f t="shared" si="3"/>
        <v>1.0715978536008266</v>
      </c>
      <c r="AF13" s="154">
        <f t="shared" si="9"/>
        <v>8</v>
      </c>
      <c r="AG13" s="154">
        <f t="shared" si="10"/>
        <v>149120</v>
      </c>
      <c r="AH13" s="155">
        <v>23285</v>
      </c>
      <c r="AI13" s="155">
        <f t="shared" si="11"/>
        <v>125835</v>
      </c>
      <c r="AK13" s="142"/>
    </row>
    <row r="14" spans="1:37" x14ac:dyDescent="0.2">
      <c r="A14" s="143" t="s">
        <v>15</v>
      </c>
      <c r="B14" s="144" t="s">
        <v>31</v>
      </c>
      <c r="C14" s="145" t="s">
        <v>154</v>
      </c>
      <c r="D14" s="146">
        <v>0</v>
      </c>
      <c r="E14" s="147">
        <v>2373.9499999999998</v>
      </c>
      <c r="F14" s="148">
        <f t="shared" si="4"/>
        <v>12</v>
      </c>
      <c r="G14" s="149">
        <v>0</v>
      </c>
      <c r="H14" s="149">
        <v>12</v>
      </c>
      <c r="I14" s="149">
        <f t="shared" si="5"/>
        <v>28487</v>
      </c>
      <c r="J14" s="149">
        <v>0</v>
      </c>
      <c r="K14" s="150">
        <v>28487</v>
      </c>
      <c r="L14" s="151">
        <f t="shared" si="6"/>
        <v>12</v>
      </c>
      <c r="M14" s="149">
        <v>0</v>
      </c>
      <c r="N14" s="149">
        <v>12</v>
      </c>
      <c r="O14" s="149">
        <f t="shared" si="12"/>
        <v>28487</v>
      </c>
      <c r="P14" s="149">
        <v>0</v>
      </c>
      <c r="Q14" s="150">
        <v>28487</v>
      </c>
      <c r="R14" s="152">
        <f t="shared" si="7"/>
        <v>8</v>
      </c>
      <c r="S14" s="152">
        <f t="shared" si="0"/>
        <v>0</v>
      </c>
      <c r="T14" s="152">
        <f t="shared" si="0"/>
        <v>8</v>
      </c>
      <c r="U14" s="152">
        <f t="shared" si="1"/>
        <v>18992</v>
      </c>
      <c r="V14" s="152">
        <f t="shared" si="13"/>
        <v>0</v>
      </c>
      <c r="W14" s="152">
        <f t="shared" si="13"/>
        <v>18992</v>
      </c>
      <c r="X14" s="151">
        <v>10</v>
      </c>
      <c r="Y14" s="149">
        <v>0</v>
      </c>
      <c r="Z14" s="149">
        <v>10</v>
      </c>
      <c r="AA14" s="149">
        <v>23740</v>
      </c>
      <c r="AB14" s="149">
        <v>0</v>
      </c>
      <c r="AC14" s="150">
        <v>23740</v>
      </c>
      <c r="AD14" s="153">
        <f t="shared" si="8"/>
        <v>1.25</v>
      </c>
      <c r="AE14" s="153">
        <f t="shared" si="3"/>
        <v>1.25</v>
      </c>
      <c r="AF14" s="154">
        <f t="shared" si="9"/>
        <v>2</v>
      </c>
      <c r="AG14" s="154">
        <f t="shared" si="10"/>
        <v>4748</v>
      </c>
      <c r="AH14" s="155">
        <v>0</v>
      </c>
      <c r="AI14" s="155">
        <f t="shared" si="11"/>
        <v>4748</v>
      </c>
      <c r="AK14" s="142"/>
    </row>
    <row r="15" spans="1:37" x14ac:dyDescent="0.2">
      <c r="A15" s="143" t="s">
        <v>15</v>
      </c>
      <c r="B15" s="144" t="s">
        <v>31</v>
      </c>
      <c r="C15" s="145" t="s">
        <v>155</v>
      </c>
      <c r="D15" s="146">
        <v>6836.55</v>
      </c>
      <c r="E15" s="147">
        <v>0</v>
      </c>
      <c r="F15" s="148">
        <f t="shared" si="4"/>
        <v>247</v>
      </c>
      <c r="G15" s="149">
        <v>247</v>
      </c>
      <c r="H15" s="149">
        <v>0</v>
      </c>
      <c r="I15" s="149">
        <f t="shared" si="5"/>
        <v>1688628</v>
      </c>
      <c r="J15" s="149">
        <v>1688628</v>
      </c>
      <c r="K15" s="150">
        <v>0</v>
      </c>
      <c r="L15" s="151">
        <f t="shared" si="6"/>
        <v>219</v>
      </c>
      <c r="M15" s="149">
        <v>219</v>
      </c>
      <c r="N15" s="149">
        <v>0</v>
      </c>
      <c r="O15" s="149">
        <f t="shared" si="12"/>
        <v>1497204</v>
      </c>
      <c r="P15" s="149">
        <v>1497204</v>
      </c>
      <c r="Q15" s="150">
        <v>0</v>
      </c>
      <c r="R15" s="152">
        <f t="shared" si="7"/>
        <v>146</v>
      </c>
      <c r="S15" s="152">
        <f t="shared" si="0"/>
        <v>146</v>
      </c>
      <c r="T15" s="152">
        <f t="shared" si="0"/>
        <v>0</v>
      </c>
      <c r="U15" s="152">
        <f t="shared" si="1"/>
        <v>998136</v>
      </c>
      <c r="V15" s="152">
        <f t="shared" si="13"/>
        <v>998136</v>
      </c>
      <c r="W15" s="152">
        <f t="shared" si="13"/>
        <v>0</v>
      </c>
      <c r="X15" s="151">
        <v>148</v>
      </c>
      <c r="Y15" s="149">
        <v>148</v>
      </c>
      <c r="Z15" s="149">
        <v>0</v>
      </c>
      <c r="AA15" s="149">
        <v>1011809</v>
      </c>
      <c r="AB15" s="149">
        <v>1011809</v>
      </c>
      <c r="AC15" s="150">
        <v>0</v>
      </c>
      <c r="AD15" s="153">
        <f t="shared" si="8"/>
        <v>1.0136986301369864</v>
      </c>
      <c r="AE15" s="153">
        <f t="shared" si="3"/>
        <v>1.0136985340675018</v>
      </c>
      <c r="AF15" s="154">
        <f t="shared" si="9"/>
        <v>2</v>
      </c>
      <c r="AG15" s="154">
        <f t="shared" si="10"/>
        <v>13673</v>
      </c>
      <c r="AH15" s="155">
        <v>0</v>
      </c>
      <c r="AI15" s="155">
        <f t="shared" si="11"/>
        <v>13673</v>
      </c>
      <c r="AK15" s="142"/>
    </row>
    <row r="16" spans="1:37" x14ac:dyDescent="0.2">
      <c r="A16" s="143" t="s">
        <v>15</v>
      </c>
      <c r="B16" s="144" t="s">
        <v>31</v>
      </c>
      <c r="C16" s="145" t="s">
        <v>156</v>
      </c>
      <c r="D16" s="146">
        <v>0</v>
      </c>
      <c r="E16" s="147">
        <v>5760.86</v>
      </c>
      <c r="F16" s="148">
        <f t="shared" si="4"/>
        <v>42</v>
      </c>
      <c r="G16" s="149">
        <v>0</v>
      </c>
      <c r="H16" s="149">
        <v>42</v>
      </c>
      <c r="I16" s="149">
        <f t="shared" si="5"/>
        <v>241956</v>
      </c>
      <c r="J16" s="149">
        <v>0</v>
      </c>
      <c r="K16" s="150">
        <v>241956</v>
      </c>
      <c r="L16" s="151">
        <f t="shared" si="6"/>
        <v>32</v>
      </c>
      <c r="M16" s="149">
        <v>0</v>
      </c>
      <c r="N16" s="149">
        <v>32</v>
      </c>
      <c r="O16" s="149">
        <f t="shared" si="12"/>
        <v>184348</v>
      </c>
      <c r="P16" s="149">
        <v>0</v>
      </c>
      <c r="Q16" s="150">
        <v>184348</v>
      </c>
      <c r="R16" s="152">
        <f t="shared" si="7"/>
        <v>21</v>
      </c>
      <c r="S16" s="152">
        <f t="shared" si="0"/>
        <v>0</v>
      </c>
      <c r="T16" s="152">
        <f t="shared" si="0"/>
        <v>21</v>
      </c>
      <c r="U16" s="152">
        <f t="shared" si="1"/>
        <v>120978</v>
      </c>
      <c r="V16" s="152">
        <f t="shared" si="13"/>
        <v>0</v>
      </c>
      <c r="W16" s="152">
        <f t="shared" si="13"/>
        <v>120978</v>
      </c>
      <c r="X16" s="151">
        <v>22</v>
      </c>
      <c r="Y16" s="149">
        <v>0</v>
      </c>
      <c r="Z16" s="149">
        <v>22</v>
      </c>
      <c r="AA16" s="149">
        <v>126739</v>
      </c>
      <c r="AB16" s="149">
        <v>0</v>
      </c>
      <c r="AC16" s="150">
        <v>126739</v>
      </c>
      <c r="AD16" s="153">
        <f t="shared" si="8"/>
        <v>1.0476190476190477</v>
      </c>
      <c r="AE16" s="153">
        <f t="shared" si="3"/>
        <v>1.0476202284712923</v>
      </c>
      <c r="AF16" s="154">
        <f t="shared" si="9"/>
        <v>1</v>
      </c>
      <c r="AG16" s="154">
        <f t="shared" si="10"/>
        <v>5761</v>
      </c>
      <c r="AH16" s="155">
        <v>0</v>
      </c>
      <c r="AI16" s="155">
        <f t="shared" si="11"/>
        <v>5761</v>
      </c>
      <c r="AK16" s="142"/>
    </row>
    <row r="17" spans="1:37" x14ac:dyDescent="0.2">
      <c r="A17" s="143" t="s">
        <v>15</v>
      </c>
      <c r="B17" s="144" t="s">
        <v>31</v>
      </c>
      <c r="C17" s="145" t="s">
        <v>157</v>
      </c>
      <c r="D17" s="146">
        <v>0</v>
      </c>
      <c r="E17" s="147">
        <v>4102.26</v>
      </c>
      <c r="F17" s="148">
        <f t="shared" si="4"/>
        <v>13</v>
      </c>
      <c r="G17" s="149">
        <v>0</v>
      </c>
      <c r="H17" s="149">
        <v>13</v>
      </c>
      <c r="I17" s="149">
        <f t="shared" si="5"/>
        <v>53329</v>
      </c>
      <c r="J17" s="149">
        <v>0</v>
      </c>
      <c r="K17" s="150">
        <v>53329</v>
      </c>
      <c r="L17" s="151">
        <f t="shared" si="6"/>
        <v>11</v>
      </c>
      <c r="M17" s="149">
        <v>0</v>
      </c>
      <c r="N17" s="149">
        <v>11</v>
      </c>
      <c r="O17" s="149">
        <f t="shared" si="12"/>
        <v>45125</v>
      </c>
      <c r="P17" s="149">
        <v>0</v>
      </c>
      <c r="Q17" s="150">
        <v>45125</v>
      </c>
      <c r="R17" s="152">
        <f t="shared" si="7"/>
        <v>7</v>
      </c>
      <c r="S17" s="152">
        <f t="shared" si="0"/>
        <v>0</v>
      </c>
      <c r="T17" s="152">
        <f t="shared" si="0"/>
        <v>7</v>
      </c>
      <c r="U17" s="152">
        <f t="shared" si="1"/>
        <v>28716</v>
      </c>
      <c r="V17" s="152">
        <f t="shared" si="13"/>
        <v>0</v>
      </c>
      <c r="W17" s="152">
        <f t="shared" si="13"/>
        <v>28716</v>
      </c>
      <c r="X17" s="151">
        <v>8</v>
      </c>
      <c r="Y17" s="149">
        <v>0</v>
      </c>
      <c r="Z17" s="149">
        <v>8</v>
      </c>
      <c r="AA17" s="149">
        <v>32818</v>
      </c>
      <c r="AB17" s="149">
        <v>0</v>
      </c>
      <c r="AC17" s="150">
        <v>32818</v>
      </c>
      <c r="AD17" s="153">
        <f t="shared" si="8"/>
        <v>1.1428571428571428</v>
      </c>
      <c r="AE17" s="153">
        <f t="shared" si="3"/>
        <v>1.1428471932023958</v>
      </c>
      <c r="AF17" s="154">
        <f t="shared" si="9"/>
        <v>1</v>
      </c>
      <c r="AG17" s="154">
        <f t="shared" si="10"/>
        <v>4102</v>
      </c>
      <c r="AH17" s="155">
        <v>0</v>
      </c>
      <c r="AI17" s="155">
        <f t="shared" si="11"/>
        <v>4102</v>
      </c>
      <c r="AK17" s="142"/>
    </row>
    <row r="18" spans="1:37" x14ac:dyDescent="0.2">
      <c r="A18" s="143" t="s">
        <v>15</v>
      </c>
      <c r="B18" s="144" t="s">
        <v>31</v>
      </c>
      <c r="C18" s="145" t="s">
        <v>32</v>
      </c>
      <c r="D18" s="146">
        <v>14078.32</v>
      </c>
      <c r="E18" s="147">
        <v>0</v>
      </c>
      <c r="F18" s="148">
        <f t="shared" si="4"/>
        <v>13</v>
      </c>
      <c r="G18" s="149">
        <v>13</v>
      </c>
      <c r="H18" s="149">
        <v>0</v>
      </c>
      <c r="I18" s="149">
        <f t="shared" si="5"/>
        <v>183018</v>
      </c>
      <c r="J18" s="149">
        <v>183018</v>
      </c>
      <c r="K18" s="150">
        <v>0</v>
      </c>
      <c r="L18" s="151">
        <f t="shared" si="6"/>
        <v>16</v>
      </c>
      <c r="M18" s="149">
        <v>16</v>
      </c>
      <c r="N18" s="149">
        <v>0</v>
      </c>
      <c r="O18" s="149">
        <f t="shared" si="12"/>
        <v>225253</v>
      </c>
      <c r="P18" s="149">
        <v>225253</v>
      </c>
      <c r="Q18" s="150">
        <v>0</v>
      </c>
      <c r="R18" s="152">
        <f t="shared" si="7"/>
        <v>11</v>
      </c>
      <c r="S18" s="152">
        <f t="shared" si="0"/>
        <v>11</v>
      </c>
      <c r="T18" s="152">
        <f t="shared" si="0"/>
        <v>0</v>
      </c>
      <c r="U18" s="152">
        <f t="shared" si="1"/>
        <v>154862</v>
      </c>
      <c r="V18" s="152">
        <f t="shared" si="13"/>
        <v>154862</v>
      </c>
      <c r="W18" s="152">
        <f t="shared" si="13"/>
        <v>0</v>
      </c>
      <c r="X18" s="151">
        <v>25</v>
      </c>
      <c r="Y18" s="149">
        <v>25</v>
      </c>
      <c r="Z18" s="149">
        <v>0</v>
      </c>
      <c r="AA18" s="149">
        <v>351958</v>
      </c>
      <c r="AB18" s="149">
        <v>351958</v>
      </c>
      <c r="AC18" s="150">
        <v>0</v>
      </c>
      <c r="AD18" s="153">
        <f t="shared" si="8"/>
        <v>2.2727272727272729</v>
      </c>
      <c r="AE18" s="153">
        <f t="shared" si="3"/>
        <v>2.2727202283323216</v>
      </c>
      <c r="AF18" s="154">
        <f t="shared" si="9"/>
        <v>14</v>
      </c>
      <c r="AG18" s="154">
        <f t="shared" si="10"/>
        <v>197096</v>
      </c>
      <c r="AH18" s="155">
        <v>140783</v>
      </c>
      <c r="AI18" s="155">
        <f t="shared" si="11"/>
        <v>56313</v>
      </c>
      <c r="AK18" s="142"/>
    </row>
    <row r="19" spans="1:37" x14ac:dyDescent="0.2">
      <c r="A19" s="143" t="s">
        <v>15</v>
      </c>
      <c r="B19" s="144" t="s">
        <v>34</v>
      </c>
      <c r="C19" s="145" t="s">
        <v>35</v>
      </c>
      <c r="D19" s="146">
        <v>0</v>
      </c>
      <c r="E19" s="147">
        <v>0</v>
      </c>
      <c r="F19" s="148">
        <f t="shared" si="4"/>
        <v>0</v>
      </c>
      <c r="G19" s="149">
        <v>0</v>
      </c>
      <c r="H19" s="149">
        <v>0</v>
      </c>
      <c r="I19" s="149">
        <f t="shared" si="5"/>
        <v>207399</v>
      </c>
      <c r="J19" s="149">
        <v>207399</v>
      </c>
      <c r="K19" s="150">
        <v>0</v>
      </c>
      <c r="L19" s="151">
        <f t="shared" si="6"/>
        <v>0</v>
      </c>
      <c r="M19" s="149">
        <v>0</v>
      </c>
      <c r="N19" s="149">
        <v>0</v>
      </c>
      <c r="O19" s="149">
        <f t="shared" si="12"/>
        <v>183159</v>
      </c>
      <c r="P19" s="149">
        <v>183159</v>
      </c>
      <c r="Q19" s="150">
        <v>0</v>
      </c>
      <c r="R19" s="152">
        <f t="shared" si="7"/>
        <v>0</v>
      </c>
      <c r="S19" s="152">
        <f t="shared" si="0"/>
        <v>0</v>
      </c>
      <c r="T19" s="152">
        <f t="shared" si="0"/>
        <v>0</v>
      </c>
      <c r="U19" s="152">
        <f t="shared" si="1"/>
        <v>122106</v>
      </c>
      <c r="V19" s="152">
        <f t="shared" ref="V19:W41" si="14">ROUND(P19/12*8,0)</f>
        <v>122106</v>
      </c>
      <c r="W19" s="152">
        <f t="shared" si="14"/>
        <v>0</v>
      </c>
      <c r="X19" s="151">
        <v>0</v>
      </c>
      <c r="Y19" s="149">
        <v>0</v>
      </c>
      <c r="Z19" s="149">
        <v>0</v>
      </c>
      <c r="AA19" s="149">
        <v>139670</v>
      </c>
      <c r="AB19" s="149">
        <v>139670</v>
      </c>
      <c r="AC19" s="150">
        <v>0</v>
      </c>
      <c r="AD19" s="153">
        <v>0</v>
      </c>
      <c r="AE19" s="153">
        <f t="shared" si="3"/>
        <v>1.1438422354347861</v>
      </c>
      <c r="AF19" s="154">
        <f t="shared" si="9"/>
        <v>0</v>
      </c>
      <c r="AG19" s="154">
        <f t="shared" si="10"/>
        <v>17564</v>
      </c>
      <c r="AH19" s="155">
        <v>0</v>
      </c>
      <c r="AI19" s="155">
        <f t="shared" si="11"/>
        <v>17564</v>
      </c>
      <c r="AK19" s="142"/>
    </row>
    <row r="20" spans="1:37" x14ac:dyDescent="0.2">
      <c r="A20" s="143" t="s">
        <v>15</v>
      </c>
      <c r="B20" s="144" t="s">
        <v>158</v>
      </c>
      <c r="C20" s="145" t="s">
        <v>159</v>
      </c>
      <c r="D20" s="146">
        <v>0</v>
      </c>
      <c r="E20" s="147">
        <v>0</v>
      </c>
      <c r="F20" s="148">
        <f t="shared" si="4"/>
        <v>0</v>
      </c>
      <c r="G20" s="149">
        <v>0</v>
      </c>
      <c r="H20" s="149">
        <v>0</v>
      </c>
      <c r="I20" s="149">
        <f t="shared" si="5"/>
        <v>3538004</v>
      </c>
      <c r="J20" s="149">
        <v>0</v>
      </c>
      <c r="K20" s="150">
        <v>3538004</v>
      </c>
      <c r="L20" s="151">
        <f t="shared" si="6"/>
        <v>0</v>
      </c>
      <c r="M20" s="149">
        <v>0</v>
      </c>
      <c r="N20" s="149">
        <v>0</v>
      </c>
      <c r="O20" s="149">
        <f>P20+Q20</f>
        <v>3777848</v>
      </c>
      <c r="P20" s="149">
        <v>0</v>
      </c>
      <c r="Q20" s="150">
        <v>3777848</v>
      </c>
      <c r="R20" s="152">
        <f t="shared" si="7"/>
        <v>0</v>
      </c>
      <c r="S20" s="152">
        <f t="shared" si="0"/>
        <v>0</v>
      </c>
      <c r="T20" s="152">
        <f t="shared" si="0"/>
        <v>0</v>
      </c>
      <c r="U20" s="152">
        <f t="shared" si="1"/>
        <v>2518565</v>
      </c>
      <c r="V20" s="152">
        <f t="shared" si="14"/>
        <v>0</v>
      </c>
      <c r="W20" s="152">
        <f t="shared" si="14"/>
        <v>2518565</v>
      </c>
      <c r="X20" s="151">
        <v>0</v>
      </c>
      <c r="Y20" s="149">
        <v>0</v>
      </c>
      <c r="Z20" s="149">
        <v>0</v>
      </c>
      <c r="AA20" s="149">
        <v>3844885</v>
      </c>
      <c r="AB20" s="149">
        <v>0</v>
      </c>
      <c r="AC20" s="150">
        <v>3844885</v>
      </c>
      <c r="AD20" s="153">
        <v>0</v>
      </c>
      <c r="AE20" s="153">
        <f t="shared" si="3"/>
        <v>1.526617339635864</v>
      </c>
      <c r="AF20" s="154">
        <f t="shared" si="9"/>
        <v>0</v>
      </c>
      <c r="AG20" s="154">
        <f t="shared" si="10"/>
        <v>1326320</v>
      </c>
      <c r="AH20" s="155">
        <v>0</v>
      </c>
      <c r="AI20" s="155">
        <f t="shared" si="11"/>
        <v>1326320</v>
      </c>
      <c r="AK20" s="142"/>
    </row>
    <row r="21" spans="1:37" x14ac:dyDescent="0.2">
      <c r="A21" s="143" t="s">
        <v>15</v>
      </c>
      <c r="B21" s="144" t="s">
        <v>160</v>
      </c>
      <c r="C21" s="145" t="s">
        <v>161</v>
      </c>
      <c r="D21" s="146">
        <v>0</v>
      </c>
      <c r="E21" s="147">
        <v>0</v>
      </c>
      <c r="F21" s="148">
        <f t="shared" si="4"/>
        <v>0</v>
      </c>
      <c r="G21" s="149">
        <v>0</v>
      </c>
      <c r="H21" s="149">
        <v>0</v>
      </c>
      <c r="I21" s="149">
        <f t="shared" si="5"/>
        <v>863534</v>
      </c>
      <c r="J21" s="149">
        <v>0</v>
      </c>
      <c r="K21" s="150">
        <v>863534</v>
      </c>
      <c r="L21" s="151">
        <f t="shared" si="6"/>
        <v>0</v>
      </c>
      <c r="M21" s="149">
        <v>0</v>
      </c>
      <c r="N21" s="149">
        <v>0</v>
      </c>
      <c r="O21" s="149">
        <f t="shared" si="12"/>
        <v>978855</v>
      </c>
      <c r="P21" s="149">
        <v>0</v>
      </c>
      <c r="Q21" s="150">
        <v>978855</v>
      </c>
      <c r="R21" s="152">
        <f t="shared" si="7"/>
        <v>0</v>
      </c>
      <c r="S21" s="152">
        <f t="shared" si="0"/>
        <v>0</v>
      </c>
      <c r="T21" s="152">
        <f t="shared" si="0"/>
        <v>0</v>
      </c>
      <c r="U21" s="152">
        <f t="shared" si="1"/>
        <v>652570</v>
      </c>
      <c r="V21" s="152">
        <f t="shared" si="14"/>
        <v>0</v>
      </c>
      <c r="W21" s="152">
        <f t="shared" si="14"/>
        <v>652570</v>
      </c>
      <c r="X21" s="151">
        <v>0</v>
      </c>
      <c r="Y21" s="149">
        <v>0</v>
      </c>
      <c r="Z21" s="149">
        <v>0</v>
      </c>
      <c r="AA21" s="149">
        <v>711769</v>
      </c>
      <c r="AB21" s="149">
        <v>0</v>
      </c>
      <c r="AC21" s="150">
        <v>711769</v>
      </c>
      <c r="AD21" s="153">
        <v>0</v>
      </c>
      <c r="AE21" s="153">
        <f t="shared" si="3"/>
        <v>1.0907167047213326</v>
      </c>
      <c r="AF21" s="154">
        <f t="shared" si="9"/>
        <v>0</v>
      </c>
      <c r="AG21" s="154">
        <f t="shared" si="10"/>
        <v>59199</v>
      </c>
      <c r="AH21" s="155">
        <v>0</v>
      </c>
      <c r="AI21" s="155">
        <f t="shared" si="11"/>
        <v>59199</v>
      </c>
      <c r="AK21" s="142"/>
    </row>
    <row r="22" spans="1:37" x14ac:dyDescent="0.2">
      <c r="A22" s="143" t="s">
        <v>15</v>
      </c>
      <c r="B22" s="144" t="s">
        <v>162</v>
      </c>
      <c r="C22" s="145" t="s">
        <v>163</v>
      </c>
      <c r="D22" s="146">
        <v>0</v>
      </c>
      <c r="E22" s="147">
        <v>0</v>
      </c>
      <c r="F22" s="148">
        <f t="shared" si="4"/>
        <v>0</v>
      </c>
      <c r="G22" s="149">
        <v>0</v>
      </c>
      <c r="H22" s="149">
        <v>0</v>
      </c>
      <c r="I22" s="149">
        <f t="shared" si="5"/>
        <v>10652</v>
      </c>
      <c r="J22" s="149">
        <v>0</v>
      </c>
      <c r="K22" s="150">
        <v>10652</v>
      </c>
      <c r="L22" s="151">
        <f t="shared" si="6"/>
        <v>0</v>
      </c>
      <c r="M22" s="149">
        <v>0</v>
      </c>
      <c r="N22" s="149">
        <v>0</v>
      </c>
      <c r="O22" s="149">
        <f t="shared" si="12"/>
        <v>10652</v>
      </c>
      <c r="P22" s="149">
        <v>0</v>
      </c>
      <c r="Q22" s="150">
        <v>10652</v>
      </c>
      <c r="R22" s="152">
        <f t="shared" si="7"/>
        <v>0</v>
      </c>
      <c r="S22" s="152">
        <f t="shared" si="0"/>
        <v>0</v>
      </c>
      <c r="T22" s="152">
        <f t="shared" si="0"/>
        <v>0</v>
      </c>
      <c r="U22" s="152">
        <f t="shared" si="1"/>
        <v>7101</v>
      </c>
      <c r="V22" s="152">
        <f t="shared" si="14"/>
        <v>0</v>
      </c>
      <c r="W22" s="152">
        <f t="shared" si="14"/>
        <v>7101</v>
      </c>
      <c r="X22" s="151">
        <v>0</v>
      </c>
      <c r="Y22" s="149">
        <v>0</v>
      </c>
      <c r="Z22" s="149">
        <v>0</v>
      </c>
      <c r="AA22" s="149">
        <v>14895</v>
      </c>
      <c r="AB22" s="149">
        <v>0</v>
      </c>
      <c r="AC22" s="150">
        <v>14895</v>
      </c>
      <c r="AD22" s="153">
        <v>0</v>
      </c>
      <c r="AE22" s="153">
        <f t="shared" si="3"/>
        <v>2.0975918884664133</v>
      </c>
      <c r="AF22" s="154">
        <f t="shared" si="9"/>
        <v>0</v>
      </c>
      <c r="AG22" s="154">
        <f t="shared" si="10"/>
        <v>7794</v>
      </c>
      <c r="AH22" s="155">
        <v>0</v>
      </c>
      <c r="AI22" s="155">
        <f t="shared" si="11"/>
        <v>7794</v>
      </c>
      <c r="AK22" s="142"/>
    </row>
    <row r="23" spans="1:37" x14ac:dyDescent="0.2">
      <c r="A23" s="143" t="s">
        <v>15</v>
      </c>
      <c r="B23" s="144" t="s">
        <v>164</v>
      </c>
      <c r="C23" s="145" t="s">
        <v>165</v>
      </c>
      <c r="D23" s="146">
        <v>0</v>
      </c>
      <c r="E23" s="147">
        <v>0</v>
      </c>
      <c r="F23" s="148">
        <f t="shared" si="4"/>
        <v>0</v>
      </c>
      <c r="G23" s="149">
        <v>0</v>
      </c>
      <c r="H23" s="149">
        <v>0</v>
      </c>
      <c r="I23" s="149">
        <f t="shared" si="5"/>
        <v>87692</v>
      </c>
      <c r="J23" s="149">
        <v>0</v>
      </c>
      <c r="K23" s="150">
        <v>87692</v>
      </c>
      <c r="L23" s="151">
        <f t="shared" si="6"/>
        <v>0</v>
      </c>
      <c r="M23" s="149">
        <v>0</v>
      </c>
      <c r="N23" s="149">
        <v>0</v>
      </c>
      <c r="O23" s="149">
        <f>P23+Q23</f>
        <v>87692</v>
      </c>
      <c r="P23" s="149">
        <v>0</v>
      </c>
      <c r="Q23" s="150">
        <v>87692</v>
      </c>
      <c r="R23" s="152">
        <f t="shared" si="7"/>
        <v>0</v>
      </c>
      <c r="S23" s="152">
        <f t="shared" si="0"/>
        <v>0</v>
      </c>
      <c r="T23" s="152">
        <f t="shared" si="0"/>
        <v>0</v>
      </c>
      <c r="U23" s="152">
        <f t="shared" si="1"/>
        <v>58461</v>
      </c>
      <c r="V23" s="152">
        <f t="shared" si="14"/>
        <v>0</v>
      </c>
      <c r="W23" s="152">
        <f t="shared" si="14"/>
        <v>58461</v>
      </c>
      <c r="X23" s="151">
        <v>0</v>
      </c>
      <c r="Y23" s="149">
        <v>0</v>
      </c>
      <c r="Z23" s="149">
        <v>0</v>
      </c>
      <c r="AA23" s="149">
        <v>168230</v>
      </c>
      <c r="AB23" s="149">
        <v>0</v>
      </c>
      <c r="AC23" s="150">
        <v>168230</v>
      </c>
      <c r="AD23" s="153">
        <v>0</v>
      </c>
      <c r="AE23" s="153">
        <f t="shared" si="3"/>
        <v>2.8776449256769472</v>
      </c>
      <c r="AF23" s="154">
        <f t="shared" si="9"/>
        <v>0</v>
      </c>
      <c r="AG23" s="154">
        <f t="shared" si="10"/>
        <v>109769</v>
      </c>
      <c r="AH23" s="155">
        <v>0</v>
      </c>
      <c r="AI23" s="155">
        <f t="shared" si="11"/>
        <v>109769</v>
      </c>
      <c r="AK23" s="142"/>
    </row>
    <row r="24" spans="1:37" x14ac:dyDescent="0.2">
      <c r="A24" s="143" t="s">
        <v>15</v>
      </c>
      <c r="B24" s="144" t="s">
        <v>166</v>
      </c>
      <c r="C24" s="145" t="s">
        <v>167</v>
      </c>
      <c r="D24" s="146">
        <v>0</v>
      </c>
      <c r="E24" s="147">
        <v>0</v>
      </c>
      <c r="F24" s="148">
        <f t="shared" si="4"/>
        <v>0</v>
      </c>
      <c r="G24" s="149">
        <v>0</v>
      </c>
      <c r="H24" s="149">
        <v>0</v>
      </c>
      <c r="I24" s="149">
        <f t="shared" si="5"/>
        <v>939</v>
      </c>
      <c r="J24" s="149">
        <v>0</v>
      </c>
      <c r="K24" s="150">
        <v>939</v>
      </c>
      <c r="L24" s="151">
        <f t="shared" si="6"/>
        <v>0</v>
      </c>
      <c r="M24" s="149">
        <v>0</v>
      </c>
      <c r="N24" s="149">
        <v>0</v>
      </c>
      <c r="O24" s="149">
        <f t="shared" si="12"/>
        <v>939</v>
      </c>
      <c r="P24" s="149">
        <v>0</v>
      </c>
      <c r="Q24" s="150">
        <v>939</v>
      </c>
      <c r="R24" s="152">
        <f t="shared" si="7"/>
        <v>0</v>
      </c>
      <c r="S24" s="152">
        <f t="shared" si="0"/>
        <v>0</v>
      </c>
      <c r="T24" s="152">
        <f t="shared" si="0"/>
        <v>0</v>
      </c>
      <c r="U24" s="152">
        <f t="shared" si="1"/>
        <v>626</v>
      </c>
      <c r="V24" s="152">
        <f t="shared" si="14"/>
        <v>0</v>
      </c>
      <c r="W24" s="152">
        <f t="shared" si="14"/>
        <v>626</v>
      </c>
      <c r="X24" s="151">
        <v>0</v>
      </c>
      <c r="Y24" s="149">
        <v>0</v>
      </c>
      <c r="Z24" s="149">
        <v>0</v>
      </c>
      <c r="AA24" s="149">
        <v>8912</v>
      </c>
      <c r="AB24" s="149">
        <v>0</v>
      </c>
      <c r="AC24" s="150">
        <v>8912</v>
      </c>
      <c r="AD24" s="153">
        <v>0</v>
      </c>
      <c r="AE24" s="153">
        <f t="shared" si="3"/>
        <v>14.236421725239616</v>
      </c>
      <c r="AF24" s="154">
        <f t="shared" si="9"/>
        <v>0</v>
      </c>
      <c r="AG24" s="154">
        <f t="shared" si="10"/>
        <v>8286</v>
      </c>
      <c r="AH24" s="155">
        <v>0</v>
      </c>
      <c r="AI24" s="155">
        <f t="shared" si="11"/>
        <v>8286</v>
      </c>
      <c r="AK24" s="142"/>
    </row>
    <row r="25" spans="1:37" x14ac:dyDescent="0.2">
      <c r="A25" s="143" t="s">
        <v>15</v>
      </c>
      <c r="B25" s="144" t="s">
        <v>168</v>
      </c>
      <c r="C25" s="145" t="s">
        <v>169</v>
      </c>
      <c r="D25" s="146">
        <v>0</v>
      </c>
      <c r="E25" s="147">
        <v>0</v>
      </c>
      <c r="F25" s="148">
        <f t="shared" si="4"/>
        <v>0</v>
      </c>
      <c r="G25" s="149">
        <v>0</v>
      </c>
      <c r="H25" s="149">
        <v>0</v>
      </c>
      <c r="I25" s="149">
        <f t="shared" si="5"/>
        <v>11399</v>
      </c>
      <c r="J25" s="149">
        <v>0</v>
      </c>
      <c r="K25" s="150">
        <v>11399</v>
      </c>
      <c r="L25" s="151">
        <f t="shared" si="6"/>
        <v>0</v>
      </c>
      <c r="M25" s="149">
        <v>0</v>
      </c>
      <c r="N25" s="149">
        <v>0</v>
      </c>
      <c r="O25" s="149">
        <f>P25+Q25</f>
        <v>11399</v>
      </c>
      <c r="P25" s="149">
        <v>0</v>
      </c>
      <c r="Q25" s="150">
        <v>11399</v>
      </c>
      <c r="R25" s="152">
        <f t="shared" si="7"/>
        <v>0</v>
      </c>
      <c r="S25" s="152">
        <f t="shared" si="0"/>
        <v>0</v>
      </c>
      <c r="T25" s="152">
        <f t="shared" si="0"/>
        <v>0</v>
      </c>
      <c r="U25" s="152">
        <f t="shared" si="1"/>
        <v>7599</v>
      </c>
      <c r="V25" s="152">
        <f t="shared" si="14"/>
        <v>0</v>
      </c>
      <c r="W25" s="152">
        <f t="shared" si="14"/>
        <v>7599</v>
      </c>
      <c r="X25" s="151">
        <v>0</v>
      </c>
      <c r="Y25" s="149">
        <v>0</v>
      </c>
      <c r="Z25" s="149">
        <v>0</v>
      </c>
      <c r="AA25" s="149">
        <v>13372</v>
      </c>
      <c r="AB25" s="149">
        <v>0</v>
      </c>
      <c r="AC25" s="150">
        <v>13372</v>
      </c>
      <c r="AD25" s="153">
        <v>0</v>
      </c>
      <c r="AE25" s="153">
        <f t="shared" si="3"/>
        <v>1.7597052243716278</v>
      </c>
      <c r="AF25" s="154">
        <f t="shared" si="9"/>
        <v>0</v>
      </c>
      <c r="AG25" s="154">
        <f t="shared" si="10"/>
        <v>5773</v>
      </c>
      <c r="AH25" s="155">
        <v>0</v>
      </c>
      <c r="AI25" s="155">
        <f t="shared" si="11"/>
        <v>5773</v>
      </c>
      <c r="AK25" s="142"/>
    </row>
    <row r="26" spans="1:37" x14ac:dyDescent="0.2">
      <c r="A26" s="143" t="s">
        <v>15</v>
      </c>
      <c r="B26" s="144" t="s">
        <v>51</v>
      </c>
      <c r="C26" s="145" t="s">
        <v>52</v>
      </c>
      <c r="D26" s="146">
        <v>0</v>
      </c>
      <c r="E26" s="147">
        <v>0</v>
      </c>
      <c r="F26" s="148">
        <f t="shared" si="4"/>
        <v>0</v>
      </c>
      <c r="G26" s="149">
        <v>0</v>
      </c>
      <c r="H26" s="149">
        <v>0</v>
      </c>
      <c r="I26" s="149">
        <f t="shared" si="5"/>
        <v>0</v>
      </c>
      <c r="J26" s="149">
        <v>0</v>
      </c>
      <c r="K26" s="150">
        <v>0</v>
      </c>
      <c r="L26" s="151">
        <f t="shared" si="6"/>
        <v>0</v>
      </c>
      <c r="M26" s="149">
        <v>0</v>
      </c>
      <c r="N26" s="149">
        <v>0</v>
      </c>
      <c r="O26" s="149">
        <f t="shared" si="12"/>
        <v>87</v>
      </c>
      <c r="P26" s="149">
        <v>87</v>
      </c>
      <c r="Q26" s="150">
        <v>0</v>
      </c>
      <c r="R26" s="152">
        <f t="shared" si="7"/>
        <v>0</v>
      </c>
      <c r="S26" s="152">
        <f t="shared" si="0"/>
        <v>0</v>
      </c>
      <c r="T26" s="152">
        <f t="shared" si="0"/>
        <v>0</v>
      </c>
      <c r="U26" s="152">
        <f t="shared" si="1"/>
        <v>58</v>
      </c>
      <c r="V26" s="152">
        <f t="shared" si="14"/>
        <v>58</v>
      </c>
      <c r="W26" s="152">
        <f t="shared" si="14"/>
        <v>0</v>
      </c>
      <c r="X26" s="151">
        <v>0</v>
      </c>
      <c r="Y26" s="149">
        <v>0</v>
      </c>
      <c r="Z26" s="149">
        <v>0</v>
      </c>
      <c r="AA26" s="149">
        <v>68</v>
      </c>
      <c r="AB26" s="149">
        <v>68</v>
      </c>
      <c r="AC26" s="150">
        <v>0</v>
      </c>
      <c r="AD26" s="153">
        <v>0</v>
      </c>
      <c r="AE26" s="153">
        <f t="shared" si="3"/>
        <v>1.1724137931034482</v>
      </c>
      <c r="AF26" s="154">
        <f t="shared" si="9"/>
        <v>0</v>
      </c>
      <c r="AG26" s="154">
        <f t="shared" si="10"/>
        <v>10</v>
      </c>
      <c r="AH26" s="155">
        <v>0</v>
      </c>
      <c r="AI26" s="155">
        <f t="shared" si="11"/>
        <v>10</v>
      </c>
      <c r="AK26" s="142"/>
    </row>
    <row r="27" spans="1:37" x14ac:dyDescent="0.2">
      <c r="A27" s="143" t="s">
        <v>15</v>
      </c>
      <c r="B27" s="144" t="s">
        <v>170</v>
      </c>
      <c r="C27" s="145" t="s">
        <v>171</v>
      </c>
      <c r="D27" s="146">
        <v>0</v>
      </c>
      <c r="E27" s="147">
        <v>0</v>
      </c>
      <c r="F27" s="148">
        <f t="shared" si="4"/>
        <v>0</v>
      </c>
      <c r="G27" s="149">
        <v>0</v>
      </c>
      <c r="H27" s="149">
        <v>0</v>
      </c>
      <c r="I27" s="149">
        <f t="shared" si="5"/>
        <v>2712</v>
      </c>
      <c r="J27" s="149">
        <v>0</v>
      </c>
      <c r="K27" s="150">
        <v>2712</v>
      </c>
      <c r="L27" s="151">
        <f t="shared" si="6"/>
        <v>0</v>
      </c>
      <c r="M27" s="149">
        <v>0</v>
      </c>
      <c r="N27" s="149">
        <v>0</v>
      </c>
      <c r="O27" s="149">
        <f t="shared" si="12"/>
        <v>2712</v>
      </c>
      <c r="P27" s="149">
        <v>0</v>
      </c>
      <c r="Q27" s="150">
        <v>2712</v>
      </c>
      <c r="R27" s="152">
        <f t="shared" si="7"/>
        <v>0</v>
      </c>
      <c r="S27" s="152">
        <f t="shared" si="0"/>
        <v>0</v>
      </c>
      <c r="T27" s="152">
        <f t="shared" si="0"/>
        <v>0</v>
      </c>
      <c r="U27" s="152">
        <f t="shared" si="1"/>
        <v>1808</v>
      </c>
      <c r="V27" s="152">
        <f t="shared" si="14"/>
        <v>0</v>
      </c>
      <c r="W27" s="152">
        <f t="shared" si="14"/>
        <v>1808</v>
      </c>
      <c r="X27" s="151">
        <v>0</v>
      </c>
      <c r="Y27" s="149">
        <v>0</v>
      </c>
      <c r="Z27" s="149">
        <v>0</v>
      </c>
      <c r="AA27" s="149">
        <v>7572</v>
      </c>
      <c r="AB27" s="149">
        <v>0</v>
      </c>
      <c r="AC27" s="150">
        <v>7572</v>
      </c>
      <c r="AD27" s="153">
        <v>0</v>
      </c>
      <c r="AE27" s="153">
        <f t="shared" si="3"/>
        <v>4.1880530973451329</v>
      </c>
      <c r="AF27" s="154">
        <f t="shared" si="9"/>
        <v>0</v>
      </c>
      <c r="AG27" s="154">
        <f t="shared" si="10"/>
        <v>5764</v>
      </c>
      <c r="AH27" s="155">
        <v>0</v>
      </c>
      <c r="AI27" s="155">
        <f t="shared" si="11"/>
        <v>5764</v>
      </c>
      <c r="AK27" s="142"/>
    </row>
    <row r="28" spans="1:37" x14ac:dyDescent="0.2">
      <c r="A28" s="143" t="s">
        <v>15</v>
      </c>
      <c r="B28" s="144" t="s">
        <v>172</v>
      </c>
      <c r="C28" s="145" t="s">
        <v>173</v>
      </c>
      <c r="D28" s="146">
        <v>0</v>
      </c>
      <c r="E28" s="147">
        <v>0</v>
      </c>
      <c r="F28" s="148">
        <f t="shared" si="4"/>
        <v>0</v>
      </c>
      <c r="G28" s="149">
        <v>0</v>
      </c>
      <c r="H28" s="149">
        <v>0</v>
      </c>
      <c r="I28" s="149">
        <f t="shared" si="5"/>
        <v>253694</v>
      </c>
      <c r="J28" s="149">
        <v>0</v>
      </c>
      <c r="K28" s="150">
        <v>253694</v>
      </c>
      <c r="L28" s="151">
        <f t="shared" si="6"/>
        <v>0</v>
      </c>
      <c r="M28" s="149">
        <v>0</v>
      </c>
      <c r="N28" s="149">
        <v>0</v>
      </c>
      <c r="O28" s="149">
        <f t="shared" si="12"/>
        <v>253694</v>
      </c>
      <c r="P28" s="149">
        <v>0</v>
      </c>
      <c r="Q28" s="150">
        <v>253694</v>
      </c>
      <c r="R28" s="152">
        <f t="shared" si="7"/>
        <v>0</v>
      </c>
      <c r="S28" s="152">
        <f t="shared" si="0"/>
        <v>0</v>
      </c>
      <c r="T28" s="152">
        <f t="shared" si="0"/>
        <v>0</v>
      </c>
      <c r="U28" s="152">
        <f t="shared" si="1"/>
        <v>169129</v>
      </c>
      <c r="V28" s="152">
        <f t="shared" si="14"/>
        <v>0</v>
      </c>
      <c r="W28" s="152">
        <f t="shared" si="14"/>
        <v>169129</v>
      </c>
      <c r="X28" s="151">
        <v>0</v>
      </c>
      <c r="Y28" s="149">
        <v>0</v>
      </c>
      <c r="Z28" s="149">
        <v>0</v>
      </c>
      <c r="AA28" s="149">
        <v>387805</v>
      </c>
      <c r="AB28" s="149">
        <v>0</v>
      </c>
      <c r="AC28" s="150">
        <v>387805</v>
      </c>
      <c r="AD28" s="153">
        <v>0</v>
      </c>
      <c r="AE28" s="153">
        <f t="shared" si="3"/>
        <v>2.292953899094774</v>
      </c>
      <c r="AF28" s="154">
        <f t="shared" si="9"/>
        <v>0</v>
      </c>
      <c r="AG28" s="154">
        <f t="shared" si="10"/>
        <v>218676</v>
      </c>
      <c r="AH28" s="155">
        <v>0</v>
      </c>
      <c r="AI28" s="155">
        <f t="shared" si="11"/>
        <v>218676</v>
      </c>
      <c r="AK28" s="142"/>
    </row>
    <row r="29" spans="1:37" x14ac:dyDescent="0.2">
      <c r="A29" s="143" t="s">
        <v>15</v>
      </c>
      <c r="B29" s="144" t="s">
        <v>53</v>
      </c>
      <c r="C29" s="145" t="s">
        <v>54</v>
      </c>
      <c r="D29" s="146">
        <v>0</v>
      </c>
      <c r="E29" s="147">
        <v>0</v>
      </c>
      <c r="F29" s="148">
        <f t="shared" si="4"/>
        <v>0</v>
      </c>
      <c r="G29" s="149">
        <v>0</v>
      </c>
      <c r="H29" s="149">
        <v>0</v>
      </c>
      <c r="I29" s="149">
        <f t="shared" si="5"/>
        <v>14194255.800000012</v>
      </c>
      <c r="J29" s="149">
        <v>10425270</v>
      </c>
      <c r="K29" s="150">
        <v>3768985.8000000119</v>
      </c>
      <c r="L29" s="151">
        <f t="shared" si="6"/>
        <v>0</v>
      </c>
      <c r="M29" s="149">
        <v>0</v>
      </c>
      <c r="N29" s="149">
        <v>0</v>
      </c>
      <c r="O29" s="149">
        <f>P29+Q29</f>
        <v>14194256</v>
      </c>
      <c r="P29" s="149">
        <v>10425270</v>
      </c>
      <c r="Q29" s="150">
        <v>3768986</v>
      </c>
      <c r="R29" s="152">
        <f t="shared" si="7"/>
        <v>0</v>
      </c>
      <c r="S29" s="152">
        <f t="shared" si="0"/>
        <v>0</v>
      </c>
      <c r="T29" s="152">
        <f t="shared" si="0"/>
        <v>0</v>
      </c>
      <c r="U29" s="152">
        <f t="shared" si="1"/>
        <v>9462837</v>
      </c>
      <c r="V29" s="152">
        <f t="shared" si="14"/>
        <v>6950180</v>
      </c>
      <c r="W29" s="152">
        <f t="shared" si="14"/>
        <v>2512657</v>
      </c>
      <c r="X29" s="151">
        <v>0</v>
      </c>
      <c r="Y29" s="149">
        <v>0</v>
      </c>
      <c r="Z29" s="149">
        <v>0</v>
      </c>
      <c r="AA29" s="149">
        <v>9948003</v>
      </c>
      <c r="AB29" s="149">
        <v>6179017</v>
      </c>
      <c r="AC29" s="150">
        <v>3768986</v>
      </c>
      <c r="AD29" s="153">
        <v>0</v>
      </c>
      <c r="AE29" s="153">
        <f t="shared" si="3"/>
        <v>1.0512706707301416</v>
      </c>
      <c r="AF29" s="154">
        <f t="shared" si="9"/>
        <v>0</v>
      </c>
      <c r="AG29" s="154">
        <f t="shared" si="10"/>
        <v>485166</v>
      </c>
      <c r="AH29" s="155">
        <v>479971</v>
      </c>
      <c r="AI29" s="155">
        <f t="shared" si="11"/>
        <v>5195</v>
      </c>
      <c r="AK29" s="142"/>
    </row>
    <row r="30" spans="1:37" x14ac:dyDescent="0.2">
      <c r="A30" s="143" t="s">
        <v>15</v>
      </c>
      <c r="B30" s="144" t="s">
        <v>38</v>
      </c>
      <c r="C30" s="145" t="s">
        <v>39</v>
      </c>
      <c r="D30" s="146">
        <v>0</v>
      </c>
      <c r="E30" s="147">
        <v>0</v>
      </c>
      <c r="F30" s="148">
        <f t="shared" si="4"/>
        <v>0</v>
      </c>
      <c r="G30" s="149"/>
      <c r="H30" s="149"/>
      <c r="I30" s="149">
        <f t="shared" si="5"/>
        <v>0</v>
      </c>
      <c r="J30" s="149"/>
      <c r="K30" s="150"/>
      <c r="L30" s="151">
        <f t="shared" si="6"/>
        <v>0</v>
      </c>
      <c r="M30" s="149">
        <v>0</v>
      </c>
      <c r="N30" s="149">
        <v>0</v>
      </c>
      <c r="O30" s="149">
        <f t="shared" si="12"/>
        <v>0</v>
      </c>
      <c r="P30" s="149">
        <v>0</v>
      </c>
      <c r="Q30" s="150">
        <v>0</v>
      </c>
      <c r="R30" s="152">
        <f t="shared" si="7"/>
        <v>0</v>
      </c>
      <c r="S30" s="152">
        <f t="shared" si="0"/>
        <v>0</v>
      </c>
      <c r="T30" s="152">
        <f t="shared" si="0"/>
        <v>0</v>
      </c>
      <c r="U30" s="152">
        <f t="shared" si="1"/>
        <v>0</v>
      </c>
      <c r="V30" s="152">
        <f t="shared" si="14"/>
        <v>0</v>
      </c>
      <c r="W30" s="152">
        <f t="shared" si="14"/>
        <v>0</v>
      </c>
      <c r="X30" s="151">
        <v>0</v>
      </c>
      <c r="Y30" s="149">
        <v>0</v>
      </c>
      <c r="Z30" s="149">
        <v>0</v>
      </c>
      <c r="AA30" s="149">
        <v>83390</v>
      </c>
      <c r="AB30" s="149">
        <v>83390</v>
      </c>
      <c r="AC30" s="150">
        <v>0</v>
      </c>
      <c r="AD30" s="153">
        <v>0</v>
      </c>
      <c r="AE30" s="153">
        <v>1.01</v>
      </c>
      <c r="AF30" s="154">
        <f t="shared" si="9"/>
        <v>0</v>
      </c>
      <c r="AG30" s="154">
        <f t="shared" si="10"/>
        <v>83390</v>
      </c>
      <c r="AH30" s="155">
        <v>49726</v>
      </c>
      <c r="AI30" s="155">
        <f t="shared" si="11"/>
        <v>33664</v>
      </c>
      <c r="AK30" s="142"/>
    </row>
    <row r="31" spans="1:37" x14ac:dyDescent="0.2">
      <c r="A31" s="143" t="s">
        <v>15</v>
      </c>
      <c r="B31" s="144" t="s">
        <v>174</v>
      </c>
      <c r="C31" s="145" t="s">
        <v>175</v>
      </c>
      <c r="D31" s="146">
        <v>0</v>
      </c>
      <c r="E31" s="147">
        <v>0</v>
      </c>
      <c r="F31" s="148">
        <f t="shared" si="4"/>
        <v>0</v>
      </c>
      <c r="G31" s="149">
        <v>0</v>
      </c>
      <c r="H31" s="149">
        <v>0</v>
      </c>
      <c r="I31" s="149">
        <f t="shared" si="5"/>
        <v>8788</v>
      </c>
      <c r="J31" s="149">
        <v>0</v>
      </c>
      <c r="K31" s="150">
        <v>8788</v>
      </c>
      <c r="L31" s="151">
        <f t="shared" si="6"/>
        <v>0</v>
      </c>
      <c r="M31" s="149">
        <v>0</v>
      </c>
      <c r="N31" s="149">
        <v>0</v>
      </c>
      <c r="O31" s="149">
        <f t="shared" si="12"/>
        <v>8788</v>
      </c>
      <c r="P31" s="149">
        <v>0</v>
      </c>
      <c r="Q31" s="150">
        <v>8788</v>
      </c>
      <c r="R31" s="152">
        <f t="shared" si="7"/>
        <v>0</v>
      </c>
      <c r="S31" s="152">
        <f t="shared" si="0"/>
        <v>0</v>
      </c>
      <c r="T31" s="152">
        <f t="shared" si="0"/>
        <v>0</v>
      </c>
      <c r="U31" s="152">
        <f t="shared" si="1"/>
        <v>5859</v>
      </c>
      <c r="V31" s="152">
        <f t="shared" si="14"/>
        <v>0</v>
      </c>
      <c r="W31" s="152">
        <f t="shared" si="14"/>
        <v>5859</v>
      </c>
      <c r="X31" s="151">
        <v>0</v>
      </c>
      <c r="Y31" s="149">
        <v>0</v>
      </c>
      <c r="Z31" s="149">
        <v>0</v>
      </c>
      <c r="AA31" s="149">
        <v>11145</v>
      </c>
      <c r="AB31" s="149">
        <v>0</v>
      </c>
      <c r="AC31" s="150">
        <v>11145</v>
      </c>
      <c r="AD31" s="153">
        <v>0</v>
      </c>
      <c r="AE31" s="153">
        <f>AA31/U31</f>
        <v>1.9022017409114182</v>
      </c>
      <c r="AF31" s="154">
        <f t="shared" si="9"/>
        <v>0</v>
      </c>
      <c r="AG31" s="154">
        <f t="shared" si="10"/>
        <v>5286</v>
      </c>
      <c r="AH31" s="155">
        <v>0</v>
      </c>
      <c r="AI31" s="155">
        <f t="shared" si="11"/>
        <v>5286</v>
      </c>
      <c r="AK31" s="142"/>
    </row>
    <row r="32" spans="1:37" x14ac:dyDescent="0.2">
      <c r="A32" s="143" t="s">
        <v>15</v>
      </c>
      <c r="B32" s="144" t="s">
        <v>176</v>
      </c>
      <c r="C32" s="145" t="s">
        <v>177</v>
      </c>
      <c r="D32" s="146">
        <v>0</v>
      </c>
      <c r="E32" s="147">
        <v>0</v>
      </c>
      <c r="F32" s="156">
        <f t="shared" si="4"/>
        <v>0</v>
      </c>
      <c r="G32" s="157">
        <v>0</v>
      </c>
      <c r="H32" s="157">
        <v>0</v>
      </c>
      <c r="I32" s="157">
        <f t="shared" si="5"/>
        <v>0</v>
      </c>
      <c r="J32" s="157">
        <v>0</v>
      </c>
      <c r="K32" s="158">
        <v>0</v>
      </c>
      <c r="L32" s="159">
        <f t="shared" si="6"/>
        <v>0</v>
      </c>
      <c r="M32" s="157">
        <v>0</v>
      </c>
      <c r="N32" s="157">
        <v>0</v>
      </c>
      <c r="O32" s="157">
        <f t="shared" si="12"/>
        <v>0</v>
      </c>
      <c r="P32" s="157">
        <v>0</v>
      </c>
      <c r="Q32" s="158">
        <v>0</v>
      </c>
      <c r="R32" s="160">
        <f t="shared" si="7"/>
        <v>0</v>
      </c>
      <c r="S32" s="160">
        <f t="shared" si="0"/>
        <v>0</v>
      </c>
      <c r="T32" s="160">
        <f t="shared" si="0"/>
        <v>0</v>
      </c>
      <c r="U32" s="160">
        <f t="shared" si="1"/>
        <v>0</v>
      </c>
      <c r="V32" s="160">
        <f t="shared" si="14"/>
        <v>0</v>
      </c>
      <c r="W32" s="160">
        <f t="shared" si="14"/>
        <v>0</v>
      </c>
      <c r="X32" s="159">
        <v>0</v>
      </c>
      <c r="Y32" s="157">
        <v>0</v>
      </c>
      <c r="Z32" s="157">
        <v>0</v>
      </c>
      <c r="AA32" s="157">
        <v>5494</v>
      </c>
      <c r="AB32" s="157">
        <v>0</v>
      </c>
      <c r="AC32" s="158">
        <v>5494</v>
      </c>
      <c r="AD32" s="161">
        <v>0</v>
      </c>
      <c r="AE32" s="161">
        <v>1.01</v>
      </c>
      <c r="AF32" s="162">
        <f t="shared" si="9"/>
        <v>0</v>
      </c>
      <c r="AG32" s="162">
        <f t="shared" si="10"/>
        <v>5494</v>
      </c>
      <c r="AH32" s="155">
        <v>0</v>
      </c>
      <c r="AI32" s="155">
        <f t="shared" si="11"/>
        <v>5494</v>
      </c>
      <c r="AK32" s="142"/>
    </row>
    <row r="33" spans="1:37" x14ac:dyDescent="0.2">
      <c r="A33" s="143" t="s">
        <v>15</v>
      </c>
      <c r="B33" s="144" t="s">
        <v>178</v>
      </c>
      <c r="C33" s="145" t="s">
        <v>179</v>
      </c>
      <c r="D33" s="146">
        <v>0</v>
      </c>
      <c r="E33" s="147">
        <v>0</v>
      </c>
      <c r="F33" s="156">
        <f t="shared" si="4"/>
        <v>0</v>
      </c>
      <c r="G33" s="157">
        <v>0</v>
      </c>
      <c r="H33" s="157">
        <v>0</v>
      </c>
      <c r="I33" s="157">
        <f t="shared" si="5"/>
        <v>82264</v>
      </c>
      <c r="J33" s="157">
        <v>0</v>
      </c>
      <c r="K33" s="158">
        <v>82264</v>
      </c>
      <c r="L33" s="159">
        <f t="shared" si="6"/>
        <v>0</v>
      </c>
      <c r="M33" s="157">
        <v>0</v>
      </c>
      <c r="N33" s="157">
        <v>0</v>
      </c>
      <c r="O33" s="157">
        <f t="shared" si="12"/>
        <v>82264</v>
      </c>
      <c r="P33" s="157">
        <v>0</v>
      </c>
      <c r="Q33" s="158">
        <v>82264</v>
      </c>
      <c r="R33" s="160">
        <f t="shared" si="7"/>
        <v>0</v>
      </c>
      <c r="S33" s="160">
        <f t="shared" si="0"/>
        <v>0</v>
      </c>
      <c r="T33" s="160">
        <f t="shared" si="0"/>
        <v>0</v>
      </c>
      <c r="U33" s="160">
        <f t="shared" si="1"/>
        <v>54843</v>
      </c>
      <c r="V33" s="160">
        <f t="shared" si="14"/>
        <v>0</v>
      </c>
      <c r="W33" s="160">
        <f t="shared" si="14"/>
        <v>54843</v>
      </c>
      <c r="X33" s="159">
        <v>0</v>
      </c>
      <c r="Y33" s="157">
        <v>0</v>
      </c>
      <c r="Z33" s="157">
        <v>0</v>
      </c>
      <c r="AA33" s="157">
        <v>98902</v>
      </c>
      <c r="AB33" s="157">
        <v>0</v>
      </c>
      <c r="AC33" s="158">
        <v>98902</v>
      </c>
      <c r="AD33" s="161">
        <v>0</v>
      </c>
      <c r="AE33" s="161">
        <f>AA33/U33</f>
        <v>1.8033659719563118</v>
      </c>
      <c r="AF33" s="162">
        <f t="shared" si="9"/>
        <v>0</v>
      </c>
      <c r="AG33" s="162">
        <f t="shared" si="10"/>
        <v>44059</v>
      </c>
      <c r="AH33" s="155">
        <v>0</v>
      </c>
      <c r="AI33" s="155">
        <f t="shared" si="11"/>
        <v>44059</v>
      </c>
      <c r="AK33" s="142"/>
    </row>
    <row r="34" spans="1:37" x14ac:dyDescent="0.2">
      <c r="A34" s="143" t="s">
        <v>15</v>
      </c>
      <c r="B34" s="144" t="s">
        <v>180</v>
      </c>
      <c r="C34" s="145" t="s">
        <v>181</v>
      </c>
      <c r="D34" s="146">
        <v>0</v>
      </c>
      <c r="E34" s="147">
        <v>0</v>
      </c>
      <c r="F34" s="156">
        <f t="shared" si="4"/>
        <v>0</v>
      </c>
      <c r="G34" s="157">
        <v>0</v>
      </c>
      <c r="H34" s="157">
        <v>0</v>
      </c>
      <c r="I34" s="157">
        <f t="shared" si="5"/>
        <v>22750</v>
      </c>
      <c r="J34" s="157">
        <v>0</v>
      </c>
      <c r="K34" s="158">
        <v>22750</v>
      </c>
      <c r="L34" s="159">
        <f t="shared" si="6"/>
        <v>0</v>
      </c>
      <c r="M34" s="157">
        <v>0</v>
      </c>
      <c r="N34" s="157">
        <v>0</v>
      </c>
      <c r="O34" s="157">
        <f t="shared" si="12"/>
        <v>20281</v>
      </c>
      <c r="P34" s="157">
        <v>0</v>
      </c>
      <c r="Q34" s="158">
        <v>20281</v>
      </c>
      <c r="R34" s="160">
        <f t="shared" si="7"/>
        <v>0</v>
      </c>
      <c r="S34" s="160">
        <f t="shared" si="0"/>
        <v>0</v>
      </c>
      <c r="T34" s="160">
        <f t="shared" si="0"/>
        <v>0</v>
      </c>
      <c r="U34" s="160">
        <f t="shared" si="1"/>
        <v>13521</v>
      </c>
      <c r="V34" s="160">
        <f t="shared" si="14"/>
        <v>0</v>
      </c>
      <c r="W34" s="160">
        <f t="shared" si="14"/>
        <v>13521</v>
      </c>
      <c r="X34" s="159">
        <v>0</v>
      </c>
      <c r="Y34" s="157">
        <v>0</v>
      </c>
      <c r="Z34" s="157">
        <v>0</v>
      </c>
      <c r="AA34" s="157">
        <v>16097</v>
      </c>
      <c r="AB34" s="157">
        <v>0</v>
      </c>
      <c r="AC34" s="158">
        <v>16097</v>
      </c>
      <c r="AD34" s="161">
        <v>0</v>
      </c>
      <c r="AE34" s="161">
        <f>AA34/U34</f>
        <v>1.1905184527771615</v>
      </c>
      <c r="AF34" s="162">
        <f t="shared" si="9"/>
        <v>0</v>
      </c>
      <c r="AG34" s="162">
        <f t="shared" si="10"/>
        <v>2576</v>
      </c>
      <c r="AH34" s="155">
        <v>0</v>
      </c>
      <c r="AI34" s="155">
        <f t="shared" si="11"/>
        <v>2576</v>
      </c>
      <c r="AK34" s="142"/>
    </row>
    <row r="35" spans="1:37" x14ac:dyDescent="0.2">
      <c r="A35" s="143" t="s">
        <v>15</v>
      </c>
      <c r="B35" s="144" t="s">
        <v>182</v>
      </c>
      <c r="C35" s="145" t="s">
        <v>183</v>
      </c>
      <c r="D35" s="146">
        <v>0</v>
      </c>
      <c r="E35" s="147">
        <v>0</v>
      </c>
      <c r="F35" s="156">
        <f t="shared" si="4"/>
        <v>0</v>
      </c>
      <c r="G35" s="157">
        <v>0</v>
      </c>
      <c r="H35" s="157">
        <v>0</v>
      </c>
      <c r="I35" s="157">
        <f t="shared" si="5"/>
        <v>349562</v>
      </c>
      <c r="J35" s="157">
        <v>0</v>
      </c>
      <c r="K35" s="158">
        <v>349562</v>
      </c>
      <c r="L35" s="159">
        <f t="shared" si="6"/>
        <v>0</v>
      </c>
      <c r="M35" s="157">
        <v>0</v>
      </c>
      <c r="N35" s="157">
        <v>0</v>
      </c>
      <c r="O35" s="157">
        <f t="shared" si="12"/>
        <v>349562</v>
      </c>
      <c r="P35" s="157">
        <v>0</v>
      </c>
      <c r="Q35" s="158">
        <v>349562</v>
      </c>
      <c r="R35" s="160">
        <f t="shared" si="7"/>
        <v>0</v>
      </c>
      <c r="S35" s="160">
        <f t="shared" si="0"/>
        <v>0</v>
      </c>
      <c r="T35" s="160">
        <f t="shared" si="0"/>
        <v>0</v>
      </c>
      <c r="U35" s="160">
        <f t="shared" si="1"/>
        <v>233041</v>
      </c>
      <c r="V35" s="160">
        <f t="shared" si="14"/>
        <v>0</v>
      </c>
      <c r="W35" s="160">
        <f t="shared" si="14"/>
        <v>233041</v>
      </c>
      <c r="X35" s="159">
        <v>0</v>
      </c>
      <c r="Y35" s="157">
        <v>0</v>
      </c>
      <c r="Z35" s="157">
        <v>0</v>
      </c>
      <c r="AA35" s="157">
        <v>361913</v>
      </c>
      <c r="AB35" s="157">
        <v>0</v>
      </c>
      <c r="AC35" s="158">
        <v>361913</v>
      </c>
      <c r="AD35" s="161">
        <v>0</v>
      </c>
      <c r="AE35" s="161">
        <f>AA35/U35</f>
        <v>1.5530014031865638</v>
      </c>
      <c r="AF35" s="162">
        <f t="shared" si="9"/>
        <v>0</v>
      </c>
      <c r="AG35" s="162">
        <f t="shared" si="10"/>
        <v>128872</v>
      </c>
      <c r="AH35" s="155">
        <v>0</v>
      </c>
      <c r="AI35" s="155">
        <f t="shared" si="11"/>
        <v>128872</v>
      </c>
      <c r="AK35" s="142"/>
    </row>
    <row r="36" spans="1:37" x14ac:dyDescent="0.2">
      <c r="A36" s="143" t="s">
        <v>15</v>
      </c>
      <c r="B36" s="144" t="s">
        <v>184</v>
      </c>
      <c r="C36" s="145" t="s">
        <v>185</v>
      </c>
      <c r="D36" s="146">
        <v>0</v>
      </c>
      <c r="E36" s="147">
        <v>0</v>
      </c>
      <c r="F36" s="156">
        <f t="shared" si="4"/>
        <v>0</v>
      </c>
      <c r="G36" s="157">
        <v>0</v>
      </c>
      <c r="H36" s="157">
        <v>0</v>
      </c>
      <c r="I36" s="157">
        <f t="shared" si="5"/>
        <v>19082</v>
      </c>
      <c r="J36" s="157">
        <v>0</v>
      </c>
      <c r="K36" s="158">
        <v>19082</v>
      </c>
      <c r="L36" s="159">
        <f t="shared" si="6"/>
        <v>0</v>
      </c>
      <c r="M36" s="157">
        <v>0</v>
      </c>
      <c r="N36" s="157">
        <v>0</v>
      </c>
      <c r="O36" s="157">
        <f t="shared" si="12"/>
        <v>19082</v>
      </c>
      <c r="P36" s="157">
        <v>0</v>
      </c>
      <c r="Q36" s="158">
        <v>19082</v>
      </c>
      <c r="R36" s="160">
        <f t="shared" si="7"/>
        <v>0</v>
      </c>
      <c r="S36" s="160">
        <f t="shared" si="0"/>
        <v>0</v>
      </c>
      <c r="T36" s="160">
        <f t="shared" si="0"/>
        <v>0</v>
      </c>
      <c r="U36" s="160">
        <f t="shared" si="1"/>
        <v>12721</v>
      </c>
      <c r="V36" s="160">
        <f t="shared" si="14"/>
        <v>0</v>
      </c>
      <c r="W36" s="160">
        <f t="shared" si="14"/>
        <v>12721</v>
      </c>
      <c r="X36" s="159">
        <v>0</v>
      </c>
      <c r="Y36" s="157">
        <v>0</v>
      </c>
      <c r="Z36" s="157">
        <v>0</v>
      </c>
      <c r="AA36" s="157">
        <v>15432</v>
      </c>
      <c r="AB36" s="157">
        <v>0</v>
      </c>
      <c r="AC36" s="158">
        <v>15432</v>
      </c>
      <c r="AD36" s="161">
        <v>0</v>
      </c>
      <c r="AE36" s="161">
        <f>AA36/U36</f>
        <v>1.213112176715667</v>
      </c>
      <c r="AF36" s="162">
        <f t="shared" si="9"/>
        <v>0</v>
      </c>
      <c r="AG36" s="162">
        <f t="shared" si="10"/>
        <v>2711</v>
      </c>
      <c r="AH36" s="155">
        <v>0</v>
      </c>
      <c r="AI36" s="155">
        <f t="shared" si="11"/>
        <v>2711</v>
      </c>
      <c r="AK36" s="142"/>
    </row>
    <row r="37" spans="1:37" x14ac:dyDescent="0.2">
      <c r="A37" s="143" t="s">
        <v>15</v>
      </c>
      <c r="B37" s="144" t="s">
        <v>42</v>
      </c>
      <c r="C37" s="145" t="s">
        <v>43</v>
      </c>
      <c r="D37" s="146">
        <v>0</v>
      </c>
      <c r="E37" s="147">
        <v>0</v>
      </c>
      <c r="F37" s="156">
        <f t="shared" si="4"/>
        <v>0</v>
      </c>
      <c r="G37" s="157">
        <v>0</v>
      </c>
      <c r="H37" s="157">
        <v>0</v>
      </c>
      <c r="I37" s="157">
        <f t="shared" si="5"/>
        <v>0</v>
      </c>
      <c r="J37" s="157">
        <v>0</v>
      </c>
      <c r="K37" s="158">
        <v>0</v>
      </c>
      <c r="L37" s="159">
        <f t="shared" si="6"/>
        <v>0</v>
      </c>
      <c r="M37" s="157">
        <v>0</v>
      </c>
      <c r="N37" s="157">
        <v>0</v>
      </c>
      <c r="O37" s="157">
        <f t="shared" si="12"/>
        <v>0</v>
      </c>
      <c r="P37" s="157">
        <v>0</v>
      </c>
      <c r="Q37" s="158">
        <v>0</v>
      </c>
      <c r="R37" s="160">
        <f t="shared" si="7"/>
        <v>0</v>
      </c>
      <c r="S37" s="160">
        <f t="shared" si="0"/>
        <v>0</v>
      </c>
      <c r="T37" s="160">
        <f t="shared" si="0"/>
        <v>0</v>
      </c>
      <c r="U37" s="160">
        <f t="shared" si="1"/>
        <v>0</v>
      </c>
      <c r="V37" s="160">
        <f t="shared" si="14"/>
        <v>0</v>
      </c>
      <c r="W37" s="160">
        <f t="shared" si="14"/>
        <v>0</v>
      </c>
      <c r="X37" s="159">
        <v>0</v>
      </c>
      <c r="Y37" s="157">
        <v>0</v>
      </c>
      <c r="Z37" s="157">
        <v>0</v>
      </c>
      <c r="AA37" s="157">
        <v>1408</v>
      </c>
      <c r="AB37" s="157">
        <v>1408</v>
      </c>
      <c r="AC37" s="158">
        <v>0</v>
      </c>
      <c r="AD37" s="161">
        <v>0</v>
      </c>
      <c r="AE37" s="161">
        <v>1.01</v>
      </c>
      <c r="AF37" s="162">
        <f t="shared" si="9"/>
        <v>0</v>
      </c>
      <c r="AG37" s="162">
        <f t="shared" si="10"/>
        <v>1408</v>
      </c>
      <c r="AH37" s="155">
        <v>758</v>
      </c>
      <c r="AI37" s="155">
        <f t="shared" si="11"/>
        <v>650</v>
      </c>
      <c r="AK37" s="142"/>
    </row>
    <row r="38" spans="1:37" x14ac:dyDescent="0.2">
      <c r="A38" s="143" t="s">
        <v>15</v>
      </c>
      <c r="B38" s="144" t="s">
        <v>186</v>
      </c>
      <c r="C38" s="145" t="s">
        <v>187</v>
      </c>
      <c r="D38" s="146">
        <v>0</v>
      </c>
      <c r="E38" s="147">
        <v>0</v>
      </c>
      <c r="F38" s="156">
        <f t="shared" si="4"/>
        <v>0</v>
      </c>
      <c r="G38" s="157">
        <v>0</v>
      </c>
      <c r="H38" s="157">
        <v>0</v>
      </c>
      <c r="I38" s="157">
        <f t="shared" si="5"/>
        <v>9521</v>
      </c>
      <c r="J38" s="157">
        <v>0</v>
      </c>
      <c r="K38" s="158">
        <v>9521</v>
      </c>
      <c r="L38" s="159">
        <f t="shared" si="6"/>
        <v>0</v>
      </c>
      <c r="M38" s="157">
        <v>0</v>
      </c>
      <c r="N38" s="157">
        <v>0</v>
      </c>
      <c r="O38" s="157">
        <f t="shared" si="12"/>
        <v>9521</v>
      </c>
      <c r="P38" s="157">
        <v>0</v>
      </c>
      <c r="Q38" s="158">
        <v>9521</v>
      </c>
      <c r="R38" s="160">
        <f t="shared" si="7"/>
        <v>0</v>
      </c>
      <c r="S38" s="160">
        <f t="shared" si="0"/>
        <v>0</v>
      </c>
      <c r="T38" s="160">
        <f t="shared" si="0"/>
        <v>0</v>
      </c>
      <c r="U38" s="160">
        <f t="shared" si="1"/>
        <v>6347</v>
      </c>
      <c r="V38" s="160">
        <f t="shared" si="14"/>
        <v>0</v>
      </c>
      <c r="W38" s="160">
        <f t="shared" si="14"/>
        <v>6347</v>
      </c>
      <c r="X38" s="159">
        <v>0</v>
      </c>
      <c r="Y38" s="157">
        <v>0</v>
      </c>
      <c r="Z38" s="157">
        <v>0</v>
      </c>
      <c r="AA38" s="157">
        <v>8570</v>
      </c>
      <c r="AB38" s="157">
        <v>0</v>
      </c>
      <c r="AC38" s="158">
        <v>8570</v>
      </c>
      <c r="AD38" s="161">
        <v>0</v>
      </c>
      <c r="AE38" s="161">
        <f>AA38/U38</f>
        <v>1.3502442098629273</v>
      </c>
      <c r="AF38" s="162">
        <f t="shared" si="9"/>
        <v>0</v>
      </c>
      <c r="AG38" s="162">
        <f t="shared" si="10"/>
        <v>2223</v>
      </c>
      <c r="AH38" s="155">
        <v>0</v>
      </c>
      <c r="AI38" s="155">
        <f t="shared" si="11"/>
        <v>2223</v>
      </c>
      <c r="AK38" s="142"/>
    </row>
    <row r="39" spans="1:37" x14ac:dyDescent="0.2">
      <c r="A39" s="143" t="s">
        <v>15</v>
      </c>
      <c r="B39" s="144" t="s">
        <v>188</v>
      </c>
      <c r="C39" s="145" t="s">
        <v>189</v>
      </c>
      <c r="D39" s="146">
        <v>0</v>
      </c>
      <c r="E39" s="147">
        <v>0</v>
      </c>
      <c r="F39" s="156">
        <f t="shared" si="4"/>
        <v>0</v>
      </c>
      <c r="G39" s="157">
        <v>0</v>
      </c>
      <c r="H39" s="157">
        <v>0</v>
      </c>
      <c r="I39" s="157">
        <f t="shared" si="5"/>
        <v>0</v>
      </c>
      <c r="J39" s="157">
        <v>0</v>
      </c>
      <c r="K39" s="158">
        <v>0</v>
      </c>
      <c r="L39" s="159">
        <f t="shared" si="6"/>
        <v>0</v>
      </c>
      <c r="M39" s="157">
        <v>0</v>
      </c>
      <c r="N39" s="157">
        <v>0</v>
      </c>
      <c r="O39" s="157">
        <f t="shared" si="12"/>
        <v>67034</v>
      </c>
      <c r="P39" s="157">
        <v>0</v>
      </c>
      <c r="Q39" s="158">
        <v>67034</v>
      </c>
      <c r="R39" s="160">
        <f t="shared" si="7"/>
        <v>0</v>
      </c>
      <c r="S39" s="160">
        <f t="shared" si="0"/>
        <v>0</v>
      </c>
      <c r="T39" s="160">
        <f t="shared" si="0"/>
        <v>0</v>
      </c>
      <c r="U39" s="160">
        <f t="shared" si="1"/>
        <v>44689</v>
      </c>
      <c r="V39" s="160">
        <f t="shared" si="14"/>
        <v>0</v>
      </c>
      <c r="W39" s="160">
        <f t="shared" si="14"/>
        <v>44689</v>
      </c>
      <c r="X39" s="159">
        <v>0</v>
      </c>
      <c r="Y39" s="157"/>
      <c r="Z39" s="157"/>
      <c r="AA39" s="157">
        <v>142175</v>
      </c>
      <c r="AB39" s="157"/>
      <c r="AC39" s="158">
        <v>142175</v>
      </c>
      <c r="AD39" s="161">
        <v>0</v>
      </c>
      <c r="AE39" s="161">
        <f>AA39/U39</f>
        <v>3.1814316722235896</v>
      </c>
      <c r="AF39" s="162">
        <f t="shared" si="9"/>
        <v>0</v>
      </c>
      <c r="AG39" s="162">
        <f t="shared" si="10"/>
        <v>97486</v>
      </c>
      <c r="AH39" s="155">
        <v>0</v>
      </c>
      <c r="AI39" s="155">
        <f t="shared" si="11"/>
        <v>97486</v>
      </c>
      <c r="AK39" s="142"/>
    </row>
    <row r="40" spans="1:37" x14ac:dyDescent="0.2">
      <c r="A40" s="143" t="s">
        <v>15</v>
      </c>
      <c r="B40" s="163" t="s">
        <v>44</v>
      </c>
      <c r="C40" s="145" t="s">
        <v>45</v>
      </c>
      <c r="D40" s="146">
        <v>0</v>
      </c>
      <c r="E40" s="147">
        <v>0</v>
      </c>
      <c r="F40" s="156">
        <f t="shared" si="4"/>
        <v>0</v>
      </c>
      <c r="G40" s="157">
        <v>0</v>
      </c>
      <c r="H40" s="157">
        <v>0</v>
      </c>
      <c r="I40" s="157">
        <f t="shared" si="5"/>
        <v>104272</v>
      </c>
      <c r="J40" s="157">
        <v>104272</v>
      </c>
      <c r="K40" s="158">
        <v>0</v>
      </c>
      <c r="L40" s="159">
        <f t="shared" si="6"/>
        <v>0</v>
      </c>
      <c r="M40" s="157">
        <v>0</v>
      </c>
      <c r="N40" s="157">
        <v>0</v>
      </c>
      <c r="O40" s="157">
        <f>P40+Q40</f>
        <v>104272</v>
      </c>
      <c r="P40" s="157">
        <v>104272</v>
      </c>
      <c r="Q40" s="158">
        <v>0</v>
      </c>
      <c r="R40" s="160">
        <f t="shared" si="7"/>
        <v>0</v>
      </c>
      <c r="S40" s="160">
        <f t="shared" si="0"/>
        <v>0</v>
      </c>
      <c r="T40" s="160">
        <f t="shared" si="0"/>
        <v>0</v>
      </c>
      <c r="U40" s="160">
        <f t="shared" si="1"/>
        <v>69515</v>
      </c>
      <c r="V40" s="160">
        <f t="shared" si="14"/>
        <v>69515</v>
      </c>
      <c r="W40" s="160">
        <f t="shared" si="14"/>
        <v>0</v>
      </c>
      <c r="X40" s="159">
        <v>0</v>
      </c>
      <c r="Y40" s="157">
        <v>0</v>
      </c>
      <c r="Z40" s="157">
        <v>0</v>
      </c>
      <c r="AA40" s="157">
        <v>102334</v>
      </c>
      <c r="AB40" s="157">
        <v>102334</v>
      </c>
      <c r="AC40" s="158">
        <v>0</v>
      </c>
      <c r="AD40" s="161">
        <v>0</v>
      </c>
      <c r="AE40" s="161">
        <f>AA40/U40</f>
        <v>1.4721139322448393</v>
      </c>
      <c r="AF40" s="162">
        <f t="shared" si="9"/>
        <v>0</v>
      </c>
      <c r="AG40" s="162">
        <f t="shared" si="10"/>
        <v>32819</v>
      </c>
      <c r="AH40" s="155">
        <v>32190</v>
      </c>
      <c r="AI40" s="155">
        <f t="shared" si="11"/>
        <v>629</v>
      </c>
      <c r="AK40" s="142"/>
    </row>
    <row r="41" spans="1:37" x14ac:dyDescent="0.2">
      <c r="A41" s="143" t="s">
        <v>15</v>
      </c>
      <c r="B41" s="163" t="s">
        <v>68</v>
      </c>
      <c r="C41" s="145" t="s">
        <v>69</v>
      </c>
      <c r="D41" s="146">
        <v>0</v>
      </c>
      <c r="E41" s="147">
        <v>0</v>
      </c>
      <c r="F41" s="156">
        <f t="shared" si="4"/>
        <v>0</v>
      </c>
      <c r="G41" s="157">
        <v>0</v>
      </c>
      <c r="H41" s="157">
        <v>0</v>
      </c>
      <c r="I41" s="157">
        <f t="shared" si="5"/>
        <v>0</v>
      </c>
      <c r="J41" s="157">
        <v>0</v>
      </c>
      <c r="K41" s="158">
        <v>0</v>
      </c>
      <c r="L41" s="159">
        <f t="shared" si="6"/>
        <v>0</v>
      </c>
      <c r="M41" s="157">
        <v>0</v>
      </c>
      <c r="N41" s="157">
        <v>0</v>
      </c>
      <c r="O41" s="157">
        <f t="shared" si="12"/>
        <v>0</v>
      </c>
      <c r="P41" s="157">
        <v>0</v>
      </c>
      <c r="Q41" s="158">
        <v>0</v>
      </c>
      <c r="R41" s="160">
        <f t="shared" si="7"/>
        <v>0</v>
      </c>
      <c r="S41" s="160">
        <f>ROUND(M41/12*8,0)</f>
        <v>0</v>
      </c>
      <c r="T41" s="160"/>
      <c r="U41" s="160">
        <f t="shared" si="1"/>
        <v>0</v>
      </c>
      <c r="V41" s="160">
        <f t="shared" si="14"/>
        <v>0</v>
      </c>
      <c r="W41" s="160">
        <f t="shared" si="14"/>
        <v>0</v>
      </c>
      <c r="X41" s="159">
        <v>1</v>
      </c>
      <c r="Y41" s="157">
        <v>1</v>
      </c>
      <c r="Z41" s="157">
        <v>0</v>
      </c>
      <c r="AA41" s="157">
        <v>1406</v>
      </c>
      <c r="AB41" s="157">
        <v>1406</v>
      </c>
      <c r="AC41" s="158">
        <v>0</v>
      </c>
      <c r="AD41" s="161">
        <v>1.01</v>
      </c>
      <c r="AE41" s="161">
        <v>1.01</v>
      </c>
      <c r="AF41" s="162">
        <f t="shared" si="9"/>
        <v>1</v>
      </c>
      <c r="AG41" s="162">
        <f t="shared" si="10"/>
        <v>1406</v>
      </c>
      <c r="AH41" s="155">
        <v>0</v>
      </c>
      <c r="AI41" s="155">
        <f t="shared" si="11"/>
        <v>1406</v>
      </c>
      <c r="AK41" s="142"/>
    </row>
    <row r="42" spans="1:37" x14ac:dyDescent="0.2">
      <c r="F42" s="142">
        <f>SUM(F5:F41)</f>
        <v>8041</v>
      </c>
      <c r="G42" s="142">
        <f t="shared" ref="G42:K42" si="15">SUM(G5:G41)</f>
        <v>1468</v>
      </c>
      <c r="H42" s="142">
        <f t="shared" si="15"/>
        <v>6573</v>
      </c>
      <c r="I42" s="142">
        <f t="shared" si="15"/>
        <v>34181261.800000012</v>
      </c>
      <c r="J42" s="142">
        <f t="shared" si="15"/>
        <v>15733997</v>
      </c>
      <c r="K42" s="142">
        <f t="shared" si="15"/>
        <v>18447264.800000012</v>
      </c>
      <c r="L42" s="142">
        <f>SUM(L5:L41)</f>
        <v>8213</v>
      </c>
      <c r="M42" s="142">
        <f t="shared" ref="M42:Q42" si="16">SUM(M5:M41)</f>
        <v>1443</v>
      </c>
      <c r="N42" s="142">
        <f t="shared" si="16"/>
        <v>6770</v>
      </c>
      <c r="O42" s="142">
        <f t="shared" si="16"/>
        <v>35069820</v>
      </c>
      <c r="P42" s="142">
        <f t="shared" si="16"/>
        <v>16011626</v>
      </c>
      <c r="Q42" s="142">
        <f t="shared" si="16"/>
        <v>19058194</v>
      </c>
      <c r="R42" s="142">
        <f>SUM(R5:R41)</f>
        <v>5475</v>
      </c>
      <c r="S42" s="142">
        <f t="shared" ref="S42:W42" si="17">SUM(S5:S41)</f>
        <v>962</v>
      </c>
      <c r="T42" s="142">
        <f t="shared" si="17"/>
        <v>4513</v>
      </c>
      <c r="U42" s="142">
        <f t="shared" si="17"/>
        <v>23088534</v>
      </c>
      <c r="V42" s="142">
        <f t="shared" si="17"/>
        <v>10377601</v>
      </c>
      <c r="W42" s="142">
        <f t="shared" si="17"/>
        <v>12710933</v>
      </c>
      <c r="X42" s="142">
        <f>SUM(X5:X41)</f>
        <v>5665</v>
      </c>
      <c r="Y42" s="142">
        <f t="shared" ref="Y42:AC42" si="18">SUM(Y5:Y41)</f>
        <v>987</v>
      </c>
      <c r="Z42" s="142">
        <f t="shared" si="18"/>
        <v>4678</v>
      </c>
      <c r="AA42" s="142">
        <f t="shared" si="18"/>
        <v>26507988</v>
      </c>
      <c r="AB42" s="142">
        <f t="shared" si="18"/>
        <v>10102924</v>
      </c>
      <c r="AC42" s="142">
        <f t="shared" si="18"/>
        <v>16405064</v>
      </c>
      <c r="AD42" s="164"/>
      <c r="AE42" s="164"/>
      <c r="AF42" s="142">
        <f>SUM(AF5:AF41)</f>
        <v>190</v>
      </c>
      <c r="AG42" s="142">
        <f>SUM(AG5:AG41)</f>
        <v>3419454</v>
      </c>
      <c r="AH42" s="142">
        <f>SUM(AH5:AH41)</f>
        <v>726713</v>
      </c>
      <c r="AI42" s="165">
        <f>SUM(AI5:AI41)</f>
        <v>2692741</v>
      </c>
    </row>
    <row r="43" spans="1:37" x14ac:dyDescent="0.2">
      <c r="F43" s="142"/>
      <c r="G43" s="142"/>
      <c r="H43" s="142"/>
      <c r="I43" s="166"/>
      <c r="J43" s="142"/>
      <c r="K43" s="142"/>
    </row>
    <row r="44" spans="1:37" x14ac:dyDescent="0.2">
      <c r="L44" s="142"/>
      <c r="M44" s="142"/>
      <c r="N44" s="142"/>
      <c r="O44" s="142"/>
      <c r="P44" s="142"/>
      <c r="Q44" s="142"/>
    </row>
  </sheetData>
  <autoFilter ref="A4:AI42" xr:uid="{7B45E640-892C-4266-B608-DF63BF93850B}"/>
  <pageMargins left="0.7" right="0.7" top="0.75" bottom="0.75" header="0.3" footer="0.3"/>
  <pageSetup paperSize="9" scale="18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64E0D-BBD8-4C75-9CC4-18E0F0BB9A25}">
  <sheetPr>
    <tabColor theme="8"/>
  </sheetPr>
  <dimension ref="A1:AO47"/>
  <sheetViews>
    <sheetView view="pageBreakPreview" zoomScale="60" zoomScaleNormal="100" workbookViewId="0">
      <selection activeCell="A2" sqref="A2"/>
    </sheetView>
  </sheetViews>
  <sheetFormatPr defaultRowHeight="15" x14ac:dyDescent="0.25"/>
  <cols>
    <col min="1" max="1" width="35.7109375" style="168" bestFit="1" customWidth="1"/>
    <col min="2" max="2" width="50.140625" style="168" customWidth="1"/>
    <col min="3" max="3" width="36.42578125" style="168" customWidth="1"/>
    <col min="4" max="4" width="10.5703125" style="168" customWidth="1"/>
    <col min="5" max="5" width="8.7109375" style="168" customWidth="1"/>
    <col min="6" max="8" width="9.140625" style="168" bestFit="1" customWidth="1"/>
    <col min="9" max="9" width="9.85546875" style="168" bestFit="1" customWidth="1"/>
    <col min="10" max="10" width="9.140625" style="168" bestFit="1" customWidth="1"/>
    <col min="11" max="11" width="9.85546875" style="168" bestFit="1" customWidth="1"/>
    <col min="12" max="14" width="9.140625" style="168" bestFit="1" customWidth="1"/>
    <col min="15" max="15" width="10" style="168" customWidth="1"/>
    <col min="16" max="16" width="9.28515625" style="168" bestFit="1" customWidth="1"/>
    <col min="17" max="17" width="10.42578125" style="168" customWidth="1"/>
    <col min="18" max="20" width="9.140625" style="168" bestFit="1" customWidth="1"/>
    <col min="21" max="23" width="9.28515625" style="168" bestFit="1" customWidth="1"/>
    <col min="24" max="26" width="9.140625" style="168" bestFit="1" customWidth="1"/>
    <col min="27" max="27" width="10.28515625" style="168" bestFit="1" customWidth="1"/>
    <col min="28" max="29" width="9.28515625" style="168" bestFit="1" customWidth="1"/>
    <col min="30" max="32" width="9.140625" style="168" bestFit="1" customWidth="1"/>
    <col min="33" max="33" width="9.28515625" style="168" bestFit="1" customWidth="1"/>
    <col min="34" max="34" width="16.140625" style="168" customWidth="1"/>
    <col min="35" max="35" width="21.28515625" style="168" customWidth="1"/>
    <col min="36" max="16384" width="9.140625" style="168"/>
  </cols>
  <sheetData>
    <row r="1" spans="1:36" x14ac:dyDescent="0.25">
      <c r="Q1" s="168" t="s">
        <v>243</v>
      </c>
    </row>
    <row r="2" spans="1:36" ht="20.25" x14ac:dyDescent="0.3">
      <c r="A2" s="194" t="s">
        <v>253</v>
      </c>
    </row>
    <row r="3" spans="1:36" ht="15.75" thickBot="1" x14ac:dyDescent="0.3"/>
    <row r="4" spans="1:36" ht="68.25" thickBot="1" x14ac:dyDescent="0.3">
      <c r="A4" s="121" t="s">
        <v>10</v>
      </c>
      <c r="B4" s="122" t="s">
        <v>134</v>
      </c>
      <c r="C4" s="123" t="s">
        <v>135</v>
      </c>
      <c r="D4" s="121" t="s">
        <v>136</v>
      </c>
      <c r="E4" s="124" t="s">
        <v>137</v>
      </c>
      <c r="F4" s="122" t="s">
        <v>230</v>
      </c>
      <c r="G4" s="122" t="s">
        <v>231</v>
      </c>
      <c r="H4" s="122" t="s">
        <v>232</v>
      </c>
      <c r="I4" s="122" t="s">
        <v>233</v>
      </c>
      <c r="J4" s="122" t="s">
        <v>234</v>
      </c>
      <c r="K4" s="122" t="s">
        <v>235</v>
      </c>
      <c r="L4" s="122" t="s">
        <v>190</v>
      </c>
      <c r="M4" s="122" t="s">
        <v>236</v>
      </c>
      <c r="N4" s="122" t="s">
        <v>237</v>
      </c>
      <c r="O4" s="122" t="s">
        <v>238</v>
      </c>
      <c r="P4" s="122" t="s">
        <v>239</v>
      </c>
      <c r="Q4" s="122" t="s">
        <v>240</v>
      </c>
      <c r="R4" s="122" t="s">
        <v>138</v>
      </c>
      <c r="S4" s="122" t="s">
        <v>139</v>
      </c>
      <c r="T4" s="122" t="s">
        <v>140</v>
      </c>
      <c r="U4" s="122" t="s">
        <v>141</v>
      </c>
      <c r="V4" s="122" t="s">
        <v>142</v>
      </c>
      <c r="W4" s="122" t="s">
        <v>143</v>
      </c>
      <c r="X4" s="122" t="s">
        <v>245</v>
      </c>
      <c r="Y4" s="122" t="s">
        <v>246</v>
      </c>
      <c r="Z4" s="122" t="s">
        <v>247</v>
      </c>
      <c r="AA4" s="122" t="s">
        <v>248</v>
      </c>
      <c r="AB4" s="122" t="s">
        <v>249</v>
      </c>
      <c r="AC4" s="122" t="s">
        <v>250</v>
      </c>
      <c r="AD4" s="122" t="s">
        <v>144</v>
      </c>
      <c r="AE4" s="122" t="s">
        <v>145</v>
      </c>
      <c r="AF4" s="122" t="s">
        <v>200</v>
      </c>
      <c r="AG4" s="122" t="s">
        <v>201</v>
      </c>
      <c r="AH4" s="126" t="s">
        <v>199</v>
      </c>
      <c r="AI4" s="167" t="s">
        <v>251</v>
      </c>
    </row>
    <row r="5" spans="1:36" x14ac:dyDescent="0.25">
      <c r="A5" s="169" t="s">
        <v>14</v>
      </c>
      <c r="B5" s="130" t="s">
        <v>202</v>
      </c>
      <c r="C5" s="170" t="s">
        <v>203</v>
      </c>
      <c r="D5" s="171">
        <v>0</v>
      </c>
      <c r="E5" s="172">
        <v>3804.29</v>
      </c>
      <c r="F5" s="173">
        <v>161</v>
      </c>
      <c r="G5" s="174">
        <v>0</v>
      </c>
      <c r="H5" s="174">
        <v>161</v>
      </c>
      <c r="I5" s="174">
        <v>612491</v>
      </c>
      <c r="J5" s="174">
        <v>0</v>
      </c>
      <c r="K5" s="175">
        <v>612491</v>
      </c>
      <c r="L5" s="173">
        <f t="shared" ref="L5:L35" si="0">M5+N5</f>
        <v>169</v>
      </c>
      <c r="M5" s="174">
        <v>0</v>
      </c>
      <c r="N5" s="174">
        <v>169</v>
      </c>
      <c r="O5" s="174">
        <f t="shared" ref="O5:O35" si="1">P5+Q5</f>
        <v>642925</v>
      </c>
      <c r="P5" s="174">
        <v>0</v>
      </c>
      <c r="Q5" s="175">
        <v>642925</v>
      </c>
      <c r="R5" s="173">
        <f t="shared" ref="R5:R35" si="2">S5+T5</f>
        <v>113</v>
      </c>
      <c r="S5" s="174">
        <v>0</v>
      </c>
      <c r="T5" s="174">
        <f t="shared" ref="T5:T16" si="3">ROUND(N5/12*8,0)</f>
        <v>113</v>
      </c>
      <c r="U5" s="174">
        <f t="shared" ref="U5:U35" si="4">V5+W5</f>
        <v>428617</v>
      </c>
      <c r="V5" s="174">
        <v>0</v>
      </c>
      <c r="W5" s="175">
        <f>ROUND(Q5/12*8,0)</f>
        <v>428617</v>
      </c>
      <c r="X5" s="173">
        <f t="shared" ref="X5:X35" si="5">Y5+Z5</f>
        <v>114</v>
      </c>
      <c r="Y5" s="174">
        <v>0</v>
      </c>
      <c r="Z5" s="174">
        <v>114</v>
      </c>
      <c r="AA5" s="174">
        <f t="shared" ref="AA5:AA35" si="6">AB5+AC5</f>
        <v>477590</v>
      </c>
      <c r="AB5" s="174">
        <v>0</v>
      </c>
      <c r="AC5" s="175">
        <v>477590</v>
      </c>
      <c r="AD5" s="176">
        <f t="shared" ref="AD5:AD16" si="7">X5/R5</f>
        <v>1.0088495575221239</v>
      </c>
      <c r="AE5" s="176">
        <f t="shared" ref="AE5:AE19" si="8">AA5/U5</f>
        <v>1.1142581838797807</v>
      </c>
      <c r="AF5" s="174">
        <f>X5-R5</f>
        <v>1</v>
      </c>
      <c r="AG5" s="175">
        <f t="shared" ref="AG5:AG35" si="9">AA5-U5</f>
        <v>48973</v>
      </c>
      <c r="AH5" s="175">
        <v>0</v>
      </c>
      <c r="AI5" s="175">
        <f t="shared" ref="AI5:AI12" si="10">AG5-AH5</f>
        <v>48973</v>
      </c>
      <c r="AJ5" s="177"/>
    </row>
    <row r="6" spans="1:36" x14ac:dyDescent="0.25">
      <c r="A6" s="143" t="s">
        <v>14</v>
      </c>
      <c r="B6" s="144" t="s">
        <v>31</v>
      </c>
      <c r="C6" s="145" t="s">
        <v>204</v>
      </c>
      <c r="D6" s="146">
        <v>0</v>
      </c>
      <c r="E6" s="147">
        <v>27096.63</v>
      </c>
      <c r="F6" s="151">
        <v>125</v>
      </c>
      <c r="G6" s="149">
        <v>0</v>
      </c>
      <c r="H6" s="149">
        <v>125</v>
      </c>
      <c r="I6" s="149">
        <v>3387079</v>
      </c>
      <c r="J6" s="149">
        <v>0</v>
      </c>
      <c r="K6" s="150">
        <v>3387079</v>
      </c>
      <c r="L6" s="151">
        <f t="shared" si="0"/>
        <v>125</v>
      </c>
      <c r="M6" s="149">
        <v>0</v>
      </c>
      <c r="N6" s="149">
        <v>125</v>
      </c>
      <c r="O6" s="149">
        <f t="shared" si="1"/>
        <v>3387079</v>
      </c>
      <c r="P6" s="149">
        <v>0</v>
      </c>
      <c r="Q6" s="150">
        <v>3387079</v>
      </c>
      <c r="R6" s="151">
        <f t="shared" si="2"/>
        <v>83</v>
      </c>
      <c r="S6" s="149">
        <v>0</v>
      </c>
      <c r="T6" s="149">
        <f t="shared" si="3"/>
        <v>83</v>
      </c>
      <c r="U6" s="149">
        <f t="shared" si="4"/>
        <v>2249020</v>
      </c>
      <c r="V6" s="149">
        <v>0</v>
      </c>
      <c r="W6" s="150">
        <f>ROUND(T6*E6,0)</f>
        <v>2249020</v>
      </c>
      <c r="X6" s="151">
        <f t="shared" si="5"/>
        <v>84</v>
      </c>
      <c r="Y6" s="149">
        <v>0</v>
      </c>
      <c r="Z6" s="149">
        <v>84</v>
      </c>
      <c r="AA6" s="149">
        <f t="shared" si="6"/>
        <v>2276117</v>
      </c>
      <c r="AB6" s="149">
        <v>0</v>
      </c>
      <c r="AC6" s="150">
        <v>2276117</v>
      </c>
      <c r="AD6" s="178">
        <f t="shared" si="7"/>
        <v>1.0120481927710843</v>
      </c>
      <c r="AE6" s="178">
        <f t="shared" si="8"/>
        <v>1.0120483588407396</v>
      </c>
      <c r="AF6" s="149">
        <f t="shared" ref="AF6:AF35" si="11">X6-R6</f>
        <v>1</v>
      </c>
      <c r="AG6" s="150">
        <f t="shared" si="9"/>
        <v>27097</v>
      </c>
      <c r="AH6" s="150">
        <v>0</v>
      </c>
      <c r="AI6" s="150">
        <f t="shared" si="10"/>
        <v>27097</v>
      </c>
    </row>
    <row r="7" spans="1:36" x14ac:dyDescent="0.25">
      <c r="A7" s="143" t="s">
        <v>14</v>
      </c>
      <c r="B7" s="144" t="s">
        <v>31</v>
      </c>
      <c r="C7" s="145" t="s">
        <v>205</v>
      </c>
      <c r="D7" s="146">
        <v>0</v>
      </c>
      <c r="E7" s="147">
        <v>999.06</v>
      </c>
      <c r="F7" s="151">
        <v>304</v>
      </c>
      <c r="G7" s="149">
        <v>0</v>
      </c>
      <c r="H7" s="149">
        <v>304</v>
      </c>
      <c r="I7" s="149">
        <v>303714</v>
      </c>
      <c r="J7" s="149">
        <v>0</v>
      </c>
      <c r="K7" s="150">
        <v>303714</v>
      </c>
      <c r="L7" s="151">
        <f t="shared" si="0"/>
        <v>304</v>
      </c>
      <c r="M7" s="149">
        <v>0</v>
      </c>
      <c r="N7" s="149">
        <v>304</v>
      </c>
      <c r="O7" s="149">
        <f t="shared" si="1"/>
        <v>303714</v>
      </c>
      <c r="P7" s="149">
        <v>0</v>
      </c>
      <c r="Q7" s="150">
        <v>303714</v>
      </c>
      <c r="R7" s="151">
        <f t="shared" si="2"/>
        <v>203</v>
      </c>
      <c r="S7" s="149">
        <v>0</v>
      </c>
      <c r="T7" s="149">
        <f t="shared" si="3"/>
        <v>203</v>
      </c>
      <c r="U7" s="149">
        <f t="shared" si="4"/>
        <v>202809</v>
      </c>
      <c r="V7" s="149">
        <v>0</v>
      </c>
      <c r="W7" s="150">
        <f>ROUND(T7*E7,0)</f>
        <v>202809</v>
      </c>
      <c r="X7" s="151">
        <f t="shared" si="5"/>
        <v>206</v>
      </c>
      <c r="Y7" s="149">
        <v>0</v>
      </c>
      <c r="Z7" s="149">
        <v>206</v>
      </c>
      <c r="AA7" s="149">
        <f t="shared" si="6"/>
        <v>205806</v>
      </c>
      <c r="AB7" s="149">
        <v>0</v>
      </c>
      <c r="AC7" s="150">
        <v>205806</v>
      </c>
      <c r="AD7" s="178">
        <f t="shared" si="7"/>
        <v>1.0147783251231528</v>
      </c>
      <c r="AE7" s="178">
        <f t="shared" si="8"/>
        <v>1.0147774507048504</v>
      </c>
      <c r="AF7" s="149">
        <f t="shared" si="11"/>
        <v>3</v>
      </c>
      <c r="AG7" s="150">
        <f t="shared" si="9"/>
        <v>2997</v>
      </c>
      <c r="AH7" s="150">
        <v>0</v>
      </c>
      <c r="AI7" s="150">
        <f t="shared" si="10"/>
        <v>2997</v>
      </c>
    </row>
    <row r="8" spans="1:36" x14ac:dyDescent="0.25">
      <c r="A8" s="143" t="s">
        <v>14</v>
      </c>
      <c r="B8" s="144" t="s">
        <v>31</v>
      </c>
      <c r="C8" s="145" t="s">
        <v>147</v>
      </c>
      <c r="D8" s="146">
        <v>0</v>
      </c>
      <c r="E8" s="147">
        <v>3283.57</v>
      </c>
      <c r="F8" s="151">
        <v>67</v>
      </c>
      <c r="G8" s="149">
        <v>0</v>
      </c>
      <c r="H8" s="149">
        <v>67</v>
      </c>
      <c r="I8" s="149">
        <v>219999</v>
      </c>
      <c r="J8" s="149">
        <v>0</v>
      </c>
      <c r="K8" s="150">
        <v>219999</v>
      </c>
      <c r="L8" s="151">
        <f t="shared" si="0"/>
        <v>67</v>
      </c>
      <c r="M8" s="149">
        <v>0</v>
      </c>
      <c r="N8" s="149">
        <v>67</v>
      </c>
      <c r="O8" s="149">
        <f t="shared" si="1"/>
        <v>219999</v>
      </c>
      <c r="P8" s="149">
        <v>0</v>
      </c>
      <c r="Q8" s="150">
        <v>219999</v>
      </c>
      <c r="R8" s="151">
        <f t="shared" si="2"/>
        <v>45</v>
      </c>
      <c r="S8" s="149">
        <v>0</v>
      </c>
      <c r="T8" s="149">
        <f t="shared" si="3"/>
        <v>45</v>
      </c>
      <c r="U8" s="149">
        <f t="shared" si="4"/>
        <v>146666</v>
      </c>
      <c r="V8" s="149">
        <v>0</v>
      </c>
      <c r="W8" s="150">
        <f>ROUND(Q8/12*8,0)</f>
        <v>146666</v>
      </c>
      <c r="X8" s="151">
        <f t="shared" si="5"/>
        <v>65</v>
      </c>
      <c r="Y8" s="149">
        <v>0</v>
      </c>
      <c r="Z8" s="149">
        <v>65</v>
      </c>
      <c r="AA8" s="149">
        <f t="shared" si="6"/>
        <v>162160</v>
      </c>
      <c r="AB8" s="149">
        <v>0</v>
      </c>
      <c r="AC8" s="150">
        <v>162160</v>
      </c>
      <c r="AD8" s="178">
        <f t="shared" si="7"/>
        <v>1.4444444444444444</v>
      </c>
      <c r="AE8" s="178">
        <f t="shared" si="8"/>
        <v>1.1056413892790422</v>
      </c>
      <c r="AF8" s="149">
        <f t="shared" si="11"/>
        <v>20</v>
      </c>
      <c r="AG8" s="150">
        <f t="shared" si="9"/>
        <v>15494</v>
      </c>
      <c r="AH8" s="150">
        <v>0</v>
      </c>
      <c r="AI8" s="150">
        <f t="shared" si="10"/>
        <v>15494</v>
      </c>
    </row>
    <row r="9" spans="1:36" x14ac:dyDescent="0.25">
      <c r="A9" s="143" t="s">
        <v>14</v>
      </c>
      <c r="B9" s="144" t="s">
        <v>31</v>
      </c>
      <c r="C9" s="145" t="s">
        <v>150</v>
      </c>
      <c r="D9" s="146">
        <v>0</v>
      </c>
      <c r="E9" s="147">
        <v>749.25</v>
      </c>
      <c r="F9" s="151">
        <v>144</v>
      </c>
      <c r="G9" s="149">
        <v>0</v>
      </c>
      <c r="H9" s="149">
        <v>144</v>
      </c>
      <c r="I9" s="149">
        <v>107892</v>
      </c>
      <c r="J9" s="149">
        <v>0</v>
      </c>
      <c r="K9" s="150">
        <v>107892</v>
      </c>
      <c r="L9" s="151">
        <f t="shared" si="0"/>
        <v>144</v>
      </c>
      <c r="M9" s="149">
        <v>0</v>
      </c>
      <c r="N9" s="149">
        <v>144</v>
      </c>
      <c r="O9" s="149">
        <f t="shared" si="1"/>
        <v>107892</v>
      </c>
      <c r="P9" s="149">
        <v>0</v>
      </c>
      <c r="Q9" s="150">
        <v>107892</v>
      </c>
      <c r="R9" s="151">
        <f t="shared" si="2"/>
        <v>96</v>
      </c>
      <c r="S9" s="149">
        <v>0</v>
      </c>
      <c r="T9" s="149">
        <f t="shared" si="3"/>
        <v>96</v>
      </c>
      <c r="U9" s="149">
        <f t="shared" si="4"/>
        <v>71928</v>
      </c>
      <c r="V9" s="149">
        <v>0</v>
      </c>
      <c r="W9" s="150">
        <f>ROUND(T9*E9,0)</f>
        <v>71928</v>
      </c>
      <c r="X9" s="151">
        <f t="shared" si="5"/>
        <v>103</v>
      </c>
      <c r="Y9" s="149">
        <v>0</v>
      </c>
      <c r="Z9" s="149">
        <v>103</v>
      </c>
      <c r="AA9" s="149">
        <f t="shared" si="6"/>
        <v>77173</v>
      </c>
      <c r="AB9" s="149">
        <v>0</v>
      </c>
      <c r="AC9" s="150">
        <v>77173</v>
      </c>
      <c r="AD9" s="178">
        <f t="shared" si="7"/>
        <v>1.0729166666666667</v>
      </c>
      <c r="AE9" s="178">
        <f t="shared" si="8"/>
        <v>1.0729201423645869</v>
      </c>
      <c r="AF9" s="149">
        <f t="shared" si="11"/>
        <v>7</v>
      </c>
      <c r="AG9" s="150">
        <f t="shared" si="9"/>
        <v>5245</v>
      </c>
      <c r="AH9" s="150">
        <v>0</v>
      </c>
      <c r="AI9" s="150">
        <f t="shared" si="10"/>
        <v>5245</v>
      </c>
    </row>
    <row r="10" spans="1:36" x14ac:dyDescent="0.25">
      <c r="A10" s="143" t="s">
        <v>14</v>
      </c>
      <c r="B10" s="144" t="s">
        <v>31</v>
      </c>
      <c r="C10" s="145" t="s">
        <v>206</v>
      </c>
      <c r="D10" s="146">
        <v>0</v>
      </c>
      <c r="E10" s="147">
        <v>629.67999999999995</v>
      </c>
      <c r="F10" s="151">
        <v>657</v>
      </c>
      <c r="G10" s="149">
        <v>0</v>
      </c>
      <c r="H10" s="149">
        <v>657</v>
      </c>
      <c r="I10" s="149">
        <v>413700</v>
      </c>
      <c r="J10" s="149">
        <v>0</v>
      </c>
      <c r="K10" s="150">
        <v>413700</v>
      </c>
      <c r="L10" s="151">
        <f t="shared" si="0"/>
        <v>729</v>
      </c>
      <c r="M10" s="149">
        <v>0</v>
      </c>
      <c r="N10" s="149">
        <v>729</v>
      </c>
      <c r="O10" s="149">
        <f t="shared" si="1"/>
        <v>454006</v>
      </c>
      <c r="P10" s="149">
        <v>0</v>
      </c>
      <c r="Q10" s="150">
        <v>454006</v>
      </c>
      <c r="R10" s="151">
        <f t="shared" si="2"/>
        <v>486</v>
      </c>
      <c r="S10" s="149">
        <v>0</v>
      </c>
      <c r="T10" s="149">
        <f t="shared" si="3"/>
        <v>486</v>
      </c>
      <c r="U10" s="149">
        <f t="shared" si="4"/>
        <v>302671</v>
      </c>
      <c r="V10" s="149">
        <v>0</v>
      </c>
      <c r="W10" s="150">
        <f>ROUND(Q10/12*8,0)</f>
        <v>302671</v>
      </c>
      <c r="X10" s="151">
        <f t="shared" si="5"/>
        <v>554</v>
      </c>
      <c r="Y10" s="149">
        <v>0</v>
      </c>
      <c r="Z10" s="149">
        <v>554</v>
      </c>
      <c r="AA10" s="149">
        <f t="shared" si="6"/>
        <v>332924</v>
      </c>
      <c r="AB10" s="149">
        <v>0</v>
      </c>
      <c r="AC10" s="150">
        <v>332924</v>
      </c>
      <c r="AD10" s="178">
        <f t="shared" si="7"/>
        <v>1.1399176954732511</v>
      </c>
      <c r="AE10" s="178">
        <f t="shared" si="8"/>
        <v>1.0999534147638856</v>
      </c>
      <c r="AF10" s="149">
        <f t="shared" si="11"/>
        <v>68</v>
      </c>
      <c r="AG10" s="150">
        <f t="shared" si="9"/>
        <v>30253</v>
      </c>
      <c r="AH10" s="150">
        <v>0</v>
      </c>
      <c r="AI10" s="150">
        <f t="shared" si="10"/>
        <v>30253</v>
      </c>
    </row>
    <row r="11" spans="1:36" x14ac:dyDescent="0.25">
      <c r="A11" s="143" t="s">
        <v>14</v>
      </c>
      <c r="B11" s="144" t="s">
        <v>31</v>
      </c>
      <c r="C11" s="145" t="s">
        <v>207</v>
      </c>
      <c r="D11" s="146">
        <v>0</v>
      </c>
      <c r="E11" s="147">
        <v>26184.97</v>
      </c>
      <c r="F11" s="151">
        <v>3</v>
      </c>
      <c r="G11" s="149">
        <v>0</v>
      </c>
      <c r="H11" s="149">
        <v>3</v>
      </c>
      <c r="I11" s="149">
        <v>78555</v>
      </c>
      <c r="J11" s="149">
        <v>0</v>
      </c>
      <c r="K11" s="150">
        <v>78555</v>
      </c>
      <c r="L11" s="151">
        <f t="shared" si="0"/>
        <v>2</v>
      </c>
      <c r="M11" s="149">
        <v>0</v>
      </c>
      <c r="N11" s="149">
        <v>2</v>
      </c>
      <c r="O11" s="149">
        <f t="shared" si="1"/>
        <v>52493</v>
      </c>
      <c r="P11" s="149">
        <v>0</v>
      </c>
      <c r="Q11" s="150">
        <v>52493</v>
      </c>
      <c r="R11" s="151">
        <f t="shared" si="2"/>
        <v>1</v>
      </c>
      <c r="S11" s="149">
        <v>0</v>
      </c>
      <c r="T11" s="149">
        <f t="shared" si="3"/>
        <v>1</v>
      </c>
      <c r="U11" s="149">
        <f t="shared" si="4"/>
        <v>26185</v>
      </c>
      <c r="V11" s="149">
        <v>0</v>
      </c>
      <c r="W11" s="150">
        <f>ROUND(T11*E11,0)</f>
        <v>26185</v>
      </c>
      <c r="X11" s="151">
        <f t="shared" si="5"/>
        <v>2</v>
      </c>
      <c r="Y11" s="149">
        <v>0</v>
      </c>
      <c r="Z11" s="149">
        <v>2</v>
      </c>
      <c r="AA11" s="149">
        <f t="shared" si="6"/>
        <v>52648</v>
      </c>
      <c r="AB11" s="149">
        <v>0</v>
      </c>
      <c r="AC11" s="150">
        <v>52648</v>
      </c>
      <c r="AD11" s="178">
        <f t="shared" si="7"/>
        <v>2</v>
      </c>
      <c r="AE11" s="178">
        <f t="shared" si="8"/>
        <v>2.0106167653236584</v>
      </c>
      <c r="AF11" s="149">
        <f t="shared" si="11"/>
        <v>1</v>
      </c>
      <c r="AG11" s="150">
        <f t="shared" si="9"/>
        <v>26463</v>
      </c>
      <c r="AH11" s="150">
        <v>0</v>
      </c>
      <c r="AI11" s="150">
        <f t="shared" si="10"/>
        <v>26463</v>
      </c>
    </row>
    <row r="12" spans="1:36" x14ac:dyDescent="0.25">
      <c r="A12" s="143" t="s">
        <v>14</v>
      </c>
      <c r="B12" s="144" t="s">
        <v>31</v>
      </c>
      <c r="C12" s="145" t="s">
        <v>153</v>
      </c>
      <c r="D12" s="146">
        <v>0</v>
      </c>
      <c r="E12" s="147">
        <v>1264.01</v>
      </c>
      <c r="F12" s="151">
        <v>111</v>
      </c>
      <c r="G12" s="149">
        <v>0</v>
      </c>
      <c r="H12" s="149">
        <v>111</v>
      </c>
      <c r="I12" s="149">
        <v>140305</v>
      </c>
      <c r="J12" s="149">
        <v>0</v>
      </c>
      <c r="K12" s="150">
        <v>140305</v>
      </c>
      <c r="L12" s="151">
        <f t="shared" si="0"/>
        <v>111</v>
      </c>
      <c r="M12" s="149">
        <v>0</v>
      </c>
      <c r="N12" s="149">
        <v>111</v>
      </c>
      <c r="O12" s="149">
        <f t="shared" si="1"/>
        <v>140305</v>
      </c>
      <c r="P12" s="149">
        <v>0</v>
      </c>
      <c r="Q12" s="150">
        <v>140305</v>
      </c>
      <c r="R12" s="151">
        <f t="shared" si="2"/>
        <v>74</v>
      </c>
      <c r="S12" s="149">
        <v>0</v>
      </c>
      <c r="T12" s="149">
        <f t="shared" si="3"/>
        <v>74</v>
      </c>
      <c r="U12" s="149">
        <f t="shared" si="4"/>
        <v>93537</v>
      </c>
      <c r="V12" s="149">
        <v>0</v>
      </c>
      <c r="W12" s="150">
        <f>ROUND(Q12/12*8,0)</f>
        <v>93537</v>
      </c>
      <c r="X12" s="151">
        <f t="shared" si="5"/>
        <v>112</v>
      </c>
      <c r="Y12" s="149">
        <v>0</v>
      </c>
      <c r="Z12" s="149">
        <v>112</v>
      </c>
      <c r="AA12" s="149">
        <f t="shared" si="6"/>
        <v>159216</v>
      </c>
      <c r="AB12" s="149">
        <v>0</v>
      </c>
      <c r="AC12" s="150">
        <v>159216</v>
      </c>
      <c r="AD12" s="178">
        <f t="shared" si="7"/>
        <v>1.5135135135135136</v>
      </c>
      <c r="AE12" s="178">
        <f t="shared" si="8"/>
        <v>1.7021713332691877</v>
      </c>
      <c r="AF12" s="149">
        <f t="shared" si="11"/>
        <v>38</v>
      </c>
      <c r="AG12" s="150">
        <f t="shared" si="9"/>
        <v>65679</v>
      </c>
      <c r="AH12" s="150">
        <v>0</v>
      </c>
      <c r="AI12" s="150">
        <f t="shared" si="10"/>
        <v>65679</v>
      </c>
    </row>
    <row r="13" spans="1:36" x14ac:dyDescent="0.25">
      <c r="A13" s="143" t="s">
        <v>14</v>
      </c>
      <c r="B13" s="144" t="s">
        <v>31</v>
      </c>
      <c r="C13" s="145" t="s">
        <v>208</v>
      </c>
      <c r="D13" s="146">
        <v>0</v>
      </c>
      <c r="E13" s="147">
        <v>36697.949999999997</v>
      </c>
      <c r="F13" s="151">
        <v>2</v>
      </c>
      <c r="G13" s="149">
        <v>0</v>
      </c>
      <c r="H13" s="149">
        <v>2</v>
      </c>
      <c r="I13" s="149">
        <v>73396</v>
      </c>
      <c r="J13" s="149">
        <v>0</v>
      </c>
      <c r="K13" s="150">
        <v>73396</v>
      </c>
      <c r="L13" s="151">
        <f t="shared" si="0"/>
        <v>3</v>
      </c>
      <c r="M13" s="149">
        <v>0</v>
      </c>
      <c r="N13" s="149">
        <v>3</v>
      </c>
      <c r="O13" s="149">
        <f t="shared" si="1"/>
        <v>110094</v>
      </c>
      <c r="P13" s="149">
        <v>0</v>
      </c>
      <c r="Q13" s="150">
        <v>110094</v>
      </c>
      <c r="R13" s="151">
        <f t="shared" si="2"/>
        <v>2</v>
      </c>
      <c r="S13" s="149">
        <v>0</v>
      </c>
      <c r="T13" s="149">
        <f t="shared" si="3"/>
        <v>2</v>
      </c>
      <c r="U13" s="149">
        <f t="shared" si="4"/>
        <v>73396</v>
      </c>
      <c r="V13" s="149">
        <v>0</v>
      </c>
      <c r="W13" s="150">
        <f>ROUND(T13*E13,0)</f>
        <v>73396</v>
      </c>
      <c r="X13" s="151">
        <f t="shared" si="5"/>
        <v>3</v>
      </c>
      <c r="Y13" s="149">
        <v>0</v>
      </c>
      <c r="Z13" s="149">
        <v>3</v>
      </c>
      <c r="AA13" s="149">
        <f t="shared" si="6"/>
        <v>110094</v>
      </c>
      <c r="AB13" s="149">
        <v>0</v>
      </c>
      <c r="AC13" s="150">
        <v>110094</v>
      </c>
      <c r="AD13" s="178">
        <f t="shared" si="7"/>
        <v>1.5</v>
      </c>
      <c r="AE13" s="178">
        <f t="shared" si="8"/>
        <v>1.5</v>
      </c>
      <c r="AF13" s="149">
        <f t="shared" si="11"/>
        <v>1</v>
      </c>
      <c r="AG13" s="150">
        <f t="shared" si="9"/>
        <v>36698</v>
      </c>
      <c r="AH13" s="150">
        <v>0</v>
      </c>
      <c r="AI13" s="150">
        <f>(AG13-AH13)*3</f>
        <v>110094</v>
      </c>
    </row>
    <row r="14" spans="1:36" x14ac:dyDescent="0.25">
      <c r="A14" s="143" t="s">
        <v>14</v>
      </c>
      <c r="B14" s="144" t="s">
        <v>31</v>
      </c>
      <c r="C14" s="145" t="s">
        <v>209</v>
      </c>
      <c r="D14" s="146">
        <v>0</v>
      </c>
      <c r="E14" s="147">
        <v>4674.71</v>
      </c>
      <c r="F14" s="151">
        <v>385</v>
      </c>
      <c r="G14" s="149">
        <v>0</v>
      </c>
      <c r="H14" s="149">
        <v>385</v>
      </c>
      <c r="I14" s="149">
        <v>1799763</v>
      </c>
      <c r="J14" s="149">
        <v>0</v>
      </c>
      <c r="K14" s="150">
        <v>1799763</v>
      </c>
      <c r="L14" s="151">
        <f t="shared" si="0"/>
        <v>447</v>
      </c>
      <c r="M14" s="149">
        <v>0</v>
      </c>
      <c r="N14" s="149">
        <v>447</v>
      </c>
      <c r="O14" s="149">
        <f t="shared" si="1"/>
        <v>2132019</v>
      </c>
      <c r="P14" s="149">
        <v>0</v>
      </c>
      <c r="Q14" s="150">
        <v>2132019</v>
      </c>
      <c r="R14" s="151">
        <f t="shared" si="2"/>
        <v>298</v>
      </c>
      <c r="S14" s="149">
        <v>0</v>
      </c>
      <c r="T14" s="149">
        <f t="shared" si="3"/>
        <v>298</v>
      </c>
      <c r="U14" s="149">
        <f t="shared" si="4"/>
        <v>1421346</v>
      </c>
      <c r="V14" s="149">
        <v>0</v>
      </c>
      <c r="W14" s="150">
        <f>ROUND(Q14/12*8,0)</f>
        <v>1421346</v>
      </c>
      <c r="X14" s="151">
        <f t="shared" si="5"/>
        <v>346</v>
      </c>
      <c r="Y14" s="149">
        <v>0</v>
      </c>
      <c r="Z14" s="149">
        <v>346</v>
      </c>
      <c r="AA14" s="149">
        <f t="shared" si="6"/>
        <v>1701472</v>
      </c>
      <c r="AB14" s="149">
        <v>0</v>
      </c>
      <c r="AC14" s="150">
        <v>1701472</v>
      </c>
      <c r="AD14" s="178">
        <f t="shared" si="7"/>
        <v>1.1610738255033557</v>
      </c>
      <c r="AE14" s="178">
        <f t="shared" si="8"/>
        <v>1.197085016596944</v>
      </c>
      <c r="AF14" s="149">
        <f t="shared" si="11"/>
        <v>48</v>
      </c>
      <c r="AG14" s="150">
        <f t="shared" si="9"/>
        <v>280126</v>
      </c>
      <c r="AH14" s="150">
        <v>0</v>
      </c>
      <c r="AI14" s="150">
        <f t="shared" ref="AI14:AI35" si="12">AG14-AH14</f>
        <v>280126</v>
      </c>
    </row>
    <row r="15" spans="1:36" x14ac:dyDescent="0.25">
      <c r="A15" s="143" t="s">
        <v>14</v>
      </c>
      <c r="B15" s="144" t="s">
        <v>31</v>
      </c>
      <c r="C15" s="145" t="s">
        <v>210</v>
      </c>
      <c r="D15" s="146">
        <v>0</v>
      </c>
      <c r="E15" s="147">
        <v>2031.62</v>
      </c>
      <c r="F15" s="151">
        <v>243</v>
      </c>
      <c r="G15" s="149">
        <v>0</v>
      </c>
      <c r="H15" s="149">
        <v>243</v>
      </c>
      <c r="I15" s="149">
        <v>493684</v>
      </c>
      <c r="J15" s="149">
        <v>0</v>
      </c>
      <c r="K15" s="150">
        <v>493684</v>
      </c>
      <c r="L15" s="151">
        <f t="shared" si="0"/>
        <v>257</v>
      </c>
      <c r="M15" s="149">
        <v>0</v>
      </c>
      <c r="N15" s="149">
        <v>257</v>
      </c>
      <c r="O15" s="149">
        <f t="shared" si="1"/>
        <v>522127</v>
      </c>
      <c r="P15" s="149">
        <v>0</v>
      </c>
      <c r="Q15" s="150">
        <v>522127</v>
      </c>
      <c r="R15" s="151">
        <f t="shared" si="2"/>
        <v>171</v>
      </c>
      <c r="S15" s="149">
        <v>0</v>
      </c>
      <c r="T15" s="149">
        <f t="shared" si="3"/>
        <v>171</v>
      </c>
      <c r="U15" s="149">
        <f t="shared" si="4"/>
        <v>347407</v>
      </c>
      <c r="V15" s="149">
        <v>0</v>
      </c>
      <c r="W15" s="150">
        <f>ROUND(T15*E15,0)</f>
        <v>347407</v>
      </c>
      <c r="X15" s="151">
        <f t="shared" si="5"/>
        <v>176</v>
      </c>
      <c r="Y15" s="149">
        <v>0</v>
      </c>
      <c r="Z15" s="149">
        <v>176</v>
      </c>
      <c r="AA15" s="149">
        <f t="shared" si="6"/>
        <v>357565</v>
      </c>
      <c r="AB15" s="149">
        <v>0</v>
      </c>
      <c r="AC15" s="150">
        <v>357565</v>
      </c>
      <c r="AD15" s="178">
        <f t="shared" si="7"/>
        <v>1.0292397660818713</v>
      </c>
      <c r="AE15" s="178">
        <f t="shared" si="8"/>
        <v>1.0292394799183666</v>
      </c>
      <c r="AF15" s="149">
        <f t="shared" si="11"/>
        <v>5</v>
      </c>
      <c r="AG15" s="150">
        <f t="shared" si="9"/>
        <v>10158</v>
      </c>
      <c r="AH15" s="150">
        <v>0</v>
      </c>
      <c r="AI15" s="150">
        <f t="shared" si="12"/>
        <v>10158</v>
      </c>
    </row>
    <row r="16" spans="1:36" x14ac:dyDescent="0.25">
      <c r="A16" s="143" t="s">
        <v>14</v>
      </c>
      <c r="B16" s="144" t="s">
        <v>31</v>
      </c>
      <c r="C16" s="145" t="s">
        <v>211</v>
      </c>
      <c r="D16" s="146">
        <v>0</v>
      </c>
      <c r="E16" s="147">
        <v>5745.09</v>
      </c>
      <c r="F16" s="151">
        <v>255</v>
      </c>
      <c r="G16" s="149">
        <v>0</v>
      </c>
      <c r="H16" s="149">
        <v>255</v>
      </c>
      <c r="I16" s="149">
        <v>1464998</v>
      </c>
      <c r="J16" s="149">
        <v>0</v>
      </c>
      <c r="K16" s="150">
        <v>1464998</v>
      </c>
      <c r="L16" s="151">
        <f t="shared" si="0"/>
        <v>170</v>
      </c>
      <c r="M16" s="149">
        <v>0</v>
      </c>
      <c r="N16" s="149">
        <v>170</v>
      </c>
      <c r="O16" s="149">
        <f t="shared" si="1"/>
        <v>976665</v>
      </c>
      <c r="P16" s="149">
        <v>0</v>
      </c>
      <c r="Q16" s="150">
        <v>976665</v>
      </c>
      <c r="R16" s="151">
        <f t="shared" si="2"/>
        <v>113</v>
      </c>
      <c r="S16" s="149">
        <v>0</v>
      </c>
      <c r="T16" s="149">
        <f t="shared" si="3"/>
        <v>113</v>
      </c>
      <c r="U16" s="149">
        <f t="shared" si="4"/>
        <v>649195</v>
      </c>
      <c r="V16" s="149">
        <v>0</v>
      </c>
      <c r="W16" s="150">
        <f>ROUND(T16*E16,0)</f>
        <v>649195</v>
      </c>
      <c r="X16" s="151">
        <f t="shared" si="5"/>
        <v>123</v>
      </c>
      <c r="Y16" s="149">
        <v>0</v>
      </c>
      <c r="Z16" s="149">
        <v>123</v>
      </c>
      <c r="AA16" s="149">
        <f t="shared" si="6"/>
        <v>706646</v>
      </c>
      <c r="AB16" s="149">
        <v>0</v>
      </c>
      <c r="AC16" s="150">
        <v>706646</v>
      </c>
      <c r="AD16" s="178">
        <f t="shared" si="7"/>
        <v>1.0884955752212389</v>
      </c>
      <c r="AE16" s="178">
        <f t="shared" si="8"/>
        <v>1.0884957524318579</v>
      </c>
      <c r="AF16" s="149">
        <f t="shared" si="11"/>
        <v>10</v>
      </c>
      <c r="AG16" s="150">
        <f t="shared" si="9"/>
        <v>57451</v>
      </c>
      <c r="AH16" s="150">
        <v>0</v>
      </c>
      <c r="AI16" s="150">
        <f t="shared" si="12"/>
        <v>57451</v>
      </c>
    </row>
    <row r="17" spans="1:35" x14ac:dyDescent="0.25">
      <c r="A17" s="143" t="s">
        <v>14</v>
      </c>
      <c r="B17" s="144" t="s">
        <v>212</v>
      </c>
      <c r="C17" s="145" t="s">
        <v>213</v>
      </c>
      <c r="D17" s="146">
        <v>0</v>
      </c>
      <c r="E17" s="147">
        <v>0</v>
      </c>
      <c r="F17" s="151">
        <v>0</v>
      </c>
      <c r="G17" s="149">
        <v>0</v>
      </c>
      <c r="H17" s="149">
        <v>0</v>
      </c>
      <c r="I17" s="149">
        <v>1833319</v>
      </c>
      <c r="J17" s="149">
        <v>1833319</v>
      </c>
      <c r="K17" s="150">
        <v>0</v>
      </c>
      <c r="L17" s="151">
        <f t="shared" si="0"/>
        <v>0</v>
      </c>
      <c r="M17" s="149">
        <v>0</v>
      </c>
      <c r="N17" s="149">
        <v>0</v>
      </c>
      <c r="O17" s="149">
        <f t="shared" si="1"/>
        <v>1833319</v>
      </c>
      <c r="P17" s="149">
        <v>1833319</v>
      </c>
      <c r="Q17" s="150">
        <v>0</v>
      </c>
      <c r="R17" s="151">
        <f t="shared" si="2"/>
        <v>0</v>
      </c>
      <c r="S17" s="149">
        <v>0</v>
      </c>
      <c r="T17" s="149">
        <v>0</v>
      </c>
      <c r="U17" s="149">
        <f t="shared" si="4"/>
        <v>1222213</v>
      </c>
      <c r="V17" s="149">
        <f>ROUND(P17/12*8,0)</f>
        <v>1222213</v>
      </c>
      <c r="W17" s="150">
        <v>0</v>
      </c>
      <c r="X17" s="151">
        <f t="shared" si="5"/>
        <v>0</v>
      </c>
      <c r="Y17" s="149">
        <v>0</v>
      </c>
      <c r="Z17" s="149">
        <v>0</v>
      </c>
      <c r="AA17" s="149">
        <f t="shared" si="6"/>
        <v>1303255</v>
      </c>
      <c r="AB17" s="149">
        <f>1302943+312</f>
        <v>1303255</v>
      </c>
      <c r="AC17" s="150">
        <v>0</v>
      </c>
      <c r="AD17" s="178">
        <v>0</v>
      </c>
      <c r="AE17" s="178">
        <f t="shared" si="8"/>
        <v>1.0663075912300066</v>
      </c>
      <c r="AF17" s="149">
        <f t="shared" si="11"/>
        <v>0</v>
      </c>
      <c r="AG17" s="150">
        <f t="shared" si="9"/>
        <v>81042</v>
      </c>
      <c r="AH17" s="150">
        <v>0</v>
      </c>
      <c r="AI17" s="150">
        <f t="shared" si="12"/>
        <v>81042</v>
      </c>
    </row>
    <row r="18" spans="1:35" x14ac:dyDescent="0.25">
      <c r="A18" s="143" t="s">
        <v>14</v>
      </c>
      <c r="B18" s="144" t="s">
        <v>158</v>
      </c>
      <c r="C18" s="145" t="s">
        <v>159</v>
      </c>
      <c r="D18" s="146">
        <v>0</v>
      </c>
      <c r="E18" s="147">
        <v>0</v>
      </c>
      <c r="F18" s="151">
        <v>0</v>
      </c>
      <c r="G18" s="149">
        <v>0</v>
      </c>
      <c r="H18" s="149">
        <v>0</v>
      </c>
      <c r="I18" s="149">
        <v>1241436</v>
      </c>
      <c r="J18" s="149">
        <v>0</v>
      </c>
      <c r="K18" s="150">
        <v>1241436</v>
      </c>
      <c r="L18" s="151">
        <f t="shared" si="0"/>
        <v>0</v>
      </c>
      <c r="M18" s="149">
        <v>0</v>
      </c>
      <c r="N18" s="149">
        <v>0</v>
      </c>
      <c r="O18" s="149">
        <f t="shared" si="1"/>
        <v>1348229</v>
      </c>
      <c r="P18" s="149">
        <v>0</v>
      </c>
      <c r="Q18" s="150">
        <v>1348229</v>
      </c>
      <c r="R18" s="151">
        <f t="shared" si="2"/>
        <v>0</v>
      </c>
      <c r="S18" s="149">
        <v>0</v>
      </c>
      <c r="T18" s="149">
        <v>0</v>
      </c>
      <c r="U18" s="149">
        <f t="shared" si="4"/>
        <v>898819</v>
      </c>
      <c r="V18" s="149">
        <v>0</v>
      </c>
      <c r="W18" s="150">
        <f>ROUND(Q18/12*8,0)</f>
        <v>898819</v>
      </c>
      <c r="X18" s="151">
        <f t="shared" si="5"/>
        <v>0</v>
      </c>
      <c r="Y18" s="149">
        <v>0</v>
      </c>
      <c r="Z18" s="149">
        <v>0</v>
      </c>
      <c r="AA18" s="149">
        <f t="shared" si="6"/>
        <v>985557</v>
      </c>
      <c r="AB18" s="149">
        <v>0</v>
      </c>
      <c r="AC18" s="150">
        <v>985557</v>
      </c>
      <c r="AD18" s="178">
        <v>0</v>
      </c>
      <c r="AE18" s="178">
        <f t="shared" si="8"/>
        <v>1.0965021878709729</v>
      </c>
      <c r="AF18" s="149">
        <f t="shared" si="11"/>
        <v>0</v>
      </c>
      <c r="AG18" s="150">
        <f t="shared" si="9"/>
        <v>86738</v>
      </c>
      <c r="AH18" s="150">
        <v>0</v>
      </c>
      <c r="AI18" s="150">
        <f t="shared" si="12"/>
        <v>86738</v>
      </c>
    </row>
    <row r="19" spans="1:35" x14ac:dyDescent="0.25">
      <c r="A19" s="143" t="s">
        <v>14</v>
      </c>
      <c r="B19" s="144" t="s">
        <v>160</v>
      </c>
      <c r="C19" s="145" t="s">
        <v>161</v>
      </c>
      <c r="D19" s="146">
        <v>0</v>
      </c>
      <c r="E19" s="147">
        <v>0</v>
      </c>
      <c r="F19" s="151">
        <v>0</v>
      </c>
      <c r="G19" s="149">
        <v>0</v>
      </c>
      <c r="H19" s="149">
        <v>0</v>
      </c>
      <c r="I19" s="149">
        <v>391510</v>
      </c>
      <c r="J19" s="149">
        <v>0</v>
      </c>
      <c r="K19" s="150">
        <v>391510</v>
      </c>
      <c r="L19" s="151">
        <f t="shared" si="0"/>
        <v>0</v>
      </c>
      <c r="M19" s="149">
        <v>0</v>
      </c>
      <c r="N19" s="149">
        <v>0</v>
      </c>
      <c r="O19" s="149">
        <f t="shared" si="1"/>
        <v>391510</v>
      </c>
      <c r="P19" s="149">
        <v>0</v>
      </c>
      <c r="Q19" s="150">
        <v>391510</v>
      </c>
      <c r="R19" s="151">
        <f t="shared" si="2"/>
        <v>0</v>
      </c>
      <c r="S19" s="149">
        <v>0</v>
      </c>
      <c r="T19" s="149">
        <v>0</v>
      </c>
      <c r="U19" s="149">
        <f t="shared" si="4"/>
        <v>261007</v>
      </c>
      <c r="V19" s="149">
        <v>0</v>
      </c>
      <c r="W19" s="150">
        <f>ROUND(Q19/12*8,0)</f>
        <v>261007</v>
      </c>
      <c r="X19" s="151">
        <f t="shared" si="5"/>
        <v>0</v>
      </c>
      <c r="Y19" s="149">
        <v>0</v>
      </c>
      <c r="Z19" s="149">
        <v>0</v>
      </c>
      <c r="AA19" s="149">
        <f t="shared" si="6"/>
        <v>375775</v>
      </c>
      <c r="AB19" s="149">
        <v>0</v>
      </c>
      <c r="AC19" s="150">
        <v>375775</v>
      </c>
      <c r="AD19" s="178">
        <v>0</v>
      </c>
      <c r="AE19" s="178">
        <f t="shared" si="8"/>
        <v>1.4397123448796392</v>
      </c>
      <c r="AF19" s="149">
        <f t="shared" si="11"/>
        <v>0</v>
      </c>
      <c r="AG19" s="150">
        <f t="shared" si="9"/>
        <v>114768</v>
      </c>
      <c r="AH19" s="150">
        <v>0</v>
      </c>
      <c r="AI19" s="150">
        <f t="shared" si="12"/>
        <v>114768</v>
      </c>
    </row>
    <row r="20" spans="1:35" x14ac:dyDescent="0.25">
      <c r="A20" s="143" t="s">
        <v>14</v>
      </c>
      <c r="B20" s="144" t="s">
        <v>166</v>
      </c>
      <c r="C20" s="145" t="s">
        <v>167</v>
      </c>
      <c r="D20" s="146">
        <v>0</v>
      </c>
      <c r="E20" s="147">
        <v>0</v>
      </c>
      <c r="F20" s="151">
        <v>0</v>
      </c>
      <c r="G20" s="149">
        <v>0</v>
      </c>
      <c r="H20" s="149">
        <v>0</v>
      </c>
      <c r="I20" s="149">
        <v>0</v>
      </c>
      <c r="J20" s="149">
        <v>0</v>
      </c>
      <c r="K20" s="150">
        <v>0</v>
      </c>
      <c r="L20" s="151">
        <f t="shared" si="0"/>
        <v>0</v>
      </c>
      <c r="M20" s="149">
        <v>0</v>
      </c>
      <c r="N20" s="149">
        <v>0</v>
      </c>
      <c r="O20" s="149">
        <f t="shared" si="1"/>
        <v>0</v>
      </c>
      <c r="P20" s="149">
        <v>0</v>
      </c>
      <c r="Q20" s="150">
        <v>0</v>
      </c>
      <c r="R20" s="151">
        <f t="shared" si="2"/>
        <v>0</v>
      </c>
      <c r="S20" s="149">
        <v>0</v>
      </c>
      <c r="T20" s="149">
        <v>0</v>
      </c>
      <c r="U20" s="149">
        <f t="shared" si="4"/>
        <v>0</v>
      </c>
      <c r="V20" s="149">
        <v>0</v>
      </c>
      <c r="W20" s="150">
        <v>0</v>
      </c>
      <c r="X20" s="151">
        <f t="shared" si="5"/>
        <v>0</v>
      </c>
      <c r="Y20" s="149">
        <v>0</v>
      </c>
      <c r="Z20" s="149">
        <v>0</v>
      </c>
      <c r="AA20" s="149">
        <f t="shared" si="6"/>
        <v>3036</v>
      </c>
      <c r="AB20" s="149">
        <v>0</v>
      </c>
      <c r="AC20" s="150">
        <v>3036</v>
      </c>
      <c r="AD20" s="178">
        <v>0</v>
      </c>
      <c r="AE20" s="178">
        <v>1.01</v>
      </c>
      <c r="AF20" s="149">
        <f t="shared" si="11"/>
        <v>0</v>
      </c>
      <c r="AG20" s="150">
        <f t="shared" si="9"/>
        <v>3036</v>
      </c>
      <c r="AH20" s="150">
        <v>0</v>
      </c>
      <c r="AI20" s="150">
        <f t="shared" si="12"/>
        <v>3036</v>
      </c>
    </row>
    <row r="21" spans="1:35" x14ac:dyDescent="0.25">
      <c r="A21" s="143" t="s">
        <v>14</v>
      </c>
      <c r="B21" s="144" t="s">
        <v>36</v>
      </c>
      <c r="C21" s="145" t="s">
        <v>37</v>
      </c>
      <c r="D21" s="146">
        <v>0</v>
      </c>
      <c r="E21" s="147">
        <v>0</v>
      </c>
      <c r="F21" s="151">
        <v>0</v>
      </c>
      <c r="G21" s="149">
        <v>0</v>
      </c>
      <c r="H21" s="149">
        <v>0</v>
      </c>
      <c r="I21" s="149">
        <v>183861</v>
      </c>
      <c r="J21" s="149">
        <v>183861</v>
      </c>
      <c r="K21" s="150">
        <v>0</v>
      </c>
      <c r="L21" s="151">
        <f t="shared" si="0"/>
        <v>0</v>
      </c>
      <c r="M21" s="149">
        <v>0</v>
      </c>
      <c r="N21" s="149">
        <v>0</v>
      </c>
      <c r="O21" s="149">
        <f t="shared" si="1"/>
        <v>202725</v>
      </c>
      <c r="P21" s="149">
        <v>202725</v>
      </c>
      <c r="Q21" s="150">
        <v>0</v>
      </c>
      <c r="R21" s="151">
        <f t="shared" si="2"/>
        <v>0</v>
      </c>
      <c r="S21" s="149">
        <v>0</v>
      </c>
      <c r="T21" s="149">
        <v>0</v>
      </c>
      <c r="U21" s="149">
        <f t="shared" si="4"/>
        <v>135150</v>
      </c>
      <c r="V21" s="149">
        <f>ROUND(P21/12*8,0)</f>
        <v>135150</v>
      </c>
      <c r="W21" s="150">
        <v>0</v>
      </c>
      <c r="X21" s="151">
        <f t="shared" si="5"/>
        <v>0</v>
      </c>
      <c r="Y21" s="149">
        <v>0</v>
      </c>
      <c r="Z21" s="149">
        <v>0</v>
      </c>
      <c r="AA21" s="149">
        <f t="shared" si="6"/>
        <v>148807</v>
      </c>
      <c r="AB21" s="149">
        <v>148807</v>
      </c>
      <c r="AC21" s="150">
        <v>0</v>
      </c>
      <c r="AD21" s="178">
        <v>0</v>
      </c>
      <c r="AE21" s="178">
        <f>AA21/U21</f>
        <v>1.1010506844247132</v>
      </c>
      <c r="AF21" s="149">
        <f t="shared" si="11"/>
        <v>0</v>
      </c>
      <c r="AG21" s="150">
        <f t="shared" si="9"/>
        <v>13657</v>
      </c>
      <c r="AH21" s="150">
        <v>0</v>
      </c>
      <c r="AI21" s="150">
        <f t="shared" si="12"/>
        <v>13657</v>
      </c>
    </row>
    <row r="22" spans="1:35" x14ac:dyDescent="0.25">
      <c r="A22" s="143" t="s">
        <v>14</v>
      </c>
      <c r="B22" s="144" t="s">
        <v>214</v>
      </c>
      <c r="C22" s="145" t="s">
        <v>215</v>
      </c>
      <c r="D22" s="146">
        <v>0</v>
      </c>
      <c r="E22" s="147">
        <v>0</v>
      </c>
      <c r="F22" s="151">
        <v>0</v>
      </c>
      <c r="G22" s="149">
        <v>0</v>
      </c>
      <c r="H22" s="149">
        <v>0</v>
      </c>
      <c r="I22" s="149">
        <v>0</v>
      </c>
      <c r="J22" s="149">
        <v>0</v>
      </c>
      <c r="K22" s="150">
        <v>0</v>
      </c>
      <c r="L22" s="151">
        <f t="shared" si="0"/>
        <v>0</v>
      </c>
      <c r="M22" s="149">
        <v>0</v>
      </c>
      <c r="N22" s="149">
        <v>0</v>
      </c>
      <c r="O22" s="149">
        <f t="shared" si="1"/>
        <v>3249</v>
      </c>
      <c r="P22" s="149">
        <v>0</v>
      </c>
      <c r="Q22" s="150">
        <v>3249</v>
      </c>
      <c r="R22" s="151">
        <f t="shared" si="2"/>
        <v>0</v>
      </c>
      <c r="S22" s="149">
        <v>0</v>
      </c>
      <c r="T22" s="149">
        <v>0</v>
      </c>
      <c r="U22" s="149">
        <f t="shared" si="4"/>
        <v>2166</v>
      </c>
      <c r="V22" s="149">
        <v>0</v>
      </c>
      <c r="W22" s="150">
        <f>ROUND(Q22/12*8,0)</f>
        <v>2166</v>
      </c>
      <c r="X22" s="151">
        <f t="shared" si="5"/>
        <v>0</v>
      </c>
      <c r="Y22" s="149">
        <v>0</v>
      </c>
      <c r="Z22" s="149">
        <v>0</v>
      </c>
      <c r="AA22" s="149">
        <f t="shared" si="6"/>
        <v>4331</v>
      </c>
      <c r="AB22" s="149">
        <v>0</v>
      </c>
      <c r="AC22" s="150">
        <v>4331</v>
      </c>
      <c r="AD22" s="178">
        <v>0</v>
      </c>
      <c r="AE22" s="178">
        <f>AA22/U22</f>
        <v>1.9995383194829177</v>
      </c>
      <c r="AF22" s="149">
        <f t="shared" si="11"/>
        <v>0</v>
      </c>
      <c r="AG22" s="150">
        <f t="shared" si="9"/>
        <v>2165</v>
      </c>
      <c r="AH22" s="150">
        <v>0</v>
      </c>
      <c r="AI22" s="150">
        <f t="shared" si="12"/>
        <v>2165</v>
      </c>
    </row>
    <row r="23" spans="1:35" x14ac:dyDescent="0.25">
      <c r="A23" s="143" t="s">
        <v>14</v>
      </c>
      <c r="B23" s="144" t="s">
        <v>38</v>
      </c>
      <c r="C23" s="145" t="s">
        <v>39</v>
      </c>
      <c r="D23" s="146">
        <v>0</v>
      </c>
      <c r="E23" s="147">
        <v>0</v>
      </c>
      <c r="F23" s="151"/>
      <c r="G23" s="149"/>
      <c r="H23" s="149"/>
      <c r="I23" s="149"/>
      <c r="J23" s="149"/>
      <c r="K23" s="150"/>
      <c r="L23" s="151">
        <f t="shared" si="0"/>
        <v>0</v>
      </c>
      <c r="M23" s="149">
        <v>0</v>
      </c>
      <c r="N23" s="149">
        <v>0</v>
      </c>
      <c r="O23" s="149">
        <f t="shared" si="1"/>
        <v>0</v>
      </c>
      <c r="P23" s="149">
        <v>0</v>
      </c>
      <c r="Q23" s="150">
        <v>0</v>
      </c>
      <c r="R23" s="151">
        <f t="shared" si="2"/>
        <v>0</v>
      </c>
      <c r="S23" s="149">
        <v>0</v>
      </c>
      <c r="T23" s="149">
        <v>0</v>
      </c>
      <c r="U23" s="149">
        <f t="shared" si="4"/>
        <v>0</v>
      </c>
      <c r="V23" s="149">
        <v>0</v>
      </c>
      <c r="W23" s="150">
        <v>0</v>
      </c>
      <c r="X23" s="151">
        <f t="shared" si="5"/>
        <v>0</v>
      </c>
      <c r="Y23" s="149">
        <v>0</v>
      </c>
      <c r="Z23" s="149">
        <v>0</v>
      </c>
      <c r="AA23" s="149">
        <f t="shared" si="6"/>
        <v>642</v>
      </c>
      <c r="AB23" s="149">
        <v>642</v>
      </c>
      <c r="AC23" s="150">
        <v>0</v>
      </c>
      <c r="AD23" s="178">
        <v>0</v>
      </c>
      <c r="AE23" s="178">
        <v>1.01</v>
      </c>
      <c r="AF23" s="149">
        <f t="shared" si="11"/>
        <v>0</v>
      </c>
      <c r="AG23" s="179">
        <f t="shared" si="9"/>
        <v>642</v>
      </c>
      <c r="AH23" s="179">
        <v>257</v>
      </c>
      <c r="AI23" s="179">
        <f t="shared" si="12"/>
        <v>385</v>
      </c>
    </row>
    <row r="24" spans="1:35" x14ac:dyDescent="0.25">
      <c r="A24" s="143" t="s">
        <v>14</v>
      </c>
      <c r="B24" s="144" t="s">
        <v>216</v>
      </c>
      <c r="C24" s="145" t="s">
        <v>217</v>
      </c>
      <c r="D24" s="146">
        <v>0</v>
      </c>
      <c r="E24" s="147">
        <v>0</v>
      </c>
      <c r="F24" s="151">
        <v>0</v>
      </c>
      <c r="G24" s="149">
        <v>0</v>
      </c>
      <c r="H24" s="149">
        <v>0</v>
      </c>
      <c r="I24" s="149">
        <v>0</v>
      </c>
      <c r="J24" s="149">
        <v>0</v>
      </c>
      <c r="K24" s="150">
        <v>0</v>
      </c>
      <c r="L24" s="151">
        <f t="shared" si="0"/>
        <v>0</v>
      </c>
      <c r="M24" s="149">
        <v>0</v>
      </c>
      <c r="N24" s="149">
        <v>0</v>
      </c>
      <c r="O24" s="149">
        <f t="shared" si="1"/>
        <v>0</v>
      </c>
      <c r="P24" s="149">
        <v>0</v>
      </c>
      <c r="Q24" s="150">
        <v>0</v>
      </c>
      <c r="R24" s="151">
        <f t="shared" si="2"/>
        <v>0</v>
      </c>
      <c r="S24" s="149">
        <v>0</v>
      </c>
      <c r="T24" s="149">
        <v>0</v>
      </c>
      <c r="U24" s="149">
        <f t="shared" si="4"/>
        <v>0</v>
      </c>
      <c r="V24" s="149">
        <v>0</v>
      </c>
      <c r="W24" s="150">
        <v>0</v>
      </c>
      <c r="X24" s="151">
        <f t="shared" si="5"/>
        <v>0</v>
      </c>
      <c r="Y24" s="149">
        <v>0</v>
      </c>
      <c r="Z24" s="149">
        <v>0</v>
      </c>
      <c r="AA24" s="149">
        <f t="shared" si="6"/>
        <v>57359</v>
      </c>
      <c r="AB24" s="149">
        <v>0</v>
      </c>
      <c r="AC24" s="150">
        <v>57359</v>
      </c>
      <c r="AD24" s="178">
        <v>0</v>
      </c>
      <c r="AE24" s="178">
        <v>1.01</v>
      </c>
      <c r="AF24" s="149">
        <f t="shared" si="11"/>
        <v>0</v>
      </c>
      <c r="AG24" s="179">
        <f t="shared" si="9"/>
        <v>57359</v>
      </c>
      <c r="AH24" s="150">
        <v>0</v>
      </c>
      <c r="AI24" s="150">
        <f t="shared" si="12"/>
        <v>57359</v>
      </c>
    </row>
    <row r="25" spans="1:35" x14ac:dyDescent="0.25">
      <c r="A25" s="143" t="s">
        <v>14</v>
      </c>
      <c r="B25" s="144" t="s">
        <v>218</v>
      </c>
      <c r="C25" s="145" t="s">
        <v>219</v>
      </c>
      <c r="D25" s="146">
        <v>0</v>
      </c>
      <c r="E25" s="147">
        <v>0</v>
      </c>
      <c r="F25" s="159">
        <v>0</v>
      </c>
      <c r="G25" s="157">
        <v>0</v>
      </c>
      <c r="H25" s="157">
        <v>0</v>
      </c>
      <c r="I25" s="157">
        <v>20288</v>
      </c>
      <c r="J25" s="157">
        <v>20288</v>
      </c>
      <c r="K25" s="158">
        <v>0</v>
      </c>
      <c r="L25" s="159">
        <f t="shared" si="0"/>
        <v>0</v>
      </c>
      <c r="M25" s="157">
        <v>0</v>
      </c>
      <c r="N25" s="157">
        <v>0</v>
      </c>
      <c r="O25" s="157">
        <f t="shared" si="1"/>
        <v>17169</v>
      </c>
      <c r="P25" s="157">
        <v>17169</v>
      </c>
      <c r="Q25" s="158">
        <v>0</v>
      </c>
      <c r="R25" s="159">
        <f t="shared" si="2"/>
        <v>0</v>
      </c>
      <c r="S25" s="157">
        <v>0</v>
      </c>
      <c r="T25" s="157">
        <v>0</v>
      </c>
      <c r="U25" s="157">
        <f t="shared" si="4"/>
        <v>11446</v>
      </c>
      <c r="V25" s="157">
        <f>ROUND(P25/12*8,0)</f>
        <v>11446</v>
      </c>
      <c r="W25" s="158">
        <v>0</v>
      </c>
      <c r="X25" s="159">
        <f t="shared" si="5"/>
        <v>0</v>
      </c>
      <c r="Y25" s="157">
        <v>0</v>
      </c>
      <c r="Z25" s="157">
        <v>0</v>
      </c>
      <c r="AA25" s="157">
        <f t="shared" si="6"/>
        <v>21671</v>
      </c>
      <c r="AB25" s="157">
        <v>21671</v>
      </c>
      <c r="AC25" s="158">
        <v>0</v>
      </c>
      <c r="AD25" s="180">
        <v>0</v>
      </c>
      <c r="AE25" s="180">
        <f>AA25/U25</f>
        <v>1.8933251791018697</v>
      </c>
      <c r="AF25" s="157">
        <f t="shared" si="11"/>
        <v>0</v>
      </c>
      <c r="AG25" s="158">
        <f t="shared" si="9"/>
        <v>10225</v>
      </c>
      <c r="AH25" s="158">
        <v>0</v>
      </c>
      <c r="AI25" s="158">
        <f t="shared" si="12"/>
        <v>10225</v>
      </c>
    </row>
    <row r="26" spans="1:35" x14ac:dyDescent="0.25">
      <c r="A26" s="143" t="s">
        <v>14</v>
      </c>
      <c r="B26" s="144" t="s">
        <v>220</v>
      </c>
      <c r="C26" s="145" t="s">
        <v>221</v>
      </c>
      <c r="D26" s="146">
        <v>0</v>
      </c>
      <c r="E26" s="147">
        <v>0</v>
      </c>
      <c r="F26" s="159">
        <v>0</v>
      </c>
      <c r="G26" s="157">
        <v>0</v>
      </c>
      <c r="H26" s="157">
        <v>0</v>
      </c>
      <c r="I26" s="157">
        <v>221988</v>
      </c>
      <c r="J26" s="157">
        <v>0</v>
      </c>
      <c r="K26" s="158">
        <v>221988</v>
      </c>
      <c r="L26" s="159">
        <f t="shared" si="0"/>
        <v>0</v>
      </c>
      <c r="M26" s="157">
        <v>0</v>
      </c>
      <c r="N26" s="157">
        <v>0</v>
      </c>
      <c r="O26" s="157">
        <f t="shared" si="1"/>
        <v>221988</v>
      </c>
      <c r="P26" s="157">
        <v>0</v>
      </c>
      <c r="Q26" s="158">
        <v>221988</v>
      </c>
      <c r="R26" s="159">
        <f t="shared" si="2"/>
        <v>0</v>
      </c>
      <c r="S26" s="157">
        <v>0</v>
      </c>
      <c r="T26" s="157">
        <v>0</v>
      </c>
      <c r="U26" s="157">
        <f t="shared" si="4"/>
        <v>147992</v>
      </c>
      <c r="V26" s="157">
        <v>0</v>
      </c>
      <c r="W26" s="158">
        <f>ROUND(Q26/12*8,0)</f>
        <v>147992</v>
      </c>
      <c r="X26" s="159">
        <f t="shared" si="5"/>
        <v>0</v>
      </c>
      <c r="Y26" s="157">
        <v>0</v>
      </c>
      <c r="Z26" s="157">
        <v>0</v>
      </c>
      <c r="AA26" s="157">
        <f t="shared" si="6"/>
        <v>172720</v>
      </c>
      <c r="AB26" s="157">
        <v>0</v>
      </c>
      <c r="AC26" s="158">
        <v>172720</v>
      </c>
      <c r="AD26" s="180">
        <v>0</v>
      </c>
      <c r="AE26" s="180">
        <f>AA26/U26</f>
        <v>1.1670901129790801</v>
      </c>
      <c r="AF26" s="157">
        <f t="shared" si="11"/>
        <v>0</v>
      </c>
      <c r="AG26" s="158">
        <f t="shared" si="9"/>
        <v>24728</v>
      </c>
      <c r="AH26" s="158">
        <v>0</v>
      </c>
      <c r="AI26" s="158">
        <f t="shared" si="12"/>
        <v>24728</v>
      </c>
    </row>
    <row r="27" spans="1:35" s="192" customFormat="1" x14ac:dyDescent="0.25">
      <c r="A27" s="183" t="s">
        <v>14</v>
      </c>
      <c r="B27" s="184" t="s">
        <v>222</v>
      </c>
      <c r="C27" s="185" t="s">
        <v>223</v>
      </c>
      <c r="D27" s="186">
        <v>0</v>
      </c>
      <c r="E27" s="187">
        <v>0</v>
      </c>
      <c r="F27" s="188">
        <v>0</v>
      </c>
      <c r="G27" s="189">
        <v>0</v>
      </c>
      <c r="H27" s="189">
        <v>0</v>
      </c>
      <c r="I27" s="189">
        <v>0</v>
      </c>
      <c r="J27" s="189">
        <v>0</v>
      </c>
      <c r="K27" s="190">
        <v>0</v>
      </c>
      <c r="L27" s="188">
        <f t="shared" si="0"/>
        <v>0</v>
      </c>
      <c r="M27" s="189">
        <v>0</v>
      </c>
      <c r="N27" s="189">
        <v>0</v>
      </c>
      <c r="O27" s="189">
        <f t="shared" si="1"/>
        <v>0</v>
      </c>
      <c r="P27" s="189">
        <v>0</v>
      </c>
      <c r="Q27" s="190">
        <v>0</v>
      </c>
      <c r="R27" s="188">
        <f t="shared" si="2"/>
        <v>0</v>
      </c>
      <c r="S27" s="189">
        <v>0</v>
      </c>
      <c r="T27" s="189">
        <v>0</v>
      </c>
      <c r="U27" s="189">
        <f t="shared" si="4"/>
        <v>0</v>
      </c>
      <c r="V27" s="189">
        <v>0</v>
      </c>
      <c r="W27" s="190">
        <v>0</v>
      </c>
      <c r="X27" s="188">
        <f t="shared" si="5"/>
        <v>0</v>
      </c>
      <c r="Y27" s="189">
        <v>0</v>
      </c>
      <c r="Z27" s="189">
        <v>0</v>
      </c>
      <c r="AA27" s="189">
        <f t="shared" si="6"/>
        <v>12722</v>
      </c>
      <c r="AB27" s="189">
        <v>0</v>
      </c>
      <c r="AC27" s="190">
        <v>12722</v>
      </c>
      <c r="AD27" s="191">
        <v>0</v>
      </c>
      <c r="AE27" s="191">
        <v>1.01</v>
      </c>
      <c r="AF27" s="189">
        <f t="shared" si="11"/>
        <v>0</v>
      </c>
      <c r="AG27" s="190">
        <f t="shared" si="9"/>
        <v>12722</v>
      </c>
      <c r="AH27" s="190">
        <v>0</v>
      </c>
      <c r="AI27" s="190">
        <f t="shared" si="12"/>
        <v>12722</v>
      </c>
    </row>
    <row r="28" spans="1:35" x14ac:dyDescent="0.25">
      <c r="A28" s="143" t="s">
        <v>14</v>
      </c>
      <c r="B28" s="144" t="s">
        <v>182</v>
      </c>
      <c r="C28" s="145" t="s">
        <v>183</v>
      </c>
      <c r="D28" s="146">
        <v>0</v>
      </c>
      <c r="E28" s="147">
        <v>0</v>
      </c>
      <c r="F28" s="159">
        <v>0</v>
      </c>
      <c r="G28" s="157">
        <v>0</v>
      </c>
      <c r="H28" s="157">
        <v>0</v>
      </c>
      <c r="I28" s="157">
        <v>88897</v>
      </c>
      <c r="J28" s="157">
        <v>0</v>
      </c>
      <c r="K28" s="158">
        <v>88897</v>
      </c>
      <c r="L28" s="159">
        <f t="shared" si="0"/>
        <v>0</v>
      </c>
      <c r="M28" s="157">
        <v>0</v>
      </c>
      <c r="N28" s="157">
        <v>0</v>
      </c>
      <c r="O28" s="157">
        <f t="shared" si="1"/>
        <v>88897</v>
      </c>
      <c r="P28" s="157">
        <v>0</v>
      </c>
      <c r="Q28" s="158">
        <v>88897</v>
      </c>
      <c r="R28" s="159">
        <f t="shared" si="2"/>
        <v>0</v>
      </c>
      <c r="S28" s="157">
        <v>0</v>
      </c>
      <c r="T28" s="157">
        <v>0</v>
      </c>
      <c r="U28" s="157">
        <f t="shared" si="4"/>
        <v>59265</v>
      </c>
      <c r="V28" s="157">
        <v>0</v>
      </c>
      <c r="W28" s="158">
        <f t="shared" ref="W28:W33" si="13">ROUND(Q28/12*8,0)</f>
        <v>59265</v>
      </c>
      <c r="X28" s="159">
        <f t="shared" si="5"/>
        <v>0</v>
      </c>
      <c r="Y28" s="157">
        <v>0</v>
      </c>
      <c r="Z28" s="157">
        <v>0</v>
      </c>
      <c r="AA28" s="157">
        <f t="shared" si="6"/>
        <v>286171</v>
      </c>
      <c r="AB28" s="157">
        <v>0</v>
      </c>
      <c r="AC28" s="158">
        <v>286171</v>
      </c>
      <c r="AD28" s="180">
        <v>0</v>
      </c>
      <c r="AE28" s="180">
        <f t="shared" ref="AE28:AE35" si="14">AA28/U28</f>
        <v>4.8286678478022438</v>
      </c>
      <c r="AF28" s="157">
        <f t="shared" si="11"/>
        <v>0</v>
      </c>
      <c r="AG28" s="158">
        <f t="shared" si="9"/>
        <v>226906</v>
      </c>
      <c r="AH28" s="158">
        <v>0</v>
      </c>
      <c r="AI28" s="158">
        <f t="shared" si="12"/>
        <v>226906</v>
      </c>
    </row>
    <row r="29" spans="1:35" x14ac:dyDescent="0.25">
      <c r="A29" s="143" t="s">
        <v>14</v>
      </c>
      <c r="B29" s="144" t="s">
        <v>184</v>
      </c>
      <c r="C29" s="145" t="s">
        <v>185</v>
      </c>
      <c r="D29" s="146">
        <v>0</v>
      </c>
      <c r="E29" s="147">
        <v>0</v>
      </c>
      <c r="F29" s="159">
        <v>0</v>
      </c>
      <c r="G29" s="157">
        <v>0</v>
      </c>
      <c r="H29" s="157">
        <v>0</v>
      </c>
      <c r="I29" s="157">
        <v>3311</v>
      </c>
      <c r="J29" s="157">
        <v>0</v>
      </c>
      <c r="K29" s="158">
        <v>3311</v>
      </c>
      <c r="L29" s="159">
        <f t="shared" si="0"/>
        <v>0</v>
      </c>
      <c r="M29" s="157">
        <v>0</v>
      </c>
      <c r="N29" s="157">
        <v>0</v>
      </c>
      <c r="O29" s="157">
        <f t="shared" si="1"/>
        <v>3311</v>
      </c>
      <c r="P29" s="157">
        <v>0</v>
      </c>
      <c r="Q29" s="158">
        <v>3311</v>
      </c>
      <c r="R29" s="159">
        <f t="shared" si="2"/>
        <v>0</v>
      </c>
      <c r="S29" s="157">
        <v>0</v>
      </c>
      <c r="T29" s="157">
        <v>0</v>
      </c>
      <c r="U29" s="157">
        <f t="shared" si="4"/>
        <v>2207</v>
      </c>
      <c r="V29" s="157">
        <v>0</v>
      </c>
      <c r="W29" s="158">
        <f t="shared" si="13"/>
        <v>2207</v>
      </c>
      <c r="X29" s="159">
        <f t="shared" si="5"/>
        <v>0</v>
      </c>
      <c r="Y29" s="157">
        <v>0</v>
      </c>
      <c r="Z29" s="157">
        <v>0</v>
      </c>
      <c r="AA29" s="157">
        <f t="shared" si="6"/>
        <v>5318</v>
      </c>
      <c r="AB29" s="157">
        <v>0</v>
      </c>
      <c r="AC29" s="158">
        <v>5318</v>
      </c>
      <c r="AD29" s="180">
        <v>0</v>
      </c>
      <c r="AE29" s="180">
        <f t="shared" si="14"/>
        <v>2.4096057997281379</v>
      </c>
      <c r="AF29" s="157">
        <f t="shared" si="11"/>
        <v>0</v>
      </c>
      <c r="AG29" s="158">
        <f t="shared" si="9"/>
        <v>3111</v>
      </c>
      <c r="AH29" s="158">
        <v>0</v>
      </c>
      <c r="AI29" s="158">
        <f t="shared" si="12"/>
        <v>3111</v>
      </c>
    </row>
    <row r="30" spans="1:35" x14ac:dyDescent="0.25">
      <c r="A30" s="143" t="s">
        <v>14</v>
      </c>
      <c r="B30" s="144" t="s">
        <v>224</v>
      </c>
      <c r="C30" s="145" t="s">
        <v>225</v>
      </c>
      <c r="D30" s="146">
        <v>0</v>
      </c>
      <c r="E30" s="147">
        <v>0</v>
      </c>
      <c r="F30" s="159">
        <v>0</v>
      </c>
      <c r="G30" s="157">
        <v>0</v>
      </c>
      <c r="H30" s="157">
        <v>0</v>
      </c>
      <c r="I30" s="157">
        <v>1978</v>
      </c>
      <c r="J30" s="157">
        <v>0</v>
      </c>
      <c r="K30" s="158">
        <v>1978</v>
      </c>
      <c r="L30" s="159">
        <f t="shared" si="0"/>
        <v>0</v>
      </c>
      <c r="M30" s="157">
        <v>0</v>
      </c>
      <c r="N30" s="157">
        <v>0</v>
      </c>
      <c r="O30" s="157">
        <f t="shared" si="1"/>
        <v>1978</v>
      </c>
      <c r="P30" s="157">
        <v>0</v>
      </c>
      <c r="Q30" s="158">
        <v>1978</v>
      </c>
      <c r="R30" s="159">
        <f t="shared" si="2"/>
        <v>0</v>
      </c>
      <c r="S30" s="157">
        <v>0</v>
      </c>
      <c r="T30" s="157">
        <v>0</v>
      </c>
      <c r="U30" s="157">
        <f t="shared" si="4"/>
        <v>1319</v>
      </c>
      <c r="V30" s="157">
        <v>0</v>
      </c>
      <c r="W30" s="158">
        <f t="shared" si="13"/>
        <v>1319</v>
      </c>
      <c r="X30" s="159">
        <f t="shared" si="5"/>
        <v>0</v>
      </c>
      <c r="Y30" s="157">
        <v>0</v>
      </c>
      <c r="Z30" s="157">
        <v>0</v>
      </c>
      <c r="AA30" s="157">
        <f t="shared" si="6"/>
        <v>5064</v>
      </c>
      <c r="AB30" s="157">
        <v>0</v>
      </c>
      <c r="AC30" s="158">
        <v>5064</v>
      </c>
      <c r="AD30" s="180">
        <v>0</v>
      </c>
      <c r="AE30" s="180">
        <f t="shared" si="14"/>
        <v>3.8392721758908266</v>
      </c>
      <c r="AF30" s="157">
        <f t="shared" si="11"/>
        <v>0</v>
      </c>
      <c r="AG30" s="158">
        <f t="shared" si="9"/>
        <v>3745</v>
      </c>
      <c r="AH30" s="158">
        <v>0</v>
      </c>
      <c r="AI30" s="158">
        <f t="shared" si="12"/>
        <v>3745</v>
      </c>
    </row>
    <row r="31" spans="1:35" x14ac:dyDescent="0.25">
      <c r="A31" s="143" t="s">
        <v>14</v>
      </c>
      <c r="B31" s="144" t="s">
        <v>186</v>
      </c>
      <c r="C31" s="145" t="s">
        <v>187</v>
      </c>
      <c r="D31" s="146">
        <v>0</v>
      </c>
      <c r="E31" s="147">
        <v>0</v>
      </c>
      <c r="F31" s="159">
        <v>0</v>
      </c>
      <c r="G31" s="157">
        <v>0</v>
      </c>
      <c r="H31" s="157">
        <v>0</v>
      </c>
      <c r="I31" s="157">
        <v>38084</v>
      </c>
      <c r="J31" s="157">
        <v>0</v>
      </c>
      <c r="K31" s="158">
        <v>38084</v>
      </c>
      <c r="L31" s="159">
        <f t="shared" si="0"/>
        <v>0</v>
      </c>
      <c r="M31" s="157">
        <v>0</v>
      </c>
      <c r="N31" s="157">
        <v>0</v>
      </c>
      <c r="O31" s="157">
        <f t="shared" si="1"/>
        <v>38084</v>
      </c>
      <c r="P31" s="157">
        <v>0</v>
      </c>
      <c r="Q31" s="158">
        <v>38084</v>
      </c>
      <c r="R31" s="159">
        <f t="shared" si="2"/>
        <v>0</v>
      </c>
      <c r="S31" s="157">
        <v>0</v>
      </c>
      <c r="T31" s="157">
        <v>0</v>
      </c>
      <c r="U31" s="157">
        <f t="shared" si="4"/>
        <v>25389</v>
      </c>
      <c r="V31" s="157">
        <v>0</v>
      </c>
      <c r="W31" s="158">
        <f t="shared" si="13"/>
        <v>25389</v>
      </c>
      <c r="X31" s="159">
        <f t="shared" si="5"/>
        <v>0</v>
      </c>
      <c r="Y31" s="157">
        <v>0</v>
      </c>
      <c r="Z31" s="157">
        <v>0</v>
      </c>
      <c r="AA31" s="157">
        <f t="shared" si="6"/>
        <v>28538</v>
      </c>
      <c r="AB31" s="157">
        <v>0</v>
      </c>
      <c r="AC31" s="158">
        <v>28538</v>
      </c>
      <c r="AD31" s="180">
        <v>0</v>
      </c>
      <c r="AE31" s="180">
        <f t="shared" si="14"/>
        <v>1.1240300917720272</v>
      </c>
      <c r="AF31" s="157">
        <f t="shared" si="11"/>
        <v>0</v>
      </c>
      <c r="AG31" s="158">
        <f t="shared" si="9"/>
        <v>3149</v>
      </c>
      <c r="AH31" s="158">
        <v>0</v>
      </c>
      <c r="AI31" s="158">
        <f t="shared" si="12"/>
        <v>3149</v>
      </c>
    </row>
    <row r="32" spans="1:35" x14ac:dyDescent="0.25">
      <c r="A32" s="143" t="s">
        <v>14</v>
      </c>
      <c r="B32" s="144" t="s">
        <v>188</v>
      </c>
      <c r="C32" s="145" t="s">
        <v>226</v>
      </c>
      <c r="D32" s="146">
        <v>0</v>
      </c>
      <c r="E32" s="147">
        <v>0</v>
      </c>
      <c r="F32" s="159">
        <v>0</v>
      </c>
      <c r="G32" s="157">
        <v>0</v>
      </c>
      <c r="H32" s="157">
        <v>0</v>
      </c>
      <c r="I32" s="157">
        <v>0</v>
      </c>
      <c r="J32" s="157">
        <v>0</v>
      </c>
      <c r="K32" s="158">
        <v>0</v>
      </c>
      <c r="L32" s="159">
        <f t="shared" si="0"/>
        <v>0</v>
      </c>
      <c r="M32" s="157">
        <v>0</v>
      </c>
      <c r="N32" s="157">
        <v>0</v>
      </c>
      <c r="O32" s="157">
        <f t="shared" si="1"/>
        <v>18695</v>
      </c>
      <c r="P32" s="157">
        <v>0</v>
      </c>
      <c r="Q32" s="158">
        <v>18695</v>
      </c>
      <c r="R32" s="159">
        <f t="shared" si="2"/>
        <v>0</v>
      </c>
      <c r="S32" s="157">
        <v>0</v>
      </c>
      <c r="T32" s="157">
        <v>0</v>
      </c>
      <c r="U32" s="157">
        <f t="shared" si="4"/>
        <v>12463</v>
      </c>
      <c r="V32" s="157">
        <v>0</v>
      </c>
      <c r="W32" s="158">
        <f t="shared" si="13"/>
        <v>12463</v>
      </c>
      <c r="X32" s="159">
        <f t="shared" si="5"/>
        <v>0</v>
      </c>
      <c r="Y32" s="157">
        <v>0</v>
      </c>
      <c r="Z32" s="157">
        <v>0</v>
      </c>
      <c r="AA32" s="157">
        <f t="shared" si="6"/>
        <v>20225</v>
      </c>
      <c r="AB32" s="157">
        <v>0</v>
      </c>
      <c r="AC32" s="158">
        <v>20225</v>
      </c>
      <c r="AD32" s="180">
        <v>0</v>
      </c>
      <c r="AE32" s="180">
        <f t="shared" si="14"/>
        <v>1.6228034983551312</v>
      </c>
      <c r="AF32" s="157">
        <f t="shared" si="11"/>
        <v>0</v>
      </c>
      <c r="AG32" s="158">
        <f t="shared" si="9"/>
        <v>7762</v>
      </c>
      <c r="AH32" s="158">
        <v>0</v>
      </c>
      <c r="AI32" s="158">
        <f t="shared" si="12"/>
        <v>7762</v>
      </c>
    </row>
    <row r="33" spans="1:41" x14ac:dyDescent="0.25">
      <c r="A33" s="143" t="s">
        <v>14</v>
      </c>
      <c r="B33" s="144" t="s">
        <v>188</v>
      </c>
      <c r="C33" s="145" t="s">
        <v>227</v>
      </c>
      <c r="D33" s="146">
        <v>0</v>
      </c>
      <c r="E33" s="147">
        <v>0</v>
      </c>
      <c r="F33" s="159">
        <v>0</v>
      </c>
      <c r="G33" s="157">
        <v>0</v>
      </c>
      <c r="H33" s="157">
        <v>0</v>
      </c>
      <c r="I33" s="157">
        <v>23755</v>
      </c>
      <c r="J33" s="157">
        <v>0</v>
      </c>
      <c r="K33" s="158">
        <v>23755</v>
      </c>
      <c r="L33" s="159">
        <f t="shared" si="0"/>
        <v>0</v>
      </c>
      <c r="M33" s="157">
        <v>0</v>
      </c>
      <c r="N33" s="157">
        <v>0</v>
      </c>
      <c r="O33" s="157">
        <f t="shared" si="1"/>
        <v>23755</v>
      </c>
      <c r="P33" s="157">
        <v>0</v>
      </c>
      <c r="Q33" s="158">
        <v>23755</v>
      </c>
      <c r="R33" s="159">
        <f t="shared" si="2"/>
        <v>0</v>
      </c>
      <c r="S33" s="157">
        <v>0</v>
      </c>
      <c r="T33" s="157">
        <v>0</v>
      </c>
      <c r="U33" s="157">
        <f t="shared" si="4"/>
        <v>15837</v>
      </c>
      <c r="V33" s="157">
        <v>0</v>
      </c>
      <c r="W33" s="158">
        <f t="shared" si="13"/>
        <v>15837</v>
      </c>
      <c r="X33" s="159">
        <f t="shared" si="5"/>
        <v>0</v>
      </c>
      <c r="Y33" s="157">
        <v>0</v>
      </c>
      <c r="Z33" s="157">
        <v>0</v>
      </c>
      <c r="AA33" s="157">
        <f t="shared" si="6"/>
        <v>25551</v>
      </c>
      <c r="AB33" s="157">
        <v>0</v>
      </c>
      <c r="AC33" s="158">
        <v>25551</v>
      </c>
      <c r="AD33" s="180">
        <v>0</v>
      </c>
      <c r="AE33" s="180">
        <f t="shared" si="14"/>
        <v>1.6133737450274672</v>
      </c>
      <c r="AF33" s="157">
        <f t="shared" si="11"/>
        <v>0</v>
      </c>
      <c r="AG33" s="158">
        <f t="shared" si="9"/>
        <v>9714</v>
      </c>
      <c r="AH33" s="158">
        <v>0</v>
      </c>
      <c r="AI33" s="158">
        <f t="shared" si="12"/>
        <v>9714</v>
      </c>
    </row>
    <row r="34" spans="1:41" x14ac:dyDescent="0.25">
      <c r="A34" s="143" t="s">
        <v>14</v>
      </c>
      <c r="B34" s="163" t="s">
        <v>44</v>
      </c>
      <c r="C34" s="145" t="s">
        <v>45</v>
      </c>
      <c r="D34" s="146">
        <v>0</v>
      </c>
      <c r="E34" s="147">
        <v>0</v>
      </c>
      <c r="F34" s="159">
        <v>0</v>
      </c>
      <c r="G34" s="157">
        <v>0</v>
      </c>
      <c r="H34" s="157">
        <v>0</v>
      </c>
      <c r="I34" s="157">
        <v>986086</v>
      </c>
      <c r="J34" s="157">
        <v>986086</v>
      </c>
      <c r="K34" s="158">
        <v>0</v>
      </c>
      <c r="L34" s="159">
        <f t="shared" si="0"/>
        <v>0</v>
      </c>
      <c r="M34" s="157">
        <v>0</v>
      </c>
      <c r="N34" s="157">
        <v>0</v>
      </c>
      <c r="O34" s="157">
        <f t="shared" si="1"/>
        <v>986086</v>
      </c>
      <c r="P34" s="157">
        <v>986086</v>
      </c>
      <c r="Q34" s="158">
        <v>0</v>
      </c>
      <c r="R34" s="159">
        <f t="shared" si="2"/>
        <v>0</v>
      </c>
      <c r="S34" s="157">
        <v>0</v>
      </c>
      <c r="T34" s="157">
        <v>0</v>
      </c>
      <c r="U34" s="157">
        <f t="shared" si="4"/>
        <v>657391</v>
      </c>
      <c r="V34" s="157">
        <f>ROUND(P34/12*8,0)</f>
        <v>657391</v>
      </c>
      <c r="W34" s="158">
        <v>0</v>
      </c>
      <c r="X34" s="159">
        <f t="shared" si="5"/>
        <v>0</v>
      </c>
      <c r="Y34" s="157">
        <v>0</v>
      </c>
      <c r="Z34" s="157">
        <v>0</v>
      </c>
      <c r="AA34" s="157">
        <f t="shared" si="6"/>
        <v>719006</v>
      </c>
      <c r="AB34" s="157">
        <v>719006</v>
      </c>
      <c r="AC34" s="158">
        <v>0</v>
      </c>
      <c r="AD34" s="180">
        <v>0</v>
      </c>
      <c r="AE34" s="180">
        <f t="shared" si="14"/>
        <v>1.0937265645559493</v>
      </c>
      <c r="AF34" s="157">
        <f t="shared" si="11"/>
        <v>0</v>
      </c>
      <c r="AG34" s="158">
        <f t="shared" si="9"/>
        <v>61615</v>
      </c>
      <c r="AH34" s="158">
        <v>18164</v>
      </c>
      <c r="AI34" s="158">
        <f t="shared" si="12"/>
        <v>43451</v>
      </c>
    </row>
    <row r="35" spans="1:41" x14ac:dyDescent="0.25">
      <c r="A35" s="143" t="s">
        <v>14</v>
      </c>
      <c r="B35" s="163" t="s">
        <v>228</v>
      </c>
      <c r="C35" s="145" t="s">
        <v>229</v>
      </c>
      <c r="D35" s="146">
        <v>0</v>
      </c>
      <c r="E35" s="147">
        <v>0</v>
      </c>
      <c r="F35" s="159">
        <v>0</v>
      </c>
      <c r="G35" s="157">
        <v>0</v>
      </c>
      <c r="H35" s="157">
        <v>0</v>
      </c>
      <c r="I35" s="157">
        <v>0</v>
      </c>
      <c r="J35" s="157">
        <v>0</v>
      </c>
      <c r="K35" s="158">
        <v>0</v>
      </c>
      <c r="L35" s="159">
        <f t="shared" si="0"/>
        <v>0</v>
      </c>
      <c r="M35" s="157">
        <v>0</v>
      </c>
      <c r="N35" s="157">
        <v>0</v>
      </c>
      <c r="O35" s="157">
        <f t="shared" si="1"/>
        <v>74160</v>
      </c>
      <c r="P35" s="157">
        <v>0</v>
      </c>
      <c r="Q35" s="158">
        <v>74160</v>
      </c>
      <c r="R35" s="159">
        <f t="shared" si="2"/>
        <v>0</v>
      </c>
      <c r="S35" s="157">
        <v>0</v>
      </c>
      <c r="T35" s="157">
        <v>0</v>
      </c>
      <c r="U35" s="157">
        <f t="shared" si="4"/>
        <v>49440</v>
      </c>
      <c r="V35" s="157">
        <v>0</v>
      </c>
      <c r="W35" s="158">
        <f>ROUND(Q35/12*8,0)</f>
        <v>49440</v>
      </c>
      <c r="X35" s="159">
        <f t="shared" si="5"/>
        <v>0</v>
      </c>
      <c r="Y35" s="157">
        <v>0</v>
      </c>
      <c r="Z35" s="157">
        <v>0</v>
      </c>
      <c r="AA35" s="157">
        <f t="shared" si="6"/>
        <v>108095</v>
      </c>
      <c r="AB35" s="157">
        <v>0</v>
      </c>
      <c r="AC35" s="158">
        <v>108095</v>
      </c>
      <c r="AD35" s="180">
        <v>0</v>
      </c>
      <c r="AE35" s="180">
        <f t="shared" si="14"/>
        <v>2.1863875404530746</v>
      </c>
      <c r="AF35" s="157">
        <f t="shared" si="11"/>
        <v>0</v>
      </c>
      <c r="AG35" s="158">
        <f t="shared" si="9"/>
        <v>58655</v>
      </c>
      <c r="AH35" s="158">
        <v>0</v>
      </c>
      <c r="AI35" s="158">
        <f t="shared" si="12"/>
        <v>58655</v>
      </c>
    </row>
    <row r="36" spans="1:41" s="181" customFormat="1" x14ac:dyDescent="0.25">
      <c r="F36" s="181">
        <f>SUM(F5:F35)</f>
        <v>2457</v>
      </c>
      <c r="G36" s="181">
        <f t="shared" ref="G36:AE36" si="15">SUM(G5:G35)</f>
        <v>0</v>
      </c>
      <c r="H36" s="181">
        <f t="shared" si="15"/>
        <v>2457</v>
      </c>
      <c r="I36" s="181">
        <f t="shared" si="15"/>
        <v>14130089</v>
      </c>
      <c r="J36" s="181">
        <f t="shared" si="15"/>
        <v>3023554</v>
      </c>
      <c r="K36" s="181">
        <f t="shared" si="15"/>
        <v>11106535</v>
      </c>
      <c r="L36" s="181">
        <f t="shared" si="15"/>
        <v>2528</v>
      </c>
      <c r="M36" s="181">
        <f t="shared" si="15"/>
        <v>0</v>
      </c>
      <c r="N36" s="181">
        <f t="shared" si="15"/>
        <v>2528</v>
      </c>
      <c r="O36" s="181">
        <f t="shared" si="15"/>
        <v>14302473</v>
      </c>
      <c r="P36" s="181">
        <f t="shared" si="15"/>
        <v>3039299</v>
      </c>
      <c r="Q36" s="181">
        <f t="shared" si="15"/>
        <v>11263174</v>
      </c>
      <c r="R36" s="181">
        <f t="shared" si="15"/>
        <v>1685</v>
      </c>
      <c r="S36" s="181">
        <f t="shared" si="15"/>
        <v>0</v>
      </c>
      <c r="T36" s="181">
        <f t="shared" si="15"/>
        <v>1685</v>
      </c>
      <c r="U36" s="181">
        <f t="shared" si="15"/>
        <v>9514881</v>
      </c>
      <c r="V36" s="181">
        <f t="shared" si="15"/>
        <v>2026200</v>
      </c>
      <c r="W36" s="181">
        <f t="shared" si="15"/>
        <v>7488681</v>
      </c>
      <c r="X36" s="181">
        <f t="shared" si="15"/>
        <v>1888</v>
      </c>
      <c r="Y36" s="181">
        <f t="shared" si="15"/>
        <v>0</v>
      </c>
      <c r="Z36" s="181">
        <f t="shared" si="15"/>
        <v>1888</v>
      </c>
      <c r="AA36" s="181">
        <f t="shared" si="15"/>
        <v>10903254</v>
      </c>
      <c r="AB36" s="181">
        <f t="shared" si="15"/>
        <v>2193381</v>
      </c>
      <c r="AC36" s="181">
        <f t="shared" si="15"/>
        <v>8709873</v>
      </c>
      <c r="AD36" s="181">
        <f>SUM(AD5:AD35)</f>
        <v>14.985277562320706</v>
      </c>
      <c r="AE36" s="181">
        <f t="shared" si="15"/>
        <v>47.468600970926964</v>
      </c>
      <c r="AF36" s="181">
        <f>SUM(AF5:AF35)</f>
        <v>203</v>
      </c>
      <c r="AG36" s="181">
        <f>SUM(AG5:AG35)</f>
        <v>1388373</v>
      </c>
      <c r="AH36" s="181">
        <f>SUM(AH5:AH35)</f>
        <v>18421</v>
      </c>
      <c r="AI36" s="182">
        <f>SUM(AI5:AI35)</f>
        <v>1443348</v>
      </c>
      <c r="AN36" s="168"/>
      <c r="AO36" s="168"/>
    </row>
    <row r="41" spans="1:41" x14ac:dyDescent="0.25"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</row>
    <row r="44" spans="1:41" x14ac:dyDescent="0.25"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</row>
    <row r="47" spans="1:41" x14ac:dyDescent="0.25">
      <c r="W47" s="177"/>
    </row>
  </sheetData>
  <autoFilter ref="A4:AI36" xr:uid="{3C429D79-3AD2-49D9-A7B9-4F09021CACEF}"/>
  <pageMargins left="0.7" right="0.7" top="0.75" bottom="0.75" header="0.3" footer="0.3"/>
  <pageSetup paperSize="9" scale="24" orientation="portrait" verticalDpi="0" r:id="rId1"/>
  <colBreaks count="1" manualBreakCount="1">
    <brk id="2" max="35" man="1"/>
  </colBreaks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1.Kopsavilkums</vt:lpstr>
      <vt:lpstr>1.1.NEATLIEKAMA</vt:lpstr>
      <vt:lpstr>1.2.DRG</vt:lpstr>
      <vt:lpstr>1.3. RAKUS</vt:lpstr>
      <vt:lpstr>1.4.PSKUS</vt:lpstr>
      <vt:lpstr>'1.1.NEATLIEKAMA'!Print_Area</vt:lpstr>
      <vt:lpstr>'1.Kopsavilkums'!Print_Area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Lāsma Zandberga</cp:lastModifiedBy>
  <dcterms:created xsi:type="dcterms:W3CDTF">2025-10-16T07:38:37Z</dcterms:created>
  <dcterms:modified xsi:type="dcterms:W3CDTF">2025-10-29T07:21:54Z</dcterms:modified>
</cp:coreProperties>
</file>