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S:\Kopsavilkuma_nod\VBPKN_jautājumi\BUDZETS_2024\Budzeta_likumprojekts\2_lasijums\Liksanai_TAP\"/>
    </mc:Choice>
  </mc:AlternateContent>
  <xr:revisionPtr revIDLastSave="0" documentId="13_ncr:1_{F21EC32F-4C96-4A6E-A905-641624B2131F}" xr6:coauthVersionLast="47" xr6:coauthVersionMax="47" xr10:uidLastSave="{00000000-0000-0000-0000-000000000000}"/>
  <bookViews>
    <workbookView xWindow="-120" yWindow="-120" windowWidth="29040" windowHeight="15840" xr2:uid="{00000000-000D-0000-FFFF-FFFF00000000}"/>
  </bookViews>
  <sheets>
    <sheet name="priekšlikumi_teksta_daļai" sheetId="18" r:id="rId1"/>
    <sheet name="SIF" sheetId="39" r:id="rId2"/>
    <sheet name="AM" sheetId="26" r:id="rId3"/>
    <sheet name="EM" sheetId="25" r:id="rId4"/>
    <sheet name="FM" sheetId="28" r:id="rId5"/>
    <sheet name="IeM" sheetId="21" r:id="rId6"/>
    <sheet name="IZM" sheetId="27" r:id="rId7"/>
    <sheet name="SM" sheetId="24" r:id="rId8"/>
    <sheet name="LM PB" sheetId="29" r:id="rId9"/>
    <sheet name="VARAM" sheetId="22" r:id="rId10"/>
    <sheet name="KM" sheetId="30" r:id="rId11"/>
    <sheet name="SEPL" sheetId="38" r:id="rId12"/>
    <sheet name="Prokuratūra" sheetId="37" r:id="rId13"/>
    <sheet name="62res" sheetId="31" r:id="rId14"/>
    <sheet name="64res" sheetId="32" r:id="rId15"/>
    <sheet name="6_piel" sheetId="33" r:id="rId16"/>
    <sheet name="7_piel" sheetId="34" r:id="rId17"/>
    <sheet name="8_piel" sheetId="35" r:id="rId18"/>
    <sheet name="9_piel" sheetId="36" r:id="rId19"/>
  </sheets>
  <externalReferences>
    <externalReference r:id="rId20"/>
    <externalReference r:id="rId21"/>
    <externalReference r:id="rId22"/>
    <externalReference r:id="rId23"/>
    <externalReference r:id="rId24"/>
    <externalReference r:id="rId25"/>
    <externalReference r:id="rId26"/>
    <externalReference r:id="rId27"/>
  </externalReferences>
  <definedNames>
    <definedName name="_bkm78" localSheetId="0">[1]Pielikums39!#REF!</definedName>
    <definedName name="_IeM2" localSheetId="5" hidden="1">[2]HEADER!#REF!</definedName>
    <definedName name="_IeM2" localSheetId="6" hidden="1">[3]HEADER!#REF!</definedName>
    <definedName name="_IeM2" localSheetId="8" hidden="1">[2]HEADER!#REF!</definedName>
    <definedName name="_IeM2" localSheetId="1" hidden="1">[2]HEADER!#REF!</definedName>
    <definedName name="_IeM2" hidden="1">[2]HEADER!#REF!</definedName>
    <definedName name="aaaS128JAsLAS90" localSheetId="5" hidden="1">[4]HEADER!#REF!</definedName>
    <definedName name="aaaS128JAsLAS90" localSheetId="6" hidden="1">[4]HEADER!#REF!</definedName>
    <definedName name="aaaS128JAsLAS90" localSheetId="8" hidden="1">[4]HEADER!#REF!</definedName>
    <definedName name="aaaS128JAsLAS90" localSheetId="1" hidden="1">[4]HEADER!#REF!</definedName>
    <definedName name="aaaS128JAsLAS90" hidden="1">[4]HEADER!#REF!</definedName>
    <definedName name="adhjhdjhkasl9dpaisdkl" localSheetId="5" hidden="1">[4]HEADER!#REF!</definedName>
    <definedName name="adhjhdjhkasl9dpaisdkl" localSheetId="8" hidden="1">[4]HEADER!#REF!</definedName>
    <definedName name="adhjhdjhkasl9dpaisdkl" hidden="1">[4]HEADER!#REF!</definedName>
    <definedName name="ADSFWADF3234" localSheetId="5" hidden="1">[4]ZQZBC_PLN__04_03_10!#REF!</definedName>
    <definedName name="ADSFWADF3234" localSheetId="8" hidden="1">[4]ZQZBC_PLN__04_03_10!#REF!</definedName>
    <definedName name="ADSFWADF3234" hidden="1">[4]ZQZBC_PLN__04_03_10!#REF!</definedName>
    <definedName name="BEx3ATHHUCGCIRND8KLAREDV3L40" localSheetId="2" hidden="1">[2]HEADER!#REF!</definedName>
    <definedName name="BEx3ATHHUCGCIRND8KLAREDV3L40" localSheetId="3" hidden="1">[2]HEADER!#REF!</definedName>
    <definedName name="BEx3ATHHUCGCIRND8KLAREDV3L40" localSheetId="4" hidden="1">[2]HEADER!#REF!</definedName>
    <definedName name="BEx3ATHHUCGCIRND8KLAREDV3L40" localSheetId="5" hidden="1">[5]HEADER!#REF!</definedName>
    <definedName name="BEx3ATHHUCGCIRND8KLAREDV3L40" localSheetId="10" hidden="1">[6]HEADER!#REF!</definedName>
    <definedName name="BEx3ATHHUCGCIRND8KLAREDV3L40" localSheetId="8" hidden="1">[5]HEADER!#REF!</definedName>
    <definedName name="BEx3ATHHUCGCIRND8KLAREDV3L40" localSheetId="0" hidden="1">[7]HEADER!#REF!</definedName>
    <definedName name="BEx3ATHHUCGCIRND8KLAREDV3L40" localSheetId="12" hidden="1">[2]HEADER!#REF!</definedName>
    <definedName name="BEx3ATHHUCGCIRND8KLAREDV3L40" localSheetId="11" hidden="1">[2]HEADER!#REF!</definedName>
    <definedName name="BEx3ATHHUCGCIRND8KLAREDV3L40" localSheetId="1" hidden="1">[2]HEADER!#REF!</definedName>
    <definedName name="BEx3ATHHUCGCIRND8KLAREDV3L40" localSheetId="7" hidden="1">[8]HEADER!#REF!</definedName>
    <definedName name="BEx3ATHHUCGCIRND8KLAREDV3L40" localSheetId="9" hidden="1">[6]HEADER!#REF!</definedName>
    <definedName name="BEx3ATHHUCGCIRND8KLAREDV3L40" hidden="1">[5]HEADER!#REF!</definedName>
    <definedName name="BEx3QB2RILYEXIROLAFCWQMOJXMN" localSheetId="2" hidden="1">[2]HEADER!#REF!</definedName>
    <definedName name="BEx3QB2RILYEXIROLAFCWQMOJXMN" localSheetId="3" hidden="1">[2]HEADER!#REF!</definedName>
    <definedName name="BEx3QB2RILYEXIROLAFCWQMOJXMN" localSheetId="4" hidden="1">[2]HEADER!#REF!</definedName>
    <definedName name="BEx3QB2RILYEXIROLAFCWQMOJXMN" localSheetId="5" hidden="1">[5]HEADER!#REF!</definedName>
    <definedName name="BEx3QB2RILYEXIROLAFCWQMOJXMN" localSheetId="10" hidden="1">[6]HEADER!#REF!</definedName>
    <definedName name="BEx3QB2RILYEXIROLAFCWQMOJXMN" localSheetId="0" hidden="1">[7]HEADER!#REF!</definedName>
    <definedName name="BEx3QB2RILYEXIROLAFCWQMOJXMN" localSheetId="12" hidden="1">[2]HEADER!#REF!</definedName>
    <definedName name="BEx3QB2RILYEXIROLAFCWQMOJXMN" localSheetId="11" hidden="1">[2]HEADER!#REF!</definedName>
    <definedName name="BEx3QB2RILYEXIROLAFCWQMOJXMN" localSheetId="1" hidden="1">[2]HEADER!#REF!</definedName>
    <definedName name="BEx3QB2RILYEXIROLAFCWQMOJXMN" localSheetId="7" hidden="1">[8]HEADER!#REF!</definedName>
    <definedName name="BEx3QB2RILYEXIROLAFCWQMOJXMN" localSheetId="9" hidden="1">[6]HEADER!#REF!</definedName>
    <definedName name="BEx3QB2RILYEXIROLAFCWQMOJXMN" hidden="1">[5]HEADER!#REF!</definedName>
    <definedName name="BEx3RIJ9LXPXWNF4BFBFA4ILG6AY" localSheetId="2" hidden="1">[2]HEADER!#REF!</definedName>
    <definedName name="BEx3RIJ9LXPXWNF4BFBFA4ILG6AY" localSheetId="3" hidden="1">[2]HEADER!#REF!</definedName>
    <definedName name="BEx3RIJ9LXPXWNF4BFBFA4ILG6AY" localSheetId="4" hidden="1">[2]HEADER!#REF!</definedName>
    <definedName name="BEx3RIJ9LXPXWNF4BFBFA4ILG6AY" localSheetId="5" hidden="1">[5]HEADER!#REF!</definedName>
    <definedName name="BEx3RIJ9LXPXWNF4BFBFA4ILG6AY" localSheetId="10" hidden="1">[6]HEADER!#REF!</definedName>
    <definedName name="BEx3RIJ9LXPXWNF4BFBFA4ILG6AY" localSheetId="0" hidden="1">[7]HEADER!#REF!</definedName>
    <definedName name="BEx3RIJ9LXPXWNF4BFBFA4ILG6AY" localSheetId="12" hidden="1">[2]HEADER!#REF!</definedName>
    <definedName name="BEx3RIJ9LXPXWNF4BFBFA4ILG6AY" localSheetId="11" hidden="1">[2]HEADER!#REF!</definedName>
    <definedName name="BEx3RIJ9LXPXWNF4BFBFA4ILG6AY" localSheetId="1" hidden="1">[2]HEADER!#REF!</definedName>
    <definedName name="BEx3RIJ9LXPXWNF4BFBFA4ILG6AY" localSheetId="7" hidden="1">[8]HEADER!#REF!</definedName>
    <definedName name="BEx3RIJ9LXPXWNF4BFBFA4ILG6AY" localSheetId="9" hidden="1">[6]HEADER!#REF!</definedName>
    <definedName name="BEx3RIJ9LXPXWNF4BFBFA4ILG6AY" hidden="1">[5]HEADER!#REF!</definedName>
    <definedName name="BEx3T3XEKJ0I8634YNR6MPN3OBQL" localSheetId="2" hidden="1">[2]HEADER!#REF!</definedName>
    <definedName name="BEx3T3XEKJ0I8634YNR6MPN3OBQL" localSheetId="3" hidden="1">[2]HEADER!#REF!</definedName>
    <definedName name="BEx3T3XEKJ0I8634YNR6MPN3OBQL" localSheetId="4" hidden="1">[2]HEADER!#REF!</definedName>
    <definedName name="BEx3T3XEKJ0I8634YNR6MPN3OBQL" localSheetId="5" hidden="1">[5]HEADER!#REF!</definedName>
    <definedName name="BEx3T3XEKJ0I8634YNR6MPN3OBQL" localSheetId="10" hidden="1">[6]HEADER!#REF!</definedName>
    <definedName name="BEx3T3XEKJ0I8634YNR6MPN3OBQL" localSheetId="0" hidden="1">[7]HEADER!#REF!</definedName>
    <definedName name="BEx3T3XEKJ0I8634YNR6MPN3OBQL" localSheetId="12" hidden="1">[2]HEADER!#REF!</definedName>
    <definedName name="BEx3T3XEKJ0I8634YNR6MPN3OBQL" localSheetId="11" hidden="1">[2]HEADER!#REF!</definedName>
    <definedName name="BEx3T3XEKJ0I8634YNR6MPN3OBQL" localSheetId="1" hidden="1">[2]HEADER!#REF!</definedName>
    <definedName name="BEx3T3XEKJ0I8634YNR6MPN3OBQL" localSheetId="7" hidden="1">[8]HEADER!#REF!</definedName>
    <definedName name="BEx3T3XEKJ0I8634YNR6MPN3OBQL" localSheetId="9" hidden="1">[6]HEADER!#REF!</definedName>
    <definedName name="BEx3T3XEKJ0I8634YNR6MPN3OBQL" hidden="1">[5]HEADER!#REF!</definedName>
    <definedName name="BEx73MBHXPGN5MLC2IC6RCMRLO6D" localSheetId="2" hidden="1">[2]HEADER!#REF!</definedName>
    <definedName name="BEx73MBHXPGN5MLC2IC6RCMRLO6D" localSheetId="3" hidden="1">[2]HEADER!#REF!</definedName>
    <definedName name="BEx73MBHXPGN5MLC2IC6RCMRLO6D" localSheetId="4" hidden="1">[2]HEADER!#REF!</definedName>
    <definedName name="BEx73MBHXPGN5MLC2IC6RCMRLO6D" localSheetId="5" hidden="1">[5]HEADER!#REF!</definedName>
    <definedName name="BEx73MBHXPGN5MLC2IC6RCMRLO6D" localSheetId="10" hidden="1">[6]HEADER!#REF!</definedName>
    <definedName name="BEx73MBHXPGN5MLC2IC6RCMRLO6D" localSheetId="0" hidden="1">[7]HEADER!#REF!</definedName>
    <definedName name="BEx73MBHXPGN5MLC2IC6RCMRLO6D" localSheetId="12" hidden="1">[2]HEADER!#REF!</definedName>
    <definedName name="BEx73MBHXPGN5MLC2IC6RCMRLO6D" localSheetId="11" hidden="1">[2]HEADER!#REF!</definedName>
    <definedName name="BEx73MBHXPGN5MLC2IC6RCMRLO6D" localSheetId="1" hidden="1">[2]HEADER!#REF!</definedName>
    <definedName name="BEx73MBHXPGN5MLC2IC6RCMRLO6D" localSheetId="7" hidden="1">[8]HEADER!#REF!</definedName>
    <definedName name="BEx73MBHXPGN5MLC2IC6RCMRLO6D" localSheetId="9" hidden="1">[6]HEADER!#REF!</definedName>
    <definedName name="BEx73MBHXPGN5MLC2IC6RCMRLO6D" hidden="1">[5]HEADER!#REF!</definedName>
    <definedName name="BEx7KKYHXVDNTR0VZKUAIUQCSOP9" localSheetId="2" hidden="1">[2]HEADER!#REF!</definedName>
    <definedName name="BEx7KKYHXVDNTR0VZKUAIUQCSOP9" localSheetId="3" hidden="1">[2]HEADER!#REF!</definedName>
    <definedName name="BEx7KKYHXVDNTR0VZKUAIUQCSOP9" localSheetId="4" hidden="1">[2]HEADER!#REF!</definedName>
    <definedName name="BEx7KKYHXVDNTR0VZKUAIUQCSOP9" localSheetId="5" hidden="1">[5]HEADER!#REF!</definedName>
    <definedName name="BEx7KKYHXVDNTR0VZKUAIUQCSOP9" localSheetId="10" hidden="1">[6]HEADER!#REF!</definedName>
    <definedName name="BEx7KKYHXVDNTR0VZKUAIUQCSOP9" localSheetId="0" hidden="1">[7]HEADER!#REF!</definedName>
    <definedName name="BEx7KKYHXVDNTR0VZKUAIUQCSOP9" localSheetId="12" hidden="1">[2]HEADER!#REF!</definedName>
    <definedName name="BEx7KKYHXVDNTR0VZKUAIUQCSOP9" localSheetId="11" hidden="1">[2]HEADER!#REF!</definedName>
    <definedName name="BEx7KKYHXVDNTR0VZKUAIUQCSOP9" localSheetId="1" hidden="1">[2]HEADER!#REF!</definedName>
    <definedName name="BEx7KKYHXVDNTR0VZKUAIUQCSOP9" localSheetId="7" hidden="1">[8]HEADER!#REF!</definedName>
    <definedName name="BEx7KKYHXVDNTR0VZKUAIUQCSOP9" localSheetId="9" hidden="1">[6]HEADER!#REF!</definedName>
    <definedName name="BEx7KKYHXVDNTR0VZKUAIUQCSOP9" hidden="1">[5]HEADER!#REF!</definedName>
    <definedName name="BEx9EDPXWEPLE7S1KH5K8GGFZKC0" localSheetId="2" hidden="1">[2]HEADER!#REF!</definedName>
    <definedName name="BEx9EDPXWEPLE7S1KH5K8GGFZKC0" localSheetId="3" hidden="1">[2]HEADER!#REF!</definedName>
    <definedName name="BEx9EDPXWEPLE7S1KH5K8GGFZKC0" localSheetId="4" hidden="1">[2]HEADER!#REF!</definedName>
    <definedName name="BEx9EDPXWEPLE7S1KH5K8GGFZKC0" localSheetId="5" hidden="1">[5]HEADER!#REF!</definedName>
    <definedName name="BEx9EDPXWEPLE7S1KH5K8GGFZKC0" localSheetId="10" hidden="1">[6]HEADER!#REF!</definedName>
    <definedName name="BEx9EDPXWEPLE7S1KH5K8GGFZKC0" localSheetId="0" hidden="1">[7]HEADER!#REF!</definedName>
    <definedName name="BEx9EDPXWEPLE7S1KH5K8GGFZKC0" localSheetId="12" hidden="1">[2]HEADER!#REF!</definedName>
    <definedName name="BEx9EDPXWEPLE7S1KH5K8GGFZKC0" localSheetId="11" hidden="1">[2]HEADER!#REF!</definedName>
    <definedName name="BEx9EDPXWEPLE7S1KH5K8GGFZKC0" localSheetId="1" hidden="1">[2]HEADER!#REF!</definedName>
    <definedName name="BEx9EDPXWEPLE7S1KH5K8GGFZKC0" localSheetId="7" hidden="1">[8]HEADER!#REF!</definedName>
    <definedName name="BEx9EDPXWEPLE7S1KH5K8GGFZKC0" localSheetId="9" hidden="1">[6]HEADER!#REF!</definedName>
    <definedName name="BEx9EDPXWEPLE7S1KH5K8GGFZKC0" hidden="1">[5]HEADER!#REF!</definedName>
    <definedName name="BExBE9K6C6Q27ZVX3WOCP2J41BHY" localSheetId="2" hidden="1">[2]HEADER!#REF!</definedName>
    <definedName name="BExBE9K6C6Q27ZVX3WOCP2J41BHY" localSheetId="3" hidden="1">[2]HEADER!#REF!</definedName>
    <definedName name="BExBE9K6C6Q27ZVX3WOCP2J41BHY" localSheetId="4" hidden="1">[2]HEADER!#REF!</definedName>
    <definedName name="BExBE9K6C6Q27ZVX3WOCP2J41BHY" localSheetId="5" hidden="1">[5]HEADER!#REF!</definedName>
    <definedName name="BExBE9K6C6Q27ZVX3WOCP2J41BHY" localSheetId="10" hidden="1">[6]HEADER!#REF!</definedName>
    <definedName name="BExBE9K6C6Q27ZVX3WOCP2J41BHY" localSheetId="0" hidden="1">[7]HEADER!#REF!</definedName>
    <definedName name="BExBE9K6C6Q27ZVX3WOCP2J41BHY" localSheetId="12" hidden="1">[2]HEADER!#REF!</definedName>
    <definedName name="BExBE9K6C6Q27ZVX3WOCP2J41BHY" localSheetId="11" hidden="1">[2]HEADER!#REF!</definedName>
    <definedName name="BExBE9K6C6Q27ZVX3WOCP2J41BHY" localSheetId="1" hidden="1">[2]HEADER!#REF!</definedName>
    <definedName name="BExBE9K6C6Q27ZVX3WOCP2J41BHY" localSheetId="7" hidden="1">[8]HEADER!#REF!</definedName>
    <definedName name="BExBE9K6C6Q27ZVX3WOCP2J41BHY" localSheetId="9" hidden="1">[6]HEADER!#REF!</definedName>
    <definedName name="BExBE9K6C6Q27ZVX3WOCP2J41BHY" hidden="1">[5]HEADER!#REF!</definedName>
    <definedName name="BEXcq" localSheetId="5" hidden="1">[5]ZQZBC_PLN__04_03_10!#REF!</definedName>
    <definedName name="BEXcq" localSheetId="7" hidden="1">[8]ZQZBC_PLN__04_03_10!#REF!</definedName>
    <definedName name="BEXcq" hidden="1">[5]ZQZBC_PLN__04_03_10!#REF!</definedName>
    <definedName name="BExCQGR4Z3D1E5XRGMT5VWBAFBXW" localSheetId="2" hidden="1">[2]ZQZBC_PLN__04_03_10!#REF!</definedName>
    <definedName name="BExCQGR4Z3D1E5XRGMT5VWBAFBXW" localSheetId="3" hidden="1">[2]ZQZBC_PLN__04_03_10!#REF!</definedName>
    <definedName name="BExCQGR4Z3D1E5XRGMT5VWBAFBXW" localSheetId="4" hidden="1">[2]ZQZBC_PLN__04_03_10!#REF!</definedName>
    <definedName name="BExCQGR4Z3D1E5XRGMT5VWBAFBXW" localSheetId="5" hidden="1">[5]ZQZBC_PLN__04_03_10!#REF!</definedName>
    <definedName name="BExCQGR4Z3D1E5XRGMT5VWBAFBXW" localSheetId="10" hidden="1">[6]ZQZBC_PLN__04_03_10!#REF!</definedName>
    <definedName name="BExCQGR4Z3D1E5XRGMT5VWBAFBXW" localSheetId="0" hidden="1">[7]ZQZBC_PLN__04_03_10!#REF!</definedName>
    <definedName name="BExCQGR4Z3D1E5XRGMT5VWBAFBXW" localSheetId="12" hidden="1">[2]ZQZBC_PLN__04_03_10!#REF!</definedName>
    <definedName name="BExCQGR4Z3D1E5XRGMT5VWBAFBXW" localSheetId="11" hidden="1">[2]ZQZBC_PLN__04_03_10!#REF!</definedName>
    <definedName name="BExCQGR4Z3D1E5XRGMT5VWBAFBXW" localSheetId="1" hidden="1">[2]ZQZBC_PLN__04_03_10!#REF!</definedName>
    <definedName name="BExCQGR4Z3D1E5XRGMT5VWBAFBXW" localSheetId="7" hidden="1">[8]ZQZBC_PLN__04_03_10!#REF!</definedName>
    <definedName name="BExCQGR4Z3D1E5XRGMT5VWBAFBXW" localSheetId="9" hidden="1">[6]ZQZBC_PLN__04_03_10!#REF!</definedName>
    <definedName name="BExCQGR4Z3D1E5XRGMT5VWBAFBXW" hidden="1">[5]ZQZBC_PLN__04_03_10!#REF!</definedName>
    <definedName name="BExMP7OQLL0R8VO1CGH6H677G4ZU" localSheetId="2" hidden="1">[2]HEADER!#REF!</definedName>
    <definedName name="BExMP7OQLL0R8VO1CGH6H677G4ZU" localSheetId="3" hidden="1">[2]HEADER!#REF!</definedName>
    <definedName name="BExMP7OQLL0R8VO1CGH6H677G4ZU" localSheetId="4" hidden="1">[2]HEADER!#REF!</definedName>
    <definedName name="BExMP7OQLL0R8VO1CGH6H677G4ZU" localSheetId="5" hidden="1">[5]HEADER!#REF!</definedName>
    <definedName name="BExMP7OQLL0R8VO1CGH6H677G4ZU" localSheetId="10" hidden="1">[6]HEADER!#REF!</definedName>
    <definedName name="BExMP7OQLL0R8VO1CGH6H677G4ZU" localSheetId="0" hidden="1">[7]HEADER!#REF!</definedName>
    <definedName name="BExMP7OQLL0R8VO1CGH6H677G4ZU" localSheetId="12" hidden="1">[2]HEADER!#REF!</definedName>
    <definedName name="BExMP7OQLL0R8VO1CGH6H677G4ZU" localSheetId="11" hidden="1">[2]HEADER!#REF!</definedName>
    <definedName name="BExMP7OQLL0R8VO1CGH6H677G4ZU" localSheetId="1" hidden="1">[2]HEADER!#REF!</definedName>
    <definedName name="BExMP7OQLL0R8VO1CGH6H677G4ZU" localSheetId="7" hidden="1">[8]HEADER!#REF!</definedName>
    <definedName name="BExMP7OQLL0R8VO1CGH6H677G4ZU" localSheetId="9" hidden="1">[6]HEADER!#REF!</definedName>
    <definedName name="BExMP7OQLL0R8VO1CGH6H677G4ZU" hidden="1">[5]HEADER!#REF!</definedName>
    <definedName name="BExO50CMJCMLOGHRH7OH9FMGVTSS" localSheetId="2" hidden="1">[2]HEADER!#REF!</definedName>
    <definedName name="BExO50CMJCMLOGHRH7OH9FMGVTSS" localSheetId="3" hidden="1">[2]HEADER!#REF!</definedName>
    <definedName name="BExO50CMJCMLOGHRH7OH9FMGVTSS" localSheetId="4" hidden="1">[2]HEADER!#REF!</definedName>
    <definedName name="BExO50CMJCMLOGHRH7OH9FMGVTSS" localSheetId="5" hidden="1">[5]HEADER!#REF!</definedName>
    <definedName name="BExO50CMJCMLOGHRH7OH9FMGVTSS" localSheetId="10" hidden="1">[6]HEADER!#REF!</definedName>
    <definedName name="BExO50CMJCMLOGHRH7OH9FMGVTSS" localSheetId="0" hidden="1">[7]HEADER!#REF!</definedName>
    <definedName name="BExO50CMJCMLOGHRH7OH9FMGVTSS" localSheetId="12" hidden="1">[2]HEADER!#REF!</definedName>
    <definedName name="BExO50CMJCMLOGHRH7OH9FMGVTSS" localSheetId="11" hidden="1">[2]HEADER!#REF!</definedName>
    <definedName name="BExO50CMJCMLOGHRH7OH9FMGVTSS" localSheetId="1" hidden="1">[2]HEADER!#REF!</definedName>
    <definedName name="BExO50CMJCMLOGHRH7OH9FMGVTSS" localSheetId="7" hidden="1">[8]HEADER!#REF!</definedName>
    <definedName name="BExO50CMJCMLOGHRH7OH9FMGVTSS" localSheetId="9" hidden="1">[6]HEADER!#REF!</definedName>
    <definedName name="BExO50CMJCMLOGHRH7OH9FMGVTSS" hidden="1">[5]HEADER!#REF!</definedName>
    <definedName name="BExOA3RQ9DFFMJC5QYZ23ZT9RUN8" localSheetId="2" hidden="1">[2]HEADER!#REF!</definedName>
    <definedName name="BExOA3RQ9DFFMJC5QYZ23ZT9RUN8" localSheetId="3" hidden="1">[2]HEADER!#REF!</definedName>
    <definedName name="BExOA3RQ9DFFMJC5QYZ23ZT9RUN8" localSheetId="4" hidden="1">[2]HEADER!#REF!</definedName>
    <definedName name="BExOA3RQ9DFFMJC5QYZ23ZT9RUN8" localSheetId="5" hidden="1">[5]HEADER!#REF!</definedName>
    <definedName name="BExOA3RQ9DFFMJC5QYZ23ZT9RUN8" localSheetId="10" hidden="1">[6]HEADER!#REF!</definedName>
    <definedName name="BExOA3RQ9DFFMJC5QYZ23ZT9RUN8" localSheetId="0" hidden="1">[7]HEADER!#REF!</definedName>
    <definedName name="BExOA3RQ9DFFMJC5QYZ23ZT9RUN8" localSheetId="12" hidden="1">[2]HEADER!#REF!</definedName>
    <definedName name="BExOA3RQ9DFFMJC5QYZ23ZT9RUN8" localSheetId="11" hidden="1">[2]HEADER!#REF!</definedName>
    <definedName name="BExOA3RQ9DFFMJC5QYZ23ZT9RUN8" localSheetId="1" hidden="1">[2]HEADER!#REF!</definedName>
    <definedName name="BExOA3RQ9DFFMJC5QYZ23ZT9RUN8" localSheetId="7" hidden="1">[8]HEADER!#REF!</definedName>
    <definedName name="BExOA3RQ9DFFMJC5QYZ23ZT9RUN8" localSheetId="9" hidden="1">[6]HEADER!#REF!</definedName>
    <definedName name="BExOA3RQ9DFFMJC5QYZ23ZT9RUN8" hidden="1">[5]HEADER!#REF!</definedName>
    <definedName name="BExS6S40JMF44ZTMXW3UE4WW9B54" localSheetId="2" hidden="1">[2]HEADER!#REF!</definedName>
    <definedName name="BExS6S40JMF44ZTMXW3UE4WW9B54" localSheetId="3" hidden="1">[2]HEADER!#REF!</definedName>
    <definedName name="BExS6S40JMF44ZTMXW3UE4WW9B54" localSheetId="4" hidden="1">[2]HEADER!#REF!</definedName>
    <definedName name="BExS6S40JMF44ZTMXW3UE4WW9B54" localSheetId="5" hidden="1">[5]HEADER!#REF!</definedName>
    <definedName name="BExS6S40JMF44ZTMXW3UE4WW9B54" localSheetId="10" hidden="1">[6]HEADER!#REF!</definedName>
    <definedName name="BExS6S40JMF44ZTMXW3UE4WW9B54" localSheetId="0" hidden="1">[7]HEADER!#REF!</definedName>
    <definedName name="BExS6S40JMF44ZTMXW3UE4WW9B54" localSheetId="12" hidden="1">[2]HEADER!#REF!</definedName>
    <definedName name="BExS6S40JMF44ZTMXW3UE4WW9B54" localSheetId="11" hidden="1">[2]HEADER!#REF!</definedName>
    <definedName name="BExS6S40JMF44ZTMXW3UE4WW9B54" localSheetId="1" hidden="1">[2]HEADER!#REF!</definedName>
    <definedName name="BExS6S40JMF44ZTMXW3UE4WW9B54" localSheetId="7" hidden="1">[8]HEADER!#REF!</definedName>
    <definedName name="BExS6S40JMF44ZTMXW3UE4WW9B54" localSheetId="9" hidden="1">[6]HEADER!#REF!</definedName>
    <definedName name="BExS6S40JMF44ZTMXW3UE4WW9B54" hidden="1">[5]HEADER!#REF!</definedName>
    <definedName name="BExU5I577AMALET6AIZ4P1LRV9CU" localSheetId="2" hidden="1">[2]ZQZBC_PLN__04_03_10!#REF!</definedName>
    <definedName name="BExU5I577AMALET6AIZ4P1LRV9CU" localSheetId="3" hidden="1">[2]ZQZBC_PLN__04_03_10!#REF!</definedName>
    <definedName name="BExU5I577AMALET6AIZ4P1LRV9CU" localSheetId="4" hidden="1">[2]ZQZBC_PLN__04_03_10!#REF!</definedName>
    <definedName name="BExU5I577AMALET6AIZ4P1LRV9CU" localSheetId="5" hidden="1">[5]ZQZBC_PLN__04_03_10!#REF!</definedName>
    <definedName name="BExU5I577AMALET6AIZ4P1LRV9CU" localSheetId="10" hidden="1">[6]ZQZBC_PLN__04_03_10!#REF!</definedName>
    <definedName name="BExU5I577AMALET6AIZ4P1LRV9CU" localSheetId="0" hidden="1">[7]ZQZBC_PLN__04_03_10!#REF!</definedName>
    <definedName name="BExU5I577AMALET6AIZ4P1LRV9CU" localSheetId="12" hidden="1">[2]ZQZBC_PLN__04_03_10!#REF!</definedName>
    <definedName name="BExU5I577AMALET6AIZ4P1LRV9CU" localSheetId="11" hidden="1">[2]ZQZBC_PLN__04_03_10!#REF!</definedName>
    <definedName name="BExU5I577AMALET6AIZ4P1LRV9CU" localSheetId="1" hidden="1">[2]ZQZBC_PLN__04_03_10!#REF!</definedName>
    <definedName name="BExU5I577AMALET6AIZ4P1LRV9CU" localSheetId="7" hidden="1">[8]ZQZBC_PLN__04_03_10!#REF!</definedName>
    <definedName name="BExU5I577AMALET6AIZ4P1LRV9CU" localSheetId="9" hidden="1">[6]ZQZBC_PLN__04_03_10!#REF!</definedName>
    <definedName name="BExU5I577AMALET6AIZ4P1LRV9CU" hidden="1">[5]ZQZBC_PLN__04_03_10!#REF!</definedName>
    <definedName name="BExU7EBQBMZVYUSS9YS0I4JESH9L" localSheetId="2" hidden="1">[2]HEADER!#REF!</definedName>
    <definedName name="BExU7EBQBMZVYUSS9YS0I4JESH9L" localSheetId="3" hidden="1">[2]HEADER!#REF!</definedName>
    <definedName name="BExU7EBQBMZVYUSS9YS0I4JESH9L" localSheetId="4" hidden="1">[2]HEADER!#REF!</definedName>
    <definedName name="BExU7EBQBMZVYUSS9YS0I4JESH9L" localSheetId="5" hidden="1">[5]HEADER!#REF!</definedName>
    <definedName name="BExU7EBQBMZVYUSS9YS0I4JESH9L" localSheetId="10" hidden="1">[6]HEADER!#REF!</definedName>
    <definedName name="BExU7EBQBMZVYUSS9YS0I4JESH9L" localSheetId="0" hidden="1">[7]HEADER!#REF!</definedName>
    <definedName name="BExU7EBQBMZVYUSS9YS0I4JESH9L" localSheetId="12" hidden="1">[2]HEADER!#REF!</definedName>
    <definedName name="BExU7EBQBMZVYUSS9YS0I4JESH9L" localSheetId="11" hidden="1">[2]HEADER!#REF!</definedName>
    <definedName name="BExU7EBQBMZVYUSS9YS0I4JESH9L" localSheetId="1" hidden="1">[2]HEADER!#REF!</definedName>
    <definedName name="BExU7EBQBMZVYUSS9YS0I4JESH9L" localSheetId="7" hidden="1">[8]HEADER!#REF!</definedName>
    <definedName name="BExU7EBQBMZVYUSS9YS0I4JESH9L" localSheetId="9" hidden="1">[6]HEADER!#REF!</definedName>
    <definedName name="BExU7EBQBMZVYUSS9YS0I4JESH9L" hidden="1">[5]HEADER!#REF!</definedName>
    <definedName name="BExUC9I2YXGSCVE8W0KZ56D3E9UX" localSheetId="2" hidden="1">[2]HEADER!#REF!</definedName>
    <definedName name="BExUC9I2YXGSCVE8W0KZ56D3E9UX" localSheetId="3" hidden="1">[2]HEADER!#REF!</definedName>
    <definedName name="BExUC9I2YXGSCVE8W0KZ56D3E9UX" localSheetId="4" hidden="1">[2]HEADER!#REF!</definedName>
    <definedName name="BExUC9I2YXGSCVE8W0KZ56D3E9UX" localSheetId="5" hidden="1">[5]HEADER!#REF!</definedName>
    <definedName name="BExUC9I2YXGSCVE8W0KZ56D3E9UX" localSheetId="10" hidden="1">[6]HEADER!#REF!</definedName>
    <definedName name="BExUC9I2YXGSCVE8W0KZ56D3E9UX" localSheetId="0" hidden="1">[7]HEADER!#REF!</definedName>
    <definedName name="BExUC9I2YXGSCVE8W0KZ56D3E9UX" localSheetId="12" hidden="1">[2]HEADER!#REF!</definedName>
    <definedName name="BExUC9I2YXGSCVE8W0KZ56D3E9UX" localSheetId="11" hidden="1">[2]HEADER!#REF!</definedName>
    <definedName name="BExUC9I2YXGSCVE8W0KZ56D3E9UX" localSheetId="1" hidden="1">[2]HEADER!#REF!</definedName>
    <definedName name="BExUC9I2YXGSCVE8W0KZ56D3E9UX" localSheetId="7" hidden="1">[8]HEADER!#REF!</definedName>
    <definedName name="BExUC9I2YXGSCVE8W0KZ56D3E9UX" localSheetId="9" hidden="1">[6]HEADER!#REF!</definedName>
    <definedName name="BExUC9I2YXGSCVE8W0KZ56D3E9UX" hidden="1">[5]HEADER!#REF!</definedName>
    <definedName name="BExZJQJI4H09EC94GXCLZDAB05VB" localSheetId="2" hidden="1">[2]HEADER!#REF!</definedName>
    <definedName name="BExZJQJI4H09EC94GXCLZDAB05VB" localSheetId="3" hidden="1">[2]HEADER!#REF!</definedName>
    <definedName name="BExZJQJI4H09EC94GXCLZDAB05VB" localSheetId="4" hidden="1">[2]HEADER!#REF!</definedName>
    <definedName name="BExZJQJI4H09EC94GXCLZDAB05VB" localSheetId="5" hidden="1">[5]HEADER!#REF!</definedName>
    <definedName name="BExZJQJI4H09EC94GXCLZDAB05VB" localSheetId="10" hidden="1">[6]HEADER!#REF!</definedName>
    <definedName name="BExZJQJI4H09EC94GXCLZDAB05VB" localSheetId="0" hidden="1">[7]HEADER!#REF!</definedName>
    <definedName name="BExZJQJI4H09EC94GXCLZDAB05VB" localSheetId="12" hidden="1">[2]HEADER!#REF!</definedName>
    <definedName name="BExZJQJI4H09EC94GXCLZDAB05VB" localSheetId="11" hidden="1">[2]HEADER!#REF!</definedName>
    <definedName name="BExZJQJI4H09EC94GXCLZDAB05VB" localSheetId="1" hidden="1">[2]HEADER!#REF!</definedName>
    <definedName name="BExZJQJI4H09EC94GXCLZDAB05VB" localSheetId="7" hidden="1">[8]HEADER!#REF!</definedName>
    <definedName name="BExZJQJI4H09EC94GXCLZDAB05VB" localSheetId="9" hidden="1">[6]HEADER!#REF!</definedName>
    <definedName name="BExZJQJI4H09EC94GXCLZDAB05VB" hidden="1">[5]HEADER!#REF!</definedName>
    <definedName name="dfgfdhgdh" localSheetId="5" hidden="1">[2]HEADER!#REF!</definedName>
    <definedName name="dfgfdhgdh" localSheetId="6" hidden="1">[3]HEADER!#REF!</definedName>
    <definedName name="dfgfdhgdh" hidden="1">[2]HEADER!#REF!</definedName>
    <definedName name="fdfjasgtsdlsadkpsodfdklad" localSheetId="5" hidden="1">[2]HEADER!#REF!</definedName>
    <definedName name="fdfjasgtsdlsadkpsodfdklad" localSheetId="6" hidden="1">[3]HEADER!#REF!</definedName>
    <definedName name="fdfjasgtsdlsadkpsodfdklad" hidden="1">[2]HEADER!#REF!</definedName>
    <definedName name="FGVZXVCXXV" localSheetId="5" hidden="1">[4]HEADER!#REF!</definedName>
    <definedName name="FGVZXVCXXV" hidden="1">[4]HEADER!#REF!</definedName>
    <definedName name="kakaksajdskjdk" localSheetId="5" hidden="1">[5]HEADER!#REF!</definedName>
    <definedName name="kakaksajdskjdk" hidden="1">[5]HEADER!#REF!</definedName>
    <definedName name="lapa" localSheetId="5" hidden="1">[5]HEADER!#REF!</definedName>
    <definedName name="lapa" localSheetId="7" hidden="1">[8]HEADER!#REF!</definedName>
    <definedName name="lapa" hidden="1">[5]HEADER!#REF!</definedName>
    <definedName name="_xlnm.Print_Titles" localSheetId="13">'62res'!$1:$1</definedName>
    <definedName name="_xlnm.Print_Titles" localSheetId="14">'64res'!$1:$1</definedName>
    <definedName name="_xlnm.Print_Titles" localSheetId="2">AM!$1:$1</definedName>
    <definedName name="_xlnm.Print_Titles" localSheetId="3">EM!$1:$1</definedName>
    <definedName name="_xlnm.Print_Titles" localSheetId="4">FM!$1:$1</definedName>
    <definedName name="_xlnm.Print_Titles" localSheetId="5">IeM!$1:$1</definedName>
    <definedName name="_xlnm.Print_Titles" localSheetId="6">IZM!$1:$1</definedName>
    <definedName name="_xlnm.Print_Titles" localSheetId="10">KM!$1:$1</definedName>
    <definedName name="_xlnm.Print_Titles" localSheetId="8">'LM PB'!$1:$1</definedName>
    <definedName name="_xlnm.Print_Titles" localSheetId="0">priekšlikumi_teksta_daļai!$4:$5</definedName>
    <definedName name="_xlnm.Print_Titles" localSheetId="12">Prokuratūra!$1:$1</definedName>
    <definedName name="_xlnm.Print_Titles" localSheetId="11">SEPL!$1:$1</definedName>
    <definedName name="_xlnm.Print_Titles" localSheetId="1">SIF!$1:$1</definedName>
    <definedName name="_xlnm.Print_Titles" localSheetId="7">SM!$1:$1</definedName>
    <definedName name="_xlnm.Print_Titles" localSheetId="9">VARAM!$1:$1</definedName>
    <definedName name="saddffgghb" localSheetId="5" hidden="1">[5]HEADER!#REF!</definedName>
    <definedName name="saddffgghb" localSheetId="6" hidden="1">[5]HEADER!#REF!</definedName>
    <definedName name="saddffgghb" hidden="1">[5]HEADER!#REF!</definedName>
    <definedName name="SM00" localSheetId="5" hidden="1">[5]HEADER!#REF!</definedName>
    <definedName name="SM00" hidden="1">[5]HEADER!#REF!</definedName>
    <definedName name="smsmsmsmms222" localSheetId="5" hidden="1">[5]HEADER!#REF!</definedName>
    <definedName name="smsmsmsmms222" hidden="1">[5]HEADER!#REF!</definedName>
    <definedName name="svddssdfdf" localSheetId="5" hidden="1">[5]HEADER!#REF!</definedName>
    <definedName name="svddssdfdf" hidden="1">[5]HEADER!#REF!</definedName>
    <definedName name="TGYTRGRTWG" localSheetId="5" hidden="1">[4]HEADER!#REF!</definedName>
    <definedName name="TGYTRGRTWG" hidden="1">[4]HEADER!#REF!</definedName>
    <definedName name="wewrewfrefqwer" localSheetId="5" hidden="1">[2]HEADER!#REF!</definedName>
    <definedName name="wewrewfrefqwer" localSheetId="6" hidden="1">[3]HEADER!#REF!</definedName>
    <definedName name="wewrewfrefqwer" hidden="1">[2]HEADER!#REF!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5" i="18" l="1"/>
  <c r="D296" i="28"/>
  <c r="D288" i="28"/>
  <c r="D278" i="28"/>
  <c r="D185" i="28" l="1"/>
  <c r="A4" i="21"/>
  <c r="A275" i="28"/>
  <c r="G159" i="30"/>
  <c r="G155" i="30"/>
  <c r="G154" i="30"/>
  <c r="G143" i="30"/>
  <c r="G135" i="30"/>
  <c r="G125" i="30"/>
  <c r="A254" i="28"/>
  <c r="A207" i="28"/>
  <c r="A194" i="28"/>
  <c r="A181" i="28"/>
  <c r="A8" i="39"/>
  <c r="G272" i="28"/>
  <c r="G271" i="28" s="1"/>
  <c r="G270" i="28" s="1"/>
  <c r="G269" i="28" s="1"/>
  <c r="G268" i="28" s="1"/>
  <c r="G267" i="28" s="1"/>
  <c r="G266" i="28" s="1"/>
  <c r="D266" i="28"/>
  <c r="G264" i="28"/>
  <c r="G263" i="28" s="1"/>
  <c r="G262" i="28" s="1"/>
  <c r="G261" i="28" s="1"/>
  <c r="G260" i="28" s="1"/>
  <c r="G259" i="28" s="1"/>
  <c r="G258" i="28" s="1"/>
  <c r="D258" i="28"/>
  <c r="G19" i="39" l="1"/>
  <c r="F12" i="39"/>
  <c r="A4" i="26" l="1"/>
  <c r="G117" i="30"/>
  <c r="G116" i="30"/>
  <c r="G115" i="30"/>
  <c r="G113" i="30"/>
  <c r="G112" i="30"/>
  <c r="G109" i="30"/>
  <c r="G108" i="30"/>
  <c r="G107" i="30" s="1"/>
  <c r="G105" i="30"/>
  <c r="G104" i="30"/>
  <c r="G99" i="30"/>
  <c r="G98" i="30" s="1"/>
  <c r="G97" i="30" s="1"/>
  <c r="F99" i="30"/>
  <c r="F98" i="30" s="1"/>
  <c r="F97" i="30" s="1"/>
  <c r="G95" i="30"/>
  <c r="F95" i="30"/>
  <c r="F94" i="30" s="1"/>
  <c r="G94" i="30"/>
  <c r="G190" i="28"/>
  <c r="G189" i="28"/>
  <c r="G188" i="28" s="1"/>
  <c r="G187" i="28" s="1"/>
  <c r="G828" i="21"/>
  <c r="G827" i="21" s="1"/>
  <c r="G824" i="21" s="1"/>
  <c r="G823" i="21" s="1"/>
  <c r="G822" i="21"/>
  <c r="G821" i="21" s="1"/>
  <c r="G820" i="21" s="1"/>
  <c r="G807" i="21"/>
  <c r="G806" i="21" s="1"/>
  <c r="G802" i="21" s="1"/>
  <c r="G801" i="21" s="1"/>
  <c r="G800" i="21"/>
  <c r="G799" i="21" s="1"/>
  <c r="G797" i="21" s="1"/>
  <c r="D75" i="27"/>
  <c r="D67" i="27"/>
  <c r="D66" i="27" s="1"/>
  <c r="D65" i="27" s="1"/>
  <c r="D64" i="27" s="1"/>
  <c r="D63" i="27" s="1"/>
  <c r="D62" i="27" s="1"/>
  <c r="D61" i="27" s="1"/>
  <c r="G66" i="27"/>
  <c r="G65" i="27" s="1"/>
  <c r="G64" i="27" s="1"/>
  <c r="D35" i="27"/>
  <c r="D34" i="27" s="1"/>
  <c r="D33" i="27" s="1"/>
  <c r="D32" i="27" s="1"/>
  <c r="D31" i="27" s="1"/>
  <c r="D30" i="27" s="1"/>
  <c r="D29" i="27" s="1"/>
  <c r="G34" i="27"/>
  <c r="G33" i="27" s="1"/>
  <c r="G32" i="27" s="1"/>
  <c r="G186" i="28" l="1"/>
  <c r="G185" i="28" s="1"/>
  <c r="G184" i="28" s="1"/>
  <c r="G63" i="27"/>
  <c r="G62" i="27" s="1"/>
  <c r="G61" i="27"/>
  <c r="G29" i="27"/>
  <c r="G31" i="27"/>
  <c r="G30" i="27" s="1"/>
  <c r="G232" i="21" l="1"/>
  <c r="G231" i="21" s="1"/>
  <c r="G229" i="21"/>
  <c r="G228" i="21" s="1"/>
  <c r="G225" i="21"/>
  <c r="G224" i="21"/>
  <c r="G222" i="21"/>
  <c r="G221" i="21" s="1"/>
  <c r="G218" i="21"/>
  <c r="G217" i="21" s="1"/>
  <c r="G215" i="21"/>
  <c r="G214" i="21" s="1"/>
  <c r="G205" i="21"/>
  <c r="G188" i="21"/>
  <c r="G187" i="21" s="1"/>
  <c r="G186" i="21" s="1"/>
  <c r="G184" i="21" s="1"/>
  <c r="G181" i="21"/>
  <c r="G164" i="21" s="1"/>
  <c r="G162" i="21"/>
  <c r="G160" i="21" s="1"/>
  <c r="G154" i="21"/>
  <c r="G148" i="21" s="1"/>
  <c r="G146" i="21"/>
  <c r="G139" i="21" s="1"/>
  <c r="D144" i="21"/>
  <c r="D143" i="21" s="1"/>
  <c r="D142" i="21" s="1"/>
  <c r="D140" i="21"/>
  <c r="D139" i="21"/>
  <c r="G775" i="21" l="1"/>
  <c r="G774" i="21" s="1"/>
  <c r="G771" i="21"/>
  <c r="G769" i="21" s="1"/>
  <c r="G751" i="21"/>
  <c r="G750" i="21" s="1"/>
  <c r="G749" i="21"/>
  <c r="G747" i="21"/>
  <c r="G745" i="21" s="1"/>
  <c r="G732" i="21"/>
  <c r="G731" i="21" s="1"/>
  <c r="G730" i="21" s="1"/>
  <c r="G728" i="21"/>
  <c r="G726" i="21" s="1"/>
  <c r="G719" i="21"/>
  <c r="G712" i="21"/>
  <c r="G711" i="21" s="1"/>
  <c r="G710" i="21" s="1"/>
  <c r="G709" i="21" s="1"/>
  <c r="G708" i="21" s="1"/>
  <c r="G707" i="21" s="1"/>
  <c r="G700" i="21"/>
  <c r="G693" i="21"/>
  <c r="G692" i="21" s="1"/>
  <c r="D681" i="21"/>
  <c r="D680" i="21" s="1"/>
  <c r="D679" i="21" s="1"/>
  <c r="D678" i="21" s="1"/>
  <c r="D677" i="21" s="1"/>
  <c r="D676" i="21" s="1"/>
  <c r="D675" i="21" s="1"/>
  <c r="D673" i="21"/>
  <c r="D672" i="21" s="1"/>
  <c r="D671" i="21" s="1"/>
  <c r="D670" i="21" s="1"/>
  <c r="D669" i="21" s="1"/>
  <c r="D668" i="21" s="1"/>
  <c r="D667" i="21" s="1"/>
  <c r="D665" i="21"/>
  <c r="D664" i="21" s="1"/>
  <c r="D663" i="21" s="1"/>
  <c r="D662" i="21" s="1"/>
  <c r="D661" i="21" s="1"/>
  <c r="D660" i="21" s="1"/>
  <c r="D659" i="21" s="1"/>
  <c r="C664" i="21"/>
  <c r="C663" i="21" s="1"/>
  <c r="C662" i="21" s="1"/>
  <c r="C661" i="21" s="1"/>
  <c r="C660" i="21" s="1"/>
  <c r="C659" i="21" s="1"/>
  <c r="D657" i="21"/>
  <c r="D656" i="21" s="1"/>
  <c r="D655" i="21" s="1"/>
  <c r="D654" i="21" s="1"/>
  <c r="D653" i="21" s="1"/>
  <c r="D652" i="21" s="1"/>
  <c r="D651" i="21" s="1"/>
  <c r="D648" i="21"/>
  <c r="D647" i="21" s="1"/>
  <c r="D646" i="21" s="1"/>
  <c r="D645" i="21" s="1"/>
  <c r="D644" i="21" s="1"/>
  <c r="D643" i="21" s="1"/>
  <c r="D630" i="21"/>
  <c r="D629" i="21" s="1"/>
  <c r="D623" i="21" s="1"/>
  <c r="D622" i="21" s="1"/>
  <c r="D619" i="21" s="1"/>
  <c r="D618" i="21" s="1"/>
  <c r="D617" i="21" s="1"/>
  <c r="D616" i="21" s="1"/>
  <c r="D608" i="21"/>
  <c r="D602" i="21" s="1"/>
  <c r="D595" i="21" s="1"/>
  <c r="D594" i="21" s="1"/>
  <c r="D586" i="21" s="1"/>
  <c r="D585" i="21" s="1"/>
  <c r="D584" i="21" s="1"/>
  <c r="D583" i="21" s="1"/>
  <c r="G565" i="21"/>
  <c r="G563" i="21"/>
  <c r="G560" i="21"/>
  <c r="G552" i="21"/>
  <c r="G550" i="21"/>
  <c r="G547" i="21"/>
  <c r="G539" i="21"/>
  <c r="G536" i="21"/>
  <c r="G533" i="21"/>
  <c r="G526" i="21"/>
  <c r="G525" i="21"/>
  <c r="G522" i="21"/>
  <c r="G521" i="21"/>
  <c r="G520" i="21"/>
  <c r="G519" i="21"/>
  <c r="G518" i="21" s="1"/>
  <c r="G502" i="21"/>
  <c r="G496" i="21"/>
  <c r="G493" i="21"/>
  <c r="G478" i="21"/>
  <c r="G468" i="21"/>
  <c r="G465" i="21"/>
  <c r="G464" i="21" s="1"/>
  <c r="G447" i="21"/>
  <c r="G446" i="21"/>
  <c r="G443" i="21"/>
  <c r="G442" i="21"/>
  <c r="G441" i="21"/>
  <c r="D428" i="21"/>
  <c r="D427" i="21" s="1"/>
  <c r="D426" i="21" s="1"/>
  <c r="D425" i="21" s="1"/>
  <c r="D424" i="21" s="1"/>
  <c r="D423" i="21" s="1"/>
  <c r="C428" i="21"/>
  <c r="C427" i="21" s="1"/>
  <c r="C426" i="21" s="1"/>
  <c r="C425" i="21" s="1"/>
  <c r="C424" i="21" s="1"/>
  <c r="C423" i="21" s="1"/>
  <c r="D420" i="21"/>
  <c r="D419" i="21" s="1"/>
  <c r="D418" i="21" s="1"/>
  <c r="D417" i="21" s="1"/>
  <c r="D416" i="21" s="1"/>
  <c r="D415" i="21" s="1"/>
  <c r="C420" i="21"/>
  <c r="C419" i="21" s="1"/>
  <c r="C418" i="21" s="1"/>
  <c r="C417" i="21" s="1"/>
  <c r="C416" i="21" s="1"/>
  <c r="C415" i="21" s="1"/>
  <c r="D389" i="21"/>
  <c r="D388" i="21" s="1"/>
  <c r="D380" i="21" s="1"/>
  <c r="D379" i="21" s="1"/>
  <c r="D378" i="21" s="1"/>
  <c r="D377" i="21" s="1"/>
  <c r="C377" i="21"/>
  <c r="D371" i="21"/>
  <c r="D370" i="21" s="1"/>
  <c r="D369" i="21" s="1"/>
  <c r="D368" i="21" s="1"/>
  <c r="D367" i="21" s="1"/>
  <c r="D366" i="21" s="1"/>
  <c r="C371" i="21"/>
  <c r="C370" i="21"/>
  <c r="C369" i="21" s="1"/>
  <c r="C368" i="21" s="1"/>
  <c r="C367" i="21" s="1"/>
  <c r="C366" i="21" s="1"/>
  <c r="G359" i="21"/>
  <c r="G356" i="21"/>
  <c r="G355" i="21"/>
  <c r="G342" i="21"/>
  <c r="G339" i="21"/>
  <c r="G338" i="21" s="1"/>
  <c r="G312" i="21"/>
  <c r="G311" i="21" s="1"/>
  <c r="G310" i="21" s="1"/>
  <c r="G308" i="21"/>
  <c r="G306" i="21" s="1"/>
  <c r="G288" i="21"/>
  <c r="G287" i="21"/>
  <c r="G286" i="21" s="1"/>
  <c r="G284" i="21"/>
  <c r="G282" i="21" s="1"/>
  <c r="G276" i="21"/>
  <c r="G272" i="21"/>
  <c r="G271" i="21" s="1"/>
  <c r="G268" i="21"/>
  <c r="G261" i="21" s="1"/>
  <c r="G254" i="21"/>
  <c r="G248" i="21" s="1"/>
  <c r="G246" i="21"/>
  <c r="G239" i="21" s="1"/>
  <c r="D244" i="21"/>
  <c r="D243" i="21"/>
  <c r="D242" i="21" s="1"/>
  <c r="D240" i="21"/>
  <c r="D239" i="21" s="1"/>
  <c r="D132" i="21"/>
  <c r="D117" i="21"/>
  <c r="D116" i="21" s="1"/>
  <c r="D111" i="21"/>
  <c r="D105" i="21"/>
  <c r="D97" i="21"/>
  <c r="D96" i="21" s="1"/>
  <c r="D95" i="21" s="1"/>
  <c r="D93" i="21"/>
  <c r="D91" i="21" s="1"/>
  <c r="G84" i="21"/>
  <c r="G83" i="21" s="1"/>
  <c r="G82" i="21" s="1"/>
  <c r="D83" i="21"/>
  <c r="D82" i="21" s="1"/>
  <c r="D81" i="21" s="1"/>
  <c r="G80" i="21"/>
  <c r="G78" i="21" s="1"/>
  <c r="D79" i="21"/>
  <c r="D78" i="21" s="1"/>
  <c r="D71" i="21"/>
  <c r="D56" i="21"/>
  <c r="D55" i="21" s="1"/>
  <c r="D50" i="21"/>
  <c r="D47" i="21"/>
  <c r="D32" i="21"/>
  <c r="D31" i="21"/>
  <c r="D30" i="21" s="1"/>
  <c r="D26" i="21"/>
  <c r="D20" i="21"/>
  <c r="D13" i="21"/>
  <c r="D12" i="21" s="1"/>
  <c r="D7" i="21"/>
  <c r="D99" i="27"/>
  <c r="C99" i="27"/>
  <c r="C98" i="27" s="1"/>
  <c r="C97" i="27" s="1"/>
  <c r="C96" i="27" s="1"/>
  <c r="C95" i="27" s="1"/>
  <c r="C94" i="27" s="1"/>
  <c r="C93" i="27" s="1"/>
  <c r="D98" i="27"/>
  <c r="D97" i="27" s="1"/>
  <c r="D96" i="27" s="1"/>
  <c r="D95" i="27" s="1"/>
  <c r="D94" i="27" s="1"/>
  <c r="D93" i="27" s="1"/>
  <c r="G440" i="21" l="1"/>
  <c r="G439" i="21" s="1"/>
  <c r="G438" i="21" s="1"/>
  <c r="G437" i="21" s="1"/>
  <c r="G436" i="21" s="1"/>
  <c r="G435" i="21" s="1"/>
  <c r="G492" i="21"/>
  <c r="G491" i="21" s="1"/>
  <c r="G490" i="21" s="1"/>
  <c r="G489" i="21" s="1"/>
  <c r="G485" i="21" s="1"/>
  <c r="G517" i="21"/>
  <c r="G516" i="21" s="1"/>
  <c r="G515" i="21" s="1"/>
  <c r="G514" i="21" s="1"/>
  <c r="G773" i="21"/>
  <c r="G546" i="21"/>
  <c r="G545" i="21" s="1"/>
  <c r="G544" i="21" s="1"/>
  <c r="G543" i="21" s="1"/>
  <c r="G542" i="21" s="1"/>
  <c r="D54" i="21"/>
  <c r="D11" i="21"/>
  <c r="G270" i="21"/>
  <c r="G559" i="21"/>
  <c r="G558" i="21" s="1"/>
  <c r="G557" i="21" s="1"/>
  <c r="G556" i="21" s="1"/>
  <c r="G555" i="21" s="1"/>
  <c r="G691" i="21"/>
  <c r="G690" i="21" s="1"/>
  <c r="G689" i="21" s="1"/>
  <c r="G688" i="21" s="1"/>
  <c r="G463" i="21"/>
  <c r="G462" i="21" s="1"/>
  <c r="G461" i="21" s="1"/>
  <c r="G452" i="21" s="1"/>
  <c r="D115" i="21"/>
  <c r="G337" i="21"/>
  <c r="G336" i="21" s="1"/>
  <c r="G335" i="21" s="1"/>
  <c r="G334" i="21" s="1"/>
  <c r="G354" i="21"/>
  <c r="G353" i="21" s="1"/>
  <c r="G352" i="21" s="1"/>
  <c r="G351" i="21" s="1"/>
  <c r="G532" i="21"/>
  <c r="G531" i="21" s="1"/>
  <c r="G530" i="21" s="1"/>
  <c r="G529" i="21" s="1"/>
  <c r="G528" i="21" s="1"/>
  <c r="D178" i="28"/>
  <c r="G135" i="28"/>
  <c r="G134" i="28" s="1"/>
  <c r="G133" i="28" s="1"/>
  <c r="G132" i="28" s="1"/>
  <c r="G129" i="28"/>
  <c r="D129" i="28"/>
  <c r="E128" i="28"/>
  <c r="E118" i="28"/>
  <c r="F202" i="29"/>
  <c r="F201" i="29"/>
  <c r="F199" i="29" s="1"/>
  <c r="F197" i="29"/>
  <c r="C197" i="29"/>
  <c r="F195" i="29"/>
  <c r="F194" i="29" s="1"/>
  <c r="C194" i="29"/>
  <c r="F192" i="29"/>
  <c r="C192" i="29"/>
  <c r="G191" i="29"/>
  <c r="G189" i="29" s="1"/>
  <c r="G185" i="29" s="1"/>
  <c r="G184" i="29" s="1"/>
  <c r="G183" i="29" s="1"/>
  <c r="G182" i="29" s="1"/>
  <c r="G174" i="29" s="1"/>
  <c r="F189" i="29"/>
  <c r="C189" i="29"/>
  <c r="D188" i="29"/>
  <c r="D186" i="29" s="1"/>
  <c r="D182" i="29" s="1"/>
  <c r="D181" i="29" s="1"/>
  <c r="D199" i="29" s="1"/>
  <c r="D200" i="29" s="1"/>
  <c r="D201" i="29" s="1"/>
  <c r="D202" i="29" s="1"/>
  <c r="F186" i="29"/>
  <c r="C186" i="29"/>
  <c r="C183" i="29"/>
  <c r="F182" i="29"/>
  <c r="F179" i="29"/>
  <c r="F178" i="29" s="1"/>
  <c r="F177" i="29" s="1"/>
  <c r="F176" i="29" s="1"/>
  <c r="C179" i="29"/>
  <c r="C175" i="29"/>
  <c r="C174" i="29"/>
  <c r="F171" i="29"/>
  <c r="F170" i="29"/>
  <c r="F168" i="29"/>
  <c r="F166" i="29"/>
  <c r="F163" i="29" s="1"/>
  <c r="C166" i="29"/>
  <c r="F164" i="29"/>
  <c r="C163" i="29"/>
  <c r="F161" i="29"/>
  <c r="C161" i="29"/>
  <c r="G158" i="29"/>
  <c r="F158" i="29"/>
  <c r="C158" i="29"/>
  <c r="D157" i="29"/>
  <c r="D155" i="29" s="1"/>
  <c r="D151" i="29" s="1"/>
  <c r="D150" i="29" s="1"/>
  <c r="D168" i="29" s="1"/>
  <c r="D169" i="29" s="1"/>
  <c r="D170" i="29" s="1"/>
  <c r="D171" i="29" s="1"/>
  <c r="F155" i="29"/>
  <c r="C155" i="29"/>
  <c r="G154" i="29"/>
  <c r="G153" i="29" s="1"/>
  <c r="G152" i="29" s="1"/>
  <c r="G151" i="29" s="1"/>
  <c r="G143" i="29" s="1"/>
  <c r="C152" i="29"/>
  <c r="F151" i="29"/>
  <c r="F148" i="29"/>
  <c r="F147" i="29" s="1"/>
  <c r="F146" i="29" s="1"/>
  <c r="F145" i="29" s="1"/>
  <c r="C148" i="29"/>
  <c r="C143" i="29" s="1"/>
  <c r="C144" i="29"/>
  <c r="C133" i="29"/>
  <c r="C131" i="29"/>
  <c r="D129" i="29"/>
  <c r="D127" i="29" s="1"/>
  <c r="D123" i="29" s="1"/>
  <c r="D122" i="29" s="1"/>
  <c r="D135" i="29" s="1"/>
  <c r="D136" i="29" s="1"/>
  <c r="D137" i="29" s="1"/>
  <c r="D138" i="29" s="1"/>
  <c r="C127" i="29"/>
  <c r="C124" i="29"/>
  <c r="C119" i="29"/>
  <c r="C118" i="29" s="1"/>
  <c r="C116" i="29" s="1"/>
  <c r="C115" i="29" s="1"/>
  <c r="F118" i="29"/>
  <c r="F117" i="29" s="1"/>
  <c r="F116" i="29" s="1"/>
  <c r="F114" i="29"/>
  <c r="F113" i="29" s="1"/>
  <c r="C112" i="29"/>
  <c r="G111" i="29"/>
  <c r="G110" i="29" s="1"/>
  <c r="G109" i="29" s="1"/>
  <c r="G108" i="29" s="1"/>
  <c r="G107" i="29" s="1"/>
  <c r="G106" i="29" s="1"/>
  <c r="F111" i="29"/>
  <c r="C110" i="29"/>
  <c r="F99" i="29"/>
  <c r="F98" i="29" s="1"/>
  <c r="G96" i="29"/>
  <c r="G93" i="29" s="1"/>
  <c r="G92" i="29" s="1"/>
  <c r="G91" i="29" s="1"/>
  <c r="G90" i="29" s="1"/>
  <c r="G89" i="29" s="1"/>
  <c r="F96" i="29"/>
  <c r="F94" i="29"/>
  <c r="F82" i="29"/>
  <c r="F81" i="29"/>
  <c r="F79" i="29" s="1"/>
  <c r="G77" i="29"/>
  <c r="G74" i="29" s="1"/>
  <c r="G65" i="29" s="1"/>
  <c r="G64" i="29" s="1"/>
  <c r="G63" i="29" s="1"/>
  <c r="G62" i="29" s="1"/>
  <c r="G54" i="29" s="1"/>
  <c r="F77" i="29"/>
  <c r="F75" i="29"/>
  <c r="F72" i="29"/>
  <c r="F69" i="29"/>
  <c r="F66" i="29"/>
  <c r="F62" i="29"/>
  <c r="F59" i="29"/>
  <c r="D59" i="29"/>
  <c r="D58" i="29" s="1"/>
  <c r="D57" i="29" s="1"/>
  <c r="D56" i="29" s="1"/>
  <c r="D55" i="29" s="1"/>
  <c r="D54" i="29" s="1"/>
  <c r="C59" i="29"/>
  <c r="C58" i="29" s="1"/>
  <c r="C57" i="29" s="1"/>
  <c r="C56" i="29" s="1"/>
  <c r="C55" i="29" s="1"/>
  <c r="C54" i="29" s="1"/>
  <c r="F58" i="29"/>
  <c r="F57" i="29" s="1"/>
  <c r="F56" i="29" s="1"/>
  <c r="F54" i="29" s="1"/>
  <c r="F51" i="29"/>
  <c r="F50" i="29"/>
  <c r="F48" i="29" s="1"/>
  <c r="G46" i="29"/>
  <c r="F46" i="29"/>
  <c r="F44" i="29"/>
  <c r="G43" i="29"/>
  <c r="G34" i="29" s="1"/>
  <c r="G33" i="29" s="1"/>
  <c r="G32" i="29" s="1"/>
  <c r="G31" i="29" s="1"/>
  <c r="G23" i="29" s="1"/>
  <c r="F43" i="29"/>
  <c r="F41" i="29"/>
  <c r="F38" i="29"/>
  <c r="F35" i="29"/>
  <c r="F31" i="29"/>
  <c r="F28" i="29"/>
  <c r="F27" i="29" s="1"/>
  <c r="F26" i="29" s="1"/>
  <c r="F25" i="29" s="1"/>
  <c r="F23" i="29" s="1"/>
  <c r="D28" i="29"/>
  <c r="C28" i="29"/>
  <c r="C27" i="29" s="1"/>
  <c r="C26" i="29" s="1"/>
  <c r="C25" i="29" s="1"/>
  <c r="C24" i="29" s="1"/>
  <c r="C23" i="29" s="1"/>
  <c r="D27" i="29"/>
  <c r="D26" i="29" s="1"/>
  <c r="D25" i="29" s="1"/>
  <c r="D24" i="29" s="1"/>
  <c r="D23" i="29" s="1"/>
  <c r="G17" i="29"/>
  <c r="G16" i="29" s="1"/>
  <c r="G11" i="29" s="1"/>
  <c r="G10" i="29" s="1"/>
  <c r="G9" i="29" s="1"/>
  <c r="G8" i="29" s="1"/>
  <c r="G7" i="29" s="1"/>
  <c r="F17" i="29"/>
  <c r="F16" i="29"/>
  <c r="F14" i="29"/>
  <c r="D13" i="29"/>
  <c r="D12" i="29" s="1"/>
  <c r="D11" i="29" s="1"/>
  <c r="D10" i="29" s="1"/>
  <c r="D9" i="29" s="1"/>
  <c r="D8" i="29" s="1"/>
  <c r="D7" i="29" s="1"/>
  <c r="F12" i="29"/>
  <c r="F11" i="29" s="1"/>
  <c r="F10" i="29" s="1"/>
  <c r="F9" i="29" s="1"/>
  <c r="F8" i="29" s="1"/>
  <c r="F7" i="29" s="1"/>
  <c r="C12" i="29"/>
  <c r="C11" i="29" s="1"/>
  <c r="C10" i="29" s="1"/>
  <c r="C9" i="29" s="1"/>
  <c r="C8" i="29" s="1"/>
  <c r="C7" i="29" s="1"/>
  <c r="F93" i="29" l="1"/>
  <c r="F92" i="29" s="1"/>
  <c r="F91" i="29" s="1"/>
  <c r="F90" i="29" s="1"/>
  <c r="F89" i="29" s="1"/>
  <c r="F34" i="29"/>
  <c r="F33" i="29" s="1"/>
  <c r="F74" i="29"/>
  <c r="F174" i="29"/>
  <c r="C160" i="29"/>
  <c r="C151" i="29" s="1"/>
  <c r="C150" i="29" s="1"/>
  <c r="C168" i="29" s="1"/>
  <c r="C169" i="29" s="1"/>
  <c r="C170" i="29" s="1"/>
  <c r="C171" i="29" s="1"/>
  <c r="F110" i="29"/>
  <c r="F109" i="29" s="1"/>
  <c r="F108" i="29" s="1"/>
  <c r="F107" i="29" s="1"/>
  <c r="F106" i="29" s="1"/>
  <c r="C130" i="29"/>
  <c r="C123" i="29" s="1"/>
  <c r="C122" i="29" s="1"/>
  <c r="F154" i="29"/>
  <c r="F153" i="29" s="1"/>
  <c r="F185" i="29"/>
  <c r="F184" i="29" s="1"/>
  <c r="C109" i="29"/>
  <c r="C108" i="29" s="1"/>
  <c r="C107" i="29" s="1"/>
  <c r="C106" i="29" s="1"/>
  <c r="F143" i="29"/>
  <c r="C191" i="29"/>
  <c r="C182" i="29" s="1"/>
  <c r="C181" i="29" s="1"/>
  <c r="C199" i="29" s="1"/>
  <c r="C200" i="29" s="1"/>
  <c r="C201" i="29" s="1"/>
  <c r="C202" i="29" s="1"/>
  <c r="F65" i="29"/>
  <c r="F64" i="29" s="1"/>
  <c r="C98" i="24"/>
  <c r="C97" i="24" s="1"/>
  <c r="C95" i="24" s="1"/>
  <c r="C92" i="24"/>
  <c r="C89" i="24" s="1"/>
  <c r="C90" i="24"/>
  <c r="C87" i="24"/>
  <c r="C85" i="24"/>
  <c r="C82" i="24"/>
  <c r="C78" i="24"/>
  <c r="C76" i="24"/>
  <c r="C75" i="24"/>
  <c r="C74" i="24" s="1"/>
  <c r="C73" i="24" s="1"/>
  <c r="C71" i="24" s="1"/>
  <c r="C68" i="24"/>
  <c r="C67" i="24" s="1"/>
  <c r="C64" i="24"/>
  <c r="C63" i="24" s="1"/>
  <c r="C61" i="24" s="1"/>
  <c r="C58" i="24"/>
  <c r="C56" i="24"/>
  <c r="C53" i="24"/>
  <c r="C51" i="24"/>
  <c r="C48" i="24"/>
  <c r="C44" i="24"/>
  <c r="C42" i="24"/>
  <c r="C41" i="24" s="1"/>
  <c r="C40" i="24" s="1"/>
  <c r="C39" i="24" s="1"/>
  <c r="D31" i="24"/>
  <c r="C31" i="24"/>
  <c r="C30" i="24" s="1"/>
  <c r="C28" i="24" s="1"/>
  <c r="G30" i="24"/>
  <c r="G29" i="24" s="1"/>
  <c r="G28" i="24" s="1"/>
  <c r="F30" i="24"/>
  <c r="F29" i="24" s="1"/>
  <c r="F28" i="24" s="1"/>
  <c r="D30" i="24"/>
  <c r="D28" i="24" s="1"/>
  <c r="G26" i="24"/>
  <c r="G25" i="24" s="1"/>
  <c r="G24" i="24" s="1"/>
  <c r="F26" i="24"/>
  <c r="F25" i="24" s="1"/>
  <c r="F24" i="24" s="1"/>
  <c r="D26" i="24"/>
  <c r="D25" i="24" s="1"/>
  <c r="C26" i="24"/>
  <c r="C25" i="24" s="1"/>
  <c r="D22" i="24"/>
  <c r="D20" i="24" s="1"/>
  <c r="C22" i="24"/>
  <c r="C20" i="24" s="1"/>
  <c r="G21" i="24"/>
  <c r="F21" i="24"/>
  <c r="G20" i="24"/>
  <c r="F20" i="24"/>
  <c r="G12" i="24"/>
  <c r="G11" i="24" s="1"/>
  <c r="G10" i="24" s="1"/>
  <c r="F12" i="24"/>
  <c r="F11" i="24" s="1"/>
  <c r="F10" i="24" s="1"/>
  <c r="D12" i="24"/>
  <c r="D11" i="24" s="1"/>
  <c r="D10" i="24" s="1"/>
  <c r="C12" i="24"/>
  <c r="C11" i="24" s="1"/>
  <c r="C10" i="24" s="1"/>
  <c r="G8" i="24"/>
  <c r="G7" i="24" s="1"/>
  <c r="F8" i="24"/>
  <c r="F7" i="24" s="1"/>
  <c r="D8" i="24"/>
  <c r="C8" i="24"/>
  <c r="C7" i="24" s="1"/>
  <c r="D7" i="24"/>
  <c r="C135" i="29" l="1"/>
  <c r="C136" i="29" s="1"/>
  <c r="C137" i="29" s="1"/>
  <c r="C138" i="29" s="1"/>
  <c r="F23" i="24"/>
  <c r="G23" i="24"/>
  <c r="C55" i="24"/>
  <c r="C47" i="24" s="1"/>
  <c r="C46" i="24" s="1"/>
  <c r="C37" i="24"/>
  <c r="C81" i="24"/>
  <c r="C80" i="24" s="1"/>
  <c r="C24" i="24"/>
  <c r="D24" i="24"/>
  <c r="C66" i="24" l="1"/>
  <c r="D78" i="30"/>
  <c r="A10" i="18" l="1"/>
  <c r="A18" i="18" s="1"/>
  <c r="E63" i="36"/>
  <c r="H48" i="35"/>
  <c r="H54" i="35" s="1"/>
  <c r="G48" i="35"/>
  <c r="F48" i="35"/>
  <c r="F54" i="35" s="1"/>
  <c r="E63" i="34"/>
  <c r="F57" i="33"/>
  <c r="E57" i="33"/>
  <c r="E63" i="33" s="1"/>
  <c r="G26" i="31"/>
  <c r="G25" i="31" s="1"/>
  <c r="G24" i="31" s="1"/>
  <c r="G23" i="31" s="1"/>
  <c r="G22" i="31" s="1"/>
  <c r="G21" i="31" s="1"/>
  <c r="G20" i="31" s="1"/>
  <c r="F26" i="31"/>
  <c r="F25" i="31" s="1"/>
  <c r="F24" i="31" s="1"/>
  <c r="F23" i="31" s="1"/>
  <c r="F22" i="31" s="1"/>
  <c r="F21" i="31" s="1"/>
  <c r="F20" i="31" s="1"/>
  <c r="D26" i="31"/>
  <c r="D25" i="31" s="1"/>
  <c r="D24" i="31" s="1"/>
  <c r="D23" i="31" s="1"/>
  <c r="D22" i="31" s="1"/>
  <c r="D21" i="31" s="1"/>
  <c r="D20" i="31" s="1"/>
  <c r="C26" i="31"/>
  <c r="C25" i="31" s="1"/>
  <c r="C24" i="31" s="1"/>
  <c r="C23" i="31" s="1"/>
  <c r="C22" i="31" s="1"/>
  <c r="C21" i="31" s="1"/>
  <c r="C20" i="31" s="1"/>
  <c r="G13" i="31"/>
  <c r="F13" i="31"/>
  <c r="F12" i="31" s="1"/>
  <c r="F11" i="31" s="1"/>
  <c r="F10" i="31" s="1"/>
  <c r="F9" i="31" s="1"/>
  <c r="F8" i="31" s="1"/>
  <c r="F7" i="31" s="1"/>
  <c r="D13" i="31"/>
  <c r="D12" i="31" s="1"/>
  <c r="D11" i="31" s="1"/>
  <c r="D10" i="31" s="1"/>
  <c r="D9" i="31" s="1"/>
  <c r="D8" i="31" s="1"/>
  <c r="D7" i="31" s="1"/>
  <c r="C13" i="31"/>
  <c r="C12" i="31" s="1"/>
  <c r="C11" i="31" s="1"/>
  <c r="C10" i="31" s="1"/>
  <c r="C9" i="31" s="1"/>
  <c r="C8" i="31" s="1"/>
  <c r="C7" i="31" s="1"/>
  <c r="G12" i="31"/>
  <c r="G11" i="31" s="1"/>
  <c r="G10" i="31" s="1"/>
  <c r="G9" i="31" s="1"/>
  <c r="G8" i="31" s="1"/>
  <c r="G7" i="31" s="1"/>
  <c r="A4" i="25" l="1"/>
  <c r="A86" i="25" s="1"/>
  <c r="A4" i="28" s="1"/>
  <c r="A70" i="28" s="1"/>
  <c r="A115" i="28" s="1"/>
  <c r="A75" i="21" s="1"/>
  <c r="A88" i="21" s="1"/>
  <c r="A258" i="21" l="1"/>
  <c r="A331" i="21" s="1"/>
  <c r="A363" i="21" s="1"/>
  <c r="A432" i="21" s="1"/>
  <c r="A569" i="21" s="1"/>
  <c r="A685" i="21" s="1"/>
  <c r="A723" i="21" s="1"/>
  <c r="A136" i="21"/>
  <c r="A236" i="21" s="1"/>
  <c r="D98" i="25"/>
  <c r="D97" i="25" s="1"/>
  <c r="D96" i="25" s="1"/>
  <c r="C98" i="25"/>
  <c r="C97" i="25" s="1"/>
  <c r="C96" i="25" s="1"/>
  <c r="D94" i="25"/>
  <c r="D93" i="25" s="1"/>
  <c r="C94" i="25"/>
  <c r="C93" i="25" s="1"/>
  <c r="G82" i="25"/>
  <c r="G81" i="25" s="1"/>
  <c r="F82" i="25"/>
  <c r="F81" i="25" s="1"/>
  <c r="G78" i="25"/>
  <c r="F78" i="25"/>
  <c r="G76" i="25"/>
  <c r="F76" i="25"/>
  <c r="G74" i="25"/>
  <c r="G72" i="25" s="1"/>
  <c r="F74" i="25"/>
  <c r="F72" i="25" s="1"/>
  <c r="G69" i="25"/>
  <c r="F69" i="25"/>
  <c r="G67" i="25"/>
  <c r="F67" i="25"/>
  <c r="G64" i="25"/>
  <c r="F64" i="25"/>
  <c r="G60" i="25"/>
  <c r="F60" i="25"/>
  <c r="G58" i="25"/>
  <c r="G57" i="25" s="1"/>
  <c r="G56" i="25" s="1"/>
  <c r="G55" i="25" s="1"/>
  <c r="F58" i="25"/>
  <c r="F57" i="25" s="1"/>
  <c r="F56" i="25" s="1"/>
  <c r="F55" i="25" s="1"/>
  <c r="D58" i="25"/>
  <c r="D57" i="25" s="1"/>
  <c r="D56" i="25" s="1"/>
  <c r="C58" i="25"/>
  <c r="C57" i="25" s="1"/>
  <c r="C56" i="25" s="1"/>
  <c r="D54" i="25"/>
  <c r="D53" i="25" s="1"/>
  <c r="C54" i="25"/>
  <c r="C53" i="25" s="1"/>
  <c r="G50" i="25"/>
  <c r="G49" i="25" s="1"/>
  <c r="F50" i="25"/>
  <c r="F49" i="25" s="1"/>
  <c r="G46" i="25"/>
  <c r="F46" i="25"/>
  <c r="G44" i="25"/>
  <c r="F44" i="25"/>
  <c r="G42" i="25"/>
  <c r="G40" i="25" s="1"/>
  <c r="F42" i="25"/>
  <c r="F40" i="25" s="1"/>
  <c r="G37" i="25"/>
  <c r="F37" i="25"/>
  <c r="G35" i="25"/>
  <c r="F35" i="25"/>
  <c r="G32" i="25"/>
  <c r="F32" i="25"/>
  <c r="G28" i="25"/>
  <c r="F28" i="25"/>
  <c r="G26" i="25"/>
  <c r="G25" i="25" s="1"/>
  <c r="G24" i="25" s="1"/>
  <c r="G23" i="25" s="1"/>
  <c r="F26" i="25"/>
  <c r="F25" i="25" s="1"/>
  <c r="F24" i="25" s="1"/>
  <c r="F23" i="25" s="1"/>
  <c r="D26" i="25"/>
  <c r="D25" i="25" s="1"/>
  <c r="D24" i="25" s="1"/>
  <c r="C26" i="25"/>
  <c r="C25" i="25" s="1"/>
  <c r="C24" i="25" s="1"/>
  <c r="D22" i="25"/>
  <c r="D21" i="25" s="1"/>
  <c r="C22" i="25"/>
  <c r="C21" i="25" s="1"/>
  <c r="F15" i="25"/>
  <c r="F12" i="25"/>
  <c r="F11" i="25" s="1"/>
  <c r="D12" i="25"/>
  <c r="D11" i="25" s="1"/>
  <c r="D10" i="25" s="1"/>
  <c r="C12" i="25"/>
  <c r="C11" i="25" s="1"/>
  <c r="C10" i="25" s="1"/>
  <c r="F8" i="25"/>
  <c r="F7" i="25" s="1"/>
  <c r="D8" i="25"/>
  <c r="D7" i="25" s="1"/>
  <c r="C8" i="25"/>
  <c r="C7" i="25" s="1"/>
  <c r="A794" i="21" l="1"/>
  <c r="A4" i="27" s="1"/>
  <c r="A26" i="27" s="1"/>
  <c r="A58" i="27" s="1"/>
  <c r="A90" i="27" s="1"/>
  <c r="A103" i="27" s="1"/>
  <c r="A4" i="24" s="1"/>
  <c r="G39" i="25"/>
  <c r="F71" i="25"/>
  <c r="F39" i="25"/>
  <c r="F31" i="25" s="1"/>
  <c r="F30" i="25" s="1"/>
  <c r="G31" i="25"/>
  <c r="G30" i="25" s="1"/>
  <c r="G71" i="25"/>
  <c r="G63" i="25" s="1"/>
  <c r="G62" i="25" s="1"/>
  <c r="F21" i="25"/>
  <c r="G21" i="25"/>
  <c r="F10" i="25"/>
  <c r="F63" i="25"/>
  <c r="F62" i="25" s="1"/>
  <c r="F53" i="25"/>
  <c r="G53" i="25"/>
  <c r="F48" i="25" l="1"/>
  <c r="G80" i="25"/>
  <c r="G48" i="25"/>
  <c r="F80" i="25"/>
  <c r="A16" i="24" l="1"/>
  <c r="A4" i="29" l="1"/>
  <c r="A86" i="29" s="1"/>
  <c r="A103" i="29" s="1"/>
  <c r="A4" i="22" s="1"/>
  <c r="A103" i="22" s="1"/>
  <c r="A4" i="30" s="1"/>
  <c r="A33" i="30" l="1"/>
  <c r="A60" i="30" s="1"/>
  <c r="A72" i="30" s="1"/>
  <c r="A29" i="18"/>
  <c r="A33" i="18" s="1"/>
  <c r="A91" i="30" l="1"/>
  <c r="A121" i="30" s="1"/>
  <c r="A151" i="30" s="1"/>
  <c r="A4" i="38" s="1"/>
  <c r="A4" i="37" s="1"/>
  <c r="A4" i="31" s="1"/>
  <c r="A17" i="31" s="1"/>
  <c r="A4" i="32" s="1"/>
  <c r="A9" i="33" s="1"/>
  <c r="A9" i="34" s="1"/>
  <c r="A9" i="35" s="1"/>
  <c r="A9" i="36" s="1"/>
</calcChain>
</file>

<file path=xl/sharedStrings.xml><?xml version="1.0" encoding="utf-8"?>
<sst xmlns="http://schemas.openxmlformats.org/spreadsheetml/2006/main" count="3138" uniqueCount="406">
  <si>
    <t>Subsīdijas un dotācijas</t>
  </si>
  <si>
    <t>Subsīdijas, dotācijas, sociālie maksājumi un kompensācijas</t>
  </si>
  <si>
    <t>Uzturēšanas izdevumi</t>
  </si>
  <si>
    <t>Izdevumi – kopā</t>
  </si>
  <si>
    <t>Vispārējā kārtībā sadalāmā dotācija no vispārējiem ieņēmumiem</t>
  </si>
  <si>
    <t>Dotācija no vispārējiem ieņēmumiem</t>
  </si>
  <si>
    <t>Resursi izdevumu segšanai</t>
  </si>
  <si>
    <t>4.pielikums</t>
  </si>
  <si>
    <t>74. Gadskārtējā valsts budžeta izpildes procesā pārdalāmais finansējums</t>
  </si>
  <si>
    <t>Priekšlikums par izmaiņām</t>
  </si>
  <si>
    <t>Pieņemts pirmajā lasījumā</t>
  </si>
  <si>
    <t>Ieņēmumi no maksas pakalpojumiem un citi pašu ieņēmumi – kopā</t>
  </si>
  <si>
    <t>Kārtējie izdevumi</t>
  </si>
  <si>
    <t>Atlīdzība</t>
  </si>
  <si>
    <t>Preces un pakalpojumi</t>
  </si>
  <si>
    <t>Transferti viena budžeta veida ietvaros un uzturēšanas izdevumu transferti starp budžeta veidiem</t>
  </si>
  <si>
    <t>Valsts budžeta transferti un uzturēšanas izdevumu transferti</t>
  </si>
  <si>
    <t>Sociāla rakstura maksājumi un kompensācijas</t>
  </si>
  <si>
    <t>Valsts budžeta uzturēšanas izdevumu transferti no valsts pamatbudžeta uz valsts speciālo budžetu</t>
  </si>
  <si>
    <t>Kapitālie izdevumi</t>
  </si>
  <si>
    <t>Pamatkapitāla veidošana</t>
  </si>
  <si>
    <t>11.pielikums</t>
  </si>
  <si>
    <t>tajā skaitā</t>
  </si>
  <si>
    <t>2024.gads</t>
  </si>
  <si>
    <t>2025.gads</t>
  </si>
  <si>
    <t>3.pielikums</t>
  </si>
  <si>
    <t>Kārtējie maksājumi Eiropas Savienības budžetā un starptautiskā sadarbība</t>
  </si>
  <si>
    <t>Starptautiskā sadarbība</t>
  </si>
  <si>
    <t>Pārējie valsts budžeta uzturēšanas izdevumu transferti citiem budžetiem</t>
  </si>
  <si>
    <t>Pārējie valsts budžeta uzturēšanas izdevumu transferti valsts budžeta daļēji finansētām atvasinātām publiskām personām un budžeta nefinansētām iestādēm</t>
  </si>
  <si>
    <t>Finansiālā bilance</t>
  </si>
  <si>
    <t>Finansēšana</t>
  </si>
  <si>
    <t>Naudas līdzekļi</t>
  </si>
  <si>
    <t xml:space="preserve">14. Iekšlietu ministrija </t>
  </si>
  <si>
    <t>I. Valsts pamatfunkciju īstenošana</t>
  </si>
  <si>
    <t>Valsts budžeta transferti no valsts pamatbudžeta uz valsts pamatbudžetu</t>
  </si>
  <si>
    <t>Valsts budžeta transferti no valsts pamatbudžeta dotācijas no vispārējiem ieņēmumiem uz valsts pamatbudžetu</t>
  </si>
  <si>
    <t>Valsts budžeta ieņēmumi</t>
  </si>
  <si>
    <t>2.pielikums</t>
  </si>
  <si>
    <t>Valsts pamatbudžeta ieņēmumi</t>
  </si>
  <si>
    <t xml:space="preserve"> 74. Gadskārtējā valsts budžeta izpildes procesā pārdalāmais finansējums</t>
  </si>
  <si>
    <t>02.00.00 "Līdzekļi neparedzētiem gadījumiem"</t>
  </si>
  <si>
    <t>80.00.00 "Nesadalītais finansējums Eiropas Savienības politiku instrumentu un pārējās ārvalstu finanšu palīdzības līdzfinansēto projektu un pasākumu īstenošanai"</t>
  </si>
  <si>
    <t>70.18.00 "Iekšējās drošības un Patvēruma, migrācijas un integrācijas fondu projektu un pasākumu īstenošana (2014-2020)"</t>
  </si>
  <si>
    <t>14. Iekšlietu ministrija</t>
  </si>
  <si>
    <t>II. ES politiku instrumentu un pārējās ārvalstu finanšu palīdzības līdzfinansēto projektu un pasākumu īstenošana</t>
  </si>
  <si>
    <t>Ārvalstu finanšu palīdzība iestādes ieņēmumos</t>
  </si>
  <si>
    <t>Iestādes ieņēmumi no ārvalstu finanšu palīdzības</t>
  </si>
  <si>
    <t>Ārvalstu finanšu palīdzība atmaksām valsts pamatbudžetam</t>
  </si>
  <si>
    <t>Transferti</t>
  </si>
  <si>
    <t>Valsts budžeta transferti</t>
  </si>
  <si>
    <t>Valsts pamatbudžeta savstarpējie transferti</t>
  </si>
  <si>
    <t>Valsts pamatbudžeta iestāžu saņemtie transferti no valsts pamatbudžeta</t>
  </si>
  <si>
    <t>Valsts pamatbudžeta iestāžu saņemtie transferti no ārvalstu finanšu palīdzības līdzekļiem</t>
  </si>
  <si>
    <t>Atmaksa valsts budžetā par veiktajiem izdevumiem</t>
  </si>
  <si>
    <t>Ārvalstu finanšu palīdzības naudas līdzekļu atlikumu izmaiņas palielinājums (-) vai samazinājums (+)</t>
  </si>
  <si>
    <t>70.21.00 “Atmaksas valsts pamatbudžetā par Iekšējās drošības un Patvēruma, migrācijas un integrācijas fondu finansējumu (2014-2020)”</t>
  </si>
  <si>
    <t>CESPI/IEM/039 "Atmaksas valsts pamatbudžetā par Iekšējās drošības un Patvēruma, migrācijas un integrācijas fondu finansējumu"</t>
  </si>
  <si>
    <t xml:space="preserve">Ārvalstu finanšu palīdzība iestādes ieņēmumos </t>
  </si>
  <si>
    <t>70.24.00 „Iekšējās drošības un Patvēruma, migrācijas un integrācijas fondu un Finansiāla atbalsta instrumenta robežu pārvaldībai un vīzu politikai projektu un pasākumu īstenošana (2021–2027)”</t>
  </si>
  <si>
    <t>CESPI/IEM/052 "Iekšējās drošības un Patvēruma, migrācijas un integrācijas fondu un Finansiāla atbalsta instrumenta robežu pārvaldībai un vīzu politikai projektu un pasākumu īstenošana (2021–2027)"</t>
  </si>
  <si>
    <t>70.51.00 „Atmaksas valsts pamatbudžetā par Iekšējās drošības un Patvēruma, migrācijas un integrācijas fondu un Finansiāla atbalsta instrumenta robežu pārvaldībai un vīzu politikai finansējumu (2021–2027)”</t>
  </si>
  <si>
    <t>CESPI/IEM/053 "Atmaksas valsts pamatbudžetā par Iekšējās drošības un Patvēruma, migrācijas un integrācijas fondu un Finansiāla atbalsta instrumenta robežu pārvaldībai un vīzu politikai finansējumu"</t>
  </si>
  <si>
    <t>Priekšlikumi 2.lasījumam</t>
  </si>
  <si>
    <t>Priekšlikums MK atzinumam</t>
  </si>
  <si>
    <t>2025. gads</t>
  </si>
  <si>
    <t>Atbalstīt</t>
  </si>
  <si>
    <t>Pārējie valsts pamatbudžetā saņemtie transferti no valsts pamatbudžeta</t>
  </si>
  <si>
    <t>Sadalījumā pa budžeta resoriem</t>
  </si>
  <si>
    <t xml:space="preserve">Ministriju un citu centrālo valsts iestāžu priekšlikumi </t>
  </si>
  <si>
    <t>likumprojekta „Par valsts budžetu 2024. gadam un budžeta ietvaru 2024., 2025. un 2026. gadam” izskatīšanai Saeimā otrajā lasījumā</t>
  </si>
  <si>
    <t>Par likumprojekta "Par valsts budžetu 2024. gadam un budžeta ietvaru 2024., 2025. un 2026. gadam" teksta daļu:</t>
  </si>
  <si>
    <t>Par likumprojekta "Par valsts budžetu 2024. gadam un budžeta ietvaru 2024., 2025. un 2026. gadam" skaitlisko daļu:</t>
  </si>
  <si>
    <t>07.00.00 "Ugunsdrošība, glābšana un civilā aizsardzība"</t>
  </si>
  <si>
    <t>2026.gads</t>
  </si>
  <si>
    <t>Saskaņā ar Ministru kabineta  2023. gada 7. novembra noteikumiem Nr.633 "Ugunsdrošības un civilās aizsardzības koledžas maksas pakalpojumu cenrādis" palielināti ieņēmumi no maksas pakalpojumiem un citi pašu ieņēmumi un attiecīgie izdevumi 2024. gadā un turpmāk ik gadu 5 747 euro.</t>
  </si>
  <si>
    <t>18.00.00 "Finansējums valsts drošības stiprināšanas pasākumiem"</t>
  </si>
  <si>
    <t>09.00.00 "Valsts drošības dienesta darbība"</t>
  </si>
  <si>
    <t>11.01.00 "Pilsonības un migrācijas lietu pārvalde"</t>
  </si>
  <si>
    <t>Budžeta apakšprogrammas 11.01.00 "Pilsonības un migrācijas lietu pārvalde" ietvaros veikta izdevumu pārdale starp izdevumu ekonomiskās klasifikācijas kodiem,  samazinot izdevumus 2023.-2025.gada prioritārajam pasākumam "Eiropas Savienības pastāvīgā iedzīvotāja statusa piešķiršana KF pilsoņiem, kuri apliecinājuši valsts valodas prasmes”  2024.gadā - 225 000 euro (izdevumi precēm un pakalpojumiem) un 2025.gadā - 120 000 euro (izdevumi precēm un pakalpojumiem) un attiecīgi palielinot izdevumus 2024.gadā - 225 000 euro (izdevumi pamatkapitāla veidošanai) un 2025.gadā - 120 000 euro (izdevumi pamatkapitāla veidošanai), lai nodrošinātu astoņu stacionāro un mobilo pasu darbstaciju iekārtu nomaiņu Latvijas diplomātiskajās un konsulārajās pārstāvniecībās ārvalstīs (turpmāk - pārstāvniecības). Pārstāvniecības vairākkārt ir norādījušas uz problemātiku nodrošināt personu apliecinošu dokumentu izsniegšanu, jo iekārtas, kas nepieciešamas to nodrošināšanai ir novecojušas, kā rezultātā bieži nedarbojas. 
2023.-2025.gada prioritārajam pasākumam "Eiropas Savienības pastāvīgā iedzīvotāja statusa piešķiršana KF pilsoņiem, kuri apliecinājuši valsts valodas prasmes” samazināti izdevumi, saistībā ar  grozījumiem Imigrācijas likumā, kas paredz par diviem gadiem pagarināt valodas pārbaužu termiņu pastāvīgās uzturēšanās atļaujas iegūšanai Latvijā tiem Krievijas pilsoņiem, kuri būs izrādījuši iniciatīvu nokārtot valodas pārbaudi. No aptuveni 25 000 personām 3541 persona līdz 2023. gada 1. septembrim nav Pilsonības un migrācijas lietu pārvaldē iesniegusi dokumentus ES pastāvīgā iedzīvotāja statusa pieprasīšanai vai nav veikusi pieteikšanos atkārtotas valsts valodas pārbaudes veikšanai. Saskaņā ar Imigrācijas likuma pārejas noteikumu 58. punktu šo personu pastāvīgās uzturēšanās atļauju derīgums ir beidzies 2023.gada 2. septembrī, līdz ar to finansējums potenciālajām tiesvedībām un dokumentācijas sagatavošanai, tulkošanai 2024. un 2025.gadā būs mazāks nekā tika plānots, turklāt Pilsonības un migrācijas lietu pārvaldei nebija nepieciešams nomāt papildu telpas.</t>
  </si>
  <si>
    <t>0600000000 - Citas ilgtermiņa saistības</t>
  </si>
  <si>
    <t>CIS/IEM/015 "Eiropas Savienības prasībām atbilstošu pasu, elektronisko identifikācijas karšu un uzturēšanās atļauju izsniegšana"</t>
  </si>
  <si>
    <t>40.02.00 "Nekustamais īpašums un centralizētais iepirkums"</t>
  </si>
  <si>
    <t>CIS/IEM/053 "Valsts ugunsdzēsības un glābšanas dienesta depo – katastrofu pārvaldības centri (ar valsts drošību  saistītais pasākums)"</t>
  </si>
  <si>
    <t>Saskaņā ar Ministru kabineta 2023. gada 24. oktobra protokollēmuma (prot.Nr.prot.Nr.53 60.§ §; 23-TA-2657) 4.punktu veikta finansējuma pārdale no  74. resora "Gadskārtējā valsts budžeta izpildes procesā pārdalāmais finansējums" budžeta  programmas 02.00.00 "Līdzekļi neparedzētiem gadījumiem" 2024. gadā 1 350 000 euro uz Iekšlietu ministrijas budžeta  apakšprogrammu 40.02.00 "Nekustamais īpašums un centralizētais iepirkums" , lai nodrošinātu objekta E.Birznieka-Upīša ielā 21A (būves kadastra apzīmējums 0100 030 2008 001), 21C (būves kadastra apzīmējums 0100 030 2008 015), un 21D (būves kadastra apzīmējums 0100 030 2008 002), Rīgā, pielāgošanu Valsts policijas vajadzībām</t>
  </si>
  <si>
    <t>Naudas sodi, ko uzliek Valsts policija par pārkāpumiem ceļu satiksmē, kas fiksēti ar komersanta tehniskajiem līdzekļiem</t>
  </si>
  <si>
    <t>Saskaņā ar Ministru kabineta 2023. gada 24. oktobra protokollēmuma (prot.Nr.prot.Nr.53 60.§; 23-TA-2657) 5.1.apakšunktu veikts dotācijas no vispārējiem ieņēmumiem un izdevumu precēm un pakalpojumiem palielinājums  Iekšlietu ministrijas budžeta apakšprogrammā 40.02.00 "Nekustamais īpašums un centralizētais iepirkums", lai nodrošinātu objektu E.Birznieka-Upīša ielā 21A, 21C un 21D, un Mūkusalas ielā 101, Rīgā, nomas un uzturēšanas izdevumu segšanu 2024. gadā un turpmāk ik gadu 1 143 746 euro.
Finansējuma avots - ieņēmumu no naudas sodiem, ko uzliek Valsts policija par pārkāpumiem ceļu satiksmē, kas fiksēti ar komersanta tehniskajiem līdzekļiem palielinājums.</t>
  </si>
  <si>
    <t>0101990000 Nesadalītais finansējums ES politiku instrumentu un pārējās ĀFP līdzfinansēto projektu un pasākumu īstenošanai</t>
  </si>
  <si>
    <t>0101110000 Citi Eiropas Savienības politiku instrumenti</t>
  </si>
  <si>
    <t>CESPI/IEM/18 "Iekšējās drošības un Patvēruma, migrācijas un integrācijas fondu projektu un pasākumu īstenošana (2014-2020)"</t>
  </si>
  <si>
    <t>Veikta valsts budžeta finansējuma pārdale no 74.resora "Gadskārtējā valsts budžeta izpildes procesā pārdalāmais finansējums" programmas 80.00.00 "Nesadalītais finansējums Eiropas Savienības politiku instrumentu un pārējās ārvalstu finanšu palīdzības līdzfinansēto projektu un pasākumu īstenošanai" Iekšlietu ministrijas budžeta apakšprogrammai 70.18.00 "Iekšējās drošības un Patvēruma, migrācijas un integrācijas fondu projektu un pasākumu īstenošana (2014-2020)"  - 497 605 euro, lai nodrošinātu  projekta  "Sagatavošanās pasākumu veikšana CBRNE un cilvēku izraisīto katastrofu glābšanas darbu mācību poligona izveidošana”  īstenošanas pabeigšanu.</t>
  </si>
  <si>
    <t xml:space="preserve"> Valsts budžeta transferti no valsts pamatbudžeta ārvalstu finanšu palīdzības līdzekļiem uz valsts pamatbudžetu</t>
  </si>
  <si>
    <t>Valsts budžeta uzturēšanas izdevumu transferti citiem budžetiem Eiropas Savienības politiku instrumentu un pārējās ārvalstu finanšu palīdzības līdzfinansētajiem projektiem (pasākumiem)</t>
  </si>
  <si>
    <t>Valsts budžeta uzturēšanas izdevumu transferti pašvaldībām Eiropas Savienības politiku instrumentu un pārējās ārvalstu finanšu palīdzības līdzfinansētajiem projektiem (pasākumiem)</t>
  </si>
  <si>
    <t>Veikts ārvalstu finanšu palīdzības atmaksām valsts pamatbudžetam un attiecīgo izdevumu palielinājums budžeta apakšprogrammai 70.21.00 "Atmaksas valsts pamatbudžetā par Iekšējās drošības un Patvēruma, migrācijas un integrācijas fondu finansējumu (2014-2020)", lai nodrošinātu  atmaksu veikšanu valsts pamatbudžetā par Iekšējās drošības  fonda projekta “Sagatavošanās pasākumu veikšana CBRNE un cilvēku izraisīto katastrofu glābšanas darbu mācību poligona izveidošana”  ietvaros veiktajiem izdevumiem 2024 .gadā - 186 602 euro un 2025. gadā - 186 602 euro.</t>
  </si>
  <si>
    <t xml:space="preserve">2027.gads </t>
  </si>
  <si>
    <r>
      <t xml:space="preserve">Veikta valsts budžeta finansējuma pārdale no 74.resora "Gadskārtējā valsts budžeta izpildes procesā pārdalāmais finansējums" programmas 80.00.00 "Nesadalītais finansējums Eiropas Savienības politiku instrumentu un pārējās ārvalstu finanšu palīdzības līdzfinansēto projektu un pasākumu īstenošanai" Iekšlietu ministrijas budžeta apakšprogrammai 70.24.00 „Iekšējās drošības un Patvēruma, migrācijas un integrācijas fondu un Finansiāla atbalsta instrumenta robežu pārvaldībai un vīzu politikai projektu un pasākumu īstenošana (2021–2027)”, lai nodrošinātu šādu projektu īstenošanu:
</t>
    </r>
    <r>
      <rPr>
        <b/>
        <i/>
        <sz val="10"/>
        <color theme="1"/>
        <rFont val="Times New Roman"/>
        <family val="1"/>
        <charset val="186"/>
      </rPr>
      <t>2024. gadā -</t>
    </r>
    <r>
      <rPr>
        <i/>
        <sz val="10"/>
        <color theme="1"/>
        <rFont val="Times New Roman"/>
        <family val="1"/>
        <charset val="186"/>
      </rPr>
      <t xml:space="preserve"> </t>
    </r>
    <r>
      <rPr>
        <b/>
        <i/>
        <sz val="10"/>
        <color theme="1"/>
        <rFont val="Times New Roman"/>
        <family val="1"/>
        <charset val="186"/>
      </rPr>
      <t xml:space="preserve">19 909 003 euro, tajā skaitā: </t>
    </r>
    <r>
      <rPr>
        <i/>
        <sz val="10"/>
        <color theme="1"/>
        <rFont val="Times New Roman"/>
        <family val="1"/>
        <charset val="186"/>
      </rPr>
      <t xml:space="preserve">
1) „Automatizētas robežu uzraudzības infrastruktūra”  - 19 132 507  euro;
2) „Operatīvās vadības struktūrvienību un speciālo uzdevumu vienības (SUB) kapacitātes un materiāltehniskā nodrošinājuma uzlabošana”  - 280 216  euro; 
3) „Patvēruma meklētāju centra ēku korpusu un teritorijas infrastruktūras tehniskā stāvokļa uzlabošana un labiekārtošana”  - 496 280  euro. Projekta īstenošana periods no  2023. gada 27. oktobra līdz 2024. gada 31. decembrim. Projekta kopējās attiecināmās izmaksas - 500 000 euro (tajā skaitā 75% ārvalstu finanšu palīdzības līdzekļi – 375 000  euro (izdevumi budžetā plānoti kā dotācija no vispārējiem ieņēmumiem) un 25% valsts budžeta finansējums – 125 000 euro)), tajā skaitā  2023. gadā – 3 720 euro </t>
    </r>
    <r>
      <rPr>
        <i/>
        <sz val="10"/>
        <rFont val="Times New Roman"/>
        <family val="1"/>
        <charset val="186"/>
      </rPr>
      <t xml:space="preserve">(budžeta apakšprogrammas 70.24.00 „Iekšējās drošības un Patvēruma, migrācijas un integrācijas fondu un Finansiāla atbalsta instrumenta robežu pārvaldībai un vīzu politikai projektu un pasākumu īstenošana (2021–2027)” ietvaros veikta finanšu līdzekļu – 3 720 euro  pārdale no projekta, kuram uz 2023. gada 31. decembri ir plānots finansējuma atlikums), 2024. gadā – 496 280 euro;  </t>
    </r>
    <r>
      <rPr>
        <i/>
        <sz val="10"/>
        <color theme="1"/>
        <rFont val="Times New Roman"/>
        <family val="1"/>
        <charset val="186"/>
      </rPr>
      <t xml:space="preserve">
</t>
    </r>
    <r>
      <rPr>
        <b/>
        <i/>
        <sz val="10"/>
        <color theme="1"/>
        <rFont val="Times New Roman"/>
        <family val="1"/>
        <charset val="186"/>
      </rPr>
      <t>2025. gadā - 25 220 370 euro,</t>
    </r>
    <r>
      <rPr>
        <i/>
        <sz val="10"/>
        <color theme="1"/>
        <rFont val="Times New Roman"/>
        <family val="1"/>
        <charset val="186"/>
      </rPr>
      <t xml:space="preserve"> </t>
    </r>
    <r>
      <rPr>
        <b/>
        <i/>
        <sz val="10"/>
        <color theme="1"/>
        <rFont val="Times New Roman"/>
        <family val="1"/>
        <charset val="186"/>
      </rPr>
      <t xml:space="preserve">tajā skaitā: </t>
    </r>
    <r>
      <rPr>
        <i/>
        <sz val="10"/>
        <color theme="1"/>
        <rFont val="Times New Roman"/>
        <family val="1"/>
        <charset val="186"/>
      </rPr>
      <t xml:space="preserve">
1) „Automatizētas robežu uzraudzības infrastruktūra”  - 24 360 903  euro;  
2) „Operatīvās vadības struktūrvienību un speciālo uzdevumu vienības (SUB) kapacitātes un materiāltehniskā nodrošinājuma uzlabošana”  - 859 467  euro; 
</t>
    </r>
    <r>
      <rPr>
        <b/>
        <i/>
        <sz val="10"/>
        <color theme="1"/>
        <rFont val="Times New Roman"/>
        <family val="1"/>
        <charset val="186"/>
      </rPr>
      <t xml:space="preserve">2026. gadā „Automatizētas robežu uzraudzības infrastruktūra”  - 12 455 667  euro;  </t>
    </r>
    <r>
      <rPr>
        <i/>
        <sz val="10"/>
        <color theme="1"/>
        <rFont val="Times New Roman"/>
        <family val="1"/>
        <charset val="186"/>
      </rPr>
      <t xml:space="preserve">
</t>
    </r>
    <r>
      <rPr>
        <b/>
        <i/>
        <sz val="10"/>
        <color theme="1"/>
        <rFont val="Times New Roman"/>
        <family val="1"/>
        <charset val="186"/>
      </rPr>
      <t xml:space="preserve">2027. gadā  „Automatizētas robežu uzraudzības infrastruktūra”  - 1 489 381  euro.  </t>
    </r>
    <r>
      <rPr>
        <i/>
        <sz val="10"/>
        <color theme="1"/>
        <rFont val="Times New Roman"/>
        <family val="1"/>
        <charset val="186"/>
      </rPr>
      <t xml:space="preserve">
Iekšlietu ministrijas 2023. gada 10. oktobra vēstule Nr. 1-25/2439 "Par līdzekļu pārdali no 80.00.00 programmas" (projekti „Automatizētas robežu uzraudzības infrastruktūra”  un  „Operatīvās vadības struktūrvienību un speciālo uzdevumu vienības (SUB) kapacitātes un materiāltehniskā nodrošinājuma uzlabošana”). Iekšlietu ministrijas un Nodrošinājuma valsts aģentūras 2023. gada 27. oktobra Vienošanās  Nr. NVA/PMIF/2023/3 (projekts „Patvēruma meklētāju centra ēku korpusu un teritorijas infrastruktūras tehniskā stāvokļa uzlabošana un labiekārtošana”).</t>
    </r>
  </si>
  <si>
    <r>
      <rPr>
        <b/>
        <sz val="10"/>
        <color theme="1"/>
        <rFont val="Times New Roman"/>
        <family val="1"/>
        <charset val="186"/>
      </rPr>
      <t>Tālākā laika posmā līdz projekta īstenošanai</t>
    </r>
    <r>
      <rPr>
        <b/>
        <sz val="10"/>
        <color rgb="FFFF0000"/>
        <rFont val="Times New Roman"/>
        <family val="1"/>
        <charset val="186"/>
      </rPr>
      <t xml:space="preserve">  </t>
    </r>
  </si>
  <si>
    <r>
      <t xml:space="preserve">Veikts ārvalstu finanšu palīdzības atmaksām valsts pamatbudžetam un attiecīgo izdevumu palielinājums budžeta apakšprogrammai 70.51.00 „Atmaksas valsts pamatbudžetā par Iekšējās drošības un Patvēruma, migrācijas un integrācijas fondu un Finansiāla atbalsta instrumenta robežu pārvaldībai un vīzu politikai finansējumu (2021–2027)”,  lai nodrošinātu  atmaksu veikšanu valsts pamatbudžetā par   Iekšējās drošības un Patvēruma, migrācijas un integrācijas fondu   projektu ietvaros veiktajiem izdevumiem -  </t>
    </r>
    <r>
      <rPr>
        <b/>
        <i/>
        <sz val="10"/>
        <rFont val="TimesNewRoman"/>
        <charset val="186"/>
      </rPr>
      <t>44 939 297 euro</t>
    </r>
    <r>
      <rPr>
        <i/>
        <sz val="10"/>
        <rFont val="TimesNewRoman"/>
        <charset val="186"/>
      </rPr>
      <t xml:space="preserve">, </t>
    </r>
    <r>
      <rPr>
        <b/>
        <i/>
        <sz val="10"/>
        <rFont val="TimesNewRoman"/>
        <charset val="186"/>
      </rPr>
      <t>tajā skaitā:</t>
    </r>
    <r>
      <rPr>
        <i/>
        <sz val="10"/>
        <rFont val="TimesNewRoman"/>
        <charset val="186"/>
      </rPr>
      <t xml:space="preserve">
1)</t>
    </r>
    <r>
      <rPr>
        <b/>
        <i/>
        <sz val="10"/>
        <rFont val="TimesNewRoman"/>
        <charset val="186"/>
      </rPr>
      <t xml:space="preserve"> 2024 .gadā - 316 741 euro</t>
    </r>
    <r>
      <rPr>
        <i/>
        <sz val="10"/>
        <rFont val="TimesNewRoman"/>
        <charset val="186"/>
      </rPr>
      <t xml:space="preserve"> (projekti "Automatizētas robežu uzraudzības infrastruktūra”  -  294 123 euro ;  "Operatīvās vadības struktūrvienību un speciālo uzdevumu vienības (SUB) kapacitātes un materiāltehniskā nodrošinājuma uzlabošana” - 22 618 euro);
2)</t>
    </r>
    <r>
      <rPr>
        <b/>
        <i/>
        <sz val="10"/>
        <rFont val="TimesNewRoman"/>
        <charset val="186"/>
      </rPr>
      <t xml:space="preserve"> 2025. gadā - 7  782 618 euro </t>
    </r>
    <r>
      <rPr>
        <i/>
        <sz val="10"/>
        <rFont val="TimesNewRoman"/>
        <charset val="186"/>
      </rPr>
      <t xml:space="preserve">(projekti  "Automatizētas robežu uzraudzības infrastruktūra”  - 7 468 813 euro;  “Operatīvās vadības struktūrvienību un speciālo uzdevumu vienības (SUB) kapacitātes un materiāltehniskā nodrošinājuma uzlabošana” - 127 700  euro;  „Patvēruma meklētāju centra ēku korpusu un teritorijas infrastruktūras tehniskā stāvokļa uzlabošana un labiekārtošana”  - 186 105  euro (2023. gadā budžeta apakšprogrammas 70.24.00 „Iekšējās drošības un Patvēruma, migrācijas un integrācijas fondu un Finansiāla atbalsta instrumenta robežu pārvaldībai un vīzu politikai projektu un pasākumu īstenošana (2021–2027)” ietvaros veikta finanšu līdzekļu – 3 720 euro pārdale, līdz ar to netiek plānota ārvalstu finanšu palīdzības atmaksa valsts pamatbudžetā par projekta ietvaros veiktajiem izdevumiem – 2 790 euro apmērā)); 
3) </t>
    </r>
    <r>
      <rPr>
        <b/>
        <i/>
        <sz val="10"/>
        <rFont val="TimesNewRoman"/>
        <charset val="186"/>
      </rPr>
      <t>2026 .gadā - 16 923 515 euro</t>
    </r>
    <r>
      <rPr>
        <i/>
        <sz val="10"/>
        <rFont val="TimesNewRoman"/>
        <charset val="186"/>
      </rPr>
      <t xml:space="preserve"> (projekti  "Automatizētas robežu uzraudzības infrastruktūra”  - 16 310 028 euro ;  “Operatīvās vadības struktūrvienību un speciālo uzdevumu vienības (SUB) kapacitātes un materiāltehniskā nodrošinājuma uzlabošana” - 427 382  euro; „Patvēruma meklētāju centra ēku korpusu un teritorijas infrastruktūras tehniskā stāvokļa uzlabošana un labiekārtošana”  - 186 105  euro); 
4) </t>
    </r>
    <r>
      <rPr>
        <b/>
        <i/>
        <sz val="10"/>
        <rFont val="TimesNewRoman"/>
        <charset val="186"/>
      </rPr>
      <t xml:space="preserve">2027 .gadā </t>
    </r>
    <r>
      <rPr>
        <i/>
        <sz val="10"/>
        <rFont val="TimesNewRoman"/>
        <charset val="186"/>
      </rPr>
      <t xml:space="preserve">- </t>
    </r>
    <r>
      <rPr>
        <b/>
        <i/>
        <sz val="10"/>
        <rFont val="TimesNewRoman"/>
        <charset val="186"/>
      </rPr>
      <t>14 128 513 euro</t>
    </r>
    <r>
      <rPr>
        <i/>
        <sz val="10"/>
        <rFont val="TimesNewRoman"/>
        <charset val="186"/>
      </rPr>
      <t xml:space="preserve"> (projekti  "Automatizētas robežu uzraudzības infrastruktūra”  - 13 806 213 euro ;  “Operatīvās vadības struktūrvienību un speciālo uzdevumu vienības (SUB) kapacitātes un materiāltehniskā nodrošinājuma uzlabošana” - 322 300  euro);
5)</t>
    </r>
    <r>
      <rPr>
        <b/>
        <i/>
        <sz val="10"/>
        <rFont val="TimesNewRoman"/>
        <charset val="186"/>
      </rPr>
      <t xml:space="preserve"> Tālākā laika posmā - 5 787 910  euro, tajā sakaitam  2028. gadā</t>
    </r>
    <r>
      <rPr>
        <i/>
        <sz val="10"/>
        <rFont val="TimesNewRoman"/>
        <charset val="186"/>
      </rPr>
      <t xml:space="preserve"> - </t>
    </r>
    <r>
      <rPr>
        <b/>
        <i/>
        <sz val="10"/>
        <rFont val="TimesNewRoman"/>
        <charset val="186"/>
      </rPr>
      <t>5 229 393 euro</t>
    </r>
    <r>
      <rPr>
        <i/>
        <sz val="10"/>
        <rFont val="TimesNewRoman"/>
        <charset val="186"/>
      </rPr>
      <t xml:space="preserve">  un </t>
    </r>
    <r>
      <rPr>
        <b/>
        <i/>
        <sz val="10"/>
        <rFont val="TimesNewRoman"/>
        <charset val="186"/>
      </rPr>
      <t xml:space="preserve">2029. gadā </t>
    </r>
    <r>
      <rPr>
        <i/>
        <sz val="10"/>
        <rFont val="TimesNewRoman"/>
        <charset val="186"/>
      </rPr>
      <t xml:space="preserve">- </t>
    </r>
    <r>
      <rPr>
        <b/>
        <i/>
        <sz val="10"/>
        <rFont val="TimesNewRoman"/>
        <charset val="186"/>
      </rPr>
      <t>558 517 euro</t>
    </r>
    <r>
      <rPr>
        <i/>
        <sz val="10"/>
        <rFont val="TimesNewRoman"/>
        <charset val="186"/>
      </rPr>
      <t xml:space="preserve"> (projekts "Automatizētas robežu uzraudzības infrastruktūra”). 
Iekšlietu ministrijas 2023. gada 10. oktobra vēstule Nr. 1-25/2439 "Par līdzekļu pārdali no 80.00.00 programmas" (projekti „Automatizētas robežu uzraudzības infrastruktūra”  un  „Operatīvās vadības struktūrvienību un speciālo uzdevumu vienības (SUB) kapacitātes un materiāltehniskā nodrošinājuma uzlabošana”). Iekšlietu ministrijas un Nodrošinājuma valsts aģentūras 2023. gada 27. oktobra Vienošanās  Nr. NVA/PMIF/2023/3 (projekts „Patvēruma meklētāju centra ēku korpusu un teritorijas infrastruktūras tehniskā stāvokļa uzlabošana un labiekārtošana”).</t>
    </r>
  </si>
  <si>
    <t>71.06.00 „Eiropas Ekonomikas zonas un Norvēģijas finanšu instrumentu finansētie projekti”</t>
  </si>
  <si>
    <t>0101120100 - Eiropas Ekonomikas zonas un Norvēģijas finanšu instrumentu finansētie projekti</t>
  </si>
  <si>
    <r>
      <t xml:space="preserve">Veikta valsts budžeta finansējuma pārdale no 74.resora "Gadskārtējā valsts budžeta izpildes procesā pārdalāmais finansējums" programmas 80.00.00 "Nesadalītais finansējums Eiropas Savienības politiku instrumentu un pārējās ārvalstu finanšu palīdzības līdzfinansēto projektu un pasākumu īstenošanai" Iekšlietu ministrijas budžeta apakšprogrammai 71.06.00 „Eiropas Ekonomikas zonas un Norvēģijas finanšu instrumentu finansētie projekti” </t>
    </r>
    <r>
      <rPr>
        <b/>
        <i/>
        <sz val="10"/>
        <rFont val="Times New Roman"/>
        <family val="1"/>
        <charset val="186"/>
      </rPr>
      <t>- 1 555 467 euro</t>
    </r>
    <r>
      <rPr>
        <i/>
        <sz val="10"/>
        <rFont val="Times New Roman"/>
        <family val="1"/>
        <charset val="186"/>
      </rPr>
      <t xml:space="preserve"> , lai nodrošinātu projekta “Atbalsts Valsts policijai ekonomisko noziegumu izmeklēšanas paātrināšanai un kvalitātes uzlabošanai Latvijā” īstenošanas pabeigšanu. Granta līguma Nr.EEZ/VP/2020/1 grozījumi Nr.7 paredz projekta kopējos izdevumus – 8 389 124 euro, tajā skaitā Eiropas Ekonomikas zonas finanšu instrumenta finansējums 85% – 7 130 755 euro (izdevumi budžetā tiek plānoti kā dotācija no vispārējiem ieņēmumiem) un valsts budžeta līdzfinansējums 15% – 1 258 369 euro. Projekta īstenošanas periods  no 2020. gada 30. jūnija līdz 2024. gada 30. aprīlim.
Projekta ietvaros veikti izdevumi 2020. gadā – 149 297,87 euro, 2021. gadā – 158 010,99 euro, 2022. gadā – 449 042,04 euro, 2023. gadā plānoti  izdevumi – 3 451 411 euro (3 498 420 euro - 47 009 euro (uz 2023. gada 31.decembri plānotais atlikums, finansējums nepieciešams 2024. gadā), 2024. gadā  plānoti  izdevumi – 2 625 896 euro , līdz ar to  2024. gadā  papildu nepieciešami – 1 555 466,10 euro (8 389 124 euro - 6 833 657,90 euro) (valsts pamatbudžetā plāno –  1 555 467 euro). 
</t>
    </r>
  </si>
  <si>
    <t>21. Vides aizsardzības un reģionālās attīstības ministrija</t>
  </si>
  <si>
    <t>4. pielikums</t>
  </si>
  <si>
    <t>21.02.00. Vides aizsardzības projekti</t>
  </si>
  <si>
    <t>97.00.00. Nozaru vadība un politikas plānošana</t>
  </si>
  <si>
    <t>Valsts pamatbudžeta iestāžu saņemtie transferti no valsts pamatbudžeta dotācijas no vispārējiem ieņēmumiem</t>
  </si>
  <si>
    <t>Valsts pamatbudžetā saņemtie transferti no valsts speciālā budžeta</t>
  </si>
  <si>
    <t>Valsts budžeta transferi un uzturēšanas izdevumu transferti</t>
  </si>
  <si>
    <t>Pārējie valsts budžeta uzturēšanas izdevumu transferti pašvaldībām</t>
  </si>
  <si>
    <t>Kapitālo izdevumu transferti</t>
  </si>
  <si>
    <t>Valsts budžeta kapitālo izdevumu transferti</t>
  </si>
  <si>
    <t>Valsts budžeta kapitālo izdevumu transferti no valsts pamatbudžeta uz valsts speciālo budžetu</t>
  </si>
  <si>
    <t>Pārējie valsts budžeta kapitālo izdevumu transferti citiem budžetiem</t>
  </si>
  <si>
    <t>Pārējie valsts budžeta kapitālo izdevumu transferti pašvaldībām</t>
  </si>
  <si>
    <t>Maksas pakalpojumu un citu pašu ieņēmumu naudas līdzekļu atlikumu izmaiņas palielinājums (-) vai samazinājums (+)</t>
  </si>
  <si>
    <t>3. pielikums</t>
  </si>
  <si>
    <t>2024. gads</t>
  </si>
  <si>
    <t>2026. gads</t>
  </si>
  <si>
    <t xml:space="preserve"> Valsts budžeta ieņēmumi</t>
  </si>
  <si>
    <t>30.00.00 Attīstības nacionālie atbalsta instrumenti</t>
  </si>
  <si>
    <t>Ieņēmumi no dividendēm (ieņēmumi no valsts (pašvaldību) kapitāla izmantošanas)</t>
  </si>
  <si>
    <t>Pārējie valsts budžeta transferti kapitālajiem izdevumiem valsts budžeta daļēji finansētām atvasinātām publiskām personām un budžeta nefinansētām iestādēm</t>
  </si>
  <si>
    <t>02.00.00 Līdzekļi neparedzētiem gadījumiem</t>
  </si>
  <si>
    <t>2024.gadā</t>
  </si>
  <si>
    <t>2025.gadā</t>
  </si>
  <si>
    <t>2026.gadā</t>
  </si>
  <si>
    <t>18.00.00 Finansējums valsts drošības stiprināšanas pasākumiem</t>
  </si>
  <si>
    <t>17. Satiksmes ministrija</t>
  </si>
  <si>
    <t>04.04.00  Universālā pakalpojuma saistību izpildes radīto zaudējumu kompensācija elektronisko sakaru jomā</t>
  </si>
  <si>
    <t>02.00.00  Kompensācijas par abonētās preses piegādi un saistību izpildi</t>
  </si>
  <si>
    <t>23.06.00 Valsts autoceļu uzturēšana un atjaunošana</t>
  </si>
  <si>
    <t>23.04.00 Mērķdotācijas pašvaldību autoceļiem (ielām)</t>
  </si>
  <si>
    <t xml:space="preserve">Ieņēmumi no maksas pakalpojumiem un citi pašu ieņēmumi </t>
  </si>
  <si>
    <t>17 Satiksmes ministrija</t>
  </si>
  <si>
    <t>Trnasferti</t>
  </si>
  <si>
    <t>Izdevumi - kopā</t>
  </si>
  <si>
    <t xml:space="preserve">Atlīdzība </t>
  </si>
  <si>
    <t xml:space="preserve">Kārtējie maksājumi Eiropas Savienības budžetā un starptautiskā sadarbība </t>
  </si>
  <si>
    <t> Starptautiskā sadarbība</t>
  </si>
  <si>
    <t xml:space="preserve">Finansiālā bilance </t>
  </si>
  <si>
    <t>12.Ekonomikas ministrija</t>
  </si>
  <si>
    <t>02.00.00 “Līdzekļi neparedzētiem gadījumiem”</t>
  </si>
  <si>
    <t xml:space="preserve">26.02.00 "Konkurences politikas ieviešana"  </t>
  </si>
  <si>
    <t>35.00.00 "Valsts atbalsta programmas"</t>
  </si>
  <si>
    <t>Īpašuma kompensācijas sertifikātu dzēšana</t>
  </si>
  <si>
    <t>2027.gads</t>
  </si>
  <si>
    <t>11. Ārlietu ministrija</t>
  </si>
  <si>
    <t>03.00.00 Diplomātisko un konsulāro misiju nodrošinājums</t>
  </si>
  <si>
    <t xml:space="preserve">11. Ārlietu ministrija </t>
  </si>
  <si>
    <t xml:space="preserve">12. Ekonomikas ministrija </t>
  </si>
  <si>
    <t xml:space="preserve">15. Izglītības un zinātnes ministrija </t>
  </si>
  <si>
    <t>15. Izglītības un zinātnes ministrija</t>
  </si>
  <si>
    <t>97.01.00  Ministrijas centrālā aparāta darbības nodrošināšana</t>
  </si>
  <si>
    <t>Finansējuma pārdale starp izdevumu ekonomiskās klasifikācijas kodiem 2024.-2026. gadā un turpmāk ik gadu nepieciešama Izglītības un zinātnes ministrijas darbinieku kapacitātes stiprināšanai un daļēji izdevumu kompensēšanai jauno darbinieku atalgojuma segšanai, ņemot vērā ka prioritāra pasākuma “Valsts tiešās pārvaldes iestādēs nodarbināto  atalgojuma palielināšana” ietvaros netika piešķirts papildu finansējums vakantām vietām. Pārdale plānota no Izglītības un zinātnes ministrijas saimnieciskajiem izdevumiem (sakari, komunālie maksājumi un  iestādes administratīvās darbības nodrošināšanā), ņemot vērā faktisko līdzekļu nepieciešamību un vienreizējas izmaiņas, IZM telpu samazināšanas un darba vietas optimizēšanas ietekmē.</t>
  </si>
  <si>
    <t>03.01.00 Augstākās izglītības programmu nodrošināšana</t>
  </si>
  <si>
    <t>05.02.00 Zinātnes bāzes finansējums</t>
  </si>
  <si>
    <t>62. Mērķdotācijas pašvaldībām</t>
  </si>
  <si>
    <t>10.00.00. "Mērķdotācijas pašvaldībām – pašvaldību izglītības iestādēs bērnu no piecu gadu vecuma izglītošanā nodarbināto pedagogu darba samaksai un valsts sociālās apdrošināšanas obligātajām iemaksām"</t>
  </si>
  <si>
    <t>01.00.00. "Mērķdotācijas izglītības pasākumiem"</t>
  </si>
  <si>
    <t>05.00.00. "Mērķdotācijas pašvaldībām – pašvaldību izglītības iestāžu pedagogu darba samaksai un valsts sociālās apdrošināšanas obligātajām iemaksām"</t>
  </si>
  <si>
    <t>---</t>
  </si>
  <si>
    <t>13. Finanšu ministrija</t>
  </si>
  <si>
    <t>22. Kultūras ministrija</t>
  </si>
  <si>
    <t>41.13.00 Finansējums VAS "Valsts nekustamie īpašumi" īstenojamiem projektiem un pasākumiem</t>
  </si>
  <si>
    <t>22.07.00 "Nomas maksas VAS "Valsts nekustamie īpašumi” programmas Mantojums-2018" ietvaros"</t>
  </si>
  <si>
    <t>11. pielikums</t>
  </si>
  <si>
    <t>0600000000 Citas ilgtermiņa saistības</t>
  </si>
  <si>
    <t xml:space="preserve"> "Dotācija VAS "Valsts nekustamie īpašumi" Rīgas pils restaurācijai un rekonstrukcijai Rīgā, Pils laukumā 3 (būvniecības II kārtas - Konventa nodrošināšanai)"</t>
  </si>
  <si>
    <t>CIS/FM/006</t>
  </si>
  <si>
    <t>"Dotācija VAS "Valsts nekustamie īpašumi" nekustamā īpašuma Jēkaba ielā 11, Rīgā, sastāvā esošās būves pārbūves un restaurācijas darbiem"</t>
  </si>
  <si>
    <t>CIS/FM/025</t>
  </si>
  <si>
    <t>Ēkas Rīgas pils Konventa Pils laukumā 3 nomas maksa un papildu izdevumi VAS "Valsts nekustamie īpašumi"</t>
  </si>
  <si>
    <t>CIS/KM/018</t>
  </si>
  <si>
    <t>2027.gadā</t>
  </si>
  <si>
    <t>32. Prokuratūra</t>
  </si>
  <si>
    <t>01.00.00 Prokuratūras iestāžu uzturēšana</t>
  </si>
  <si>
    <t>"Dotācija VAS "Valsts nekustamie īpašumi" ēkas pārbūvei Kalpaka bulvārī 6, Rīgā Latvijas Republikas Prokuratūras vajadzībām"</t>
  </si>
  <si>
    <t>CIS/FM/022</t>
  </si>
  <si>
    <t>33.00.00 Valsts ieņēmumu un muitas politikas nodrošināšana</t>
  </si>
  <si>
    <t>VID ēkas Rīgā, Talejas ielā 1, telpu nomas maksas izdevumu segšanai</t>
  </si>
  <si>
    <t>CIS/FM/011</t>
  </si>
  <si>
    <t>Tālākā laika posmā līdz projekta īstenošanai</t>
  </si>
  <si>
    <t>32.Prokuratūra</t>
  </si>
  <si>
    <t>01.00.00  "Prokuratūras iestāžu uzturēšana"</t>
  </si>
  <si>
    <t>Ēkas Krišjāņa Valdemāra ielā 2, Cēsīs, Cēsu novadā, telpu nomas maksa</t>
  </si>
  <si>
    <t>CIS/PROK/006</t>
  </si>
  <si>
    <t>18. Labklājības ministrija</t>
  </si>
  <si>
    <t>02.00.00  Līdzekļi neparedzētiem gadījumiem</t>
  </si>
  <si>
    <t>05.01.00 Sociālās rehabilitācijas valsts programmas</t>
  </si>
  <si>
    <t>`</t>
  </si>
  <si>
    <t xml:space="preserve">Pārējie valsts budžeta uzturēšanas izdevumu transferti citiem budžetiem </t>
  </si>
  <si>
    <t xml:space="preserve"> Pārējie valsts budžeta uzturēšanas izdevumu transferti pašvaldībām</t>
  </si>
  <si>
    <t xml:space="preserve">Valsts budžeta transferti un uzturēšanas izdevumu transferti </t>
  </si>
  <si>
    <t>Papildu finansējums, lai ar 2024.gada 1.janvāri valsts piedalītos ar līdzfinansējumu 30% apmērā aprūpes mājās pakalpojuma nodrošināšanā bērniem ar invaliditāti, kuriem ir izsniegts Veselības un darbspēju ekspertīzes ārstu valsts komisijas atzinums par īpašas kopšanas nepieciešamību, līdzfinansējumu minētajam pakalpojumam nodrošinot bērnam arī pēc pilngadības sasniegšanas līdz persona sasniedz 24 gadu vecumu atbilstoši likumprojektam “Grozījums Sociālo pakalpojumu un sociālās palīdzības likumā” (MK 24.10.2023. sēdes prot. Nr.53 51.§).</t>
  </si>
  <si>
    <t>18. Labklājības ministrija (speciālais budžets)</t>
  </si>
  <si>
    <t>5.pielikums</t>
  </si>
  <si>
    <t>04.02.00 Nodarbinātības speciālais budžets</t>
  </si>
  <si>
    <t>20.01.00 Valsts sociālie pabalsti</t>
  </si>
  <si>
    <t>Ieņēmumi – kopā</t>
  </si>
  <si>
    <t>Nodokļu ieņēmumi</t>
  </si>
  <si>
    <t>Sociālās apdrošināšanas iemaksas – kopā</t>
  </si>
  <si>
    <t>Sociālās apdrošināšanas iemaksas</t>
  </si>
  <si>
    <t>Brīvprātīgās sociālās apdrošināšanas iemaksas</t>
  </si>
  <si>
    <t>Brīvprātīgās sociālās apdrošināšanas iemaksas sociālajai apdrošināšanai bezdarba gadījumiem</t>
  </si>
  <si>
    <t>Ieņēmumi valsts speciālajā budžetā no valsts sociālās apdrošināšanas obligāto iemaksu sadales</t>
  </si>
  <si>
    <t>Valsts sociālās apdrošināšanas obligātās iemaksas sociālajai apdrošināšanai bezdarba gadījumiem</t>
  </si>
  <si>
    <t>Nenodokļu ieņēmumi</t>
  </si>
  <si>
    <t>Valsts speciālajā budžetā saņemtie transferti no valsts pamatbudžeta</t>
  </si>
  <si>
    <t>Valsts speciālā budžeta savstarpējie transferti</t>
  </si>
  <si>
    <t>Valsts sociālās apdrošināšanas speciālā budžeta transferti</t>
  </si>
  <si>
    <t>No darba negadījumu speciālā budžeta sociālajai apdrošināšanai bezdarba gadījumam</t>
  </si>
  <si>
    <t>No invaliditātes, maternitātes un slimības speciālā budžeta sociālajai apdrošināšanai bezdarba gadījumam</t>
  </si>
  <si>
    <t>Valsts budžeta transferti no valsts speciālā budžeta uz valsts speciālo budžetu</t>
  </si>
  <si>
    <t>Valsts speciālā budžeta naudas līdzekļu atlikumu izmaiņas palielinājums (-) vai samazinājums (+)</t>
  </si>
  <si>
    <t xml:space="preserve">              Valsts budžeta transferti un uzturēšanas izdevumu transferti </t>
  </si>
  <si>
    <t>Valsts budžeta uzturēšanas izdevumu transferti no valsts speciālā budžeta uz valsts pamatbudžetu</t>
  </si>
  <si>
    <t xml:space="preserve">18. Labklājības ministrija </t>
  </si>
  <si>
    <t xml:space="preserve">13. Finanšu ministrija </t>
  </si>
  <si>
    <t>25.02.00 Valsts kultūrkapitāla fonda programmu un projektu konkursi</t>
  </si>
  <si>
    <t xml:space="preserve"> 25.01.00 Valsts kultūrkapitāla fonda darbības nodrošināšana</t>
  </si>
  <si>
    <t xml:space="preserve"> Dotācija no vispārējiem ieņēmumiem</t>
  </si>
  <si>
    <t xml:space="preserve">  Vispārējā kārtībā sadalāmā dotācija no vispārējiem ieņēmumiem</t>
  </si>
  <si>
    <t xml:space="preserve"> Uzturēšanas izdevumi</t>
  </si>
  <si>
    <t xml:space="preserve">  Subsīdijas, dotācijas, sociālie maksājumi un  kompensācijas</t>
  </si>
  <si>
    <t xml:space="preserve">  Kārtējie izdevumi</t>
  </si>
  <si>
    <t xml:space="preserve">   Subsīdijas un dotācijas</t>
  </si>
  <si>
    <t xml:space="preserve">   Atlīdzība</t>
  </si>
  <si>
    <t xml:space="preserve"> 32. Prokuratūra</t>
  </si>
  <si>
    <t xml:space="preserve"> Kapitālie izdevumi</t>
  </si>
  <si>
    <t xml:space="preserve">  Pamatkapitāla veidošana</t>
  </si>
  <si>
    <t xml:space="preserve">   Preces un pakalpojumi</t>
  </si>
  <si>
    <t>22.07.00 Nomas maksas VAS "Valsts nekustamie īpašumi" programmas "Mantojums-2018" ietvaros</t>
  </si>
  <si>
    <t>22.Kultūras ministrija</t>
  </si>
  <si>
    <t>21.00.00 "Kultūras mantojums"</t>
  </si>
  <si>
    <t>Pārdalīt izdevumus Kultūras ministrijas programmā 21.00.00 “Kultūras mantojums”saskaņā ar Ministru kabineta 2023.gada 15.augusta sēdes Nr. 40 43. §  Informatīvā ziņojuma “Par valsts pamatbudžeta un valsts speciālā budžeta bāzi un izdevumu pārskatīšanas rezultātiem 2024., 2025. un 2026.gadam”  protokollēmuma 46.punktu un grozījumiem Ministru kabineta 2018. gada 12. jūnija rīkojumā Nr. 267 “Par finansējumu Rīgas pils Konventa Pils laukumā  3, Rīgā, un Muzeju krātuvju kompleksa Pulka ielā  8, Rīgā, būvniecības projekta, nomas maksas, pārcelšanās un aprīkojuma iegādes izdevumu segšanai”, lai  2024. gadā novirzītu Rakstniecības un mūzikas muzeja ekspozīcijas Mārstaļu ielā 6, Rīgā, izveidei.</t>
  </si>
  <si>
    <t xml:space="preserve">Pārdalīt izdevumus starp Kultūras ministrijas programmu 21.00.00 “Kultūras mantojums” un apakšprogrammu 19.07.00 “Mākslas un literatūra” saskaņā ar Ministru kabineta 2023.gada 15.augusta sēdes Nr. 40 43. §  Informatīvā ziņojuma “Par valsts pamatbudžeta un valsts speciālā budžeta bāzi un izdevumu pārskatīšanas rezultātiem 2024., 2025. un 2026.gadam”  protokollēmuma 46.punktu un grozījumiem Ministru kabineta 2018. gada 12. jūnija rīkojumā Nr. 267 “Par finansējumu Rīgas pils Konventa Pils laukumā 3, Rīgā, un Muzeju krātuvju kompleksa Pulka ielā 8, Rīgā, būvniecības projekta, nomas maksas, pārcelšanās un aprīkojuma iegādes izdevumu segšanai”, lai no 2025.gada un turpmāk katru gadu  daļēji segtu valsts sabiedrībai ar ierobežotu atbildību  VSIA “Jaunais Rīgas teātris” atjaunotās ēkas Lāčplēša ielā 25, Rīgā, komunālos maksājumus. </t>
  </si>
  <si>
    <t>64.resors "Dotācija pašvaldībām"</t>
  </si>
  <si>
    <t>01.00.00. "Dotācija pašvaldību finanšu izlīdzināšanas fondam"</t>
  </si>
  <si>
    <t>Nobalsots 1.lasījumā</t>
  </si>
  <si>
    <t>Izteikt likumprojekta 6.pielikumu jaunā redakcijā:</t>
  </si>
  <si>
    <t>6.pielikums</t>
  </si>
  <si>
    <t>Mērķdotācijas pašvaldībām – pašvaldību pamata un vispārējās vidējās izglītības iestāžu, pašvaldību speciālās izglītības iestāžu un pašvaldību profesionālās izglītības iestāžu pedagogu darba samaksai un valsts sociālās apdrošināšanas obligātajām iemaksām</t>
  </si>
  <si>
    <t>I. No 2024. gada 1. janvāra līdz 2024. gada 31. augustam</t>
  </si>
  <si>
    <t>Pašvaldības</t>
  </si>
  <si>
    <t>Euro</t>
  </si>
  <si>
    <t>tai skaitā
par izglītības programmu īstenošanu valsts valodā mazākumtautību izglītojamiem</t>
  </si>
  <si>
    <t>KOPĀ</t>
  </si>
  <si>
    <t>Rīgas valstspilsēta</t>
  </si>
  <si>
    <t>Daugavpils valstspilsēta</t>
  </si>
  <si>
    <t>Jelgavas valstspilsēta</t>
  </si>
  <si>
    <t>Jūrmalas valstspilsēta</t>
  </si>
  <si>
    <t>Liepājas valstspilsēta</t>
  </si>
  <si>
    <t>Rēzeknes valstspilsēta</t>
  </si>
  <si>
    <t>Ventspils valstspilsēta</t>
  </si>
  <si>
    <t>Aizkraukles novads</t>
  </si>
  <si>
    <t>Alūksnes novads</t>
  </si>
  <si>
    <t>Augšdaugavas novads</t>
  </si>
  <si>
    <t>Ādažu novads</t>
  </si>
  <si>
    <t>Balvu novads</t>
  </si>
  <si>
    <t>Bauskas novads</t>
  </si>
  <si>
    <t>Cēsu novads</t>
  </si>
  <si>
    <t>Dienvidkurzemes novads</t>
  </si>
  <si>
    <t>Dobeles novads</t>
  </si>
  <si>
    <t>Gulbenes novads</t>
  </si>
  <si>
    <t>Jelgavas novads</t>
  </si>
  <si>
    <t>Jēkabpils novads</t>
  </si>
  <si>
    <t>Krāslavas novads</t>
  </si>
  <si>
    <t>Kuldīgas novads</t>
  </si>
  <si>
    <t>Ķekavas novads</t>
  </si>
  <si>
    <t>Limbažu novads</t>
  </si>
  <si>
    <t>Līvānu novads</t>
  </si>
  <si>
    <t>Ludzas novads</t>
  </si>
  <si>
    <t>Madonas novads</t>
  </si>
  <si>
    <t>Mārupes novads</t>
  </si>
  <si>
    <t>Ogres novads</t>
  </si>
  <si>
    <t>Olaines novads</t>
  </si>
  <si>
    <t>Preiļu novads</t>
  </si>
  <si>
    <t>Rēzeknes novads</t>
  </si>
  <si>
    <t>Ropažu novads</t>
  </si>
  <si>
    <t>Salaspils novads</t>
  </si>
  <si>
    <t>Saldus novads</t>
  </si>
  <si>
    <t>Saulkrastu novads</t>
  </si>
  <si>
    <t>Siguldas novads</t>
  </si>
  <si>
    <t>Smiltenes novads</t>
  </si>
  <si>
    <t>Talsu novads</t>
  </si>
  <si>
    <t>Tukuma novads</t>
  </si>
  <si>
    <t>Valkas novads</t>
  </si>
  <si>
    <t>Valmieras novads</t>
  </si>
  <si>
    <t>Varakļānu novads</t>
  </si>
  <si>
    <t>Ventspils novads</t>
  </si>
  <si>
    <t>II. No 2024. gada 1. septembra līdz 2024. gada 31. decembrim</t>
  </si>
  <si>
    <t>Nesadalītie līdzekļi</t>
  </si>
  <si>
    <t>PAVISAM KOPĀ</t>
  </si>
  <si>
    <t>* Mērķdotācijas sadalījumu pašvaldībām Izglītības un zinātnes ministrija iesniegs uz likumprojekta izskatīšanu Saeimā otrajā lasījumā, kad būs apkopota informācija par skolēnu skaitu izglītības iestādēs 2023.gada 1.septembrī.</t>
  </si>
  <si>
    <t>Izteikt likumprojekta 7.pielikumu jaunā redakcijā:</t>
  </si>
  <si>
    <t>7.pielikums</t>
  </si>
  <si>
    <t>Mērķdotācijas pašvaldībām – interešu izglītības programmu pedagogu daļējai darba samaksai un valsts sociālās apdrošināšanas obligātajām iemaksām iestāžu pedagogu darba samaksai un valsts sociālās apdrošināšanas obligātajām iemaksām</t>
  </si>
  <si>
    <t>Izteikt likumprojekta 8.pielikumu jaunā redakcijā:</t>
  </si>
  <si>
    <t>8.pielikums</t>
  </si>
  <si>
    <t xml:space="preserve">Mērķdotācijas pašvaldībām – pašvaldību speciālo pirmsskolas izglītības grupu pedagogu darba samaksai un valsts sociālās apdrošināšanas obligātajām iemaksām, speciālajām izglītības iestādēm, kas nodrošina internāta pakalpojumus </t>
  </si>
  <si>
    <t>Mērķdotācijas pašvaldībām – pašvaldību speciālo pirmsskolas izglītības grupu pedagogu darba samaksai un valsts sociālās apdrošināšanas obligātajām iemaksām, speciālajām izglītības iestādēm, kas nodrošina internāta pakalpojumus</t>
  </si>
  <si>
    <t>I. No 2024.gada 1.janvāra līdz 2024.gada 31.augustam</t>
  </si>
  <si>
    <r>
      <t>Pedagogu darba samaksai un valsts sociālās apdrošināšanas obligātajām iemaksām (</t>
    </r>
    <r>
      <rPr>
        <b/>
        <i/>
        <sz val="12"/>
        <rFont val="Times New Roman"/>
        <family val="1"/>
        <charset val="186"/>
      </rPr>
      <t>Euro</t>
    </r>
    <r>
      <rPr>
        <b/>
        <sz val="12"/>
        <rFont val="Times New Roman"/>
        <family val="1"/>
        <charset val="186"/>
      </rPr>
      <t>)</t>
    </r>
  </si>
  <si>
    <t>Pavisam kopā 
(Euro)</t>
  </si>
  <si>
    <r>
      <t>Pavisam kopā
 (</t>
    </r>
    <r>
      <rPr>
        <b/>
        <i/>
        <sz val="12"/>
        <rFont val="Times New Roman"/>
        <family val="1"/>
        <charset val="186"/>
      </rPr>
      <t>Euro</t>
    </r>
    <r>
      <rPr>
        <b/>
        <sz val="12"/>
        <rFont val="Times New Roman"/>
        <family val="1"/>
        <charset val="186"/>
      </rPr>
      <t>)</t>
    </r>
  </si>
  <si>
    <r>
      <rPr>
        <b/>
        <sz val="11"/>
        <rFont val="Times New Roman"/>
        <family val="1"/>
        <charset val="186"/>
      </rPr>
      <t xml:space="preserve">Pedagogu darba samaksai un valsts sociālās apdrošināšanas obligātajām iemaksām 
</t>
    </r>
    <r>
      <rPr>
        <b/>
        <i/>
        <sz val="11"/>
        <rFont val="Times New Roman"/>
        <family val="1"/>
        <charset val="186"/>
      </rPr>
      <t>(Euro)</t>
    </r>
  </si>
  <si>
    <t>9.pielikums</t>
  </si>
  <si>
    <t>Mērķdotācijas pašvaldībām – pašvaldību izglītības iestādēs bērnu no piecu gadu vecuma izglītošanā nodarbināto pedagogu darba samaksai un valsts sociālās apdrošināšanas obligātajām iemaksām</t>
  </si>
  <si>
    <t>Pasvaldības</t>
  </si>
  <si>
    <t>II. No 2024.gada 1.septembra līdz 2024.gada 31.decembrim</t>
  </si>
  <si>
    <t>62. Mērķdotācijas pašvaldībām (iesniedz 15. Izglītības un zinātnes ministrija)</t>
  </si>
  <si>
    <t>64. Dotācija pašvaldībām (iesniedz 13. Finanšu ministrija)</t>
  </si>
  <si>
    <r>
      <t xml:space="preserve">1) pašvaldību pamata un vispārējās vidējās izglītības iestāžu, pašvaldību speciālās izglītības iestāžu, pašvaldību profesionālās izglītības iestāžu un daļējai interešu izglītības programmu pedagogu darba samaksai un valsts sociālās apdrošināšanas obligātajām iemaksām 465 825 869 </t>
    </r>
    <r>
      <rPr>
        <i/>
        <sz val="12"/>
        <color rgb="FF333333"/>
        <rFont val="Times New Roman"/>
        <family val="1"/>
        <charset val="186"/>
      </rPr>
      <t>euro</t>
    </r>
    <r>
      <rPr>
        <sz val="12"/>
        <color rgb="FF333333"/>
        <rFont val="Times New Roman"/>
        <family val="1"/>
        <charset val="186"/>
      </rPr>
      <t> apmērā saskaņā ar 6. un 7. pielikumu;</t>
    </r>
  </si>
  <si>
    <r>
      <t xml:space="preserve"> 2) pašvaldību speciālo pirmsskolas izglītības grupu pedagogu darba samaksai un valsts sociālās apdrošināšanas obligātajām iemaksām, speciālajām izglītības iestādēm, kas nodrošina internāta pakalpojumus, 69 318 243 </t>
    </r>
    <r>
      <rPr>
        <i/>
        <sz val="12"/>
        <color rgb="FF333333"/>
        <rFont val="Times New Roman"/>
        <family val="1"/>
        <charset val="186"/>
      </rPr>
      <t>euro</t>
    </r>
    <r>
      <rPr>
        <sz val="12"/>
        <color rgb="FF333333"/>
        <rFont val="Times New Roman"/>
        <family val="1"/>
        <charset val="186"/>
      </rPr>
      <t> apmērā saskaņā ar 8. pielikumu;</t>
    </r>
  </si>
  <si>
    <r>
      <t>3) pašvaldību izglītības iestādēs bērnu no piecu gadu vecuma izglītošanā nodarbināto pedagogu darba samaksai un valsts sociālās apdrošināšanas obligātajām iemaksām 80 962 209  </t>
    </r>
    <r>
      <rPr>
        <i/>
        <sz val="12"/>
        <color rgb="FF333333"/>
        <rFont val="Times New Roman"/>
        <family val="1"/>
        <charset val="186"/>
      </rPr>
      <t>euro</t>
    </r>
    <r>
      <rPr>
        <sz val="12"/>
        <color rgb="FF333333"/>
        <rFont val="Times New Roman"/>
        <family val="1"/>
        <charset val="186"/>
      </rPr>
      <t> apmērā saskaņā ar 9. pielikumu;</t>
    </r>
  </si>
  <si>
    <r>
      <t xml:space="preserve">4) māksliniecisko kolektīvu vadītāju darba samaksai un valsts sociālās apdrošināšanas obligātajām iemaksām 966 394 </t>
    </r>
    <r>
      <rPr>
        <i/>
        <sz val="12"/>
        <color rgb="FF333333"/>
        <rFont val="Times New Roman"/>
        <family val="1"/>
        <charset val="186"/>
      </rPr>
      <t>euro</t>
    </r>
    <r>
      <rPr>
        <sz val="12"/>
        <color rgb="FF333333"/>
        <rFont val="Times New Roman"/>
        <family val="1"/>
        <charset val="186"/>
      </rPr>
      <t> apmērā saskaņā ar 10. pielikumu.</t>
    </r>
  </si>
  <si>
    <r>
      <t xml:space="preserve">1) pašvaldību pamata un vispārējās vidējās izglītības iestāžu, pašvaldību speciālās izglītības iestāžu, pašvaldību profesionālās izglītības iestāžu un daļējai interešu izglītības programmu pedagogu darba samaksai un valsts sociālās apdrošināšanas obligātajām iemaksām </t>
    </r>
    <r>
      <rPr>
        <b/>
        <u/>
        <sz val="12"/>
        <rFont val="Times New Roman"/>
        <family val="1"/>
        <charset val="186"/>
      </rPr>
      <t>469 140 318</t>
    </r>
    <r>
      <rPr>
        <i/>
        <u/>
        <sz val="12"/>
        <rFont val="Times New Roman"/>
        <family val="1"/>
        <charset val="186"/>
      </rPr>
      <t xml:space="preserve"> </t>
    </r>
    <r>
      <rPr>
        <i/>
        <sz val="12"/>
        <rFont val="Times New Roman"/>
        <family val="1"/>
        <charset val="186"/>
      </rPr>
      <t>euro</t>
    </r>
    <r>
      <rPr>
        <sz val="12"/>
        <rFont val="Times New Roman"/>
        <family val="1"/>
        <charset val="186"/>
      </rPr>
      <t xml:space="preserve"> apmērā saskaņā ar 6. un 7. pielikumu;</t>
    </r>
  </si>
  <si>
    <r>
      <t xml:space="preserve">3) pašvaldību izglītības iestādēs bērnu no piecu gadu vecuma izglītošanā nodarbināto pedagogu darba samaksai un valsts sociālās apdrošināšanas obligātajām iemaksām </t>
    </r>
    <r>
      <rPr>
        <b/>
        <u/>
        <sz val="12"/>
        <rFont val="Times New Roman"/>
        <family val="1"/>
        <charset val="186"/>
      </rPr>
      <t xml:space="preserve">75 770 089 </t>
    </r>
    <r>
      <rPr>
        <sz val="12"/>
        <rFont val="Times New Roman"/>
        <family val="1"/>
        <charset val="186"/>
      </rPr>
      <t xml:space="preserve"> </t>
    </r>
    <r>
      <rPr>
        <i/>
        <sz val="12"/>
        <rFont val="Times New Roman"/>
        <family val="1"/>
        <charset val="186"/>
      </rPr>
      <t>euro</t>
    </r>
    <r>
      <rPr>
        <sz val="12"/>
        <rFont val="Times New Roman"/>
        <family val="1"/>
        <charset val="186"/>
      </rPr>
      <t xml:space="preserve"> apmērā saskaņā ar 9. pielikumu;</t>
    </r>
  </si>
  <si>
    <r>
      <t>31. pants.</t>
    </r>
    <r>
      <rPr>
        <sz val="12"/>
        <color rgb="FF000000"/>
        <rFont val="Times New Roman"/>
        <family val="1"/>
        <charset val="186"/>
      </rPr>
      <t> Apstiprināt valsts budžeta dotāciju pašvaldībām </t>
    </r>
    <r>
      <rPr>
        <b/>
        <sz val="12"/>
        <color rgb="FF000000"/>
        <rFont val="Times New Roman"/>
        <family val="1"/>
        <charset val="186"/>
      </rPr>
      <t>36 525 543</t>
    </r>
    <r>
      <rPr>
        <sz val="12"/>
        <color rgb="FF000000"/>
        <rFont val="Times New Roman"/>
        <family val="1"/>
        <charset val="186"/>
      </rPr>
      <t> </t>
    </r>
    <r>
      <rPr>
        <i/>
        <sz val="12"/>
        <color rgb="FF000000"/>
        <rFont val="Times New Roman"/>
        <family val="1"/>
        <charset val="186"/>
      </rPr>
      <t>euro</t>
    </r>
    <r>
      <rPr>
        <sz val="12"/>
        <color rgb="FF000000"/>
        <rFont val="Times New Roman"/>
        <family val="1"/>
        <charset val="186"/>
      </rPr>
      <t> apmērā, tai skaitā:</t>
    </r>
  </si>
  <si>
    <r>
      <t>1)   pašvaldību finanšu izlīdzināšanas fondam 35 921 931  </t>
    </r>
    <r>
      <rPr>
        <i/>
        <sz val="12"/>
        <color rgb="FF000000"/>
        <rFont val="Times New Roman"/>
        <family val="1"/>
        <charset val="186"/>
      </rPr>
      <t>euro</t>
    </r>
    <r>
      <rPr>
        <sz val="12"/>
        <color rgb="FF000000"/>
        <rFont val="Times New Roman"/>
        <family val="1"/>
        <charset val="186"/>
      </rPr>
      <t> apmērā;</t>
    </r>
  </si>
  <si>
    <r>
      <t>2)   pašvaldībām par iemītniekiem veco ļaužu pansionātos un centros (par vienu iemītnieku 8748 </t>
    </r>
    <r>
      <rPr>
        <i/>
        <sz val="12"/>
        <rFont val="Times New Roman"/>
        <family val="1"/>
        <charset val="186"/>
      </rPr>
      <t>euro</t>
    </r>
    <r>
      <rPr>
        <sz val="12"/>
        <rFont val="Times New Roman"/>
        <family val="1"/>
        <charset val="186"/>
      </rPr>
      <t>), kuri tajos ievietoti līdz 1998. gada 1. janvārim, 603 612  </t>
    </r>
    <r>
      <rPr>
        <i/>
        <sz val="12"/>
        <rFont val="Times New Roman"/>
        <family val="1"/>
        <charset val="186"/>
      </rPr>
      <t>euro</t>
    </r>
    <r>
      <rPr>
        <sz val="12"/>
        <rFont val="Times New Roman"/>
        <family val="1"/>
        <charset val="186"/>
      </rPr>
      <t> apmērā. Ministru kabinets nosaka kārtību, kādā pašvaldībām piešķir valsts budžeta dotāciju.</t>
    </r>
  </si>
  <si>
    <r>
      <t xml:space="preserve">4) māksliniecisko kolektīvu vadītāju darba samaksai un valsts sociālās apdrošināšanas obligātajām iemaksām 966 394 </t>
    </r>
    <r>
      <rPr>
        <i/>
        <sz val="12"/>
        <color rgb="FF333333"/>
        <rFont val="Times New Roman"/>
        <family val="1"/>
        <charset val="186"/>
      </rPr>
      <t>euro</t>
    </r>
    <r>
      <rPr>
        <sz val="12"/>
        <color rgb="FF333333"/>
        <rFont val="Times New Roman"/>
        <family val="1"/>
        <charset val="186"/>
      </rPr>
      <t> apmērā saskaņā ar 10. pielikumu."</t>
    </r>
  </si>
  <si>
    <r>
      <rPr>
        <sz val="12"/>
        <color rgb="FF000000"/>
        <rFont val="Times New Roman"/>
        <family val="1"/>
        <charset val="186"/>
      </rPr>
      <t xml:space="preserve">Izteikt likumprojekta </t>
    </r>
    <r>
      <rPr>
        <b/>
        <sz val="12"/>
        <color rgb="FF000000"/>
        <rFont val="Times New Roman"/>
        <family val="1"/>
        <charset val="186"/>
      </rPr>
      <t>31.pantu</t>
    </r>
    <r>
      <rPr>
        <sz val="12"/>
        <color rgb="FF000000"/>
        <rFont val="Times New Roman"/>
        <family val="1"/>
        <charset val="186"/>
      </rPr>
      <t xml:space="preserve"> šādā redakcijā:</t>
    </r>
    <r>
      <rPr>
        <b/>
        <sz val="12"/>
        <color rgb="FF000000"/>
        <rFont val="Times New Roman"/>
        <family val="1"/>
        <charset val="186"/>
      </rPr>
      <t xml:space="preserve">
"31. pants.</t>
    </r>
    <r>
      <rPr>
        <sz val="12"/>
        <color rgb="FF000000"/>
        <rFont val="Times New Roman"/>
        <family val="1"/>
        <charset val="186"/>
      </rPr>
      <t> Apstiprināt valsts budžeta dotāciju pašvaldībām </t>
    </r>
    <r>
      <rPr>
        <b/>
        <u/>
        <sz val="12"/>
        <color rgb="FF000000"/>
        <rFont val="Times New Roman"/>
        <family val="1"/>
        <charset val="186"/>
      </rPr>
      <t>43 552 539</t>
    </r>
    <r>
      <rPr>
        <sz val="12"/>
        <color rgb="FF000000"/>
        <rFont val="Times New Roman"/>
        <family val="1"/>
        <charset val="186"/>
      </rPr>
      <t> </t>
    </r>
    <r>
      <rPr>
        <i/>
        <sz val="12"/>
        <color rgb="FF000000"/>
        <rFont val="Times New Roman"/>
        <family val="1"/>
        <charset val="186"/>
      </rPr>
      <t>euro</t>
    </r>
    <r>
      <rPr>
        <sz val="12"/>
        <color rgb="FF000000"/>
        <rFont val="Times New Roman"/>
        <family val="1"/>
        <charset val="186"/>
      </rPr>
      <t> apmērā, tai skaitā:</t>
    </r>
  </si>
  <si>
    <r>
      <t xml:space="preserve">3) budžeta dotāciju </t>
    </r>
    <r>
      <rPr>
        <b/>
        <u/>
        <sz val="12"/>
        <rFont val="Times New Roman"/>
        <family val="1"/>
        <charset val="186"/>
      </rPr>
      <t>7 026 996</t>
    </r>
    <r>
      <rPr>
        <i/>
        <sz val="12"/>
        <rFont val="Times New Roman"/>
        <family val="1"/>
        <charset val="186"/>
      </rPr>
      <t xml:space="preserve"> euro</t>
    </r>
    <r>
      <rPr>
        <sz val="12"/>
        <rFont val="Times New Roman"/>
        <family val="1"/>
        <charset val="186"/>
      </rPr>
      <t xml:space="preserve"> apmērā pamatojoties uz Ministru kabineta rīkojumu piešķiršanai pašvaldībām, kurām zlīdzinātie ieņēmumi uz vienu izlīdzināmo vienību ir zemāki par 90 procentiem no vidējiem izlīdzinātiem ieņēmumiem, nodrošinot šīs starpības samazināšanu par 30 procentiem."</t>
    </r>
  </si>
  <si>
    <r>
      <rPr>
        <b/>
        <sz val="12"/>
        <rFont val="Times New Roman"/>
        <family val="1"/>
        <charset val="186"/>
      </rPr>
      <t>Papildināt likumprojektu ar jaunu pantu:</t>
    </r>
    <r>
      <rPr>
        <sz val="12"/>
        <rFont val="Times New Roman"/>
        <family val="1"/>
        <charset val="186"/>
      </rPr>
      <t xml:space="preserve">
</t>
    </r>
    <r>
      <rPr>
        <b/>
        <sz val="12"/>
        <rFont val="Times New Roman"/>
        <family val="1"/>
        <charset val="186"/>
      </rPr>
      <t>"xx. pants.</t>
    </r>
    <r>
      <rPr>
        <sz val="12"/>
        <rFont val="Times New Roman"/>
        <family val="1"/>
        <charset val="186"/>
      </rPr>
      <t xml:space="preserve"> Lai nodrošinātu Latvijas Republikas dalību Starptautisko Valūtas fonda kvotu palielināšanā atbilstoši Starptautiskā Valūtas fonda kvotu 16. vispārējam pārskatam, atļaut finanšu ministram palielināt Latvijas Republikas saistības pret Starptautisko Valūtas fondu un palielināt apropriāciju Finanšu ministrijas budžeta apakšprogrammā 41.03.00 "Iemaksas starptautiskajās organizācijās", lai apmaksātu Latvijas Republikas kvotas palielināšanu, ja ir pieņemts attiecīgs Ministru kabineta lēmums un Saeimas Budžeta un finanšu (nodokļu) komisija piecu darba dienu laikā no attiecīgās informācijas saņemšanas dienas ir to izskatījusi un nav iebildusi pret apropriācijas palielinājumu."</t>
    </r>
  </si>
  <si>
    <r>
      <t>30. pants.</t>
    </r>
    <r>
      <rPr>
        <sz val="12"/>
        <color rgb="FF000000"/>
        <rFont val="Times New Roman"/>
        <family val="1"/>
        <charset val="186"/>
      </rPr>
      <t xml:space="preserve"> Apstiprināt mērķdotāciju apjomu pašvaldībām 617 072 715  </t>
    </r>
    <r>
      <rPr>
        <i/>
        <sz val="12"/>
        <color rgb="FF000000"/>
        <rFont val="Times New Roman"/>
        <family val="1"/>
        <charset val="186"/>
      </rPr>
      <t>euro</t>
    </r>
    <r>
      <rPr>
        <sz val="12"/>
        <color rgb="FF000000"/>
        <rFont val="Times New Roman"/>
        <family val="1"/>
        <charset val="186"/>
      </rPr>
      <t xml:space="preserve"> apmērā, tai skaitā:</t>
    </r>
  </si>
  <si>
    <r>
      <t>2) pašvaldību speciālo pirmsskolas izglītības grupu pedagogu darba samaksai un valsts sociālās apdrošināšanas obligātajām iemaksām, speciālajām izglītības iestādēm, kas nodrošina internāta pakalpojumus,</t>
    </r>
    <r>
      <rPr>
        <b/>
        <u/>
        <sz val="12"/>
        <rFont val="Times New Roman"/>
        <family val="1"/>
        <charset val="186"/>
      </rPr>
      <t>71 175 863</t>
    </r>
    <r>
      <rPr>
        <sz val="12"/>
        <rFont val="Times New Roman"/>
        <family val="1"/>
        <charset val="186"/>
      </rPr>
      <t xml:space="preserve"> </t>
    </r>
    <r>
      <rPr>
        <i/>
        <sz val="12"/>
        <rFont val="Times New Roman"/>
        <family val="1"/>
        <charset val="186"/>
      </rPr>
      <t>euro</t>
    </r>
    <r>
      <rPr>
        <sz val="12"/>
        <rFont val="Times New Roman"/>
        <family val="1"/>
        <charset val="186"/>
      </rPr>
      <t xml:space="preserve"> apmērā saskaņā ar 8. pielikumu;</t>
    </r>
  </si>
  <si>
    <r>
      <t xml:space="preserve">Izteikt likumprojekta </t>
    </r>
    <r>
      <rPr>
        <b/>
        <sz val="12"/>
        <rFont val="Times New Roman"/>
        <family val="1"/>
        <charset val="186"/>
      </rPr>
      <t>30.panta pirmo daļu</t>
    </r>
    <r>
      <rPr>
        <sz val="12"/>
        <rFont val="Times New Roman"/>
        <family val="1"/>
        <charset val="186"/>
      </rPr>
      <t xml:space="preserve"> šādā redakcijā:
</t>
    </r>
    <r>
      <rPr>
        <b/>
        <sz val="12"/>
        <rFont val="Times New Roman"/>
        <family val="1"/>
        <charset val="186"/>
      </rPr>
      <t>"30. pants</t>
    </r>
    <r>
      <rPr>
        <sz val="12"/>
        <rFont val="Times New Roman"/>
        <family val="1"/>
        <charset val="186"/>
      </rPr>
      <t xml:space="preserve">. Apstiprināt mērķdotāciju apjomu pašvaldībām </t>
    </r>
    <r>
      <rPr>
        <b/>
        <u/>
        <sz val="12"/>
        <rFont val="Times New Roman"/>
        <family val="1"/>
        <charset val="186"/>
      </rPr>
      <t>617 052 664</t>
    </r>
    <r>
      <rPr>
        <sz val="12"/>
        <rFont val="Times New Roman"/>
        <family val="1"/>
        <charset val="186"/>
      </rPr>
      <t xml:space="preserve"> </t>
    </r>
    <r>
      <rPr>
        <i/>
        <sz val="12"/>
        <rFont val="Times New Roman"/>
        <family val="1"/>
        <charset val="186"/>
      </rPr>
      <t>euro</t>
    </r>
    <r>
      <rPr>
        <sz val="12"/>
        <rFont val="Times New Roman"/>
        <family val="1"/>
        <charset val="186"/>
      </rPr>
      <t xml:space="preserve"> apmērā, tai skaitā:</t>
    </r>
  </si>
  <si>
    <r>
      <t>2)   pašvaldībām par iemītniekiem veco ļaužu pansionātos un centros (par vienu iemītnieku 8748 </t>
    </r>
    <r>
      <rPr>
        <i/>
        <sz val="12"/>
        <rFont val="Times New Roman"/>
        <family val="1"/>
        <charset val="186"/>
      </rPr>
      <t>euro</t>
    </r>
    <r>
      <rPr>
        <sz val="12"/>
        <rFont val="Times New Roman"/>
        <family val="1"/>
        <charset val="186"/>
      </rPr>
      <t>), kuri tajos ievietoti līdz 1998. gada 1. janvārim, 603 612  </t>
    </r>
    <r>
      <rPr>
        <i/>
        <sz val="12"/>
        <rFont val="Times New Roman"/>
        <family val="1"/>
        <charset val="186"/>
      </rPr>
      <t>euro</t>
    </r>
    <r>
      <rPr>
        <sz val="12"/>
        <rFont val="Times New Roman"/>
        <family val="1"/>
        <charset val="186"/>
      </rPr>
      <t> apmērā. Ministru kabinets nosaka kārtību, kādā pašvaldībām piešķir valsts budžeta dotāciju;</t>
    </r>
  </si>
  <si>
    <t xml:space="preserve"> Kārtējie izdevumi</t>
  </si>
  <si>
    <t xml:space="preserve">  Atlīdzība</t>
  </si>
  <si>
    <t xml:space="preserve"> Subsīdijas, dotācijas, sociālie maksājumi un  kompensācijas</t>
  </si>
  <si>
    <t xml:space="preserve">Pārdalīt izdevumus starp Kultūras ministrijas apakšprogrammu 25.02.00 “Valsts kultūrkapitāla fonda programmu un projektu konkursi” un apakšprogrammu 25.01.00 “Valsts kultūrkapitāla fonda darbības nodrošināšana”, lai 2024., 2025. un 2026.gadā nodrošinātu 2023.gada 26.septembra Ministru kabineta sēdes protokollēmuma Nr.47 43. § “Informatīvais ziņojums "Par priekšlikumiem valsts budžeta prioritārajiem pasākumiem 2024. gadam un budžeta ietvaram 2024.–2026. gadam" 15.punktā noteikto. </t>
  </si>
  <si>
    <t xml:space="preserve">  Preces un pakalpojumi</t>
  </si>
  <si>
    <r>
      <rPr>
        <b/>
        <sz val="12"/>
        <rFont val="Times New Roman"/>
        <family val="1"/>
        <charset val="186"/>
      </rPr>
      <t>Papildināt likumprojektu ar jaunu pantu:</t>
    </r>
    <r>
      <rPr>
        <sz val="12"/>
        <rFont val="Times New Roman"/>
        <family val="1"/>
        <charset val="186"/>
      </rPr>
      <t xml:space="preserve">
</t>
    </r>
    <r>
      <rPr>
        <b/>
        <sz val="12"/>
        <rFont val="Times New Roman"/>
        <family val="1"/>
        <charset val="186"/>
      </rPr>
      <t>"xx. pants.</t>
    </r>
    <r>
      <rPr>
        <sz val="12"/>
        <rFont val="Times New Roman"/>
        <family val="1"/>
        <charset val="186"/>
      </rPr>
      <t xml:space="preserve"> Atļaut finanšu ministram palielināt apropriāciju Finanšu ministrijai resursiem no dotācijas no vispārējiem ieņēmumiem un izdevumiem Patērētāju tiesību aizsardzības likumā noteiktā atbalsta izmaksai kredītņēmējiem un administrēšanas izmaksu segšanai Valsts ieņēmumu dienestam, nepārsniedzot budžetā ieskaitāmās hipotekārā kredīta ņēmēju aizsardzības nodevas apmēru,  ja ir pieņemts attiecīgs Ministru kabinets lēmums un Saeimas Budžeta un finanšu (nodokļu) komisija piecu darba dienu laikā no attiecīgās informācijas saņemšanas dienas ir to izskatījusi un nav iebildusi pret apropriācijas palielinājumu."</t>
    </r>
  </si>
  <si>
    <t>17  Satiksmes ministrija</t>
  </si>
  <si>
    <t>Papildu finansējums 2024.gadā nodibinājumam “Bērnu slimnīcas fonds” pilotprojekta īstenošanai, lai nodrošinātu psihosociālo rehabilitāciju-uzturošo terapiju bērniem pēc autisma diagnosticēšanas un agrīnās intervences programmas. Uzturošās terapijas ietvaros paredzēts nodrošināt multiprofesionālas komandas darbu un dažādas psihosociālas rehabilitācijas metodes: ABA terapijas, ergoterapijas, logopēda, speciālā pedagoga nodarbības bērniem ar autiskā spektra traucējumiem, kas tiek nodrošinātas, pamatojoties uz ārsta rekomendāciju, bet maksimums divas nodarbības nedēļā. 
Finansējuma avots: AS “Latvijas valsts meži” iemaksas valsts budžetā.</t>
  </si>
  <si>
    <t>Papildu finansējums, lai ar 2024.gada 1.janvāri palielinātu pabalsta personai ar invaliditāti, kurai nepieciešama īpaša kopšana, apmēru par 100 euro (no 313,43 euro uz 413,43 euro). Minētā pabalsta paaugstināšana tiks nodrošināta personām ar invaliditāti, kuras ir pārsniegušas 18 gadu vecumu un sakarā ar smagiem funkcionāliem traucējumiem nepieciešama īpaša kopšana, un personas invaliditātes cēlonis ir slimība no bērnības.
Finansējuma avots: speciālā budžeta apakšprogrammā 04.02.00 “Nodarbinātības speciālais budžets” 2024.gadā un turpmākajos gados ik gadu samazināti izdevumi sociāla rakstura maksājumiem un kompensācijām (izdevumi bezdarbnieka pabalstam), ņemot vērā, ka 2023.gadā bezdarbnieka pabalsta saņēmēju skaits atpaliek no plānotā, kas ietekmē arī 2024.-2026.gada budžeta prognozētos rādītājus.</t>
  </si>
  <si>
    <t>Tā kā SIA „Tet” aprēķinātās 2022.gada universālā pakalpojuma saistību tīrās izmaksas tika apstiprinātas 285 054 EUR apmērā, bet šim mērķim 2024.gada valsts budžetā paredzēts finansējums EUR 300 000 apmērā, atbalstot prioritāro pasākumu "SIA "Tet" 2022.gadā  sniegtā universālā pakalpojuma saistību izpildes radīto zaudējumu kompensācija", tad par  atlikušo summu 14 946 EUR apmērā paredzēts kompensēt VAS “Latvijas Pasts” universālā pasta pakalpojuma saistību izpildes tīrās izmaksas, jo 2024.gadā budžetā  paredzētais finansējums to apmaksai indikatīvi ir nepietiekams.</t>
  </si>
  <si>
    <t>Saskaņā ar Ministru kabineta 2008. gada 11. marta noteikumu Nr. 173 “Valsts pamatbudžeta valsts autoceļu fonda programmai piešķirto līdzekļu izlietošanas kārtība” 9.¹ un 9.² punktā noteikto, samazināt finansējumu valsts budžeta apakšprogrammai 23.06.00 “Valsts autoceļu uzturēšana un atjaunošana” EKK 2000 “Preces un pakalpojumi” 2024., 2025. un 2026. gadā par 194 676 euro un palielināt finansējumu valsts budžeta apakšprogrammai 23.04.00 “Mērķdotācijas pašvaldību autoceļiem (ielām)” EKK 7460 “Pārējie valsts budžeta uzturēšanas izdevumu transferti pašvaldībām” 2024., 2025. un 2026.  gadā par 194 676 euro papildu mērķdotācijas maksājumu veikšanai pašvaldībām par 124,792 km valsts vietējo autoceļu pārņemšanu īpašumā.</t>
  </si>
  <si>
    <t xml:space="preserve">Finansējums Liepājas SEZ būvprojekta izstrādei Liepājas ostas 46.piestātnes rekonstrukcijai 2024.gadā, avots AS "Latvijas valsts meži" iemaksas valsts budžetā 2024.gadā. </t>
  </si>
  <si>
    <r>
      <t xml:space="preserve">Lai nodrošinātu pedagogu darba samaksu 2024.gadā un turpmāk, ņemot vērā pedagogu minimālās algas likmes palielināšanu ar 2023.gada 1.septembri un 2024.gada 1.janvāri (Satversmes tiesas spriedums par pirmsskolu un pedagogu darba samaksas paaugstināšanas grafiks) un izglītojamo skaita (neieskaitot Ukrainas civiliedzīvotājus) un struktūras uz 2023.gada 1.septembri izmaiņu ietekmi (MK 03.10.2023. prot. Nr. 48 23. §, 3.punkts), veikta finansējuma pārdale:
</t>
    </r>
    <r>
      <rPr>
        <b/>
        <i/>
        <sz val="10"/>
        <rFont val="Times New Roman"/>
        <family val="1"/>
        <charset val="186"/>
      </rPr>
      <t>2024. gadā 1 857 620 euro</t>
    </r>
    <r>
      <rPr>
        <i/>
        <sz val="10"/>
        <rFont val="Times New Roman"/>
        <family val="1"/>
        <charset val="186"/>
      </rPr>
      <t xml:space="preserve"> apmērā no 62. resora programmas 10.00.00. "Mērķdotācijas pašvaldībām – pašvaldību izglītības iestādēs bērnu no piecu gadu vecuma izglītošanā nodarbināto pedagogu darba samaksai un valsts sociālās apdrošināšanas obligātajām iemaksām" (tai skaitā 54 794 euro no prioritārā pasākuma 15_01_P "Lai īstenotu secīgu pāreju uz mācībām valsts valodā") uz 62. resora programmu 01.00.00. "Mērķdotācijas izglītības pasākumiem" (tai skaitā 70 383 euro apmērā uz prioritāro pasākumu 15_01_P "Lai īstenotu secīgu pāreju uz mācībām valsts valodā").
</t>
    </r>
    <r>
      <rPr>
        <b/>
        <i/>
        <sz val="10"/>
        <rFont val="Times New Roman"/>
        <family val="1"/>
        <charset val="186"/>
      </rPr>
      <t>2025. gadā 2 321 872 euro</t>
    </r>
    <r>
      <rPr>
        <i/>
        <sz val="10"/>
        <rFont val="Times New Roman"/>
        <family val="1"/>
        <charset val="186"/>
      </rPr>
      <t xml:space="preserve"> apmērā no 62. resora programmas 10.00.00. "Mērķdotācijas pašvaldībām – pašvaldību izglītības iestādēs bērnu no piecu gadu vecuma izglītošanā nodarbināto pedagogu darba samaksai un valsts sociālās apdrošināšanas obligātajām iemaksām" uz 62. resora programmu 01.00.00. "Mērķdotācijas izglītības pasākumiem" (tai skaitā 41 853 euro uz prioritāro pasākumu 15_01_P "Lai īstenotu secīgu pāreju uz mācībām valsts valodā").
</t>
    </r>
    <r>
      <rPr>
        <b/>
        <i/>
        <sz val="10"/>
        <rFont val="Times New Roman"/>
        <family val="1"/>
        <charset val="186"/>
      </rPr>
      <t>2026. gadā 2 552 269 euro</t>
    </r>
    <r>
      <rPr>
        <i/>
        <sz val="10"/>
        <rFont val="Times New Roman"/>
        <family val="1"/>
        <charset val="186"/>
      </rPr>
      <t xml:space="preserve"> apmērā no 62. resora programmas 10.00.00. "Mērķdotācijas pašvaldībām – pašvaldību izglītības iestādēs bērnu no piecu gadu vecuma izglītošanā nodarbināto pedagogu darba samaksai un valsts sociālās apdrošināšanas obligātajām iemaksām" uz 62. resora programmu 01.00.00. "Mērķdotācijas izglītības pasākumiem" (tai skaitā 24 415 euro uz prioritāro pasākumu 15_01_P "Lai īstenotu secīgu pāreju uz mācībām valsts valodā").</t>
    </r>
  </si>
  <si>
    <r>
      <t xml:space="preserve">Lai nodrošinātu pedagogu darba samaksu 2024.gadā un turpmāk, ņemot vērā pedagogu minimālās algas likmes palielināšanu ar 2023.gada 1.septembri un 2024.gada 1.janvāri (Satversmes tiesas spriedums par pirmsskolu un pedagogu darba samaksas paaugstināšanas grafiks) un izglītojamo skaita (neieskaitot Ukrainas civiliedzīvotājus) un struktūras uz 2023.gada 1.septembri izmaiņu ietekmi (MK 03.10.2023. prot. Nr. 48 23. §, 3.punkts), veikta finansējuma pārdale:
</t>
    </r>
    <r>
      <rPr>
        <b/>
        <i/>
        <sz val="10"/>
        <rFont val="Times New Roman"/>
        <family val="1"/>
        <charset val="186"/>
      </rPr>
      <t>2024. gadā 3 314 449 euro</t>
    </r>
    <r>
      <rPr>
        <i/>
        <sz val="10"/>
        <rFont val="Times New Roman"/>
        <family val="1"/>
        <charset val="186"/>
      </rPr>
      <t xml:space="preserve"> apmērā no 62. resora programmas 10.00.00. "Mērķdotācijas pašvaldībām – pašvaldību izglītības iestādēs bērnu no piecu gadu vecuma izglītošanā nodarbināto pedagogu darba samaksai un valsts sociālās apdrošināšanas obligātajām iemaksām" uz 62. resora programmu 05.00.00. "Mērķdotācijas pašvaldībām – pašvaldību izglītības iestāžu pedagogu darba samaksai un valsts sociālās apdrošināšanas obligātajām iemaksām" (tai skaitā samazinot finansējumu prioritārajam pasākumam 15_01_P "Lai īstenotu secīgu pāreju uz mācībām valsts valodā" par 866 484 euro un palielinot finansējumu pārējiem izdevumiem pedagogu darba samaksai par 4 180 933 euro).
</t>
    </r>
    <r>
      <rPr>
        <b/>
        <i/>
        <sz val="10"/>
        <rFont val="Times New Roman"/>
        <family val="1"/>
        <charset val="186"/>
      </rPr>
      <t>2025. gadā 2 795 403 euro</t>
    </r>
    <r>
      <rPr>
        <i/>
        <sz val="10"/>
        <rFont val="Times New Roman"/>
        <family val="1"/>
        <charset val="186"/>
      </rPr>
      <t xml:space="preserve"> apmērā no 62. resora programmas 10.00.00. "Mērķdotācijas pašvaldībām – pašvaldību izglītības iestādēs bērnu no piecu gadu vecuma izglītošanā nodarbināto pedagogu darba samaksai un valsts sociālās apdrošināšanas obligātajām iemaksām" uz 62. resora programmu 05.00.00. "Mērķdotācijas pašvaldībām – pašvaldību izglītības iestāžu pedagogu darba samaksai un valsts sociālās apdrošināšanas obligātajām iemaksām" (tai skaitā samazinot finansējumu prioritārajam pasākumam 15_01_P "Lai īstenotu secīgu pāreju uz mācībām valsts valodā" par 1 142 876 euro un palielinot finansējumu pārējiem izdevumiem pedagogu darba samaksai par 3 938 279 euro).
</t>
    </r>
    <r>
      <rPr>
        <b/>
        <i/>
        <sz val="10"/>
        <rFont val="Times New Roman"/>
        <family val="1"/>
        <charset val="186"/>
      </rPr>
      <t>2026. gadā 2 565 006 euro</t>
    </r>
    <r>
      <rPr>
        <i/>
        <sz val="10"/>
        <rFont val="Times New Roman"/>
        <family val="1"/>
        <charset val="186"/>
      </rPr>
      <t xml:space="preserve"> apmērā no 62. resora programmas 10.00.00. "Mērķdotācijas pašvaldībām – pašvaldību izglītības iestādēs bērnu no piecu gadu vecuma izglītošanā nodarbināto pedagogu darba samaksai un valsts sociālās apdrošināšanas obligātajām iemaksām" uz 62. resora programmu 05.00.00. "Mērķdotācijas pašvaldībām – pašvaldību izglītības iestāžu pedagogu darba samaksai un valsts sociālās apdrošināšanas obligātajām iemaksām" (tai skaitā samazinot finansējumu prioritārajam pasākumam 15_01_P "Lai īstenotu secīgu pāreju uz mācībām valsts valodā" par 415 417 euro un palielinot finansējumu pārējiem izdevumiem pedagogu darba samaksai par 2 980 423 euro).</t>
    </r>
  </si>
  <si>
    <t>Izteikt likumprojekta 9.pielikumu jaunā redakcijā:</t>
  </si>
  <si>
    <t>Kopsavilkuma skaitļus likumprojekta tekstā un pielikumos precizēt pēc balsojumiem par konkrētām pielikumu pozīcijām.</t>
  </si>
  <si>
    <t>Finanšu ministrs</t>
  </si>
  <si>
    <t>A. Ašeradens</t>
  </si>
  <si>
    <t>Siņkovska, 26573078</t>
  </si>
  <si>
    <t>dace.sinkovska@fm.gov.lv</t>
  </si>
  <si>
    <t>10.00.00. Mērķdotācijas pašvaldībām – pašvaldību izglītības iestādēs bērnu no piecu gadu vecuma izglītošanā nodarbināto pedagogu darba samaksai un valsts sociālās apdrošināšanas obligātajām iemaksām</t>
  </si>
  <si>
    <t>01.05.00. Dotācija privātajām mācību iestādēm</t>
  </si>
  <si>
    <t>46. Sabiedriskie elektroniskie plašsaziņas līdzekļi</t>
  </si>
  <si>
    <t>Veikta finansējuma pārdale resora “74. Gadskārtējā valsts budžeta izpildes procesā pārdalāmais finansējums” programmā 18.00.00 “Finansējums valsts drošības stiprināšanas pasākumiem” starp gadiem, lai nodrošinātu iesākto drošības pasākumu “VSIA “Latvijas Televīzija” pārvietojamās televīzijas stacijas (PTS) 8 kameru iegāde” un “VSIA “Latvijas Televīzija” pārvietojamās televīzijas stacijas (PTS) 14 kameru iegāde” sekmīgu realizāciju, jo līdzekļu apguve aizkavējusies sakarā ar laikietilpīgo un sarežģīto iepirkumu procesu un salīdzinoši garu nepieciešamo automašīnu un to pārbūves laika patēriņu. Pilnīga pasākumu realizācija un līdzekļu apguve ir iespējama tikai 2025. gadā.</t>
  </si>
  <si>
    <t xml:space="preserve">Atbalstīt </t>
  </si>
  <si>
    <t>Naudas sodi, ko uzliek Valsts ugunsdzēsības un glābšanas dienests</t>
  </si>
  <si>
    <t>Veikts dotācijas no vispārējiem ieņēmumiem un izdevumu precēm un pakalpojumiem palielinājums Iekšlietu ministrijas budžeta programmā 07.00.00 "Ugunsdrošība, glābšana un civilā aizsardzība" 2024. gadā un turpmāk ik gadu 7000 euro, lai nodrošinātu optisko dūmu detektoru iegādi, kas veicinās ugunsdrošības stāvokļa uzlabošanos mājokļos, kuros nav uzstādīti dūmu detektori, īpaši tajos, kuros dzīvo ģimenes ar bērniem un seniori.
Finansējuma avots - ieņēmumu no naudas sodiem, ko uzliek Valsts ugunsdzēsības un glābšanas dienests palielinājums.
2021. gadā saņemtie ieņēmumi no naudas sodiem, ko uzliek  Valsts ugunsdzēsības un glābšanas dienests bija 57 857 euro (2022. gada plānotie ieņēmumi 59 000 euro), 2022. gadā izpilde 75 771 euro (plānotie ieņēmumi 53 000 euro), uz 2023. gada 22.novembri izpilde 58 109 euro, bet plānotie ieņēmumi 53 000 euro.</t>
  </si>
  <si>
    <r>
      <t>Saskaņā ar Ministru kabineta 2023. gada 24. oktobra protokollēmuma (prot.Nr.prot.Nr.53 59.§; 23-TA-2377):
- 3.2.1.apakšpunktu un atbilstoši 4.punktam veikta finansējuma pārdale no  74. resora "Gadskārtējā valsts budžeta izpildes procesā pārdalāmais finansējums" budžeta  programmas 18.00.00 "Finansējums valsts drošības stiprināšanas pasākumiem" 2024. gadā 2 941 073 euro un 2025. gadā 6 987 363 euro uz Iekšlietu ministrijas budžeta  apakšprogrammas 40.02.00 "Nekustamais īpašums un centralizētais iepirkums" ilgtermiņa saistību pasākumu "Valsts ugunsdzēsības un glābšanas dienesta depo – katastrofu pārvaldības centri (ar valsts drošību  saistītais pasākums)" , lai nodrošinātu finansējumu katastrofu pārvaldības centra būvniecībai (un saistītajiem pakalpojumiem) Tukumā, kā arī inženierkonsultantu pakalpojumu segšanai katastrofu pārvaldības centru būvniecības nodrošināšanai Liepājā, Daugavpilī, Madonā, Līvānos, Salacgrīvā, Viļānos, Alsungā, Alūksnē, Talsos un Tukumā;
- 3.2.2.apakšpunktu un atbilstoši 4.punktam 2026. gadā 1 971 928 euro palielināts finansējums Iekšlietu ministrijas budžeta  apakšprogrammā 40.02.00 "Nekustamais īpašums un centralizētais iepirkums" ilgtermiņa saistību pasākumam "Valsts ugunsdzēsības un glābšanas dienesta depo – katastrofu pārvaldības centri (ar valsts drošību  saistītais pasākums)" , lai nodrošinātu finansējumu katastrofu pārvaldības centra būvniecībai (un saistītajiem pakalpojumiem) Tukumā, kā arī inženierkonsultantu pakalpojumu segšanai katastrofu pārvaldības centru būvniecības nodrošināšanai Liepājā, Daugavpilī, Madonā, Līvānos, Salacgrīvā, Viļānos, Alsungā, Alūksnē, Talsos un Tukumā (izdevumi ārpus fiskālās telpas atbilstoši likumprojekta "Par valsts budžetu 2024. gadam un budžeta ietvaru 2024., 2025. un 2026. gadam" 5.pantam (izskatīts Ministru kabineta 2023.gada 1.novembra sēdē (prot.Nr.55 1.</t>
    </r>
    <r>
      <rPr>
        <sz val="10"/>
        <color theme="1"/>
        <rFont val="Calibri"/>
        <family val="2"/>
        <charset val="186"/>
      </rPr>
      <t>§</t>
    </r>
    <r>
      <rPr>
        <i/>
        <sz val="10"/>
        <color theme="1"/>
        <rFont val="Times New Roman"/>
        <family val="1"/>
        <charset val="186"/>
      </rPr>
      <t>; 23-TA-2629))</t>
    </r>
  </si>
  <si>
    <t>Veikta finansējuma pārdale no 74. resora "Gadskārtējā valsts budžeta izpildes procesā pārdalāmais finansējums" budžeta  programmas 18.00.00 "Finansējums valsts drošības stiprināšanas pasākumiem" uz Iekšlietu ministrijas budžeta programmu 09.00.00 "Valsts drošības dienesta darbība" 2024. gadā 785 000 euro (informācija - klasificēta).</t>
  </si>
  <si>
    <r>
      <t xml:space="preserve">Lai nodrošinātu pedagogu darba samaksu 2024.gadā un turpmāk, ņemot vērā pedagogu minimālās algas likmes palielināšanu ar 2023.gada 1.septembri un 2024.gada 1.janvāri (Satversmes tiesas spriedums par pirmsskolu un pedagogu darba samaksas paaugstināšanas grafiks) un izglītojamo skaita (neieskaitot Ukrainas civiliedzīvotājus) un struktūras uz 2023.gada 1.septembri izmaiņu ietekmi (MK 03.10.2023. prot. Nr. 48 23. §, 3.punkts), veikta finansējuma pārdale:
</t>
    </r>
    <r>
      <rPr>
        <b/>
        <i/>
        <sz val="10"/>
        <rFont val="Times New Roman"/>
        <family val="1"/>
      </rPr>
      <t>2024. gadā 20 051</t>
    </r>
    <r>
      <rPr>
        <i/>
        <sz val="10"/>
        <rFont val="Times New Roman"/>
        <family val="1"/>
        <charset val="186"/>
      </rPr>
      <t xml:space="preserve"> </t>
    </r>
    <r>
      <rPr>
        <b/>
        <i/>
        <sz val="10"/>
        <rFont val="Times New Roman"/>
        <family val="1"/>
      </rPr>
      <t>euro</t>
    </r>
    <r>
      <rPr>
        <i/>
        <sz val="10"/>
        <rFont val="Times New Roman"/>
        <family val="1"/>
        <charset val="186"/>
      </rPr>
      <t xml:space="preserve"> apmērā no 62. resora programmas 10.00.00. "Mērķdotācijas pašvaldībām – pašvaldību izglītības iestādēs bērnu no piecu gadu vecuma izglītošanā nodarbināto pedagogu darba samaksai un valsts sociālās apdrošināšanas obligātajām iemaksām" (tai skaitā 20 051 euro no prioritārā pasākuma 15_01_P "Lai īstenotu secīgu pāreju uz mācībām valsts valodā") uz 15. resora programmu 01.05.00. "Dotācija privātajām mācību iestādēm" (tai skaitā 20 051 euro apmērā uz prioritāro pasākumu 15_01_P "Lai īstenotu secīgu pāreju uz mācībām valsts valodā").
</t>
    </r>
    <r>
      <rPr>
        <b/>
        <i/>
        <sz val="10"/>
        <rFont val="Times New Roman"/>
        <family val="1"/>
      </rPr>
      <t>2025. gadā 11 444 euro</t>
    </r>
    <r>
      <rPr>
        <i/>
        <sz val="10"/>
        <rFont val="Times New Roman"/>
        <family val="1"/>
        <charset val="186"/>
      </rPr>
      <t xml:space="preserve"> 15. resora apakšprogrammas 01.05.00. "Dotācija privātajām mācību iestādēm" ietvaros (tai skaitā 11 444 euro no prioritārā pasākuma 15_01_P "Lai īstenotu secīgu pāreju uz mācībām valsts valodā" uz prioritāro pasākumu 15_01_H "Pedagogu darba samaksas pieauguma grafika īstenošanas 2.solim no 2024. gada 1. janvāra" pārējiem izdevumiem pedagogu darba samaksai).
</t>
    </r>
    <r>
      <rPr>
        <b/>
        <i/>
        <sz val="10"/>
        <rFont val="Times New Roman"/>
        <family val="1"/>
      </rPr>
      <t>2026. gadā 6 676 euro</t>
    </r>
    <r>
      <rPr>
        <i/>
        <sz val="10"/>
        <rFont val="Times New Roman"/>
        <family val="1"/>
        <charset val="186"/>
      </rPr>
      <t xml:space="preserve"> 15. resora apakšprogrammas 01.05.00. "Dotācija privātajām mācību iestādēm" ietvaros (tai skaitā 6 676 euro no prioritārā pasākuma 15_01_P "Lai īstenotu secīgu pāreju uz mācībām valsts valodā" uz prioritāro pasākumu 15_01_H "Pedagogu darba samaksas pieauguma grafika īstenošanas 2.solim no 2024. gada 1. janvāra" pārējiem izdevumiem pedagogu darba samaksai).</t>
    </r>
  </si>
  <si>
    <t>Pamatojoties uz  Ministru kabineta 2023. gada 24. oktobra sēdes protokolu Nr.53, 52.§. 3. punktu veikta pārdale 7 026 996 euro apmērā no budžeta resora "74. Gadskārtējā valsts budžeta izpildes procesā pārdalāmais finansējums" programmas 02.00.00 "Līdzekļi neparedzētiem gadījumiem" uz 64.resora programmu 01.01.00 "Dotācija pašvaldību finanšu izlīdzināšanas fondam", lai piešķirtu valsts budžeta dotāciju pašvaldībām, kurām izlīdzinātie ieņēmumi uz vienu izlīdzināmo vienību ir zemāki par 90% no vidējiem izlīdzinātiem ieņēmumiem, nodrošinot šīs starpības samazināšanu par 30%.</t>
  </si>
  <si>
    <t>Lai nodrošinātu pedagogu darba samaksu 2024.gadā un turpmāk, ņemot vērā pedagogu minimālās algas likmes palielināšanu ar 2023.gada 1.septembri un 2024.gada 1.janvāri (Satversmes tiesas spriedums par pirmsskolu un pedagogu darba samaksas paaugstināšanas grafiks) un izglītojamo skaita (neieskaitot Ukrainas civiliedzīvotājus) un struktūras uz 2023.gada 1.septembri izmaiņu ietekmi (MK 03.10.2023. prot. Nr. 48 23. §, 3.punkts), veikta finansējuma pārdale starp 62.resora programmām un 20 051 euro apmērā no programmas 10 .00. "Mērķdotācijas pašvaldībām – pašvaldību izglītības iestādēs bērnu no piecu gadu vecuma izglītošanā nodarbināto pedagogu darba samaksai un valsts sociālās apdrošināšanas obligātajām iemaksām" uz 15. resora programmu 01.05.00. "Dotācija privātajām mācību iestādēm" .</t>
  </si>
  <si>
    <t>Pants nepieciešams, lai nodrošinātu finansējumu Patērētāju tiesību aizsardzības likumā noteiktā atbalsta izmaksai kredītņēmējiem, kā arī Valsts ieņēmumu dienestam administrēšanas izmaksu segšanai, nepārsniedzot budžetā ieskaitāmās hipotekārā kredīta ņēmēju aizsardzības nodevas apmēru.</t>
  </si>
  <si>
    <t>Pants nepieciešams, lai nepieciešamības gadījumā nodrošinātu Latvijas Republikas dalību Starptautisko Valūtas fonda kvotu palielināšanā atbilstoši Starptautiskā Valūtas fonda kvotu 16. vispārējam pārskatam un palielinātu apropriāciju Finanšu ministrijas budžeta apakšprogrammā 41.03.00 “Iemaksas starptautiskajās organizācijās”, lai apmaksātu Latvijas Republikas kvotas palielināšanu.</t>
  </si>
  <si>
    <r>
      <t>Finansējuma</t>
    </r>
    <r>
      <rPr>
        <b/>
        <i/>
        <sz val="10"/>
        <rFont val="Times New Roman"/>
        <family val="1"/>
      </rPr>
      <t xml:space="preserve"> pārdale starp  Izglītības un zinātnes ministrijas budžeta apakšprogrammām  2024.-2026. gadā un turpmāk ik gadu </t>
    </r>
    <r>
      <rPr>
        <i/>
        <sz val="10"/>
        <rFont val="Times New Roman"/>
        <family val="1"/>
        <charset val="186"/>
      </rPr>
      <t>nepieciešama</t>
    </r>
    <r>
      <rPr>
        <b/>
        <i/>
        <sz val="10"/>
        <rFont val="Times New Roman"/>
        <family val="1"/>
      </rPr>
      <t xml:space="preserve"> Izglītības un zinātnes ministrijas  politikas veidošanas, pārraudzības un administratīvās kapacitātes stiprināšanai, administratīvo funkciju centralizācijai un efektīvās darbības nodrošināšanai </t>
    </r>
    <r>
      <rPr>
        <i/>
        <sz val="10"/>
        <rFont val="Times New Roman"/>
        <family val="1"/>
      </rPr>
      <t xml:space="preserve">(0.3% no apakšprogrammas 03.01.00 izdevumiem) </t>
    </r>
    <r>
      <rPr>
        <i/>
        <sz val="10"/>
        <rFont val="Times New Roman"/>
        <family val="1"/>
        <charset val="186"/>
      </rPr>
      <t xml:space="preserve">un daļēji izdevumu kompensēšanai darbinieku atalgojuma segšanai, ņemot vērā ka prioritāra pasākuma “Valsts tiešās pārvaldes iestādēs nodarbināto  atalgojuma palielināšana” ietvaros netika piešķirts papildu finansējums vakantām vietām. Augstākās izglītības un arī zinātnes jomā tiek īstenotas vērienīgas reformas, kam ir nepieciešami kompetenti un motivēti darbinieki. </t>
    </r>
  </si>
  <si>
    <r>
      <t xml:space="preserve">Finansējuma </t>
    </r>
    <r>
      <rPr>
        <b/>
        <i/>
        <sz val="10"/>
        <rFont val="Times New Roman"/>
        <family val="1"/>
      </rPr>
      <t xml:space="preserve">pārdale starp  Izglītības un zinātnes ministrijas budžeta apakšprogrammām </t>
    </r>
    <r>
      <rPr>
        <i/>
        <sz val="10"/>
        <rFont val="Times New Roman"/>
        <family val="1"/>
        <charset val="186"/>
      </rPr>
      <t xml:space="preserve"> </t>
    </r>
    <r>
      <rPr>
        <b/>
        <i/>
        <sz val="10"/>
        <rFont val="Times New Roman"/>
        <family val="1"/>
      </rPr>
      <t xml:space="preserve"> 2024.-2026. gadā un turpmāk ik gadu </t>
    </r>
    <r>
      <rPr>
        <i/>
        <sz val="10"/>
        <rFont val="Times New Roman"/>
        <family val="1"/>
        <charset val="186"/>
      </rPr>
      <t>nepieciešama</t>
    </r>
    <r>
      <rPr>
        <b/>
        <i/>
        <sz val="10"/>
        <rFont val="Times New Roman"/>
        <family val="1"/>
      </rPr>
      <t xml:space="preserve">  Izglītības un zinātnes ministrijas  politikas veidošanas, pārraudzības un administratīvās kapacitātes stiprināšanai, administratīvo funkciju centralizācijai un efektīvās darbības nodrošināšanai</t>
    </r>
    <r>
      <rPr>
        <i/>
        <sz val="10"/>
        <rFont val="Times New Roman"/>
        <family val="1"/>
        <charset val="186"/>
      </rPr>
      <t xml:space="preserve"> (0.6% no apakšprogrammas 05.02.00 izdevumiem)un daļēji izdevumu kompensēšanai darbinieku atalgojuma segšanai, ņemot vērā ka prioritāra pasākuma “Valsts tiešās pārvaldes iestādēs nodarbināto  atalgojuma palielināšana” ietvaros netika piešķirts papildu finansējums vakantām vietām. Augstākās izglītības un arī zinātnes jomā tiek īstenotas vērienīgas reformas, kam ir nepieciešami kompetenti un motivēti darbinieki. </t>
    </r>
  </si>
  <si>
    <t>24.08.00. Nacionālo parku darbības nodrošināšana</t>
  </si>
  <si>
    <t>Finansējuma pārdale no apakšprogrammas 21.02.00 “Vides aizsardzības projekti” 2024. gadā un turpmāk ik gadu prioritāra pasākuma 2022-2024 "LVAF finansējums nacionālās nozīmes un vides projektiem" 12 158 euro apmērā un no apakšprogrammas 24.08.00. Nacionālo parku darbības nodrošināšana 77 860 euro apmērā uz programmu 97.00.00 “Nozaru vadība un politikas plānošana”, lai nodrošinātu finansējumu nozares padomniekam  vides  jautājumos.</t>
  </si>
  <si>
    <t>Finansējuma pārdale no 74.resora programmas 02.00.00 "Līdzekļi neparedzētiem gadījumiem" uz Ārlietu ministrijas programmu 03.00.00 "Diplomātisko un konsulāro misiju nodrošinājums", lai segtu izdevumus civilā eksperta dalības nodrošināšanai Eiropas Savienības Padomdevēja misijā civilā drošības sektora reformām Ukrainā, pamatojoties uz Ministru kabineta 2023.gada 16. novembra rīkojumu Nr.744 “Par civilā eksperta dalības laika pagarināšanu Eiropas Savienības Padomdevēja misijā civilā drošības sektora reformām Ukrainā”.</t>
  </si>
  <si>
    <t>Finansējuma pārdale no valsts budžeta resora "74. Gadskārtējā valsts budžeta izpildes procesā pārdalāmais finansējums" programmas 02.00.00 "Līdzekļi neparedzētiem gadījumiem" uz Ekonomikas ministrijas budžeta apakšprogrammu 26.02.00 "Konkurences politikas ieviešana" 2024. gadā 179 429 euro, 2025. gadā 171 763 euro, 2026. gadā 171 912 euro apmērā, lai nodrošinātu Ārvalstu subsīdiju regulas prasību izpildi atbilstoši MK 14.11.2023. protokola Nr.57 32.§ "Likumprojekts "Grozījumi Konkurences likumā"" 5.punktam.
Ar Konkurences likuma grozījumiem paredzēts nodrošināt Eiropas Parlamenta un Padomes 2022. gada 14. decembra regulas (ES) 2022/2560 par ārvalstu subsīdijām, kas izkropļo iekšējo tirgu (Regula), piemērošanu.
Direktīvaa 2019/1 (preambulas 24.punkts) paredz, ka līdz ar jaunu kompetenču piešķiršanu konkurences iestādei ir jāparedz arī pietiekami resursi šo jauno uzdevumu efektīvai izpildei, tādējādi neapgrūtinot tās primāro funkciju (konkurences tiesību pārkāpumu atklāšanu un izmeklēšanu) īstenošanu. Līdz ar to jaunas funkcijas Ārvalstu subsīdiju regulas prasību izpildei finansējums paredzēts trīm jaunām amata vietām.</t>
  </si>
  <si>
    <t>Paredzētas ilgtermiņa saistības Ekonomikas ministrijas budžetā 2027. gadam 3 318 991 euro apmērā, lai nodrošinātu īpašuma kompensācijas sertifikātu dzēšanu atbilstoši MK 31.10.2023. protokola Nr.54 30.§ "Likumprojekts "Grozījumi Valsts un pašvaldību īpašuma privatizācijas un privatizācijas sertifikātu izmantošanas pabeigšanas likumā"" 2.punktam. 
Ievērojot īpašuma kompensācijas sertifikātu piešķiršanas īpašo mērķi – kompensācija par zaudēto īpašumu, personām, kurām piešķirti īpašuma kompensācijas sertifikāti, vai šo personu mantiniekiem pirms sertifikātu dzēšanas, tiek paredzētas tiesības dzēst piešķirtos un neizmantotos īpašuma kompensācijas sertifikātus, saņemot to nominālvērtību naudā, vienlaicīgi deleģējot Ministru kabinetam noteikt precīzu kārtību.</t>
  </si>
  <si>
    <t>Finansējuma pārdale Kultūras ministijai, lai nodrošinātu nomas maksas un papildu maksājumu izdevumu segšanu Rīgas pils Konventa Pils laukumā 3, Rīgā un Finanšu ministrijai nekustamā īpašuma Jēkaba ielā 11, Rīgā, sastāvā esošās būves pārbūves un restaurācijas darbiem 2024.gadā saskaņā ar Ministru kabineta 2023.gada 21.novembra sēdē atbalstītajiem rīkojumiem  "Grozījumi Ministru kabineta 2018. gada 12. jūnija rīkojumā Nr. 267 "Par finansējumu Rīgas pils Konventa Pils laukumā 3, Rīgā, un Muzeju krātuvju kompleksa Pulka ielā 8, Rīgā, būvniecības projekta, nomas maksas, pārcelšanās un aprīkojuma iegādes izdevumu segšanai" un "Grozījumi Ministru kabineta 2021. gada 1. septembra rīkojumā Nr. 608 "Par valsts nekustamā īpašuma Jēkaba ielā 11, Rīgā, nodošanu Finanšu ministrijas valdījumā un finansējumu nekustamā īpašuma būvniecības projekta izdevumu segšanai". Finansējuma pārdale veikta 2024.gadā no Rīgas pils restaurācijai un rekonstrukcijai Rīgā, Pils laukumā 3 (būvniecības II kārtas - Konventa nodrošināšanai) plānotā finansējuma, 2026. un 2027.gadā no nekustamā īpašuma Jēkaba ielā 11, Rīgā, sastāvā esošās būves pārbūves un restaurācijas darbiem plānotā finansējuma.</t>
  </si>
  <si>
    <t>Finansējuma pārdale ēkas pārbūves izdevumu segšanai Kalpaka bulvārī 6, Rīgā Latvijas Republikas Prokuratūras vajadzībām saskaņā ar Ministru kabineta 2023.gada 21.novembra sēdē atbalstīto rīkojumu "Grozījumi Ministru kabineta 2021. gada 28. septembra rīkojumā Nr. 686 "Par  finansējuma piešķiršanu ēkas Latvijas Republikas Prokuratūras vajadzībām Kalpaka bulvārī 6, Rīgā, pārbūves, telpu nomas maksas, aprīkojuma, pārcelšanās un citu saistīto izdevumu segšanai un finansējuma piešķiršanu Latvijas Republikas Prokuratūrai un Tieslietu ministrijai ēkas Cēsu ielā 28, Limbažos, Limbažu novadā, pielāgošanas un telpu nomas maksas un citu saistīto izdevumu segšanai". Finansējuma pārdale 2024.gadā veikta no Latvijas Republikas Prokuratūras bāzes izdevumos plānotā finansējuma daļas - 2024.gadā pagaidu telpu nomas maksai, telpu uzturēšanas (komunālo pakalpojumu) nekustamajos īpašumos Ierēdņu ielā 3 un Talejas ielā 1, Rīgā, izdevumu segšanai un 2025.gadā no plānotā finansējuma daļas ēkas Kalpaka bulvārī 6, Rīgā, aprīkojuma un pārcelšanās izdevumu segšanai.</t>
  </si>
  <si>
    <t>Finansējuma pārdale ēkas pārbūves izdevumu segšanai Kalpaka bulvārī 6, Rīgā Latvijas Republikas Prokuratūras vajadzībām, kā arī  Latvijas Republikas Prokuratūras pagaidu telpu nomas maksas nekustamajos īpašumos Ierēdņu ielā 3 un Talejas ielā 1, Rīgā saskaņā ar Ministru kabineta 2023.gada 21.novembra sēdē atbalstītajiem rīkojumiem "Grozījumi Ministru kabineta 2021. gada 28. septembra rīkojumā Nr. 686 "Par  finansējuma piešķiršanu ēkas Latvijas Republikas Prokuratūras vajadzībām Kalpaka bulvārī 6, Rīgā, pārbūves, telpu nomas maksas, aprīkojuma, pārcelšanās un citu saistīto izdevumu segšanai un finansējuma piešķiršanu Latvijas Republikas Prokuratūrai un Tieslietu ministrijai ēkas Cēsu ielā 28, Limbažos, Limbažu novadā, pielāgošanas un telpu nomas maksas un citu saistīto izdevumu segšanai" un "Grozījumi Ministru kabineta 2021. gada 1. septembra rīkojumā Nr. 608 "Par valsts nekustamā īpašuma Jēkaba ielā 11, Rīgā, nodošanu Finanšu ministrijas valdījumā un finansējumu nekustamā īpašuma būvniecības projekta izdevumu segšanai" . Finansējuma pārdale veikta no VID ēkas Rīgā, Talejas ielā 1, telpu nomas maksas izdevumu segšanai plānotā finansējuma un finansējuma nekustamā īpašuma Jēkaba ielā 11, Rīgā, sastāvā esošās būves pārbūves un restaurācijas darbiem. Vienlaikus precizēts finansējuma apmērs nekustamā īpašuma Jēkaba ielā 11, Rīgā, sastāvā esošās būves pārbūves un restaurācijas darbiem.</t>
  </si>
  <si>
    <t>Pārdalīt izdevumus no Prokuratūra programmas  01.00.00 "Prokuratūras iestāžu uzturēšana" uz Kultūras ministrijas   apakšprogrammu 22.07.00 "Nomas maksas VAS "Valsts nekustamie īpašumi" programmas "Mantojums-2018" ietvaros", lai 2025.gadā nodrošinātu finansējumu ilgtermiņa saistību pasākumam "Ēkas Rīgas pils Konventa Pils laukumā 3 nomas maksa un papildu izdevumi VAS "Valsts nekustamie īpašumi"" , nomas maksas un papildu maksājumu izdevumu segšanai valsts akciju sabiedrībai "Valsts nekustamie īpašumi" saskaņā ar Ministru kabineta 2023.gada 21.novembra sēdē atbalstītajiem rīkojumiem  "Grozījumi Ministru kabineta 2018. gada 12. jūnija rīkojumā Nr. 267 "Par finansējumu Rīgas pils Konventa Pils laukumā 3, Rīgā, un Muzeju krātuvju kompleksa Pulka ielā 8, Rīgā, būvniecības projekta, nomas maksas, pārcelšanās un aprīkojuma iegādes izdevumu segšanai" un "Grozījumi Ministru kabineta 2021. gada 28. septembra rīkojumā Nr. 686 "Par  finansējuma piešķiršanu ēkas Latvijas Republikas Prokuratūras vajadzībām Kalpaka bulvārī 6, Rīgā, pārbūves, telpu nomas maksas, aprīkojuma, pārcelšanās un citu saistīto izdevumu segšanai un finansējuma piešķiršanu Latvijas Republikas Prokuratūrai un Tieslietu ministrijai ēkas Cēsu ielā 28, Limbažos, Limbažu novadā, pielāgošanas un telpu nomas maksas un citu saistīto izdevumu segšanai".</t>
  </si>
  <si>
    <t xml:space="preserve">Saskaņā ar Ministru kabineta 2023.gada 21.novembra sēdē atbalstītajiem rīkojumiem"Par  finansējuma piešķiršanu ēkas Latvijas Republikas prokuratūras vajadzībām Krišjāņa Valdemāra ielā 2, Cēsīs, Cēsu novadā, telpu pielāgošanas, telpu nomas maksas, aprīkojuma un pārcelšanās izdevumu segšanai" un "Grozījumi Ministru kabineta 2021. gada 1. septembra rīkojumā Nr. 608 "Par valsts nekustamā īpašuma Jēkaba ielā 11, Rīgā, nodošanu Finanšu ministrijas valdījumā un finansējumu nekustamā īpašuma būvniecības projekta izdevumu segšanai"" Prokuratūrai tiek paradzēts finansējums ilgtermiņa saistību pasākumam "Ēkas Krišjāņa Valdemāra ielā 2, Cēsīs, Cēsu novadā, telpu nomas maksa" 2024.gadā 3 630 euro apmērā, sākot ar  2025.gadu un turpmākos gados līdz 2046.gadam katru gadu 5 446 euro apmērā, un 2047.gadā 2014 euro. Vienlaikus Prokuratūras budžeta ietvaros, veicot iekšējās pārdales 2024. gadā tiek nodrošināts finansējums ēkas (būves kadastra apzīmējums 4201 005 2316 001) Krišjāņa Valdemāra ielā 2, Cēsīs, Cēsu novadā, pielāgošanas izdevumu segšanai valsts akciju sabiedrībai "Valsts nekustamie īpašumi"  104 076 euro apmērā, pārcelšanās izdevumu segšanai 3 246 euro apmērā un aprīkojuma iegādes izdevumu segšanai 93 591 euro apmērā. </t>
  </si>
  <si>
    <t>Veikts dotācijas no vispārējiem ieņēmumiem un izdevumu palielinājums budžeta apakšprogrammā 11.01.00 "Pilsonības un migrācijas lietu pārvalde" ilgtermiņa saistību pasākumam "Eiropas Savienības prasībām atbilstošu pasu, elektronisko identifikācijas karšu un uzturēšanās atļauju izsniegšana" 2024. gadā 1 115 420 euro (izdevumi subsīdijām un dotācijām), lai valsts akciju sabiedrībai “Latvijas Valsts radio un televīzijas centrs” nodrošinātu finansējumu fizisko personu identitātes nodrošināšanai elektroniskā vidē un kvalificēta elektroniskā paraksta platformas un risinājumu uzturēšanai (MK 07.03.2023. prot. Nr. 13 31. §).
Finansējuma avots: AS "Latvijas valsts meži" iemaksas valsts budžetā 2024.gadā.</t>
  </si>
  <si>
    <t>Uzņēmumu ienākuma nodoklis</t>
  </si>
  <si>
    <t>Ņemot vērā  AS “Latvijas valsts meži” aktualizēto prognozētās peļņas apmēru (13.11.2023 vēstule Nr. 4.1-2_08xa_101_23_862 ), 2024.gadā nepieciešams palielināt ieņēmumu prognozi maksājumam par valsts kapitāla izmantošanu un uzņēmumu ienākuma nodoklim (apmērs atbilstoši atlikumam, kas veidojas no citiem priekšlikumiem, kuriem avots ir AS "Latvijas valsts meži" iemaksas valsts budžetā) , un attiecīgi palielināt finansējumu valsts budžeta programmā "Līdzekļi neparedzētiem gadījumiem".</t>
  </si>
  <si>
    <t>15. Izglītības un zinātnes ministrija ministrija</t>
  </si>
  <si>
    <t>42.03.00 Skolu jaunatnes dziesmu un deju svētki</t>
  </si>
  <si>
    <t>Izdevumus paredzēts novirzīt XIII Latvijas skolu jaunatnes dziesmu un deju svētku sagatavošanas procesa uzsākšanai, finansējuma avots: AS "Latvijas valsts meži" iemaksas valsts budžetā 2024.gadā.</t>
  </si>
  <si>
    <t>22.02.00 Kultūras pasākumi, sadarbības līgumi un programmas</t>
  </si>
  <si>
    <t>Finansējums nepieciešams Liepājas - Eiropas kultūras galvaspilsētas 2027 programmas realizācijas sagatavošanai 2024. gadā, kā finansējuma avotu paredzot papildu ieņēmumus no "Latvijas Loto" dividendēm.</t>
  </si>
  <si>
    <t>09.00.00 Valsts nozīmes reformas īstenošanai</t>
  </si>
  <si>
    <t>Akcīzes nodoklis</t>
  </si>
  <si>
    <r>
      <t xml:space="preserve">Izdevumus paredzēts novirzīt uz programmu </t>
    </r>
    <r>
      <rPr>
        <sz val="10"/>
        <color theme="1"/>
        <rFont val="Times New Roman"/>
        <family val="1"/>
        <charset val="186"/>
      </rPr>
      <t>09</t>
    </r>
    <r>
      <rPr>
        <i/>
        <sz val="10"/>
        <color theme="1"/>
        <rFont val="Times New Roman"/>
        <family val="1"/>
        <charset val="186"/>
      </rPr>
      <t>.00.00 “Valsts nozīmes reformas”, lai nodrošinātu Dziesmu un deju svētku kolektīvu darba samaksas reformas uzsākšanu, finansējuma avots: AS "Latvijas valsts meži" iemaksas valsts budžetā 2024.gadā un akcīzes nodokļa ieņēmumu palielinājums 2025. un 2026.gadā.</t>
    </r>
  </si>
  <si>
    <t>08. Sabiedrības integrācijas fonds</t>
  </si>
  <si>
    <t>08.Sabiedrības integrācijas fonds</t>
  </si>
  <si>
    <t>05.00.00 "NVO atbalsts un sabiedrības saliedētības programma"</t>
  </si>
  <si>
    <t>Papildus finansējums 2024.gadā paredzēts vismaz trīs gadus aprobētam digitālajam rīkam kiberdrošības aizsardzībai demokrātijas un sabiedrības iesaistes nodrošināšanai nevalstiskajā sektorā.  Finansējuma avots: AS “Latvijas valsts meži” iemaksas valsts budžetā.</t>
  </si>
  <si>
    <t>Pievienotās vērtības nodoklis</t>
  </si>
  <si>
    <t>Azartspēļu nodoklis</t>
  </si>
  <si>
    <t>16. Zemkopības ministrija</t>
  </si>
  <si>
    <t>65.08.00 Maksājumu iestādes izdevumi Eiropas Lauksaimniecības fonda lauku attīstībai (ELFLA) projektu un pasākumu īstenošanai (2014-2020)</t>
  </si>
  <si>
    <t>Valsts budžeta uzturēšanas izdevumu transferti valsts budžeta daļēji finansētām atvasinātām publiskām personām un budžeta nefinansētām iestādēm Eiropas Savienības politiku instrumentu un pārējās ārvalstu finanšu palīdzības līdzfinansētiem projektiem (pasākumiem)</t>
  </si>
  <si>
    <t>Valsts budžeta transferti kapitālajiem izdevumiem citiem budžetiem Eiropas Savienības politiku instrumentu un pārējās ārvalstu finanšu palīdzības līdzfinansētajiem projektiem (pasākumiem)</t>
  </si>
  <si>
    <t>Valsts budžeta kapitālo izdevumu transferti pašvaldībām Eiropas Savienības politiku instrumentu un pārējās ārvalstu finanšu palīdzības līdzfinansētajiem projektiem (pasākumiem)</t>
  </si>
  <si>
    <t>0101060000 Eiropas Lauksaimniecības fonds lauku attīstībai (ELFLA)</t>
  </si>
  <si>
    <t>Lai svaigiem augļiem un dārzeņiem nākamajā gadā (uz vienu gadu) piemērotu PVN samazināto likmi 12% apmērā, nepieciešami kompensējošie pasākumi, kas nosegtu minēto izmaiņu radīto negatīvo fiskālo ietekmi uz valsts budžeta ieņēmumiem. Izvērtējot vairākus scenārijus, kā iespējamais variants kompensējošo pasākumu īstenošanai tiek virzīti:
- straujāki akcīzes nodokļa likmju kāpumi un precizēts 2024.gada prognozētais azartspēļu automātu skaits. Papildu ietekme uz pašvaldību budžetu (5% no azartspēļu nodokļa) 113 700 euro.
- izdevumu samazinājums ZM budžeta apakšprogrammā 65.08.00 "Maksājumu iestādes izdevumi Eiropas Lauksaimniecības fonda lauku attīstībai (ELFLA) projektu un pasākumu īstenošanai (2014-2020)", samazinot valsts budžeta līdzfinansējumu, kas tika atbalstīts kā PP "Investīciju atbalsts augļkopības un dārzeņkopības saimniecību konkurētspējas stiprināšanai un eksportspējas veicināšanai" ar MK 26.09.2023. sēdes prot. Nr.47 43.§ 2.p.</t>
  </si>
  <si>
    <t>Atbilstoši akcīzes nodokļa ieņēmumu palielinājumam 2025. un 2026.gadā, attiecīgi palielināts finansējums valsts budžeta programmā "Līdzekļi neparedzētiem gadījumiem".</t>
  </si>
  <si>
    <t>19.07.00 "Mākslas un literatūra"</t>
  </si>
  <si>
    <t>Finanšu stabilitātes nodeva</t>
  </si>
  <si>
    <t>Izdevumus paredzēts novirzīt uz Kultūras ministrijas programmu 21.00.00 "Kultūas mantojums", lai 2024.gadā nodrošinātu papildu finansējumu Sakrālā mantojuma programmas pilnvērīgai īstenošanai. Finansējuma avots: AS “Latvijas valsts meži” iemaksas valsts budžetā.</t>
  </si>
  <si>
    <t>Finansējuma palielinājums 74. resora "Gadskārtējā valsts budžeta izpildes procesā pārdalāmais finansējums" programmai 02.00.00 "Līdzekļi neparedzētiem gadījumiem". Finansējuma avots: Finanšu stabilitātes nodevas precizētie ieņēmumi, atbilstoši 2023.gada faktisko ieņēmumu tendencēm, koriģējot ar kredītiestāžu aktīvu izmaiņu prognozes.</t>
  </si>
  <si>
    <t>Izdevumus paredzēts novirzīt uz Kultūras ministrijas apakšprogrammu 19.07.00 “Mākslas un literatūra”, lai nodrošinātu konkurētspējīgu valsts teātru, orķestru, koru, cirka, operas un baleta  darbinieku atalgojumu,  palielinot mēneša atalgojumu vidēji līdz 6%. Finansējuma avots: Finanšu stabilitātes nodevas precizētie ieņēmumi, atbilstoši 2023.gada faktisko ieņēmumu tendencēm, koriģējot ar kredītiestāžu aktīvu izmaiņu prognozes.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</si>
</sst>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
    <numFmt numFmtId="165" formatCode="#\ ###\ ###\ ###\ ###\ ##0"/>
    <numFmt numFmtId="166" formatCode="#\ ###\ ###\ ##0"/>
    <numFmt numFmtId="167" formatCode="#,##0\ _€"/>
    <numFmt numFmtId="168" formatCode="#\ ###\ ###\ ###\ ###\ ###\ ##0"/>
    <numFmt numFmtId="169" formatCode="#\ ###\ ##0"/>
  </numFmts>
  <fonts count="84">
    <font>
      <sz val="11"/>
      <color theme="1"/>
      <name val="Calibri"/>
      <family val="2"/>
      <charset val="186"/>
      <scheme val="minor"/>
    </font>
    <font>
      <sz val="10"/>
      <name val="Arial"/>
      <family val="2"/>
      <charset val="186"/>
    </font>
    <font>
      <sz val="10"/>
      <name val="Times New Roman"/>
      <family val="1"/>
      <charset val="186"/>
    </font>
    <font>
      <b/>
      <sz val="10"/>
      <name val="Times New Roman"/>
      <family val="1"/>
      <charset val="186"/>
    </font>
    <font>
      <i/>
      <sz val="10"/>
      <name val="Times New Roman"/>
      <family val="1"/>
      <charset val="186"/>
    </font>
    <font>
      <sz val="11"/>
      <color theme="1"/>
      <name val="Calibri"/>
      <family val="2"/>
      <scheme val="minor"/>
    </font>
    <font>
      <i/>
      <sz val="10"/>
      <color rgb="FFFF0000"/>
      <name val="Times New Roman"/>
      <family val="1"/>
      <charset val="186"/>
    </font>
    <font>
      <sz val="10"/>
      <name val="TimesNewRoman"/>
      <charset val="186"/>
    </font>
    <font>
      <b/>
      <sz val="10"/>
      <name val="TimesNewRoman"/>
      <charset val="186"/>
    </font>
    <font>
      <b/>
      <i/>
      <sz val="10"/>
      <name val="Times New Roman"/>
      <family val="1"/>
      <charset val="186"/>
    </font>
    <font>
      <b/>
      <sz val="10"/>
      <color indexed="8"/>
      <name val="Arial"/>
      <family val="2"/>
    </font>
    <font>
      <b/>
      <sz val="10"/>
      <color indexed="8"/>
      <name val="Times New Roman"/>
      <family val="1"/>
      <charset val="186"/>
    </font>
    <font>
      <sz val="10"/>
      <color indexed="8"/>
      <name val="Times New Roman"/>
      <family val="1"/>
      <charset val="186"/>
    </font>
    <font>
      <sz val="10"/>
      <name val="Times New Roman"/>
      <family val="1"/>
    </font>
    <font>
      <i/>
      <sz val="10"/>
      <color rgb="FF000000"/>
      <name val="Times New Roman"/>
      <family val="1"/>
      <charset val="186"/>
    </font>
    <font>
      <sz val="12"/>
      <name val="Times New Roman"/>
      <family val="1"/>
      <charset val="186"/>
    </font>
    <font>
      <i/>
      <sz val="10"/>
      <color theme="1"/>
      <name val="Times New Roman"/>
      <family val="1"/>
      <charset val="186"/>
    </font>
    <font>
      <sz val="10"/>
      <color rgb="FFFF0000"/>
      <name val="Times New Roman"/>
      <family val="1"/>
      <charset val="186"/>
    </font>
    <font>
      <b/>
      <sz val="10"/>
      <color theme="1"/>
      <name val="Times New Roman"/>
      <family val="1"/>
      <charset val="186"/>
    </font>
    <font>
      <sz val="10"/>
      <color theme="1"/>
      <name val="Times New Roman"/>
      <family val="1"/>
      <charset val="186"/>
    </font>
    <font>
      <b/>
      <i/>
      <sz val="10"/>
      <color theme="1"/>
      <name val="Times New Roman"/>
      <family val="1"/>
      <charset val="186"/>
    </font>
    <font>
      <b/>
      <sz val="10"/>
      <color rgb="FFFF0000"/>
      <name val="Times New Roman"/>
      <family val="1"/>
      <charset val="186"/>
    </font>
    <font>
      <i/>
      <sz val="10"/>
      <color theme="1"/>
      <name val="TimesNewRoman"/>
      <charset val="186"/>
    </font>
    <font>
      <i/>
      <sz val="10"/>
      <name val="TimesNewRoman"/>
      <charset val="186"/>
    </font>
    <font>
      <b/>
      <i/>
      <sz val="10"/>
      <name val="TimesNewRoman"/>
      <charset val="186"/>
    </font>
    <font>
      <b/>
      <sz val="10"/>
      <color rgb="FF000000"/>
      <name val="Times New Roman"/>
      <family val="1"/>
      <charset val="186"/>
    </font>
    <font>
      <b/>
      <sz val="12"/>
      <name val="Times New Roman"/>
      <family val="1"/>
      <charset val="186"/>
    </font>
    <font>
      <i/>
      <sz val="10"/>
      <name val="Times New Roman"/>
      <family val="1"/>
    </font>
    <font>
      <sz val="10"/>
      <color indexed="8"/>
      <name val="Arial"/>
      <family val="2"/>
      <charset val="186"/>
    </font>
    <font>
      <sz val="10"/>
      <name val="BaltHelvetica"/>
    </font>
    <font>
      <sz val="10"/>
      <name val="Arial"/>
      <family val="2"/>
    </font>
    <font>
      <sz val="10"/>
      <name val="Helv"/>
    </font>
    <font>
      <sz val="12"/>
      <color indexed="8"/>
      <name val="Times New Roman"/>
      <family val="2"/>
      <charset val="186"/>
    </font>
    <font>
      <i/>
      <sz val="10"/>
      <color indexed="8"/>
      <name val="Times New Roman"/>
      <family val="1"/>
      <charset val="186"/>
    </font>
    <font>
      <sz val="10"/>
      <name val="Arial"/>
      <family val="2"/>
      <charset val="186"/>
    </font>
    <font>
      <sz val="12"/>
      <color rgb="FF333333"/>
      <name val="Times New Roman"/>
      <family val="1"/>
      <charset val="186"/>
    </font>
    <font>
      <i/>
      <sz val="12"/>
      <color rgb="FF333333"/>
      <name val="Times New Roman"/>
      <family val="1"/>
      <charset val="186"/>
    </font>
    <font>
      <u/>
      <sz val="11"/>
      <color theme="10"/>
      <name val="Calibri"/>
      <family val="2"/>
      <charset val="186"/>
      <scheme val="minor"/>
    </font>
    <font>
      <b/>
      <i/>
      <sz val="10"/>
      <color indexed="8"/>
      <name val="Times New Roman"/>
      <family val="1"/>
      <charset val="186"/>
    </font>
    <font>
      <b/>
      <i/>
      <sz val="10"/>
      <color rgb="FF000000"/>
      <name val="Times New Roman"/>
      <family val="1"/>
      <charset val="186"/>
    </font>
    <font>
      <b/>
      <sz val="10"/>
      <color rgb="FFFF0000"/>
      <name val="TimesNewRoman"/>
      <charset val="186"/>
    </font>
    <font>
      <sz val="10"/>
      <color rgb="FFFF0000"/>
      <name val="TimesNewRoman"/>
      <charset val="186"/>
    </font>
    <font>
      <sz val="10"/>
      <name val="Arial"/>
      <family val="2"/>
      <charset val="186"/>
    </font>
    <font>
      <b/>
      <i/>
      <sz val="10"/>
      <name val="Times New Roman"/>
      <family val="1"/>
    </font>
    <font>
      <b/>
      <sz val="10"/>
      <name val="Times New Roman"/>
      <family val="1"/>
    </font>
    <font>
      <sz val="11"/>
      <color theme="1"/>
      <name val="Times New Roman"/>
      <family val="1"/>
      <charset val="186"/>
    </font>
    <font>
      <sz val="10"/>
      <color indexed="8"/>
      <name val="Times New Roman"/>
      <family val="1"/>
    </font>
    <font>
      <sz val="10"/>
      <name val="Arial"/>
      <family val="2"/>
      <charset val="186"/>
    </font>
    <font>
      <b/>
      <i/>
      <sz val="12"/>
      <name val="Times New Roman"/>
      <family val="1"/>
      <charset val="186"/>
    </font>
    <font>
      <i/>
      <sz val="12"/>
      <name val="Times New Roman"/>
      <family val="1"/>
      <charset val="186"/>
    </font>
    <font>
      <sz val="11"/>
      <name val="Times New Roman"/>
      <family val="1"/>
    </font>
    <font>
      <b/>
      <sz val="11"/>
      <name val="Times New Roman"/>
      <family val="1"/>
      <charset val="186"/>
    </font>
    <font>
      <sz val="11"/>
      <name val="Times New Roman"/>
      <family val="1"/>
      <charset val="186"/>
    </font>
    <font>
      <sz val="10"/>
      <name val="Arial Baltic"/>
      <charset val="186"/>
    </font>
    <font>
      <sz val="11"/>
      <color theme="1"/>
      <name val="Calibri"/>
      <family val="2"/>
      <charset val="186"/>
      <scheme val="minor"/>
    </font>
    <font>
      <sz val="10"/>
      <name val="BaltHelvetica"/>
      <family val="2"/>
    </font>
    <font>
      <i/>
      <sz val="10"/>
      <color theme="1"/>
      <name val="Calibri"/>
      <family val="2"/>
      <charset val="186"/>
      <scheme val="minor"/>
    </font>
    <font>
      <b/>
      <sz val="10"/>
      <name val="TimesNewRoman"/>
    </font>
    <font>
      <sz val="10"/>
      <name val="Arial"/>
      <family val="2"/>
      <charset val="186"/>
    </font>
    <font>
      <sz val="10"/>
      <name val="RimTimes"/>
      <charset val="186"/>
    </font>
    <font>
      <b/>
      <sz val="12"/>
      <name val="Times New Roman"/>
      <family val="1"/>
    </font>
    <font>
      <b/>
      <i/>
      <sz val="11"/>
      <name val="Times New Roman"/>
      <family val="1"/>
      <charset val="186"/>
    </font>
    <font>
      <b/>
      <sz val="12"/>
      <name val="Times New Roman Baltic"/>
      <family val="1"/>
      <charset val="186"/>
    </font>
    <font>
      <sz val="12"/>
      <name val="Times New Roman"/>
      <family val="1"/>
    </font>
    <font>
      <b/>
      <sz val="11"/>
      <name val="Times New Roman Baltic"/>
      <family val="1"/>
      <charset val="186"/>
    </font>
    <font>
      <b/>
      <sz val="12"/>
      <color theme="1"/>
      <name val="Times New Roman"/>
      <family val="1"/>
      <charset val="186"/>
    </font>
    <font>
      <b/>
      <sz val="10"/>
      <name val="Times New Roman Baltic"/>
      <family val="1"/>
      <charset val="186"/>
    </font>
    <font>
      <b/>
      <sz val="12"/>
      <color rgb="FF000000"/>
      <name val="Times New Roman"/>
      <family val="1"/>
      <charset val="186"/>
    </font>
    <font>
      <sz val="12"/>
      <color rgb="FF000000"/>
      <name val="Times New Roman"/>
      <family val="1"/>
      <charset val="186"/>
    </font>
    <font>
      <i/>
      <sz val="12"/>
      <color rgb="FF000000"/>
      <name val="Times New Roman"/>
      <family val="1"/>
      <charset val="186"/>
    </font>
    <font>
      <b/>
      <u/>
      <sz val="12"/>
      <name val="Times New Roman"/>
      <family val="1"/>
      <charset val="186"/>
    </font>
    <font>
      <i/>
      <u/>
      <sz val="12"/>
      <name val="Times New Roman"/>
      <family val="1"/>
      <charset val="186"/>
    </font>
    <font>
      <b/>
      <u/>
      <sz val="12"/>
      <color rgb="FF000000"/>
      <name val="Times New Roman"/>
      <family val="1"/>
      <charset val="186"/>
    </font>
    <font>
      <sz val="10"/>
      <color rgb="FF000000"/>
      <name val="Times New Roman"/>
      <family val="1"/>
      <charset val="186"/>
    </font>
    <font>
      <sz val="10"/>
      <color theme="1"/>
      <name val="Calibri"/>
      <family val="2"/>
      <charset val="186"/>
      <scheme val="minor"/>
    </font>
    <font>
      <sz val="11"/>
      <name val="Calibri"/>
      <family val="2"/>
      <charset val="186"/>
      <scheme val="minor"/>
    </font>
    <font>
      <b/>
      <i/>
      <sz val="10"/>
      <color rgb="FFFF0000"/>
      <name val="Times New Roman"/>
      <family val="1"/>
      <charset val="186"/>
    </font>
    <font>
      <sz val="14"/>
      <name val="Times New Roman"/>
      <family val="1"/>
      <charset val="186"/>
    </font>
    <font>
      <b/>
      <sz val="12"/>
      <name val="Arial"/>
      <family val="2"/>
      <charset val="186"/>
    </font>
    <font>
      <sz val="13"/>
      <color theme="1"/>
      <name val="Times New Roman"/>
      <family val="1"/>
      <charset val="186"/>
    </font>
    <font>
      <sz val="14"/>
      <color theme="1"/>
      <name val="Times New Roman"/>
      <family val="1"/>
      <charset val="186"/>
    </font>
    <font>
      <sz val="10"/>
      <name val="Arial"/>
      <family val="2"/>
      <charset val="186"/>
    </font>
    <font>
      <sz val="10"/>
      <color theme="1"/>
      <name val="Calibri"/>
      <family val="2"/>
      <charset val="186"/>
    </font>
    <font>
      <i/>
      <sz val="12"/>
      <name val="Times New Roman"/>
      <family val="1"/>
    </font>
  </fonts>
  <fills count="1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indexed="43"/>
      </patternFill>
    </fill>
    <fill>
      <patternFill patternType="solid">
        <fgColor theme="6" tint="0.79998168889431442"/>
        <bgColor indexed="64"/>
      </patternFill>
    </fill>
    <fill>
      <patternFill patternType="solid">
        <fgColor indexed="41"/>
      </patternFill>
    </fill>
    <fill>
      <patternFill patternType="solid">
        <fgColor indexed="54"/>
      </patternFill>
    </fill>
    <fill>
      <patternFill patternType="solid">
        <fgColor indexed="44"/>
      </patternFill>
    </fill>
    <fill>
      <patternFill patternType="solid">
        <fgColor indexed="40"/>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indexed="9"/>
        <bgColor indexed="64"/>
      </patternFill>
    </fill>
    <fill>
      <patternFill patternType="solid">
        <fgColor theme="0" tint="-0.14996795556505021"/>
        <bgColor indexed="64"/>
      </patternFill>
    </fill>
    <fill>
      <patternFill patternType="solid">
        <fgColor indexed="40"/>
        <bgColor indexed="64"/>
      </patternFill>
    </fill>
    <fill>
      <patternFill patternType="solid">
        <fgColor rgb="FFFFFFFF"/>
        <bgColor indexed="64"/>
      </patternFill>
    </fill>
  </fills>
  <borders count="114">
    <border>
      <left/>
      <right/>
      <top/>
      <bottom/>
      <diagonal/>
    </border>
    <border>
      <left/>
      <right style="medium">
        <color indexed="64"/>
      </right>
      <top style="medium">
        <color indexed="64"/>
      </top>
      <bottom style="medium">
        <color indexed="64"/>
      </bottom>
      <diagonal/>
    </border>
    <border>
      <left/>
      <right/>
      <top style="medium">
        <color auto="1"/>
      </top>
      <bottom style="medium">
        <color indexed="64"/>
      </bottom>
      <diagonal/>
    </border>
    <border>
      <left style="medium">
        <color indexed="64"/>
      </left>
      <right/>
      <top style="medium">
        <color indexed="64"/>
      </top>
      <bottom style="medium">
        <color indexed="64"/>
      </bottom>
      <diagonal/>
    </border>
    <border>
      <left/>
      <right style="medium">
        <color indexed="64"/>
      </right>
      <top style="hair">
        <color indexed="64"/>
      </top>
      <bottom style="hair">
        <color indexed="64"/>
      </bottom>
      <diagonal/>
    </border>
    <border>
      <left style="thin">
        <color auto="1"/>
      </left>
      <right style="thin">
        <color auto="1"/>
      </right>
      <top style="hair">
        <color auto="1"/>
      </top>
      <bottom style="hair">
        <color auto="1"/>
      </bottom>
      <diagonal/>
    </border>
    <border>
      <left style="medium">
        <color indexed="64"/>
      </left>
      <right/>
      <top style="hair">
        <color indexed="64"/>
      </top>
      <bottom style="hair">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thin">
        <color indexed="64"/>
      </left>
      <right style="thin">
        <color indexed="64"/>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medium">
        <color indexed="64"/>
      </left>
      <right/>
      <top style="hair">
        <color indexed="64"/>
      </top>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top style="medium">
        <color indexed="64"/>
      </top>
      <bottom style="hair">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hair">
        <color indexed="64"/>
      </top>
      <bottom style="hair">
        <color indexed="64"/>
      </bottom>
      <diagonal/>
    </border>
    <border>
      <left style="medium">
        <color indexed="64"/>
      </left>
      <right/>
      <top/>
      <bottom/>
      <diagonal/>
    </border>
    <border>
      <left style="thin">
        <color indexed="48"/>
      </left>
      <right style="thin">
        <color indexed="48"/>
      </right>
      <top style="thin">
        <color indexed="48"/>
      </top>
      <bottom style="thin">
        <color indexed="48"/>
      </bottom>
      <diagonal/>
    </border>
    <border>
      <left/>
      <right/>
      <top style="medium">
        <color indexed="64"/>
      </top>
      <bottom style="hair">
        <color indexed="64"/>
      </bottom>
      <diagonal/>
    </border>
    <border>
      <left/>
      <right style="medium">
        <color indexed="64"/>
      </right>
      <top/>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medium">
        <color auto="1"/>
      </right>
      <top style="medium">
        <color auto="1"/>
      </top>
      <bottom style="medium">
        <color auto="1"/>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bottom/>
      <diagonal/>
    </border>
    <border>
      <left style="medium">
        <color indexed="64"/>
      </left>
      <right/>
      <top style="hair">
        <color indexed="64"/>
      </top>
      <bottom style="medium">
        <color indexed="64"/>
      </bottom>
      <diagonal/>
    </border>
    <border>
      <left/>
      <right/>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style="medium">
        <color indexed="64"/>
      </top>
      <bottom style="hair">
        <color indexed="64"/>
      </bottom>
      <diagonal/>
    </border>
    <border>
      <left/>
      <right/>
      <top style="medium">
        <color indexed="64"/>
      </top>
      <bottom/>
      <diagonal/>
    </border>
    <border>
      <left/>
      <right style="thin">
        <color indexed="64"/>
      </right>
      <top style="hair">
        <color indexed="64"/>
      </top>
      <bottom style="medium">
        <color indexed="64"/>
      </bottom>
      <diagonal/>
    </border>
    <border>
      <left style="thin">
        <color indexed="64"/>
      </left>
      <right/>
      <top/>
      <bottom style="hair">
        <color indexed="64"/>
      </bottom>
      <diagonal/>
    </border>
    <border>
      <left/>
      <right/>
      <top/>
      <bottom style="hair">
        <color indexed="64"/>
      </bottom>
      <diagonal/>
    </border>
    <border>
      <left/>
      <right/>
      <top style="hair">
        <color indexed="64"/>
      </top>
      <bottom style="medium">
        <color indexed="64"/>
      </bottom>
      <diagonal/>
    </border>
    <border>
      <left style="thin">
        <color auto="1"/>
      </left>
      <right style="thin">
        <color auto="1"/>
      </right>
      <top style="thin">
        <color theme="0" tint="-0.24994659260841701"/>
      </top>
      <bottom style="thin">
        <color theme="0" tint="-0.24994659260841701"/>
      </bottom>
      <diagonal/>
    </border>
    <border>
      <left/>
      <right style="thin">
        <color indexed="64"/>
      </right>
      <top/>
      <bottom style="hair">
        <color indexed="64"/>
      </bottom>
      <diagonal/>
    </border>
    <border>
      <left style="thin">
        <color indexed="64"/>
      </left>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bottom/>
      <diagonal/>
    </border>
    <border>
      <left style="medium">
        <color indexed="64"/>
      </left>
      <right style="medium">
        <color indexed="64"/>
      </right>
      <top style="hair">
        <color indexed="64"/>
      </top>
      <bottom style="medium">
        <color indexed="64"/>
      </bottom>
      <diagonal/>
    </border>
    <border>
      <left style="medium">
        <color indexed="64"/>
      </left>
      <right style="thin">
        <color indexed="64"/>
      </right>
      <top style="thin">
        <color indexed="64"/>
      </top>
      <bottom style="hair">
        <color indexed="64"/>
      </bottom>
      <diagonal/>
    </border>
    <border>
      <left style="thin">
        <color auto="1"/>
      </left>
      <right style="thin">
        <color auto="1"/>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medium">
        <color indexed="64"/>
      </right>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bottom style="hair">
        <color indexed="64"/>
      </bottom>
      <diagonal/>
    </border>
    <border>
      <left/>
      <right style="medium">
        <color auto="1"/>
      </right>
      <top style="medium">
        <color auto="1"/>
      </top>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auto="1"/>
      </left>
      <right style="thin">
        <color auto="1"/>
      </right>
      <top/>
      <bottom/>
      <diagonal/>
    </border>
    <border>
      <left/>
      <right style="thin">
        <color auto="1"/>
      </right>
      <top style="medium">
        <color auto="1"/>
      </top>
      <bottom/>
      <diagonal/>
    </border>
    <border>
      <left style="thin">
        <color auto="1"/>
      </left>
      <right style="medium">
        <color auto="1"/>
      </right>
      <top style="medium">
        <color auto="1"/>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right style="medium">
        <color indexed="64"/>
      </right>
      <top style="hair">
        <color indexed="64"/>
      </top>
      <bottom/>
      <diagonal/>
    </border>
    <border>
      <left style="thin">
        <color indexed="64"/>
      </left>
      <right/>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theme="0" tint="-0.24994659260841701"/>
      </top>
      <bottom style="thin">
        <color theme="0" tint="-0.24994659260841701"/>
      </bottom>
      <diagonal/>
    </border>
    <border>
      <left style="medium">
        <color indexed="64"/>
      </left>
      <right style="thin">
        <color indexed="64"/>
      </right>
      <top style="thin">
        <color theme="0" tint="-0.24994659260841701"/>
      </top>
      <bottom style="medium">
        <color indexed="64"/>
      </bottom>
      <diagonal/>
    </border>
    <border>
      <left style="thin">
        <color indexed="64"/>
      </left>
      <right style="thin">
        <color indexed="64"/>
      </right>
      <top style="thin">
        <color theme="0" tint="-0.24994659260841701"/>
      </top>
      <bottom style="medium">
        <color indexed="64"/>
      </bottom>
      <diagonal/>
    </border>
    <border>
      <left style="thin">
        <color indexed="64"/>
      </left>
      <right style="medium">
        <color indexed="64"/>
      </right>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style="thin">
        <color indexed="64"/>
      </right>
      <top style="thin">
        <color indexed="64"/>
      </top>
      <bottom style="hair">
        <color indexed="64"/>
      </bottom>
      <diagonal/>
    </border>
  </borders>
  <cellStyleXfs count="56">
    <xf numFmtId="0" fontId="0" fillId="0" borderId="0"/>
    <xf numFmtId="0" fontId="1" fillId="0" borderId="0"/>
    <xf numFmtId="0" fontId="1" fillId="0" borderId="0"/>
    <xf numFmtId="0" fontId="5" fillId="0" borderId="0"/>
    <xf numFmtId="0" fontId="1" fillId="0" borderId="0"/>
    <xf numFmtId="0" fontId="1" fillId="0" borderId="0"/>
    <xf numFmtId="4" fontId="10" fillId="4" borderId="22" applyNumberFormat="0" applyProtection="0">
      <alignment vertical="center"/>
    </xf>
    <xf numFmtId="4" fontId="12" fillId="0" borderId="0" applyNumberFormat="0" applyProtection="0">
      <alignment horizontal="left" wrapText="1" indent="1" shrinkToFit="1"/>
    </xf>
    <xf numFmtId="0" fontId="1" fillId="0" borderId="0"/>
    <xf numFmtId="4" fontId="12" fillId="3" borderId="30" applyNumberFormat="0" applyProtection="0">
      <alignment horizontal="left" wrapText="1" indent="1"/>
    </xf>
    <xf numFmtId="4" fontId="12" fillId="0" borderId="31" applyNumberFormat="0" applyProtection="0">
      <alignment horizontal="left" wrapText="1" indent="1"/>
    </xf>
    <xf numFmtId="4" fontId="12" fillId="0" borderId="0" applyNumberFormat="0" applyProtection="0">
      <alignment horizontal="right" wrapText="1" shrinkToFit="1"/>
    </xf>
    <xf numFmtId="4" fontId="28" fillId="6" borderId="22" applyNumberFormat="0" applyProtection="0">
      <alignment horizontal="right" vertical="center"/>
    </xf>
    <xf numFmtId="0" fontId="29" fillId="0" borderId="0"/>
    <xf numFmtId="0" fontId="2" fillId="7" borderId="22" applyNumberFormat="0" applyFill="0" applyProtection="0">
      <alignment horizontal="left" vertical="center" indent="1"/>
    </xf>
    <xf numFmtId="0" fontId="30" fillId="0" borderId="0"/>
    <xf numFmtId="0" fontId="1" fillId="0" borderId="0"/>
    <xf numFmtId="0" fontId="1" fillId="0" borderId="0"/>
    <xf numFmtId="0" fontId="1" fillId="0" borderId="0"/>
    <xf numFmtId="0" fontId="31" fillId="0" borderId="0"/>
    <xf numFmtId="0" fontId="32" fillId="0" borderId="0"/>
    <xf numFmtId="0" fontId="30" fillId="0" borderId="0"/>
    <xf numFmtId="0" fontId="2" fillId="0" borderId="0" applyNumberFormat="0" applyProtection="0">
      <alignment horizontal="left" wrapText="1" indent="1" shrinkToFit="1"/>
    </xf>
    <xf numFmtId="0" fontId="2" fillId="0" borderId="0" applyNumberFormat="0" applyProtection="0">
      <alignment horizontal="left" vertical="center" wrapText="1" indent="1" shrinkToFit="1"/>
    </xf>
    <xf numFmtId="0" fontId="1" fillId="0" borderId="0"/>
    <xf numFmtId="0" fontId="5" fillId="0" borderId="0"/>
    <xf numFmtId="0" fontId="1" fillId="0" borderId="0"/>
    <xf numFmtId="4" fontId="12" fillId="0" borderId="0" applyNumberFormat="0" applyProtection="0">
      <alignment horizontal="right"/>
    </xf>
    <xf numFmtId="0" fontId="1" fillId="0" borderId="0"/>
    <xf numFmtId="0" fontId="1" fillId="0" borderId="0"/>
    <xf numFmtId="0" fontId="34" fillId="0" borderId="0"/>
    <xf numFmtId="0" fontId="31" fillId="0" borderId="0"/>
    <xf numFmtId="0" fontId="2" fillId="0" borderId="0" applyNumberFormat="0" applyProtection="0">
      <alignment horizontal="left" vertical="center" wrapText="1" indent="1" shrinkToFit="1"/>
    </xf>
    <xf numFmtId="0" fontId="1" fillId="8" borderId="22" applyNumberFormat="0" applyProtection="0">
      <alignment horizontal="left" vertical="center"/>
    </xf>
    <xf numFmtId="4" fontId="28" fillId="9" borderId="22" applyNumberFormat="0" applyProtection="0">
      <alignment horizontal="left" vertical="center"/>
    </xf>
    <xf numFmtId="0" fontId="1" fillId="0" borderId="0"/>
    <xf numFmtId="4" fontId="12" fillId="0" borderId="31" applyNumberFormat="0" applyProtection="0">
      <alignment horizontal="left" wrapText="1" indent="1"/>
    </xf>
    <xf numFmtId="0" fontId="37" fillId="0" borderId="0" applyNumberFormat="0" applyFill="0" applyBorder="0" applyAlignment="0" applyProtection="0"/>
    <xf numFmtId="0" fontId="42" fillId="0" borderId="0"/>
    <xf numFmtId="0" fontId="1" fillId="0" borderId="0"/>
    <xf numFmtId="0" fontId="47" fillId="0" borderId="0"/>
    <xf numFmtId="0" fontId="2" fillId="0" borderId="0" applyNumberFormat="0" applyProtection="0">
      <alignment horizontal="left" vertical="center" wrapText="1" indent="1" shrinkToFit="1"/>
    </xf>
    <xf numFmtId="0" fontId="1" fillId="0" borderId="0"/>
    <xf numFmtId="0" fontId="53" fillId="0" borderId="0"/>
    <xf numFmtId="0" fontId="54" fillId="0" borderId="0"/>
    <xf numFmtId="0" fontId="55" fillId="0" borderId="0"/>
    <xf numFmtId="0" fontId="12" fillId="3" borderId="83" applyNumberFormat="0" applyProtection="0">
      <alignment horizontal="left" wrapText="1" indent="1"/>
    </xf>
    <xf numFmtId="0" fontId="28" fillId="15" borderId="22" applyNumberFormat="0" applyProtection="0">
      <alignment horizontal="left" vertical="center"/>
    </xf>
    <xf numFmtId="0" fontId="58" fillId="0" borderId="0"/>
    <xf numFmtId="0" fontId="59" fillId="0" borderId="0"/>
    <xf numFmtId="0" fontId="2" fillId="0" borderId="0"/>
    <xf numFmtId="0" fontId="53" fillId="0" borderId="0"/>
    <xf numFmtId="0" fontId="1" fillId="0" borderId="0"/>
    <xf numFmtId="0" fontId="81" fillId="0" borderId="0"/>
    <xf numFmtId="0" fontId="1" fillId="0" borderId="0"/>
    <xf numFmtId="0" fontId="1" fillId="0" borderId="0"/>
  </cellStyleXfs>
  <cellXfs count="1707">
    <xf numFmtId="0" fontId="0" fillId="0" borderId="0" xfId="0"/>
    <xf numFmtId="0" fontId="2" fillId="0" borderId="0" xfId="1" applyFont="1" applyAlignment="1">
      <alignment horizontal="center"/>
    </xf>
    <xf numFmtId="0" fontId="2" fillId="0" borderId="0" xfId="1" applyFont="1"/>
    <xf numFmtId="0" fontId="3" fillId="0" borderId="0" xfId="1" applyFont="1" applyAlignment="1">
      <alignment horizontal="center"/>
    </xf>
    <xf numFmtId="165" fontId="7" fillId="0" borderId="5" xfId="0" applyNumberFormat="1" applyFont="1" applyBorder="1" applyAlignment="1">
      <alignment wrapText="1"/>
    </xf>
    <xf numFmtId="165" fontId="8" fillId="0" borderId="5" xfId="0" applyNumberFormat="1" applyFont="1" applyBorder="1" applyAlignment="1">
      <alignment wrapText="1"/>
    </xf>
    <xf numFmtId="0" fontId="3" fillId="0" borderId="0" xfId="2" applyFont="1" applyAlignment="1">
      <alignment horizontal="center"/>
    </xf>
    <xf numFmtId="164" fontId="2" fillId="0" borderId="6" xfId="2" applyNumberFormat="1" applyFont="1" applyBorder="1" applyAlignment="1">
      <alignment wrapText="1"/>
    </xf>
    <xf numFmtId="164" fontId="2" fillId="0" borderId="0" xfId="3" applyNumberFormat="1" applyFont="1" applyAlignment="1">
      <alignment horizontal="center" vertical="center" wrapText="1"/>
    </xf>
    <xf numFmtId="164" fontId="2" fillId="0" borderId="0" xfId="3" applyNumberFormat="1" applyFont="1" applyAlignment="1">
      <alignment horizontal="center" vertical="center"/>
    </xf>
    <xf numFmtId="164" fontId="3" fillId="0" borderId="0" xfId="3" applyNumberFormat="1" applyFont="1" applyAlignment="1">
      <alignment horizontal="left" vertical="center"/>
    </xf>
    <xf numFmtId="164" fontId="9" fillId="0" borderId="0" xfId="3" applyNumberFormat="1" applyFont="1" applyAlignment="1">
      <alignment horizontal="center" wrapText="1"/>
    </xf>
    <xf numFmtId="0" fontId="7" fillId="0" borderId="21" xfId="0" applyFont="1" applyBorder="1" applyAlignment="1">
      <alignment wrapText="1"/>
    </xf>
    <xf numFmtId="0" fontId="8" fillId="0" borderId="21" xfId="0" applyFont="1" applyBorder="1" applyAlignment="1">
      <alignment wrapText="1"/>
    </xf>
    <xf numFmtId="3" fontId="3" fillId="0" borderId="0" xfId="0" applyNumberFormat="1" applyFont="1" applyAlignment="1">
      <alignment horizontal="center" vertical="center"/>
    </xf>
    <xf numFmtId="0" fontId="9" fillId="0" borderId="25" xfId="8" applyFont="1" applyBorder="1" applyAlignment="1">
      <alignment vertical="center" wrapText="1"/>
    </xf>
    <xf numFmtId="164" fontId="2" fillId="0" borderId="14" xfId="0" applyNumberFormat="1" applyFont="1" applyBorder="1" applyAlignment="1">
      <alignment horizontal="center" vertical="center" wrapText="1"/>
    </xf>
    <xf numFmtId="164" fontId="2" fillId="0" borderId="26" xfId="0" applyNumberFormat="1" applyFont="1" applyBorder="1" applyAlignment="1">
      <alignment horizontal="center" vertical="center" wrapText="1"/>
    </xf>
    <xf numFmtId="0" fontId="2" fillId="0" borderId="0" xfId="0" applyFont="1" applyAlignment="1">
      <alignment vertical="center"/>
    </xf>
    <xf numFmtId="0" fontId="3" fillId="0" borderId="0" xfId="0" applyFont="1" applyAlignment="1">
      <alignment horizontal="center" vertical="center"/>
    </xf>
    <xf numFmtId="164" fontId="2" fillId="0" borderId="27" xfId="2" applyNumberFormat="1" applyFont="1" applyBorder="1" applyAlignment="1">
      <alignment vertical="center" wrapText="1"/>
    </xf>
    <xf numFmtId="0" fontId="3" fillId="0" borderId="5" xfId="0" applyFont="1" applyBorder="1" applyAlignment="1">
      <alignment horizontal="right" vertical="center" wrapText="1"/>
    </xf>
    <xf numFmtId="164" fontId="2" fillId="0" borderId="28" xfId="0" applyNumberFormat="1" applyFont="1" applyBorder="1" applyAlignment="1">
      <alignment horizontal="center" vertical="center" wrapText="1"/>
    </xf>
    <xf numFmtId="0" fontId="3" fillId="0" borderId="0" xfId="2" applyFont="1" applyAlignment="1">
      <alignment vertical="center"/>
    </xf>
    <xf numFmtId="0" fontId="8" fillId="5" borderId="27" xfId="0" applyFont="1" applyFill="1" applyBorder="1" applyAlignment="1">
      <alignment wrapText="1"/>
    </xf>
    <xf numFmtId="164" fontId="13" fillId="5" borderId="5" xfId="2" applyNumberFormat="1" applyFont="1" applyFill="1" applyBorder="1" applyAlignment="1">
      <alignment horizontal="right" vertical="center" wrapText="1"/>
    </xf>
    <xf numFmtId="164" fontId="2" fillId="5" borderId="28" xfId="0" applyNumberFormat="1" applyFont="1" applyFill="1" applyBorder="1" applyAlignment="1">
      <alignment horizontal="center" vertical="center" wrapText="1"/>
    </xf>
    <xf numFmtId="164" fontId="3" fillId="0" borderId="27" xfId="2" applyNumberFormat="1" applyFont="1" applyBorder="1" applyAlignment="1">
      <alignment vertical="center" wrapText="1"/>
    </xf>
    <xf numFmtId="164" fontId="3" fillId="0" borderId="29" xfId="0" applyNumberFormat="1" applyFont="1" applyBorder="1" applyAlignment="1">
      <alignment horizontal="right" vertical="center" wrapText="1"/>
    </xf>
    <xf numFmtId="164" fontId="3" fillId="0" borderId="28" xfId="0" applyNumberFormat="1" applyFont="1" applyBorder="1" applyAlignment="1">
      <alignment horizontal="right" vertical="center" wrapText="1"/>
    </xf>
    <xf numFmtId="164" fontId="2" fillId="0" borderId="29" xfId="0" applyNumberFormat="1" applyFont="1" applyBorder="1" applyAlignment="1">
      <alignment horizontal="right" vertical="center" wrapText="1"/>
    </xf>
    <xf numFmtId="164" fontId="2" fillId="0" borderId="28" xfId="0" applyNumberFormat="1" applyFont="1" applyBorder="1" applyAlignment="1">
      <alignment horizontal="right" vertical="center" wrapText="1"/>
    </xf>
    <xf numFmtId="0" fontId="3" fillId="0" borderId="21" xfId="0" applyFont="1" applyBorder="1" applyAlignment="1">
      <alignment vertical="center"/>
    </xf>
    <xf numFmtId="0" fontId="2" fillId="0" borderId="21" xfId="0" applyFont="1" applyBorder="1" applyAlignment="1">
      <alignment vertical="center"/>
    </xf>
    <xf numFmtId="0" fontId="9" fillId="0" borderId="25" xfId="0" applyFont="1" applyBorder="1" applyAlignment="1">
      <alignment vertical="center"/>
    </xf>
    <xf numFmtId="0" fontId="3" fillId="0" borderId="14" xfId="0" applyFont="1" applyBorder="1" applyAlignment="1">
      <alignment vertical="center"/>
    </xf>
    <xf numFmtId="0" fontId="2" fillId="0" borderId="26" xfId="0" applyFont="1" applyBorder="1" applyAlignment="1">
      <alignment vertical="center" wrapText="1"/>
    </xf>
    <xf numFmtId="0" fontId="2" fillId="0" borderId="0" xfId="0" applyFont="1"/>
    <xf numFmtId="0" fontId="2" fillId="0" borderId="27" xfId="0" applyFont="1" applyBorder="1" applyAlignment="1">
      <alignment vertical="center" wrapText="1"/>
    </xf>
    <xf numFmtId="0" fontId="3" fillId="0" borderId="5" xfId="0" applyFont="1" applyBorder="1" applyAlignment="1">
      <alignment vertical="center"/>
    </xf>
    <xf numFmtId="0" fontId="2" fillId="0" borderId="28" xfId="0" applyFont="1" applyBorder="1" applyAlignment="1">
      <alignment vertical="center" wrapText="1"/>
    </xf>
    <xf numFmtId="0" fontId="14" fillId="5" borderId="27" xfId="0" applyFont="1" applyFill="1" applyBorder="1" applyAlignment="1">
      <alignment vertical="center" wrapText="1"/>
    </xf>
    <xf numFmtId="0" fontId="4" fillId="5" borderId="5" xfId="0" applyFont="1" applyFill="1" applyBorder="1" applyAlignment="1">
      <alignment horizontal="right" vertical="center" wrapText="1"/>
    </xf>
    <xf numFmtId="0" fontId="4" fillId="5" borderId="28" xfId="0" applyFont="1" applyFill="1" applyBorder="1" applyAlignment="1">
      <alignment vertical="center" wrapText="1"/>
    </xf>
    <xf numFmtId="0" fontId="3" fillId="5" borderId="27" xfId="0" applyFont="1" applyFill="1" applyBorder="1" applyAlignment="1">
      <alignment vertical="center" wrapText="1"/>
    </xf>
    <xf numFmtId="0" fontId="3" fillId="5" borderId="5" xfId="0" applyFont="1" applyFill="1" applyBorder="1" applyAlignment="1">
      <alignment horizontal="right" vertical="center" wrapText="1"/>
    </xf>
    <xf numFmtId="0" fontId="2" fillId="5" borderId="28" xfId="0" applyFont="1" applyFill="1" applyBorder="1" applyAlignment="1">
      <alignment vertical="center" wrapText="1"/>
    </xf>
    <xf numFmtId="0" fontId="11" fillId="0" borderId="27" xfId="9" applyNumberFormat="1" applyFont="1" applyFill="1" applyBorder="1" applyAlignment="1">
      <alignment wrapText="1"/>
    </xf>
    <xf numFmtId="0" fontId="12" fillId="3" borderId="27" xfId="9" applyNumberFormat="1" applyBorder="1" applyAlignment="1">
      <alignment wrapText="1"/>
    </xf>
    <xf numFmtId="3" fontId="12" fillId="0" borderId="5" xfId="10" applyNumberFormat="1" applyBorder="1" applyAlignment="1">
      <alignment wrapText="1" shrinkToFit="1"/>
    </xf>
    <xf numFmtId="0" fontId="11" fillId="3" borderId="27" xfId="9" applyNumberFormat="1" applyFont="1" applyBorder="1" applyAlignment="1">
      <alignment wrapText="1"/>
    </xf>
    <xf numFmtId="3" fontId="11" fillId="0" borderId="5" xfId="10" applyNumberFormat="1" applyFont="1" applyBorder="1" applyAlignment="1">
      <alignment wrapText="1" shrinkToFit="1"/>
    </xf>
    <xf numFmtId="164" fontId="2" fillId="0" borderId="5" xfId="0" applyNumberFormat="1" applyFont="1" applyBorder="1" applyAlignment="1">
      <alignment horizontal="center" vertical="center" wrapText="1"/>
    </xf>
    <xf numFmtId="164" fontId="13" fillId="5" borderId="29" xfId="2" applyNumberFormat="1" applyFont="1" applyFill="1" applyBorder="1" applyAlignment="1">
      <alignment horizontal="right" vertical="center" wrapText="1"/>
    </xf>
    <xf numFmtId="0" fontId="8" fillId="5" borderId="28" xfId="0" applyFont="1" applyFill="1" applyBorder="1" applyAlignment="1">
      <alignment wrapText="1"/>
    </xf>
    <xf numFmtId="0" fontId="2" fillId="0" borderId="5" xfId="0" applyFont="1" applyBorder="1" applyAlignment="1">
      <alignment vertical="center"/>
    </xf>
    <xf numFmtId="0" fontId="2" fillId="0" borderId="32" xfId="0" applyFont="1" applyBorder="1" applyAlignment="1">
      <alignment vertical="center"/>
    </xf>
    <xf numFmtId="164" fontId="2" fillId="0" borderId="34" xfId="0" applyNumberFormat="1" applyFont="1" applyBorder="1" applyAlignment="1">
      <alignment horizontal="center" vertical="center" wrapText="1"/>
    </xf>
    <xf numFmtId="164" fontId="2" fillId="0" borderId="34" xfId="0" applyNumberFormat="1" applyFont="1" applyBorder="1" applyAlignment="1">
      <alignment horizontal="right" vertical="center" wrapText="1"/>
    </xf>
    <xf numFmtId="164" fontId="2" fillId="5" borderId="28" xfId="0" applyNumberFormat="1" applyFont="1" applyFill="1" applyBorder="1" applyAlignment="1">
      <alignment horizontal="right" vertical="center" wrapText="1"/>
    </xf>
    <xf numFmtId="164" fontId="2" fillId="0" borderId="27" xfId="2" applyNumberFormat="1" applyFont="1" applyBorder="1" applyAlignment="1">
      <alignment wrapText="1"/>
    </xf>
    <xf numFmtId="164" fontId="3" fillId="0" borderId="5" xfId="0" applyNumberFormat="1" applyFont="1" applyBorder="1" applyAlignment="1">
      <alignment horizontal="right" vertical="center" wrapText="1"/>
    </xf>
    <xf numFmtId="0" fontId="2" fillId="0" borderId="37" xfId="0" applyFont="1" applyBorder="1" applyAlignment="1">
      <alignment vertical="center"/>
    </xf>
    <xf numFmtId="164" fontId="3" fillId="0" borderId="27" xfId="2" applyNumberFormat="1" applyFont="1" applyBorder="1" applyAlignment="1">
      <alignment wrapText="1"/>
    </xf>
    <xf numFmtId="0" fontId="15" fillId="0" borderId="0" xfId="0" applyFont="1"/>
    <xf numFmtId="0" fontId="8" fillId="2" borderId="27" xfId="0" applyFont="1" applyFill="1" applyBorder="1" applyAlignment="1">
      <alignment wrapText="1"/>
    </xf>
    <xf numFmtId="164" fontId="13" fillId="2" borderId="5" xfId="2" applyNumberFormat="1" applyFont="1" applyFill="1" applyBorder="1" applyAlignment="1">
      <alignment horizontal="right" vertical="center" wrapText="1"/>
    </xf>
    <xf numFmtId="0" fontId="8" fillId="2" borderId="10" xfId="0" applyFont="1" applyFill="1" applyBorder="1" applyAlignment="1">
      <alignment wrapText="1"/>
    </xf>
    <xf numFmtId="164" fontId="2" fillId="2" borderId="28" xfId="0" applyNumberFormat="1" applyFont="1" applyFill="1" applyBorder="1" applyAlignment="1">
      <alignment horizontal="center" vertical="center" wrapText="1"/>
    </xf>
    <xf numFmtId="0" fontId="8" fillId="5" borderId="10" xfId="0" applyFont="1" applyFill="1" applyBorder="1" applyAlignment="1">
      <alignment wrapText="1"/>
    </xf>
    <xf numFmtId="0" fontId="3" fillId="0" borderId="0" xfId="0" applyFont="1" applyAlignment="1">
      <alignment horizontal="center"/>
    </xf>
    <xf numFmtId="164" fontId="17" fillId="0" borderId="26" xfId="0" applyNumberFormat="1" applyFont="1" applyBorder="1" applyAlignment="1">
      <alignment horizontal="center" vertical="center" wrapText="1"/>
    </xf>
    <xf numFmtId="164" fontId="17" fillId="0" borderId="28" xfId="0" applyNumberFormat="1" applyFont="1" applyBorder="1" applyAlignment="1">
      <alignment horizontal="center" vertical="center" wrapText="1"/>
    </xf>
    <xf numFmtId="0" fontId="8" fillId="5" borderId="27" xfId="0" applyFont="1" applyFill="1" applyBorder="1" applyAlignment="1">
      <alignment vertical="center" wrapText="1"/>
    </xf>
    <xf numFmtId="164" fontId="2" fillId="5" borderId="5" xfId="2" applyNumberFormat="1" applyFont="1" applyFill="1" applyBorder="1" applyAlignment="1">
      <alignment horizontal="right" vertical="center" wrapText="1"/>
    </xf>
    <xf numFmtId="164" fontId="17" fillId="5" borderId="28" xfId="0" applyNumberFormat="1" applyFont="1" applyFill="1" applyBorder="1" applyAlignment="1">
      <alignment horizontal="center" vertical="center" wrapText="1"/>
    </xf>
    <xf numFmtId="164" fontId="18" fillId="0" borderId="28" xfId="0" applyNumberFormat="1" applyFont="1" applyBorder="1" applyAlignment="1">
      <alignment horizontal="right" vertical="center" wrapText="1"/>
    </xf>
    <xf numFmtId="164" fontId="19" fillId="0" borderId="28" xfId="0" applyNumberFormat="1" applyFont="1" applyBorder="1" applyAlignment="1">
      <alignment horizontal="right" vertical="center" wrapText="1"/>
    </xf>
    <xf numFmtId="0" fontId="3" fillId="0" borderId="0" xfId="0" applyFont="1" applyAlignment="1">
      <alignment vertical="center"/>
    </xf>
    <xf numFmtId="164" fontId="19" fillId="0" borderId="29" xfId="0" applyNumberFormat="1" applyFont="1" applyBorder="1" applyAlignment="1">
      <alignment horizontal="right" vertical="center" wrapText="1"/>
    </xf>
    <xf numFmtId="164" fontId="2" fillId="0" borderId="5" xfId="0" applyNumberFormat="1" applyFont="1" applyBorder="1" applyAlignment="1">
      <alignment horizontal="right" vertical="center" wrapText="1"/>
    </xf>
    <xf numFmtId="164" fontId="2" fillId="0" borderId="41" xfId="2" applyNumberFormat="1" applyFont="1" applyBorder="1" applyAlignment="1">
      <alignment vertical="center" wrapText="1"/>
    </xf>
    <xf numFmtId="164" fontId="2" fillId="0" borderId="11" xfId="0" applyNumberFormat="1" applyFont="1" applyBorder="1" applyAlignment="1">
      <alignment horizontal="right" vertical="center" wrapText="1"/>
    </xf>
    <xf numFmtId="164" fontId="2" fillId="0" borderId="42" xfId="0" applyNumberFormat="1" applyFont="1" applyBorder="1" applyAlignment="1">
      <alignment horizontal="center" vertical="center" wrapText="1"/>
    </xf>
    <xf numFmtId="164" fontId="19" fillId="0" borderId="43" xfId="0" applyNumberFormat="1" applyFont="1" applyBorder="1" applyAlignment="1">
      <alignment horizontal="right" vertical="center" wrapText="1"/>
    </xf>
    <xf numFmtId="164" fontId="19" fillId="0" borderId="42" xfId="0" applyNumberFormat="1" applyFont="1" applyBorder="1" applyAlignment="1">
      <alignment horizontal="right" vertical="center" wrapText="1"/>
    </xf>
    <xf numFmtId="164" fontId="2" fillId="0" borderId="25" xfId="2" applyNumberFormat="1" applyFont="1" applyBorder="1" applyAlignment="1">
      <alignment vertical="center" wrapText="1"/>
    </xf>
    <xf numFmtId="0" fontId="3" fillId="0" borderId="14" xfId="0" applyFont="1" applyBorder="1" applyAlignment="1">
      <alignment horizontal="right" vertical="center" wrapText="1"/>
    </xf>
    <xf numFmtId="0" fontId="3" fillId="0" borderId="9" xfId="0" applyFont="1" applyBorder="1" applyAlignment="1">
      <alignment vertical="center"/>
    </xf>
    <xf numFmtId="0" fontId="9" fillId="0" borderId="37" xfId="0" applyFont="1" applyBorder="1" applyAlignment="1">
      <alignment vertical="center"/>
    </xf>
    <xf numFmtId="164" fontId="17" fillId="0" borderId="28" xfId="0" applyNumberFormat="1" applyFont="1" applyBorder="1" applyAlignment="1">
      <alignment horizontal="right" vertical="center" wrapText="1"/>
    </xf>
    <xf numFmtId="164" fontId="3" fillId="0" borderId="6" xfId="2" applyNumberFormat="1" applyFont="1" applyBorder="1" applyAlignment="1">
      <alignment horizontal="left" vertical="center" wrapText="1"/>
    </xf>
    <xf numFmtId="164" fontId="13" fillId="0" borderId="5" xfId="2" applyNumberFormat="1" applyFont="1" applyBorder="1" applyAlignment="1">
      <alignment horizontal="right" wrapText="1"/>
    </xf>
    <xf numFmtId="164" fontId="13" fillId="0" borderId="28" xfId="2" applyNumberFormat="1" applyFont="1" applyBorder="1" applyAlignment="1">
      <alignment wrapText="1"/>
    </xf>
    <xf numFmtId="164" fontId="4" fillId="0" borderId="6" xfId="2" applyNumberFormat="1" applyFont="1" applyBorder="1" applyAlignment="1">
      <alignment horizontal="left" vertical="center" wrapText="1"/>
    </xf>
    <xf numFmtId="164" fontId="9" fillId="0" borderId="6" xfId="2" applyNumberFormat="1" applyFont="1" applyBorder="1" applyAlignment="1">
      <alignment horizontal="left" vertical="center" wrapText="1"/>
    </xf>
    <xf numFmtId="164" fontId="13" fillId="0" borderId="32" xfId="2" applyNumberFormat="1" applyFont="1" applyBorder="1" applyAlignment="1">
      <alignment wrapText="1"/>
    </xf>
    <xf numFmtId="0" fontId="17" fillId="0" borderId="26" xfId="0" applyFont="1" applyBorder="1" applyAlignment="1">
      <alignment vertical="center" wrapText="1"/>
    </xf>
    <xf numFmtId="0" fontId="17" fillId="0" borderId="0" xfId="0" applyFont="1"/>
    <xf numFmtId="0" fontId="17" fillId="0" borderId="28" xfId="0" applyFont="1" applyBorder="1" applyAlignment="1">
      <alignment vertical="center" wrapText="1"/>
    </xf>
    <xf numFmtId="0" fontId="17" fillId="0" borderId="0" xfId="0" applyFont="1" applyAlignment="1">
      <alignment horizontal="center"/>
    </xf>
    <xf numFmtId="2" fontId="11" fillId="0" borderId="27" xfId="9" applyNumberFormat="1" applyFont="1" applyFill="1" applyBorder="1" applyAlignment="1">
      <alignment wrapText="1"/>
    </xf>
    <xf numFmtId="3" fontId="11" fillId="0" borderId="10" xfId="10" applyNumberFormat="1" applyFont="1" applyBorder="1" applyAlignment="1">
      <alignment wrapText="1" shrinkToFit="1"/>
    </xf>
    <xf numFmtId="2" fontId="12" fillId="0" borderId="27" xfId="9" applyNumberFormat="1" applyFill="1" applyBorder="1" applyAlignment="1">
      <alignment wrapText="1"/>
    </xf>
    <xf numFmtId="3" fontId="12" fillId="0" borderId="10" xfId="10" applyNumberFormat="1" applyBorder="1" applyAlignment="1">
      <alignment wrapText="1" shrinkToFit="1"/>
    </xf>
    <xf numFmtId="3" fontId="12" fillId="0" borderId="0" xfId="9" applyNumberFormat="1" applyFill="1" applyBorder="1" applyAlignment="1">
      <alignment wrapText="1"/>
    </xf>
    <xf numFmtId="2" fontId="12" fillId="0" borderId="41" xfId="9" applyNumberFormat="1" applyFill="1" applyBorder="1" applyAlignment="1">
      <alignment wrapText="1"/>
    </xf>
    <xf numFmtId="3" fontId="12" fillId="0" borderId="44" xfId="10" applyNumberFormat="1" applyBorder="1" applyAlignment="1">
      <alignment wrapText="1" shrinkToFit="1"/>
    </xf>
    <xf numFmtId="0" fontId="2" fillId="0" borderId="25" xfId="0" applyFont="1" applyBorder="1" applyAlignment="1">
      <alignment vertical="center" wrapText="1"/>
    </xf>
    <xf numFmtId="0" fontId="9" fillId="0" borderId="21" xfId="0" applyFont="1" applyBorder="1" applyAlignment="1">
      <alignment vertical="center"/>
    </xf>
    <xf numFmtId="0" fontId="2" fillId="0" borderId="0" xfId="0" applyFont="1" applyAlignment="1">
      <alignment vertical="center" wrapText="1"/>
    </xf>
    <xf numFmtId="164" fontId="3" fillId="5" borderId="6" xfId="2" applyNumberFormat="1" applyFont="1" applyFill="1" applyBorder="1" applyAlignment="1">
      <alignment horizontal="left" vertical="center" wrapText="1"/>
    </xf>
    <xf numFmtId="164" fontId="13" fillId="5" borderId="5" xfId="2" applyNumberFormat="1" applyFont="1" applyFill="1" applyBorder="1" applyAlignment="1">
      <alignment horizontal="right" wrapText="1"/>
    </xf>
    <xf numFmtId="164" fontId="13" fillId="5" borderId="28" xfId="2" applyNumberFormat="1" applyFont="1" applyFill="1" applyBorder="1" applyAlignment="1">
      <alignment wrapText="1"/>
    </xf>
    <xf numFmtId="0" fontId="2" fillId="0" borderId="21" xfId="0" applyFont="1" applyBorder="1" applyAlignment="1">
      <alignment vertical="center" wrapText="1"/>
    </xf>
    <xf numFmtId="0" fontId="3" fillId="0" borderId="0" xfId="0" applyFont="1" applyAlignment="1">
      <alignment horizontal="right" vertical="center" wrapText="1"/>
    </xf>
    <xf numFmtId="0" fontId="3" fillId="0" borderId="0" xfId="0" applyFont="1" applyAlignment="1">
      <alignment vertical="center" wrapText="1"/>
    </xf>
    <xf numFmtId="0" fontId="4" fillId="3" borderId="27" xfId="0" applyFont="1" applyFill="1" applyBorder="1" applyAlignment="1">
      <alignment vertical="center" wrapText="1"/>
    </xf>
    <xf numFmtId="0" fontId="3" fillId="0" borderId="28" xfId="0" applyFont="1" applyBorder="1" applyAlignment="1">
      <alignment vertical="center" wrapText="1"/>
    </xf>
    <xf numFmtId="164" fontId="13" fillId="0" borderId="0" xfId="2" applyNumberFormat="1" applyFont="1" applyAlignment="1">
      <alignment horizontal="right" wrapText="1"/>
    </xf>
    <xf numFmtId="164" fontId="13" fillId="0" borderId="0" xfId="2" applyNumberFormat="1" applyFont="1" applyAlignment="1">
      <alignment wrapText="1"/>
    </xf>
    <xf numFmtId="0" fontId="20" fillId="0" borderId="27" xfId="0" applyFont="1" applyBorder="1" applyAlignment="1">
      <alignment vertical="center" wrapText="1"/>
    </xf>
    <xf numFmtId="0" fontId="21" fillId="0" borderId="5" xfId="0" applyFont="1" applyBorder="1" applyAlignment="1">
      <alignment horizontal="right" vertical="center" wrapText="1"/>
    </xf>
    <xf numFmtId="0" fontId="2" fillId="0" borderId="28" xfId="0" applyFont="1" applyBorder="1" applyAlignment="1">
      <alignment vertical="center"/>
    </xf>
    <xf numFmtId="0" fontId="8" fillId="0" borderId="27" xfId="0" applyFont="1" applyBorder="1" applyAlignment="1">
      <alignment wrapText="1"/>
    </xf>
    <xf numFmtId="3" fontId="3" fillId="0" borderId="5" xfId="11" applyNumberFormat="1" applyFont="1" applyBorder="1">
      <alignment horizontal="right" wrapText="1" shrinkToFit="1"/>
    </xf>
    <xf numFmtId="3" fontId="3" fillId="0" borderId="4" xfId="11" applyNumberFormat="1" applyFont="1" applyBorder="1">
      <alignment horizontal="right" wrapText="1" shrinkToFit="1"/>
    </xf>
    <xf numFmtId="0" fontId="3" fillId="0" borderId="21" xfId="0" applyFont="1" applyBorder="1" applyAlignment="1">
      <alignment horizontal="right" vertical="center" wrapText="1"/>
    </xf>
    <xf numFmtId="0" fontId="7" fillId="0" borderId="27" xfId="0" applyFont="1" applyBorder="1" applyAlignment="1">
      <alignment wrapText="1"/>
    </xf>
    <xf numFmtId="3" fontId="2" fillId="0" borderId="5" xfId="11" applyNumberFormat="1" applyFont="1" applyBorder="1">
      <alignment horizontal="right" wrapText="1" shrinkToFit="1"/>
    </xf>
    <xf numFmtId="3" fontId="2" fillId="0" borderId="4" xfId="11" applyNumberFormat="1" applyFont="1" applyBorder="1">
      <alignment horizontal="right" wrapText="1" shrinkToFit="1"/>
    </xf>
    <xf numFmtId="3" fontId="3" fillId="0" borderId="0" xfId="11" applyNumberFormat="1" applyFont="1">
      <alignment horizontal="right" wrapText="1" shrinkToFit="1"/>
    </xf>
    <xf numFmtId="3" fontId="2" fillId="0" borderId="0" xfId="11" applyNumberFormat="1" applyFont="1">
      <alignment horizontal="right" wrapText="1" shrinkToFit="1"/>
    </xf>
    <xf numFmtId="3" fontId="18" fillId="3" borderId="5" xfId="11" applyNumberFormat="1" applyFont="1" applyFill="1" applyBorder="1">
      <alignment horizontal="right" wrapText="1" shrinkToFit="1"/>
    </xf>
    <xf numFmtId="3" fontId="18" fillId="0" borderId="4" xfId="11" applyNumberFormat="1" applyFont="1" applyBorder="1">
      <alignment horizontal="right" wrapText="1" shrinkToFit="1"/>
    </xf>
    <xf numFmtId="3" fontId="12" fillId="0" borderId="5" xfId="11" applyNumberFormat="1" applyBorder="1">
      <alignment horizontal="right" wrapText="1" shrinkToFit="1"/>
    </xf>
    <xf numFmtId="3" fontId="12" fillId="0" borderId="4" xfId="11" applyNumberFormat="1" applyBorder="1">
      <alignment horizontal="right" wrapText="1" shrinkToFit="1"/>
    </xf>
    <xf numFmtId="3" fontId="18" fillId="0" borderId="0" xfId="11" applyNumberFormat="1" applyFont="1">
      <alignment horizontal="right" wrapText="1" shrinkToFit="1"/>
    </xf>
    <xf numFmtId="3" fontId="12" fillId="0" borderId="0" xfId="11" applyNumberFormat="1">
      <alignment horizontal="right" wrapText="1" shrinkToFit="1"/>
    </xf>
    <xf numFmtId="0" fontId="2" fillId="0" borderId="4" xfId="0" applyFont="1" applyBorder="1" applyAlignment="1">
      <alignment vertical="center"/>
    </xf>
    <xf numFmtId="166" fontId="8" fillId="0" borderId="5" xfId="0" applyNumberFormat="1" applyFont="1" applyBorder="1" applyAlignment="1">
      <alignment wrapText="1"/>
    </xf>
    <xf numFmtId="166" fontId="7" fillId="0" borderId="5" xfId="0" applyNumberFormat="1" applyFont="1" applyBorder="1" applyAlignment="1">
      <alignment wrapText="1"/>
    </xf>
    <xf numFmtId="166" fontId="7" fillId="0" borderId="45" xfId="0" applyNumberFormat="1" applyFont="1" applyBorder="1" applyAlignment="1">
      <alignment wrapText="1"/>
    </xf>
    <xf numFmtId="164" fontId="2" fillId="0" borderId="43" xfId="0" applyNumberFormat="1" applyFont="1" applyBorder="1" applyAlignment="1">
      <alignment horizontal="right" vertical="center" wrapText="1"/>
    </xf>
    <xf numFmtId="164" fontId="3" fillId="0" borderId="27" xfId="2" applyNumberFormat="1" applyFont="1" applyBorder="1" applyAlignment="1">
      <alignment horizontal="left" vertical="center" wrapText="1"/>
    </xf>
    <xf numFmtId="0" fontId="2" fillId="0" borderId="27" xfId="0" applyFont="1" applyBorder="1" applyAlignment="1">
      <alignment vertical="center"/>
    </xf>
    <xf numFmtId="0" fontId="2" fillId="0" borderId="35" xfId="0" applyFont="1" applyBorder="1" applyAlignment="1">
      <alignment vertical="center"/>
    </xf>
    <xf numFmtId="3" fontId="3" fillId="0" borderId="28" xfId="11" applyNumberFormat="1" applyFont="1" applyBorder="1">
      <alignment horizontal="right" wrapText="1" shrinkToFit="1"/>
    </xf>
    <xf numFmtId="3" fontId="2" fillId="0" borderId="28" xfId="11" applyNumberFormat="1" applyFont="1" applyBorder="1">
      <alignment horizontal="right" wrapText="1" shrinkToFit="1"/>
    </xf>
    <xf numFmtId="3" fontId="18" fillId="0" borderId="28" xfId="11" applyNumberFormat="1" applyFont="1" applyBorder="1">
      <alignment horizontal="right" wrapText="1" shrinkToFit="1"/>
    </xf>
    <xf numFmtId="3" fontId="12" fillId="0" borderId="28" xfId="11" applyNumberFormat="1" applyBorder="1">
      <alignment horizontal="right" wrapText="1" shrinkToFit="1"/>
    </xf>
    <xf numFmtId="166" fontId="8" fillId="0" borderId="29" xfId="0" applyNumberFormat="1" applyFont="1" applyBorder="1" applyAlignment="1">
      <alignment wrapText="1"/>
    </xf>
    <xf numFmtId="166" fontId="7" fillId="0" borderId="29" xfId="0" applyNumberFormat="1" applyFont="1" applyBorder="1" applyAlignment="1">
      <alignment wrapText="1"/>
    </xf>
    <xf numFmtId="166" fontId="7" fillId="0" borderId="33" xfId="0" applyNumberFormat="1" applyFont="1" applyBorder="1" applyAlignment="1">
      <alignment wrapText="1"/>
    </xf>
    <xf numFmtId="0" fontId="8" fillId="3" borderId="27" xfId="0" applyFont="1" applyFill="1" applyBorder="1" applyAlignment="1">
      <alignment wrapText="1"/>
    </xf>
    <xf numFmtId="0" fontId="7" fillId="3" borderId="27" xfId="0" applyFont="1" applyFill="1" applyBorder="1" applyAlignment="1">
      <alignment wrapText="1"/>
    </xf>
    <xf numFmtId="3" fontId="2" fillId="3" borderId="28" xfId="0" applyNumberFormat="1" applyFont="1" applyFill="1" applyBorder="1" applyAlignment="1">
      <alignment horizontal="right"/>
    </xf>
    <xf numFmtId="164" fontId="2" fillId="0" borderId="42" xfId="0" applyNumberFormat="1" applyFont="1" applyBorder="1" applyAlignment="1">
      <alignment horizontal="right" vertical="center" wrapText="1"/>
    </xf>
    <xf numFmtId="0" fontId="3" fillId="3" borderId="27" xfId="0" applyFont="1" applyFill="1" applyBorder="1" applyAlignment="1">
      <alignment vertical="center" wrapText="1"/>
    </xf>
    <xf numFmtId="164" fontId="2" fillId="3" borderId="14" xfId="0" applyNumberFormat="1" applyFont="1" applyFill="1" applyBorder="1" applyAlignment="1">
      <alignment horizontal="center" vertical="center" wrapText="1"/>
    </xf>
    <xf numFmtId="164" fontId="2" fillId="3" borderId="26" xfId="0" applyNumberFormat="1" applyFont="1" applyFill="1" applyBorder="1" applyAlignment="1">
      <alignment horizontal="center" vertical="center" wrapText="1"/>
    </xf>
    <xf numFmtId="0" fontId="4" fillId="3" borderId="5" xfId="0" applyFont="1" applyFill="1" applyBorder="1" applyAlignment="1">
      <alignment horizontal="right" vertical="center" wrapText="1"/>
    </xf>
    <xf numFmtId="0" fontId="4" fillId="3" borderId="28" xfId="0" applyFont="1" applyFill="1" applyBorder="1" applyAlignment="1">
      <alignment vertical="center" wrapText="1"/>
    </xf>
    <xf numFmtId="0" fontId="3" fillId="0" borderId="0" xfId="0" applyFont="1"/>
    <xf numFmtId="0" fontId="3" fillId="0" borderId="37" xfId="0" applyFont="1" applyBorder="1" applyAlignment="1">
      <alignment vertical="center"/>
    </xf>
    <xf numFmtId="0" fontId="12" fillId="3" borderId="41" xfId="9" applyNumberFormat="1" applyBorder="1" applyAlignment="1">
      <alignment wrapText="1"/>
    </xf>
    <xf numFmtId="3" fontId="12" fillId="0" borderId="11" xfId="10" applyNumberFormat="1" applyBorder="1" applyAlignment="1">
      <alignment wrapText="1" shrinkToFit="1"/>
    </xf>
    <xf numFmtId="164" fontId="3" fillId="0" borderId="28" xfId="0" applyNumberFormat="1" applyFont="1" applyBorder="1" applyAlignment="1">
      <alignment horizontal="right" vertical="center"/>
    </xf>
    <xf numFmtId="164" fontId="3" fillId="0" borderId="6" xfId="2" applyNumberFormat="1" applyFont="1" applyBorder="1" applyAlignment="1">
      <alignment vertical="center" wrapText="1"/>
    </xf>
    <xf numFmtId="0" fontId="2" fillId="0" borderId="6" xfId="0" applyFont="1" applyBorder="1" applyAlignment="1">
      <alignment vertical="center"/>
    </xf>
    <xf numFmtId="0" fontId="2" fillId="0" borderId="47" xfId="0" applyFont="1" applyBorder="1" applyAlignment="1">
      <alignment vertical="center"/>
    </xf>
    <xf numFmtId="3" fontId="3" fillId="0" borderId="0" xfId="0" applyNumberFormat="1" applyFont="1" applyAlignment="1">
      <alignment horizontal="center"/>
    </xf>
    <xf numFmtId="164" fontId="3" fillId="0" borderId="5" xfId="2" applyNumberFormat="1" applyFont="1" applyBorder="1" applyAlignment="1">
      <alignment horizontal="right" wrapText="1"/>
    </xf>
    <xf numFmtId="164" fontId="3" fillId="0" borderId="28" xfId="2" applyNumberFormat="1" applyFont="1" applyBorder="1" applyAlignment="1">
      <alignment horizontal="right" wrapText="1"/>
    </xf>
    <xf numFmtId="164" fontId="13" fillId="0" borderId="28" xfId="2" applyNumberFormat="1" applyFont="1" applyBorder="1" applyAlignment="1">
      <alignment horizontal="right" wrapText="1"/>
    </xf>
    <xf numFmtId="3" fontId="11" fillId="0" borderId="5" xfId="9" applyNumberFormat="1" applyFont="1" applyFill="1" applyBorder="1" applyAlignment="1">
      <alignment wrapText="1"/>
    </xf>
    <xf numFmtId="3" fontId="12" fillId="0" borderId="5" xfId="9" applyNumberFormat="1" applyFill="1" applyBorder="1" applyAlignment="1">
      <alignment wrapText="1"/>
    </xf>
    <xf numFmtId="0" fontId="13" fillId="0" borderId="0" xfId="5" applyFont="1" applyAlignment="1">
      <alignment horizontal="center" vertical="top"/>
    </xf>
    <xf numFmtId="0" fontId="27" fillId="0" borderId="0" xfId="13" applyFont="1" applyAlignment="1">
      <alignment horizontal="center" vertical="top" wrapText="1"/>
    </xf>
    <xf numFmtId="164" fontId="9" fillId="2" borderId="0" xfId="0" applyNumberFormat="1" applyFont="1" applyFill="1" applyAlignment="1">
      <alignment horizontal="center" vertical="top"/>
    </xf>
    <xf numFmtId="164" fontId="4" fillId="0" borderId="27" xfId="2" applyNumberFormat="1" applyFont="1" applyBorder="1" applyAlignment="1">
      <alignment wrapText="1"/>
    </xf>
    <xf numFmtId="164" fontId="26" fillId="0" borderId="0" xfId="29" applyNumberFormat="1" applyFont="1" applyAlignment="1">
      <alignment horizontal="center" vertical="center" wrapText="1"/>
    </xf>
    <xf numFmtId="164" fontId="26" fillId="0" borderId="0" xfId="8" applyNumberFormat="1" applyFont="1" applyAlignment="1">
      <alignment horizontal="center" vertical="center" wrapText="1"/>
    </xf>
    <xf numFmtId="164" fontId="26" fillId="0" borderId="0" xfId="5" applyNumberFormat="1" applyFont="1" applyAlignment="1">
      <alignment vertical="center" wrapText="1"/>
    </xf>
    <xf numFmtId="0" fontId="15" fillId="0" borderId="0" xfId="8" applyFont="1" applyAlignment="1">
      <alignment wrapText="1"/>
    </xf>
    <xf numFmtId="164" fontId="15" fillId="0" borderId="0" xfId="8" applyNumberFormat="1" applyFont="1" applyAlignment="1">
      <alignment wrapText="1"/>
    </xf>
    <xf numFmtId="164" fontId="3" fillId="10" borderId="0" xfId="3" applyNumberFormat="1" applyFont="1" applyFill="1" applyAlignment="1">
      <alignment horizontal="left" vertical="center"/>
    </xf>
    <xf numFmtId="3" fontId="11" fillId="0" borderId="5" xfId="6" applyNumberFormat="1" applyFont="1" applyFill="1" applyBorder="1">
      <alignment vertical="center"/>
    </xf>
    <xf numFmtId="3" fontId="12" fillId="0" borderId="5" xfId="6" applyNumberFormat="1" applyFont="1" applyFill="1" applyBorder="1">
      <alignment vertical="center"/>
    </xf>
    <xf numFmtId="3" fontId="12" fillId="0" borderId="45" xfId="6" applyNumberFormat="1" applyFont="1" applyFill="1" applyBorder="1">
      <alignment vertical="center"/>
    </xf>
    <xf numFmtId="164" fontId="9" fillId="2" borderId="0" xfId="5" applyNumberFormat="1" applyFont="1" applyFill="1" applyAlignment="1">
      <alignment vertical="center" wrapText="1"/>
    </xf>
    <xf numFmtId="0" fontId="4" fillId="3" borderId="2" xfId="2" applyFont="1" applyFill="1" applyBorder="1" applyAlignment="1">
      <alignment horizontal="left" vertical="center" wrapText="1"/>
    </xf>
    <xf numFmtId="164" fontId="9" fillId="0" borderId="0" xfId="0" applyNumberFormat="1" applyFont="1" applyAlignment="1">
      <alignment wrapText="1"/>
    </xf>
    <xf numFmtId="164" fontId="2" fillId="0" borderId="38" xfId="0" applyNumberFormat="1" applyFont="1" applyBorder="1" applyAlignment="1">
      <alignment horizontal="center" vertical="center"/>
    </xf>
    <xf numFmtId="164" fontId="3" fillId="0" borderId="2" xfId="0" applyNumberFormat="1" applyFont="1" applyBorder="1" applyAlignment="1">
      <alignment horizontal="center" vertical="center" wrapText="1"/>
    </xf>
    <xf numFmtId="164" fontId="3" fillId="0" borderId="50" xfId="0" applyNumberFormat="1" applyFont="1" applyBorder="1" applyAlignment="1">
      <alignment horizontal="center" vertical="center" wrapText="1"/>
    </xf>
    <xf numFmtId="164" fontId="2" fillId="0" borderId="0" xfId="0" applyNumberFormat="1" applyFont="1" applyAlignment="1">
      <alignment horizontal="center" vertical="center"/>
    </xf>
    <xf numFmtId="164" fontId="3" fillId="0" borderId="0" xfId="0" applyNumberFormat="1" applyFont="1" applyAlignment="1">
      <alignment horizontal="center" vertical="center" wrapText="1"/>
    </xf>
    <xf numFmtId="0" fontId="12" fillId="0" borderId="27" xfId="9" applyNumberFormat="1" applyFill="1" applyBorder="1" applyAlignment="1">
      <alignment wrapText="1"/>
    </xf>
    <xf numFmtId="164" fontId="3" fillId="0" borderId="4" xfId="0" applyNumberFormat="1" applyFont="1" applyBorder="1" applyAlignment="1">
      <alignment horizontal="right" vertical="center" wrapText="1"/>
    </xf>
    <xf numFmtId="164" fontId="2" fillId="0" borderId="4" xfId="0" applyNumberFormat="1" applyFont="1" applyBorder="1" applyAlignment="1">
      <alignment horizontal="right" vertical="center" wrapText="1"/>
    </xf>
    <xf numFmtId="0" fontId="2" fillId="0" borderId="24" xfId="0" applyFont="1" applyBorder="1" applyAlignment="1">
      <alignment vertical="center"/>
    </xf>
    <xf numFmtId="0" fontId="12" fillId="3" borderId="35" xfId="9" applyNumberFormat="1" applyBorder="1" applyAlignment="1">
      <alignment wrapText="1"/>
    </xf>
    <xf numFmtId="164" fontId="2" fillId="0" borderId="45" xfId="0" applyNumberFormat="1" applyFont="1" applyBorder="1" applyAlignment="1">
      <alignment horizontal="right" vertical="center" wrapText="1"/>
    </xf>
    <xf numFmtId="164" fontId="2" fillId="0" borderId="49" xfId="0" applyNumberFormat="1" applyFont="1" applyBorder="1" applyAlignment="1">
      <alignment horizontal="right" vertical="center" wrapText="1"/>
    </xf>
    <xf numFmtId="0" fontId="2" fillId="0" borderId="0" xfId="0" applyFont="1" applyAlignment="1">
      <alignment wrapText="1"/>
    </xf>
    <xf numFmtId="0" fontId="8" fillId="5" borderId="6" xfId="0" applyFont="1" applyFill="1" applyBorder="1" applyAlignment="1">
      <alignment horizontal="left" vertical="center" wrapText="1"/>
    </xf>
    <xf numFmtId="0" fontId="3" fillId="0" borderId="6" xfId="14" quotePrefix="1" applyFont="1" applyFill="1" applyBorder="1" applyAlignment="1">
      <alignment horizontal="left" vertical="center" wrapText="1"/>
    </xf>
    <xf numFmtId="0" fontId="2" fillId="0" borderId="6" xfId="14" quotePrefix="1" applyFill="1" applyBorder="1" applyAlignment="1">
      <alignment horizontal="left" vertical="center" wrapText="1"/>
    </xf>
    <xf numFmtId="0" fontId="4" fillId="3" borderId="0" xfId="2" applyFont="1" applyFill="1" applyAlignment="1">
      <alignment horizontal="left" vertical="center" wrapText="1"/>
    </xf>
    <xf numFmtId="164" fontId="2" fillId="0" borderId="37" xfId="2" applyNumberFormat="1" applyFont="1" applyBorder="1" applyAlignment="1">
      <alignment vertical="center" wrapText="1"/>
    </xf>
    <xf numFmtId="3" fontId="12" fillId="0" borderId="45" xfId="10" applyNumberFormat="1" applyBorder="1" applyAlignment="1">
      <alignment wrapText="1" shrinkToFit="1"/>
    </xf>
    <xf numFmtId="0" fontId="9" fillId="0" borderId="15" xfId="8" applyFont="1" applyBorder="1" applyAlignment="1">
      <alignment vertical="center" wrapText="1"/>
    </xf>
    <xf numFmtId="164" fontId="2" fillId="0" borderId="13" xfId="0" applyNumberFormat="1" applyFont="1" applyBorder="1" applyAlignment="1">
      <alignment horizontal="center" vertical="center" wrapText="1"/>
    </xf>
    <xf numFmtId="164" fontId="2" fillId="0" borderId="6" xfId="2" applyNumberFormat="1" applyFont="1" applyBorder="1" applyAlignment="1">
      <alignment vertical="center" wrapText="1"/>
    </xf>
    <xf numFmtId="164" fontId="2" fillId="0" borderId="4" xfId="0" applyNumberFormat="1" applyFont="1" applyBorder="1" applyAlignment="1">
      <alignment horizontal="center" vertical="center" wrapText="1"/>
    </xf>
    <xf numFmtId="0" fontId="8" fillId="2" borderId="6" xfId="0" applyFont="1" applyFill="1" applyBorder="1" applyAlignment="1">
      <alignment wrapText="1"/>
    </xf>
    <xf numFmtId="164" fontId="2" fillId="2" borderId="4" xfId="0" applyNumberFormat="1" applyFont="1" applyFill="1" applyBorder="1" applyAlignment="1">
      <alignment horizontal="center" vertical="center" wrapText="1"/>
    </xf>
    <xf numFmtId="0" fontId="2" fillId="0" borderId="47" xfId="14" quotePrefix="1" applyFill="1" applyBorder="1" applyAlignment="1">
      <alignment horizontal="left" vertical="center" wrapText="1"/>
    </xf>
    <xf numFmtId="164" fontId="3" fillId="0" borderId="49" xfId="0" applyNumberFormat="1" applyFont="1" applyBorder="1" applyAlignment="1">
      <alignment horizontal="right" vertical="center" wrapText="1"/>
    </xf>
    <xf numFmtId="164" fontId="2" fillId="0" borderId="47" xfId="2" applyNumberFormat="1" applyFont="1" applyBorder="1" applyAlignment="1">
      <alignment vertical="center" wrapText="1"/>
    </xf>
    <xf numFmtId="0" fontId="3" fillId="5" borderId="9" xfId="0" applyFont="1" applyFill="1" applyBorder="1" applyAlignment="1">
      <alignment horizontal="right" vertical="center" wrapText="1"/>
    </xf>
    <xf numFmtId="164" fontId="2" fillId="2" borderId="36" xfId="0" applyNumberFormat="1" applyFont="1" applyFill="1" applyBorder="1" applyAlignment="1">
      <alignment horizontal="right" vertical="center" wrapText="1"/>
    </xf>
    <xf numFmtId="0" fontId="16" fillId="3" borderId="2" xfId="2" applyFont="1" applyFill="1" applyBorder="1" applyAlignment="1">
      <alignment horizontal="left" vertical="center" wrapText="1"/>
    </xf>
    <xf numFmtId="0" fontId="2" fillId="0" borderId="58" xfId="0" applyFont="1" applyBorder="1" applyAlignment="1">
      <alignment vertical="center" wrapText="1"/>
    </xf>
    <xf numFmtId="164" fontId="2" fillId="0" borderId="7" xfId="2" applyNumberFormat="1" applyFont="1" applyBorder="1" applyAlignment="1">
      <alignment vertical="center" wrapText="1"/>
    </xf>
    <xf numFmtId="164" fontId="2" fillId="0" borderId="9" xfId="0" applyNumberFormat="1" applyFont="1" applyBorder="1" applyAlignment="1">
      <alignment horizontal="right" vertical="center" wrapText="1"/>
    </xf>
    <xf numFmtId="0" fontId="4" fillId="0" borderId="37" xfId="0" applyFont="1" applyBorder="1" applyAlignment="1">
      <alignment vertical="center" wrapText="1"/>
    </xf>
    <xf numFmtId="164" fontId="2" fillId="0" borderId="9" xfId="0" applyNumberFormat="1" applyFont="1" applyBorder="1" applyAlignment="1">
      <alignment horizontal="center" vertical="center" wrapText="1"/>
    </xf>
    <xf numFmtId="164" fontId="2" fillId="0" borderId="36" xfId="0" applyNumberFormat="1" applyFont="1" applyBorder="1" applyAlignment="1">
      <alignment horizontal="center" vertical="center" wrapText="1"/>
    </xf>
    <xf numFmtId="164" fontId="3" fillId="11" borderId="27" xfId="2" applyNumberFormat="1" applyFont="1" applyFill="1" applyBorder="1" applyAlignment="1">
      <alignment horizontal="left" wrapText="1"/>
    </xf>
    <xf numFmtId="164" fontId="3" fillId="11" borderId="5" xfId="2" applyNumberFormat="1" applyFont="1" applyFill="1" applyBorder="1" applyAlignment="1">
      <alignment horizontal="left" wrapText="1"/>
    </xf>
    <xf numFmtId="164" fontId="3" fillId="11" borderId="28" xfId="2" applyNumberFormat="1" applyFont="1" applyFill="1" applyBorder="1" applyAlignment="1">
      <alignment horizontal="left" wrapText="1"/>
    </xf>
    <xf numFmtId="164" fontId="13" fillId="11" borderId="5" xfId="2" applyNumberFormat="1" applyFont="1" applyFill="1" applyBorder="1" applyAlignment="1">
      <alignment horizontal="right" wrapText="1"/>
    </xf>
    <xf numFmtId="164" fontId="13" fillId="11" borderId="28" xfId="2" applyNumberFormat="1" applyFont="1" applyFill="1" applyBorder="1" applyAlignment="1">
      <alignment horizontal="right" wrapText="1"/>
    </xf>
    <xf numFmtId="0" fontId="3" fillId="3" borderId="27" xfId="0" applyFont="1" applyFill="1" applyBorder="1" applyAlignment="1">
      <alignment horizontal="left" vertical="center" wrapText="1"/>
    </xf>
    <xf numFmtId="164" fontId="13" fillId="3" borderId="5" xfId="2" applyNumberFormat="1" applyFont="1" applyFill="1" applyBorder="1" applyAlignment="1">
      <alignment horizontal="right" wrapText="1"/>
    </xf>
    <xf numFmtId="164" fontId="13" fillId="3" borderId="28" xfId="2" applyNumberFormat="1" applyFont="1" applyFill="1" applyBorder="1" applyAlignment="1">
      <alignment horizontal="right" wrapText="1"/>
    </xf>
    <xf numFmtId="164" fontId="3" fillId="3" borderId="5" xfId="2" applyNumberFormat="1" applyFont="1" applyFill="1" applyBorder="1" applyAlignment="1">
      <alignment horizontal="right" wrapText="1"/>
    </xf>
    <xf numFmtId="3" fontId="3" fillId="3" borderId="28" xfId="0" applyNumberFormat="1" applyFont="1" applyFill="1" applyBorder="1" applyAlignment="1">
      <alignment horizontal="right"/>
    </xf>
    <xf numFmtId="165" fontId="7" fillId="3" borderId="0" xfId="0" applyNumberFormat="1" applyFont="1" applyFill="1" applyAlignment="1">
      <alignment wrapText="1"/>
    </xf>
    <xf numFmtId="3" fontId="19" fillId="3" borderId="28" xfId="0" applyNumberFormat="1" applyFont="1" applyFill="1" applyBorder="1" applyAlignment="1">
      <alignment horizontal="right"/>
    </xf>
    <xf numFmtId="0" fontId="7" fillId="3" borderId="35" xfId="0" applyFont="1" applyFill="1" applyBorder="1" applyAlignment="1">
      <alignment wrapText="1"/>
    </xf>
    <xf numFmtId="165" fontId="7" fillId="3" borderId="59" xfId="0" applyNumberFormat="1" applyFont="1" applyFill="1" applyBorder="1" applyAlignment="1">
      <alignment wrapText="1"/>
    </xf>
    <xf numFmtId="3" fontId="19" fillId="3" borderId="34" xfId="0" applyNumberFormat="1" applyFont="1" applyFill="1" applyBorder="1" applyAlignment="1">
      <alignment horizontal="right"/>
    </xf>
    <xf numFmtId="0" fontId="3" fillId="3" borderId="37" xfId="0" applyFont="1" applyFill="1" applyBorder="1" applyAlignment="1">
      <alignment horizontal="left" vertical="center" wrapText="1"/>
    </xf>
    <xf numFmtId="164" fontId="2" fillId="3" borderId="5" xfId="2" applyNumberFormat="1" applyFont="1" applyFill="1" applyBorder="1" applyAlignment="1">
      <alignment horizontal="right" wrapText="1"/>
    </xf>
    <xf numFmtId="164" fontId="2" fillId="2" borderId="28" xfId="0" applyNumberFormat="1" applyFont="1" applyFill="1" applyBorder="1" applyAlignment="1">
      <alignment horizontal="right" vertical="center" wrapText="1"/>
    </xf>
    <xf numFmtId="0" fontId="3" fillId="2" borderId="5" xfId="0" applyFont="1" applyFill="1" applyBorder="1" applyAlignment="1">
      <alignment horizontal="right" vertical="center" wrapText="1"/>
    </xf>
    <xf numFmtId="164" fontId="3" fillId="2" borderId="28" xfId="0" applyNumberFormat="1" applyFont="1" applyFill="1" applyBorder="1" applyAlignment="1">
      <alignment horizontal="right" vertical="center" wrapText="1"/>
    </xf>
    <xf numFmtId="0" fontId="3" fillId="5" borderId="37" xfId="0" applyFont="1" applyFill="1" applyBorder="1" applyAlignment="1">
      <alignment vertical="center" wrapText="1"/>
    </xf>
    <xf numFmtId="0" fontId="2" fillId="0" borderId="24" xfId="0" applyFont="1" applyBorder="1" applyAlignment="1">
      <alignment vertical="center" wrapText="1"/>
    </xf>
    <xf numFmtId="0" fontId="9" fillId="11" borderId="27" xfId="0" applyFont="1" applyFill="1" applyBorder="1" applyAlignment="1">
      <alignment vertical="center" wrapText="1"/>
    </xf>
    <xf numFmtId="0" fontId="3" fillId="0" borderId="60" xfId="14" quotePrefix="1" applyFont="1" applyFill="1" applyBorder="1" applyAlignment="1">
      <alignment horizontal="left" vertical="center" wrapText="1"/>
    </xf>
    <xf numFmtId="3" fontId="11" fillId="0" borderId="60" xfId="6" applyNumberFormat="1" applyFont="1" applyFill="1" applyBorder="1">
      <alignment vertical="center"/>
    </xf>
    <xf numFmtId="0" fontId="2" fillId="0" borderId="60" xfId="14" quotePrefix="1" applyFill="1" applyBorder="1" applyAlignment="1">
      <alignment horizontal="left" vertical="center" wrapText="1"/>
    </xf>
    <xf numFmtId="3" fontId="12" fillId="0" borderId="60" xfId="6" applyNumberFormat="1" applyFont="1" applyFill="1" applyBorder="1">
      <alignment vertical="center"/>
    </xf>
    <xf numFmtId="0" fontId="2" fillId="0" borderId="45" xfId="0" applyFont="1" applyBorder="1" applyAlignment="1">
      <alignment vertical="center"/>
    </xf>
    <xf numFmtId="0" fontId="2" fillId="0" borderId="49" xfId="0" applyFont="1" applyBorder="1" applyAlignment="1">
      <alignment vertical="center"/>
    </xf>
    <xf numFmtId="0" fontId="2" fillId="0" borderId="34" xfId="0" applyFont="1" applyBorder="1" applyAlignment="1">
      <alignment vertical="center"/>
    </xf>
    <xf numFmtId="164" fontId="3" fillId="0" borderId="37" xfId="2" applyNumberFormat="1" applyFont="1" applyBorder="1" applyAlignment="1">
      <alignment vertical="center" wrapText="1"/>
    </xf>
    <xf numFmtId="164" fontId="3" fillId="0" borderId="57" xfId="0" applyNumberFormat="1" applyFont="1" applyBorder="1" applyAlignment="1">
      <alignment horizontal="right" vertical="center" wrapText="1"/>
    </xf>
    <xf numFmtId="164" fontId="3" fillId="0" borderId="36" xfId="0" applyNumberFormat="1" applyFont="1" applyBorder="1" applyAlignment="1">
      <alignment horizontal="right" vertical="center" wrapText="1"/>
    </xf>
    <xf numFmtId="164" fontId="3" fillId="3" borderId="55" xfId="2" applyNumberFormat="1" applyFont="1" applyFill="1" applyBorder="1" applyAlignment="1">
      <alignment vertical="center" wrapText="1"/>
    </xf>
    <xf numFmtId="164" fontId="3" fillId="3" borderId="55" xfId="0" applyNumberFormat="1" applyFont="1" applyFill="1" applyBorder="1" applyAlignment="1">
      <alignment horizontal="right" vertical="center" wrapText="1"/>
    </xf>
    <xf numFmtId="0" fontId="2" fillId="3" borderId="55" xfId="14" quotePrefix="1" applyFill="1" applyBorder="1" applyAlignment="1">
      <alignment horizontal="left" vertical="center" wrapText="1"/>
    </xf>
    <xf numFmtId="3" fontId="12" fillId="3" borderId="55" xfId="6" applyNumberFormat="1" applyFont="1" applyFill="1" applyBorder="1">
      <alignment vertical="center"/>
    </xf>
    <xf numFmtId="164" fontId="2" fillId="3" borderId="55" xfId="0" applyNumberFormat="1" applyFont="1" applyFill="1" applyBorder="1" applyAlignment="1">
      <alignment horizontal="right" vertical="center" wrapText="1"/>
    </xf>
    <xf numFmtId="0" fontId="11" fillId="0" borderId="27" xfId="9" applyNumberFormat="1" applyFont="1" applyFill="1" applyBorder="1" applyAlignment="1">
      <alignment horizontal="left" vertical="center" wrapText="1"/>
    </xf>
    <xf numFmtId="3" fontId="11" fillId="0" borderId="5" xfId="9" applyNumberFormat="1" applyFont="1" applyFill="1" applyBorder="1" applyAlignment="1">
      <alignment vertical="center" wrapText="1"/>
    </xf>
    <xf numFmtId="164" fontId="3" fillId="0" borderId="41" xfId="2" applyNumberFormat="1" applyFont="1" applyBorder="1" applyAlignment="1">
      <alignment vertical="center" wrapText="1"/>
    </xf>
    <xf numFmtId="164" fontId="3" fillId="0" borderId="43" xfId="0" applyNumberFormat="1" applyFont="1" applyBorder="1" applyAlignment="1">
      <alignment horizontal="right" vertical="center" wrapText="1"/>
    </xf>
    <xf numFmtId="164" fontId="3" fillId="0" borderId="42" xfId="0" applyNumberFormat="1" applyFont="1" applyBorder="1" applyAlignment="1">
      <alignment horizontal="right" vertical="center" wrapText="1"/>
    </xf>
    <xf numFmtId="0" fontId="3" fillId="5" borderId="25" xfId="0" applyFont="1" applyFill="1" applyBorder="1" applyAlignment="1">
      <alignment vertical="center" wrapText="1"/>
    </xf>
    <xf numFmtId="0" fontId="3" fillId="5" borderId="14" xfId="0" applyFont="1" applyFill="1" applyBorder="1" applyAlignment="1">
      <alignment horizontal="right" vertical="center" wrapText="1"/>
    </xf>
    <xf numFmtId="0" fontId="2" fillId="5" borderId="26" xfId="0" applyFont="1" applyFill="1" applyBorder="1" applyAlignment="1">
      <alignment vertical="center" wrapText="1"/>
    </xf>
    <xf numFmtId="164" fontId="9" fillId="0" borderId="27" xfId="2" applyNumberFormat="1" applyFont="1" applyBorder="1" applyAlignment="1">
      <alignment vertical="center" wrapText="1"/>
    </xf>
    <xf numFmtId="0" fontId="2" fillId="0" borderId="5" xfId="0" applyFont="1" applyBorder="1" applyAlignment="1">
      <alignment horizontal="left" vertical="center"/>
    </xf>
    <xf numFmtId="0" fontId="2" fillId="0" borderId="32" xfId="0" applyFont="1" applyBorder="1" applyAlignment="1">
      <alignment horizontal="left" vertical="center"/>
    </xf>
    <xf numFmtId="0" fontId="2" fillId="0" borderId="46" xfId="0" applyFont="1" applyBorder="1" applyAlignment="1">
      <alignment vertical="center"/>
    </xf>
    <xf numFmtId="164" fontId="3" fillId="0" borderId="10" xfId="2" applyNumberFormat="1" applyFont="1" applyBorder="1" applyAlignment="1">
      <alignment vertical="center" wrapText="1"/>
    </xf>
    <xf numFmtId="0" fontId="2" fillId="0" borderId="10" xfId="0" applyFont="1" applyBorder="1" applyAlignment="1">
      <alignment vertical="center"/>
    </xf>
    <xf numFmtId="0" fontId="2" fillId="0" borderId="56" xfId="0" applyFont="1" applyBorder="1" applyAlignment="1">
      <alignment vertical="center"/>
    </xf>
    <xf numFmtId="0" fontId="7" fillId="0" borderId="41" xfId="0" applyFont="1" applyBorder="1" applyAlignment="1">
      <alignment wrapText="1"/>
    </xf>
    <xf numFmtId="3" fontId="12" fillId="0" borderId="11" xfId="11" applyNumberFormat="1" applyBorder="1">
      <alignment horizontal="right" wrapText="1" shrinkToFit="1"/>
    </xf>
    <xf numFmtId="3" fontId="12" fillId="0" borderId="42" xfId="11" applyNumberFormat="1" applyBorder="1">
      <alignment horizontal="right" wrapText="1" shrinkToFit="1"/>
    </xf>
    <xf numFmtId="0" fontId="14" fillId="0" borderId="27" xfId="0" applyFont="1" applyBorder="1" applyAlignment="1">
      <alignment vertical="center" wrapText="1"/>
    </xf>
    <xf numFmtId="0" fontId="4" fillId="0" borderId="5" xfId="0" applyFont="1" applyBorder="1" applyAlignment="1">
      <alignment horizontal="right" vertical="center" wrapText="1"/>
    </xf>
    <xf numFmtId="0" fontId="6" fillId="0" borderId="28" xfId="0" applyFont="1" applyBorder="1" applyAlignment="1">
      <alignment vertical="center" wrapText="1"/>
    </xf>
    <xf numFmtId="0" fontId="3" fillId="2" borderId="27" xfId="0" applyFont="1" applyFill="1" applyBorder="1" applyAlignment="1">
      <alignment vertical="center" wrapText="1"/>
    </xf>
    <xf numFmtId="0" fontId="19" fillId="2" borderId="28" xfId="0" applyFont="1" applyFill="1" applyBorder="1" applyAlignment="1">
      <alignment vertical="center" wrapText="1"/>
    </xf>
    <xf numFmtId="2" fontId="19" fillId="3" borderId="27" xfId="9" applyNumberFormat="1" applyFont="1" applyBorder="1" applyAlignment="1">
      <alignment wrapText="1"/>
    </xf>
    <xf numFmtId="2" fontId="12" fillId="0" borderId="35" xfId="9" applyNumberFormat="1" applyFill="1" applyBorder="1" applyAlignment="1">
      <alignment wrapText="1"/>
    </xf>
    <xf numFmtId="3" fontId="12" fillId="0" borderId="56" xfId="10" applyNumberFormat="1" applyBorder="1" applyAlignment="1">
      <alignment wrapText="1" shrinkToFit="1"/>
    </xf>
    <xf numFmtId="164" fontId="19" fillId="0" borderId="34" xfId="0" applyNumberFormat="1" applyFont="1" applyBorder="1" applyAlignment="1">
      <alignment horizontal="right" vertical="center" wrapText="1"/>
    </xf>
    <xf numFmtId="2" fontId="38" fillId="0" borderId="37" xfId="9" applyNumberFormat="1" applyFont="1" applyFill="1" applyBorder="1" applyAlignment="1">
      <alignment wrapText="1"/>
    </xf>
    <xf numFmtId="3" fontId="12" fillId="0" borderId="61" xfId="10" applyNumberFormat="1" applyBorder="1" applyAlignment="1">
      <alignment wrapText="1" shrinkToFit="1"/>
    </xf>
    <xf numFmtId="164" fontId="19" fillId="0" borderId="36" xfId="0" applyNumberFormat="1" applyFont="1" applyBorder="1" applyAlignment="1">
      <alignment horizontal="right" vertical="center" wrapText="1"/>
    </xf>
    <xf numFmtId="0" fontId="9" fillId="0" borderId="0" xfId="0" applyFont="1" applyAlignment="1">
      <alignment vertical="center"/>
    </xf>
    <xf numFmtId="164" fontId="3" fillId="0" borderId="0" xfId="2" applyNumberFormat="1" applyFont="1" applyAlignment="1">
      <alignment horizontal="left" vertical="center" wrapText="1"/>
    </xf>
    <xf numFmtId="0" fontId="4" fillId="0" borderId="0" xfId="0" applyFont="1" applyAlignment="1">
      <alignment vertical="center" wrapText="1"/>
    </xf>
    <xf numFmtId="0" fontId="3" fillId="0" borderId="27" xfId="0" applyFont="1" applyBorder="1" applyAlignment="1">
      <alignment horizontal="left" vertical="center" wrapText="1"/>
    </xf>
    <xf numFmtId="0" fontId="20" fillId="0" borderId="0" xfId="0" applyFont="1" applyAlignment="1">
      <alignment vertical="center" wrapText="1"/>
    </xf>
    <xf numFmtId="3" fontId="19" fillId="0" borderId="28" xfId="11" applyNumberFormat="1" applyFont="1" applyBorder="1">
      <alignment horizontal="right" wrapText="1" shrinkToFit="1"/>
    </xf>
    <xf numFmtId="0" fontId="8" fillId="0" borderId="0" xfId="0" applyFont="1" applyAlignment="1">
      <alignment wrapText="1"/>
    </xf>
    <xf numFmtId="3" fontId="19" fillId="0" borderId="24" xfId="0" applyNumberFormat="1" applyFont="1" applyBorder="1"/>
    <xf numFmtId="0" fontId="7" fillId="0" borderId="0" xfId="0" applyFont="1" applyAlignment="1">
      <alignment wrapText="1"/>
    </xf>
    <xf numFmtId="0" fontId="7" fillId="0" borderId="35" xfId="0" applyFont="1" applyBorder="1" applyAlignment="1">
      <alignment wrapText="1"/>
    </xf>
    <xf numFmtId="3" fontId="12" fillId="0" borderId="45" xfId="11" applyNumberFormat="1" applyBorder="1">
      <alignment horizontal="right" wrapText="1" shrinkToFit="1"/>
    </xf>
    <xf numFmtId="3" fontId="19" fillId="0" borderId="34" xfId="11" applyNumberFormat="1" applyFont="1" applyBorder="1">
      <alignment horizontal="right" wrapText="1" shrinkToFit="1"/>
    </xf>
    <xf numFmtId="0" fontId="3" fillId="0" borderId="37" xfId="0" applyFont="1" applyBorder="1" applyAlignment="1">
      <alignment horizontal="left" vertical="center" wrapText="1"/>
    </xf>
    <xf numFmtId="0" fontId="2" fillId="0" borderId="9" xfId="0" applyFont="1" applyBorder="1" applyAlignment="1">
      <alignment vertical="center"/>
    </xf>
    <xf numFmtId="0" fontId="19" fillId="0" borderId="36" xfId="0" applyFont="1" applyBorder="1" applyAlignment="1">
      <alignment vertical="center"/>
    </xf>
    <xf numFmtId="166" fontId="7" fillId="0" borderId="0" xfId="0" applyNumberFormat="1" applyFont="1" applyAlignment="1">
      <alignment wrapText="1"/>
    </xf>
    <xf numFmtId="0" fontId="3" fillId="0" borderId="6" xfId="0" applyFont="1" applyBorder="1" applyAlignment="1">
      <alignment vertical="center"/>
    </xf>
    <xf numFmtId="164" fontId="19" fillId="0" borderId="4" xfId="0" applyNumberFormat="1" applyFont="1" applyBorder="1" applyAlignment="1">
      <alignment horizontal="right" vertical="center" wrapText="1"/>
    </xf>
    <xf numFmtId="164" fontId="19" fillId="0" borderId="49" xfId="0" applyNumberFormat="1" applyFont="1" applyBorder="1" applyAlignment="1">
      <alignment horizontal="right" vertical="center" wrapText="1"/>
    </xf>
    <xf numFmtId="0" fontId="4" fillId="0" borderId="28" xfId="0" applyFont="1" applyBorder="1" applyAlignment="1">
      <alignment vertical="center" wrapText="1"/>
    </xf>
    <xf numFmtId="0" fontId="25" fillId="2" borderId="6" xfId="0" applyFont="1" applyFill="1" applyBorder="1" applyAlignment="1">
      <alignment vertical="center" wrapText="1"/>
    </xf>
    <xf numFmtId="0" fontId="3" fillId="2" borderId="5" xfId="0" applyFont="1" applyFill="1" applyBorder="1" applyAlignment="1">
      <alignment vertical="center" wrapText="1"/>
    </xf>
    <xf numFmtId="0" fontId="3" fillId="2" borderId="4" xfId="0" applyFont="1" applyFill="1" applyBorder="1" applyAlignment="1">
      <alignment vertical="center" wrapText="1"/>
    </xf>
    <xf numFmtId="0" fontId="17" fillId="2" borderId="28" xfId="0" applyFont="1" applyFill="1" applyBorder="1" applyAlignment="1">
      <alignment vertical="center" wrapText="1"/>
    </xf>
    <xf numFmtId="3" fontId="19" fillId="3" borderId="10" xfId="10" applyNumberFormat="1" applyFont="1" applyFill="1" applyBorder="1" applyAlignment="1">
      <alignment wrapText="1" shrinkToFit="1"/>
    </xf>
    <xf numFmtId="164" fontId="19" fillId="3" borderId="28" xfId="0" applyNumberFormat="1" applyFont="1" applyFill="1" applyBorder="1" applyAlignment="1">
      <alignment horizontal="right" vertical="center" wrapText="1"/>
    </xf>
    <xf numFmtId="0" fontId="25" fillId="2" borderId="15" xfId="0" applyFont="1" applyFill="1" applyBorder="1" applyAlignment="1">
      <alignment vertical="center" wrapText="1"/>
    </xf>
    <xf numFmtId="0" fontId="3" fillId="2" borderId="14" xfId="0" applyFont="1" applyFill="1" applyBorder="1" applyAlignment="1">
      <alignment vertical="center" wrapText="1"/>
    </xf>
    <xf numFmtId="0" fontId="3" fillId="2" borderId="13" xfId="0" applyFont="1" applyFill="1" applyBorder="1" applyAlignment="1">
      <alignment vertical="center" wrapText="1"/>
    </xf>
    <xf numFmtId="0" fontId="3" fillId="2" borderId="25" xfId="0" applyFont="1" applyFill="1" applyBorder="1" applyAlignment="1">
      <alignment vertical="center" wrapText="1"/>
    </xf>
    <xf numFmtId="0" fontId="3" fillId="2" borderId="14" xfId="0" applyFont="1" applyFill="1" applyBorder="1" applyAlignment="1">
      <alignment horizontal="right" vertical="center" wrapText="1"/>
    </xf>
    <xf numFmtId="0" fontId="17" fillId="2" borderId="26" xfId="0" applyFont="1" applyFill="1" applyBorder="1" applyAlignment="1">
      <alignment vertical="center" wrapText="1"/>
    </xf>
    <xf numFmtId="3" fontId="19" fillId="3" borderId="44" xfId="10" applyNumberFormat="1" applyFont="1" applyFill="1" applyBorder="1" applyAlignment="1">
      <alignment wrapText="1" shrinkToFit="1"/>
    </xf>
    <xf numFmtId="164" fontId="19" fillId="3" borderId="42" xfId="0" applyNumberFormat="1" applyFont="1" applyFill="1" applyBorder="1" applyAlignment="1">
      <alignment horizontal="right" vertical="center" wrapText="1"/>
    </xf>
    <xf numFmtId="164" fontId="9" fillId="0" borderId="25" xfId="2" applyNumberFormat="1" applyFont="1" applyBorder="1" applyAlignment="1">
      <alignment vertical="center" wrapText="1"/>
    </xf>
    <xf numFmtId="164" fontId="17" fillId="0" borderId="4" xfId="0" applyNumberFormat="1" applyFont="1" applyBorder="1" applyAlignment="1">
      <alignment horizontal="right" vertical="center" wrapText="1"/>
    </xf>
    <xf numFmtId="164" fontId="18" fillId="0" borderId="4" xfId="0" applyNumberFormat="1" applyFont="1" applyBorder="1" applyAlignment="1">
      <alignment horizontal="right" vertical="center" wrapText="1"/>
    </xf>
    <xf numFmtId="164" fontId="2" fillId="0" borderId="28" xfId="0" applyNumberFormat="1" applyFont="1" applyBorder="1" applyAlignment="1">
      <alignment horizontal="right" vertical="center"/>
    </xf>
    <xf numFmtId="164" fontId="3" fillId="0" borderId="15" xfId="2" applyNumberFormat="1" applyFont="1" applyBorder="1" applyAlignment="1">
      <alignment horizontal="left" vertical="center" wrapText="1"/>
    </xf>
    <xf numFmtId="164" fontId="13" fillId="0" borderId="14" xfId="2" applyNumberFormat="1" applyFont="1" applyBorder="1" applyAlignment="1">
      <alignment horizontal="right" wrapText="1"/>
    </xf>
    <xf numFmtId="164" fontId="13" fillId="0" borderId="13" xfId="2" applyNumberFormat="1" applyFont="1" applyBorder="1" applyAlignment="1">
      <alignment wrapText="1"/>
    </xf>
    <xf numFmtId="164" fontId="3" fillId="0" borderId="25" xfId="2" applyNumberFormat="1" applyFont="1" applyBorder="1" applyAlignment="1">
      <alignment horizontal="left" vertical="center" wrapText="1"/>
    </xf>
    <xf numFmtId="164" fontId="3" fillId="0" borderId="62" xfId="0" applyNumberFormat="1" applyFont="1" applyBorder="1" applyAlignment="1">
      <alignment horizontal="right" vertical="center" wrapText="1"/>
    </xf>
    <xf numFmtId="164" fontId="17" fillId="0" borderId="26" xfId="0" applyNumberFormat="1" applyFont="1" applyBorder="1" applyAlignment="1">
      <alignment horizontal="right" vertical="center" wrapText="1"/>
    </xf>
    <xf numFmtId="164" fontId="3" fillId="0" borderId="4" xfId="0" applyNumberFormat="1" applyFont="1" applyBorder="1" applyAlignment="1">
      <alignment horizontal="right" vertical="center"/>
    </xf>
    <xf numFmtId="164" fontId="2" fillId="0" borderId="4" xfId="0" applyNumberFormat="1" applyFont="1" applyBorder="1" applyAlignment="1">
      <alignment horizontal="right" vertical="center"/>
    </xf>
    <xf numFmtId="0" fontId="3" fillId="0" borderId="27" xfId="0" applyFont="1" applyBorder="1" applyAlignment="1">
      <alignment vertical="center"/>
    </xf>
    <xf numFmtId="164" fontId="2" fillId="0" borderId="49" xfId="0" applyNumberFormat="1" applyFont="1" applyBorder="1" applyAlignment="1">
      <alignment horizontal="center" vertical="center" wrapText="1"/>
    </xf>
    <xf numFmtId="164" fontId="3" fillId="0" borderId="14" xfId="0" applyNumberFormat="1" applyFont="1" applyBorder="1" applyAlignment="1">
      <alignment horizontal="right" vertical="center" wrapText="1"/>
    </xf>
    <xf numFmtId="164" fontId="17" fillId="0" borderId="13" xfId="0" applyNumberFormat="1" applyFont="1" applyBorder="1" applyAlignment="1">
      <alignment horizontal="right" vertical="center" wrapText="1"/>
    </xf>
    <xf numFmtId="164" fontId="3" fillId="3" borderId="15" xfId="2" applyNumberFormat="1" applyFont="1" applyFill="1" applyBorder="1" applyAlignment="1">
      <alignment horizontal="left" vertical="center" wrapText="1"/>
    </xf>
    <xf numFmtId="164" fontId="13" fillId="3" borderId="14" xfId="2" applyNumberFormat="1" applyFont="1" applyFill="1" applyBorder="1" applyAlignment="1">
      <alignment horizontal="right" wrapText="1"/>
    </xf>
    <xf numFmtId="164" fontId="13" fillId="3" borderId="26" xfId="2" applyNumberFormat="1" applyFont="1" applyFill="1" applyBorder="1" applyAlignment="1">
      <alignment wrapText="1"/>
    </xf>
    <xf numFmtId="164" fontId="3" fillId="3" borderId="23" xfId="2" applyNumberFormat="1" applyFont="1" applyFill="1" applyBorder="1" applyAlignment="1">
      <alignment horizontal="left" vertical="center" wrapText="1"/>
    </xf>
    <xf numFmtId="164" fontId="3" fillId="3" borderId="14" xfId="0" applyNumberFormat="1" applyFont="1" applyFill="1" applyBorder="1" applyAlignment="1">
      <alignment horizontal="right" vertical="center" wrapText="1"/>
    </xf>
    <xf numFmtId="0" fontId="3" fillId="3" borderId="6" xfId="0" applyFont="1" applyFill="1" applyBorder="1" applyAlignment="1">
      <alignment vertical="center"/>
    </xf>
    <xf numFmtId="164" fontId="3" fillId="3" borderId="5" xfId="0" applyNumberFormat="1" applyFont="1" applyFill="1" applyBorder="1" applyAlignment="1">
      <alignment horizontal="right" vertical="center" wrapText="1"/>
    </xf>
    <xf numFmtId="164" fontId="2" fillId="3" borderId="28" xfId="0" applyNumberFormat="1" applyFont="1" applyFill="1" applyBorder="1" applyAlignment="1">
      <alignment horizontal="right" vertical="center"/>
    </xf>
    <xf numFmtId="164" fontId="3" fillId="3" borderId="20" xfId="2" applyNumberFormat="1" applyFont="1" applyFill="1" applyBorder="1" applyAlignment="1">
      <alignment vertical="center" wrapText="1"/>
    </xf>
    <xf numFmtId="164" fontId="2" fillId="3" borderId="6" xfId="2" applyNumberFormat="1" applyFont="1" applyFill="1" applyBorder="1" applyAlignment="1">
      <alignment vertical="center" wrapText="1"/>
    </xf>
    <xf numFmtId="164" fontId="2" fillId="3" borderId="5" xfId="0" applyNumberFormat="1" applyFont="1" applyFill="1" applyBorder="1" applyAlignment="1">
      <alignment horizontal="right" vertical="center" wrapText="1"/>
    </xf>
    <xf numFmtId="164" fontId="2" fillId="3" borderId="20" xfId="2" applyNumberFormat="1" applyFont="1" applyFill="1" applyBorder="1" applyAlignment="1">
      <alignment vertical="center" wrapText="1"/>
    </xf>
    <xf numFmtId="0" fontId="3" fillId="3" borderId="20" xfId="0" applyFont="1" applyFill="1" applyBorder="1" applyAlignment="1">
      <alignment vertical="center"/>
    </xf>
    <xf numFmtId="164" fontId="2" fillId="3" borderId="28" xfId="0" applyNumberFormat="1" applyFont="1" applyFill="1" applyBorder="1" applyAlignment="1">
      <alignment horizontal="center" vertical="center" wrapText="1"/>
    </xf>
    <xf numFmtId="0" fontId="2" fillId="3" borderId="20" xfId="0" applyFont="1" applyFill="1" applyBorder="1" applyAlignment="1">
      <alignment vertical="center"/>
    </xf>
    <xf numFmtId="164" fontId="2" fillId="3" borderId="47" xfId="2" applyNumberFormat="1" applyFont="1" applyFill="1" applyBorder="1" applyAlignment="1">
      <alignment vertical="center" wrapText="1"/>
    </xf>
    <xf numFmtId="164" fontId="2" fillId="3" borderId="45" xfId="0" applyNumberFormat="1" applyFont="1" applyFill="1" applyBorder="1" applyAlignment="1">
      <alignment horizontal="right" vertical="center" wrapText="1"/>
    </xf>
    <xf numFmtId="164" fontId="2" fillId="3" borderId="34" xfId="0" applyNumberFormat="1" applyFont="1" applyFill="1" applyBorder="1" applyAlignment="1">
      <alignment horizontal="center" vertical="center" wrapText="1"/>
    </xf>
    <xf numFmtId="0" fontId="2" fillId="3" borderId="59" xfId="0" applyFont="1" applyFill="1" applyBorder="1" applyAlignment="1">
      <alignment vertical="center"/>
    </xf>
    <xf numFmtId="3" fontId="2" fillId="0" borderId="34" xfId="11" applyNumberFormat="1" applyFont="1" applyBorder="1">
      <alignment horizontal="right" wrapText="1" shrinkToFit="1"/>
    </xf>
    <xf numFmtId="0" fontId="17" fillId="0" borderId="36" xfId="0" applyFont="1" applyBorder="1" applyAlignment="1">
      <alignment vertical="center" wrapText="1"/>
    </xf>
    <xf numFmtId="164" fontId="19" fillId="0" borderId="28" xfId="0" applyNumberFormat="1" applyFont="1" applyBorder="1" applyAlignment="1">
      <alignment wrapText="1"/>
    </xf>
    <xf numFmtId="2" fontId="12" fillId="0" borderId="6" xfId="9" applyNumberFormat="1" applyFill="1" applyBorder="1" applyAlignment="1">
      <alignment wrapText="1"/>
    </xf>
    <xf numFmtId="164" fontId="19" fillId="0" borderId="63" xfId="0" applyNumberFormat="1" applyFont="1" applyBorder="1" applyAlignment="1">
      <alignment horizontal="right" vertical="center" wrapText="1"/>
    </xf>
    <xf numFmtId="2" fontId="19" fillId="3" borderId="6" xfId="9" applyNumberFormat="1" applyFont="1" applyBorder="1" applyAlignment="1">
      <alignment wrapText="1"/>
    </xf>
    <xf numFmtId="164" fontId="17" fillId="0" borderId="63" xfId="0" applyNumberFormat="1" applyFont="1" applyBorder="1" applyAlignment="1">
      <alignment horizontal="right" vertical="center" wrapText="1"/>
    </xf>
    <xf numFmtId="2" fontId="12" fillId="0" borderId="12" xfId="9" applyNumberFormat="1" applyFill="1" applyBorder="1" applyAlignment="1">
      <alignment wrapText="1"/>
    </xf>
    <xf numFmtId="164" fontId="17" fillId="0" borderId="64" xfId="0" applyNumberFormat="1" applyFont="1" applyBorder="1" applyAlignment="1">
      <alignment horizontal="right" vertical="center" wrapText="1"/>
    </xf>
    <xf numFmtId="164" fontId="17" fillId="0" borderId="34" xfId="0" applyNumberFormat="1" applyFont="1" applyBorder="1" applyAlignment="1">
      <alignment horizontal="right" vertical="center" wrapText="1"/>
    </xf>
    <xf numFmtId="2" fontId="39" fillId="0" borderId="37" xfId="9" applyNumberFormat="1" applyFont="1" applyFill="1" applyBorder="1" applyAlignment="1">
      <alignment wrapText="1"/>
    </xf>
    <xf numFmtId="164" fontId="17" fillId="0" borderId="36" xfId="0" applyNumberFormat="1" applyFont="1" applyBorder="1" applyAlignment="1">
      <alignment horizontal="right" vertical="center" wrapText="1"/>
    </xf>
    <xf numFmtId="0" fontId="21" fillId="0" borderId="0" xfId="0" applyFont="1" applyAlignment="1">
      <alignment horizontal="right" vertical="center" wrapText="1"/>
    </xf>
    <xf numFmtId="3" fontId="40" fillId="0" borderId="0" xfId="0" applyNumberFormat="1" applyFont="1" applyAlignment="1">
      <alignment wrapText="1"/>
    </xf>
    <xf numFmtId="3" fontId="2" fillId="0" borderId="24" xfId="0" applyNumberFormat="1" applyFont="1" applyBorder="1"/>
    <xf numFmtId="3" fontId="12" fillId="0" borderId="34" xfId="11" applyNumberFormat="1" applyBorder="1">
      <alignment horizontal="right" wrapText="1" shrinkToFit="1"/>
    </xf>
    <xf numFmtId="0" fontId="2" fillId="0" borderId="36" xfId="0" applyFont="1" applyBorder="1" applyAlignment="1">
      <alignment vertical="center"/>
    </xf>
    <xf numFmtId="3" fontId="12" fillId="0" borderId="49" xfId="11" applyNumberFormat="1" applyBorder="1">
      <alignment horizontal="right" wrapText="1" shrinkToFit="1"/>
    </xf>
    <xf numFmtId="166" fontId="8" fillId="0" borderId="0" xfId="0" applyNumberFormat="1" applyFont="1" applyAlignment="1">
      <alignment wrapText="1"/>
    </xf>
    <xf numFmtId="166" fontId="7" fillId="0" borderId="48" xfId="0" applyNumberFormat="1" applyFont="1" applyBorder="1" applyAlignment="1">
      <alignment wrapText="1"/>
    </xf>
    <xf numFmtId="0" fontId="2" fillId="3" borderId="9" xfId="0" applyFont="1" applyFill="1" applyBorder="1" applyAlignment="1">
      <alignment vertical="center"/>
    </xf>
    <xf numFmtId="0" fontId="2" fillId="3" borderId="36" xfId="0" applyFont="1" applyFill="1" applyBorder="1" applyAlignment="1">
      <alignment vertical="center"/>
    </xf>
    <xf numFmtId="0" fontId="41" fillId="3" borderId="0" xfId="0" applyFont="1" applyFill="1" applyAlignment="1">
      <alignment wrapText="1"/>
    </xf>
    <xf numFmtId="3" fontId="12" fillId="3" borderId="0" xfId="11" applyNumberFormat="1" applyFill="1">
      <alignment horizontal="right" wrapText="1" shrinkToFit="1"/>
    </xf>
    <xf numFmtId="0" fontId="2" fillId="3" borderId="0" xfId="0" applyFont="1" applyFill="1"/>
    <xf numFmtId="166" fontId="8" fillId="3" borderId="5" xfId="0" applyNumberFormat="1" applyFont="1" applyFill="1" applyBorder="1" applyAlignment="1">
      <alignment wrapText="1"/>
    </xf>
    <xf numFmtId="3" fontId="3" fillId="3" borderId="4" xfId="11" applyNumberFormat="1" applyFont="1" applyFill="1" applyBorder="1">
      <alignment horizontal="right" wrapText="1" shrinkToFit="1"/>
    </xf>
    <xf numFmtId="3" fontId="21" fillId="3" borderId="0" xfId="0" applyNumberFormat="1" applyFont="1" applyFill="1" applyAlignment="1">
      <alignment horizontal="right" vertical="center" wrapText="1"/>
    </xf>
    <xf numFmtId="0" fontId="2" fillId="3" borderId="0" xfId="0" applyFont="1" applyFill="1" applyAlignment="1">
      <alignment vertical="center"/>
    </xf>
    <xf numFmtId="166" fontId="7" fillId="3" borderId="5" xfId="0" applyNumberFormat="1" applyFont="1" applyFill="1" applyBorder="1" applyAlignment="1">
      <alignment wrapText="1"/>
    </xf>
    <xf numFmtId="3" fontId="2" fillId="3" borderId="4" xfId="11" applyNumberFormat="1" applyFont="1" applyFill="1" applyBorder="1">
      <alignment horizontal="right" wrapText="1" shrinkToFit="1"/>
    </xf>
    <xf numFmtId="0" fontId="8" fillId="3" borderId="0" xfId="0" applyFont="1" applyFill="1" applyAlignment="1">
      <alignment wrapText="1"/>
    </xf>
    <xf numFmtId="3" fontId="3" fillId="3" borderId="0" xfId="11" applyNumberFormat="1" applyFont="1" applyFill="1">
      <alignment horizontal="right" wrapText="1" shrinkToFit="1"/>
    </xf>
    <xf numFmtId="3" fontId="2" fillId="3" borderId="4" xfId="0" applyNumberFormat="1" applyFont="1" applyFill="1" applyBorder="1"/>
    <xf numFmtId="0" fontId="7" fillId="3" borderId="0" xfId="0" applyFont="1" applyFill="1" applyAlignment="1">
      <alignment wrapText="1"/>
    </xf>
    <xf numFmtId="3" fontId="2" fillId="3" borderId="0" xfId="11" applyNumberFormat="1" applyFont="1" applyFill="1">
      <alignment horizontal="right" wrapText="1" shrinkToFit="1"/>
    </xf>
    <xf numFmtId="3" fontId="18" fillId="3" borderId="4" xfId="11" applyNumberFormat="1" applyFont="1" applyFill="1" applyBorder="1">
      <alignment horizontal="right" wrapText="1" shrinkToFit="1"/>
    </xf>
    <xf numFmtId="3" fontId="12" fillId="3" borderId="4" xfId="11" applyNumberFormat="1" applyFill="1" applyBorder="1">
      <alignment horizontal="right" wrapText="1" shrinkToFit="1"/>
    </xf>
    <xf numFmtId="3" fontId="18" fillId="3" borderId="0" xfId="11" applyNumberFormat="1" applyFont="1" applyFill="1">
      <alignment horizontal="right" wrapText="1" shrinkToFit="1"/>
    </xf>
    <xf numFmtId="166" fontId="7" fillId="3" borderId="45" xfId="0" applyNumberFormat="1" applyFont="1" applyFill="1" applyBorder="1" applyAlignment="1">
      <alignment wrapText="1"/>
    </xf>
    <xf numFmtId="3" fontId="12" fillId="3" borderId="49" xfId="11" applyNumberFormat="1" applyFill="1" applyBorder="1">
      <alignment horizontal="right" wrapText="1" shrinkToFit="1"/>
    </xf>
    <xf numFmtId="0" fontId="21" fillId="3" borderId="37" xfId="0" applyFont="1" applyFill="1" applyBorder="1" applyAlignment="1">
      <alignment horizontal="left" vertical="center" wrapText="1"/>
    </xf>
    <xf numFmtId="166" fontId="8" fillId="3" borderId="29" xfId="0" applyNumberFormat="1" applyFont="1" applyFill="1" applyBorder="1" applyAlignment="1">
      <alignment wrapText="1"/>
    </xf>
    <xf numFmtId="3" fontId="3" fillId="3" borderId="28" xfId="11" applyNumberFormat="1" applyFont="1" applyFill="1" applyBorder="1">
      <alignment horizontal="right" wrapText="1" shrinkToFit="1"/>
    </xf>
    <xf numFmtId="0" fontId="3" fillId="3" borderId="0" xfId="0" applyFont="1" applyFill="1" applyAlignment="1">
      <alignment horizontal="right" vertical="center" wrapText="1"/>
    </xf>
    <xf numFmtId="166" fontId="7" fillId="3" borderId="29" xfId="0" applyNumberFormat="1" applyFont="1" applyFill="1" applyBorder="1" applyAlignment="1">
      <alignment wrapText="1"/>
    </xf>
    <xf numFmtId="3" fontId="12" fillId="3" borderId="28" xfId="11" applyNumberFormat="1" applyFill="1" applyBorder="1">
      <alignment horizontal="right" wrapText="1" shrinkToFit="1"/>
    </xf>
    <xf numFmtId="166" fontId="7" fillId="3" borderId="33" xfId="0" applyNumberFormat="1" applyFont="1" applyFill="1" applyBorder="1" applyAlignment="1">
      <alignment wrapText="1"/>
    </xf>
    <xf numFmtId="3" fontId="12" fillId="3" borderId="34" xfId="11" applyNumberFormat="1" applyFill="1" applyBorder="1">
      <alignment horizontal="right" wrapText="1" shrinkToFit="1"/>
    </xf>
    <xf numFmtId="0" fontId="8" fillId="5" borderId="27" xfId="0" applyFont="1" applyFill="1" applyBorder="1" applyAlignment="1">
      <alignment horizontal="left" vertical="center" wrapText="1"/>
    </xf>
    <xf numFmtId="164" fontId="2" fillId="5" borderId="5" xfId="2" applyNumberFormat="1" applyFont="1" applyFill="1" applyBorder="1" applyAlignment="1">
      <alignment horizontal="left" vertical="center" wrapText="1"/>
    </xf>
    <xf numFmtId="164" fontId="2" fillId="5" borderId="28" xfId="0" applyNumberFormat="1" applyFont="1" applyFill="1" applyBorder="1" applyAlignment="1">
      <alignment horizontal="left" vertical="center" wrapText="1"/>
    </xf>
    <xf numFmtId="164" fontId="13" fillId="5" borderId="5" xfId="2" applyNumberFormat="1" applyFont="1" applyFill="1" applyBorder="1" applyAlignment="1">
      <alignment horizontal="left" vertical="center" wrapText="1"/>
    </xf>
    <xf numFmtId="164" fontId="17" fillId="5" borderId="28" xfId="0" applyNumberFormat="1" applyFont="1" applyFill="1" applyBorder="1" applyAlignment="1">
      <alignment horizontal="left" vertical="center" wrapText="1"/>
    </xf>
    <xf numFmtId="164" fontId="19" fillId="0" borderId="5" xfId="0" applyNumberFormat="1" applyFont="1" applyBorder="1" applyAlignment="1">
      <alignment horizontal="right" vertical="center" wrapText="1"/>
    </xf>
    <xf numFmtId="0" fontId="2" fillId="0" borderId="6" xfId="0" applyFont="1" applyBorder="1" applyAlignment="1">
      <alignment horizontal="left" vertical="center" wrapText="1"/>
    </xf>
    <xf numFmtId="164" fontId="19" fillId="0" borderId="45" xfId="0" applyNumberFormat="1" applyFont="1" applyBorder="1" applyAlignment="1">
      <alignment horizontal="right" vertical="center" wrapText="1"/>
    </xf>
    <xf numFmtId="164" fontId="2" fillId="0" borderId="8" xfId="0" applyNumberFormat="1" applyFont="1" applyBorder="1" applyAlignment="1">
      <alignment horizontal="center" vertical="center" wrapText="1"/>
    </xf>
    <xf numFmtId="0" fontId="3" fillId="0" borderId="9" xfId="0" applyFont="1" applyBorder="1" applyAlignment="1">
      <alignment horizontal="right" vertical="center" wrapText="1"/>
    </xf>
    <xf numFmtId="164" fontId="17" fillId="0" borderId="36" xfId="0" applyNumberFormat="1" applyFont="1" applyBorder="1" applyAlignment="1">
      <alignment horizontal="center" vertical="center" wrapText="1"/>
    </xf>
    <xf numFmtId="164" fontId="17" fillId="5" borderId="4" xfId="0" applyNumberFormat="1" applyFont="1" applyFill="1" applyBorder="1" applyAlignment="1">
      <alignment horizontal="left" vertical="center" wrapText="1"/>
    </xf>
    <xf numFmtId="0" fontId="2" fillId="0" borderId="28" xfId="0" applyFont="1" applyBorder="1" applyAlignment="1">
      <alignment horizontal="left" vertical="center"/>
    </xf>
    <xf numFmtId="164" fontId="3" fillId="0" borderId="28" xfId="2" applyNumberFormat="1" applyFont="1" applyBorder="1" applyAlignment="1">
      <alignment wrapText="1"/>
    </xf>
    <xf numFmtId="165" fontId="8" fillId="0" borderId="5" xfId="0" applyNumberFormat="1" applyFont="1" applyBorder="1" applyAlignment="1">
      <alignment horizontal="right" wrapText="1"/>
    </xf>
    <xf numFmtId="165" fontId="7" fillId="0" borderId="5" xfId="0" applyNumberFormat="1" applyFont="1" applyBorder="1" applyAlignment="1">
      <alignment horizontal="right" wrapText="1"/>
    </xf>
    <xf numFmtId="165" fontId="7" fillId="0" borderId="45" xfId="0" applyNumberFormat="1" applyFont="1" applyBorder="1" applyAlignment="1">
      <alignment horizontal="right" wrapText="1"/>
    </xf>
    <xf numFmtId="0" fontId="2" fillId="0" borderId="0" xfId="38" applyFont="1"/>
    <xf numFmtId="164" fontId="2" fillId="0" borderId="0" xfId="38" applyNumberFormat="1" applyFont="1" applyAlignment="1">
      <alignment wrapText="1"/>
    </xf>
    <xf numFmtId="164" fontId="2" fillId="0" borderId="0" xfId="38" applyNumberFormat="1" applyFont="1"/>
    <xf numFmtId="164" fontId="26" fillId="0" borderId="0" xfId="26" applyNumberFormat="1" applyFont="1" applyAlignment="1">
      <alignment horizontal="center" vertical="center" wrapText="1"/>
    </xf>
    <xf numFmtId="0" fontId="3" fillId="0" borderId="0" xfId="38" applyFont="1" applyAlignment="1">
      <alignment vertical="center"/>
    </xf>
    <xf numFmtId="164" fontId="4" fillId="0" borderId="0" xfId="26" applyNumberFormat="1" applyFont="1" applyAlignment="1">
      <alignment horizontal="right" vertical="center" wrapText="1"/>
    </xf>
    <xf numFmtId="0" fontId="13" fillId="0" borderId="0" xfId="2" applyFont="1"/>
    <xf numFmtId="3" fontId="3" fillId="0" borderId="5" xfId="39" applyNumberFormat="1" applyFont="1" applyBorder="1" applyAlignment="1">
      <alignment horizontal="right"/>
    </xf>
    <xf numFmtId="3" fontId="2" fillId="0" borderId="5" xfId="39" applyNumberFormat="1" applyFont="1" applyBorder="1" applyAlignment="1">
      <alignment horizontal="right"/>
    </xf>
    <xf numFmtId="0" fontId="27" fillId="13" borderId="0" xfId="2" applyFont="1" applyFill="1" applyAlignment="1">
      <alignment horizontal="left" vertical="top" wrapText="1"/>
    </xf>
    <xf numFmtId="0" fontId="44" fillId="0" borderId="14" xfId="5" applyFont="1" applyBorder="1" applyAlignment="1">
      <alignment vertical="center"/>
    </xf>
    <xf numFmtId="164" fontId="13" fillId="12" borderId="5" xfId="2" applyNumberFormat="1" applyFont="1" applyFill="1" applyBorder="1" applyAlignment="1">
      <alignment horizontal="right" vertical="center" wrapText="1"/>
    </xf>
    <xf numFmtId="0" fontId="43" fillId="0" borderId="14" xfId="5" applyFont="1" applyBorder="1" applyAlignment="1">
      <alignment vertical="center"/>
    </xf>
    <xf numFmtId="0" fontId="3" fillId="0" borderId="0" xfId="38" applyFont="1" applyAlignment="1">
      <alignment horizontal="center"/>
    </xf>
    <xf numFmtId="3" fontId="44" fillId="0" borderId="0" xfId="26" applyNumberFormat="1" applyFont="1" applyAlignment="1">
      <alignment horizontal="center" vertical="top"/>
    </xf>
    <xf numFmtId="164" fontId="2" fillId="0" borderId="0" xfId="26" applyNumberFormat="1" applyFont="1" applyAlignment="1">
      <alignment vertical="top" wrapText="1"/>
    </xf>
    <xf numFmtId="164" fontId="2" fillId="0" borderId="0" xfId="26" applyNumberFormat="1" applyFont="1" applyAlignment="1">
      <alignment vertical="top"/>
    </xf>
    <xf numFmtId="0" fontId="2" fillId="0" borderId="0" xfId="26" applyFont="1" applyAlignment="1">
      <alignment vertical="top"/>
    </xf>
    <xf numFmtId="0" fontId="2" fillId="0" borderId="0" xfId="5" applyFont="1" applyAlignment="1">
      <alignment vertical="top"/>
    </xf>
    <xf numFmtId="3" fontId="43" fillId="0" borderId="0" xfId="40" applyNumberFormat="1" applyFont="1" applyAlignment="1">
      <alignment horizontal="center" vertical="top" wrapText="1"/>
    </xf>
    <xf numFmtId="164" fontId="3" fillId="0" borderId="55" xfId="40" applyNumberFormat="1" applyFont="1" applyBorder="1" applyAlignment="1">
      <alignment horizontal="center" vertical="top" wrapText="1"/>
    </xf>
    <xf numFmtId="164" fontId="3" fillId="0" borderId="0" xfId="40" applyNumberFormat="1" applyFont="1" applyAlignment="1">
      <alignment horizontal="center" vertical="top" wrapText="1"/>
    </xf>
    <xf numFmtId="0" fontId="47" fillId="0" borderId="0" xfId="40"/>
    <xf numFmtId="0" fontId="2" fillId="0" borderId="0" xfId="40" applyFont="1" applyAlignment="1">
      <alignment vertical="center"/>
    </xf>
    <xf numFmtId="0" fontId="2" fillId="0" borderId="0" xfId="40" applyFont="1"/>
    <xf numFmtId="0" fontId="3" fillId="0" borderId="6" xfId="21" applyFont="1" applyBorder="1" applyAlignment="1">
      <alignment vertical="center" wrapText="1"/>
    </xf>
    <xf numFmtId="0" fontId="3" fillId="0" borderId="65" xfId="21" applyFont="1" applyBorder="1" applyAlignment="1">
      <alignment vertical="center" wrapText="1"/>
    </xf>
    <xf numFmtId="0" fontId="2" fillId="0" borderId="0" xfId="5" applyFont="1" applyAlignment="1">
      <alignment vertical="center"/>
    </xf>
    <xf numFmtId="0" fontId="3" fillId="0" borderId="27" xfId="32" quotePrefix="1" applyFont="1" applyBorder="1" applyAlignment="1">
      <alignment vertical="center" wrapText="1" shrinkToFit="1"/>
    </xf>
    <xf numFmtId="3" fontId="11" fillId="0" borderId="5" xfId="11" applyNumberFormat="1" applyFont="1" applyBorder="1">
      <alignment horizontal="right" wrapText="1" shrinkToFit="1"/>
    </xf>
    <xf numFmtId="3" fontId="2" fillId="0" borderId="5" xfId="40" applyNumberFormat="1" applyFont="1" applyBorder="1"/>
    <xf numFmtId="0" fontId="2" fillId="0" borderId="0" xfId="2" applyFont="1" applyAlignment="1">
      <alignment horizontal="left" vertical="top" wrapText="1"/>
    </xf>
    <xf numFmtId="0" fontId="4" fillId="0" borderId="0" xfId="2" applyFont="1" applyAlignment="1">
      <alignment horizontal="left" vertical="top" wrapText="1"/>
    </xf>
    <xf numFmtId="3" fontId="11" fillId="0" borderId="28" xfId="11" applyNumberFormat="1" applyFont="1" applyBorder="1">
      <alignment horizontal="right" wrapText="1" shrinkToFit="1"/>
    </xf>
    <xf numFmtId="3" fontId="46" fillId="0" borderId="5" xfId="11" applyNumberFormat="1" applyFont="1" applyBorder="1">
      <alignment horizontal="right" wrapText="1" shrinkToFit="1"/>
    </xf>
    <xf numFmtId="3" fontId="46" fillId="0" borderId="28" xfId="11" applyNumberFormat="1" applyFont="1" applyBorder="1">
      <alignment horizontal="right" wrapText="1" shrinkToFit="1"/>
    </xf>
    <xf numFmtId="0" fontId="13" fillId="0" borderId="27" xfId="42" applyFont="1" applyBorder="1" applyAlignment="1">
      <alignment vertical="center" wrapText="1"/>
    </xf>
    <xf numFmtId="3" fontId="46" fillId="0" borderId="29" xfId="11" applyNumberFormat="1" applyFont="1" applyBorder="1">
      <alignment horizontal="right" wrapText="1" shrinkToFit="1"/>
    </xf>
    <xf numFmtId="3" fontId="46" fillId="0" borderId="10" xfId="11" applyNumberFormat="1" applyFont="1" applyBorder="1">
      <alignment horizontal="right" wrapText="1" shrinkToFit="1"/>
    </xf>
    <xf numFmtId="0" fontId="13" fillId="0" borderId="53" xfId="42" applyFont="1" applyBorder="1" applyAlignment="1">
      <alignment vertical="center" wrapText="1"/>
    </xf>
    <xf numFmtId="3" fontId="46" fillId="0" borderId="34" xfId="11" applyNumberFormat="1" applyFont="1" applyBorder="1">
      <alignment horizontal="right" wrapText="1" shrinkToFit="1"/>
    </xf>
    <xf numFmtId="0" fontId="1" fillId="0" borderId="0" xfId="21" applyFont="1" applyAlignment="1">
      <alignment vertical="center"/>
    </xf>
    <xf numFmtId="0" fontId="9" fillId="0" borderId="66" xfId="21" applyFont="1" applyBorder="1" applyAlignment="1">
      <alignment vertical="center"/>
    </xf>
    <xf numFmtId="3" fontId="3" fillId="0" borderId="67" xfId="21" applyNumberFormat="1" applyFont="1" applyBorder="1" applyAlignment="1">
      <alignment vertical="center"/>
    </xf>
    <xf numFmtId="3" fontId="2" fillId="0" borderId="68" xfId="21" applyNumberFormat="1" applyFont="1" applyBorder="1" applyAlignment="1">
      <alignment vertical="center" wrapText="1"/>
    </xf>
    <xf numFmtId="0" fontId="2" fillId="0" borderId="65" xfId="21" applyFont="1" applyBorder="1" applyAlignment="1">
      <alignment vertical="center" wrapText="1"/>
    </xf>
    <xf numFmtId="3" fontId="3" fillId="0" borderId="69" xfId="21" applyNumberFormat="1" applyFont="1" applyBorder="1" applyAlignment="1">
      <alignment vertical="center"/>
    </xf>
    <xf numFmtId="3" fontId="2" fillId="0" borderId="63" xfId="21" applyNumberFormat="1" applyFont="1" applyBorder="1" applyAlignment="1">
      <alignment vertical="center" wrapText="1"/>
    </xf>
    <xf numFmtId="3" fontId="3" fillId="0" borderId="69" xfId="21" applyNumberFormat="1" applyFont="1" applyBorder="1" applyAlignment="1">
      <alignment horizontal="right" vertical="center" wrapText="1"/>
    </xf>
    <xf numFmtId="0" fontId="3" fillId="0" borderId="65" xfId="13" applyFont="1" applyBorder="1" applyAlignment="1">
      <alignment vertical="center" wrapText="1"/>
    </xf>
    <xf numFmtId="3" fontId="3" fillId="0" borderId="63" xfId="21" applyNumberFormat="1" applyFont="1" applyBorder="1" applyAlignment="1">
      <alignment vertical="center"/>
    </xf>
    <xf numFmtId="3" fontId="13" fillId="0" borderId="69" xfId="21" applyNumberFormat="1" applyFont="1" applyBorder="1" applyAlignment="1">
      <alignment horizontal="right" vertical="center" wrapText="1"/>
    </xf>
    <xf numFmtId="3" fontId="44" fillId="0" borderId="69" xfId="11" applyNumberFormat="1" applyFont="1" applyBorder="1" applyAlignment="1">
      <alignment horizontal="right" vertical="center" wrapText="1" shrinkToFit="1"/>
    </xf>
    <xf numFmtId="3" fontId="44" fillId="0" borderId="63" xfId="21" applyNumberFormat="1" applyFont="1" applyBorder="1" applyAlignment="1">
      <alignment vertical="center"/>
    </xf>
    <xf numFmtId="3" fontId="2" fillId="0" borderId="69" xfId="11" applyNumberFormat="1" applyFont="1" applyBorder="1" applyAlignment="1">
      <alignment horizontal="right" vertical="center" wrapText="1" shrinkToFit="1"/>
    </xf>
    <xf numFmtId="3" fontId="2" fillId="0" borderId="63" xfId="21" applyNumberFormat="1" applyFont="1" applyBorder="1" applyAlignment="1">
      <alignment vertical="center"/>
    </xf>
    <xf numFmtId="3" fontId="13" fillId="0" borderId="69" xfId="11" applyNumberFormat="1" applyFont="1" applyBorder="1" applyAlignment="1">
      <alignment horizontal="right" vertical="center" wrapText="1" shrinkToFit="1"/>
    </xf>
    <xf numFmtId="49" fontId="44" fillId="0" borderId="65" xfId="42" applyNumberFormat="1" applyFont="1" applyBorder="1" applyAlignment="1">
      <alignment vertical="center" wrapText="1"/>
    </xf>
    <xf numFmtId="164" fontId="2" fillId="0" borderId="0" xfId="40" applyNumberFormat="1" applyFont="1"/>
    <xf numFmtId="0" fontId="4" fillId="0" borderId="0" xfId="2" applyFont="1"/>
    <xf numFmtId="0" fontId="2" fillId="0" borderId="0" xfId="2" applyFont="1" applyAlignment="1">
      <alignment horizontal="center"/>
    </xf>
    <xf numFmtId="0" fontId="2" fillId="0" borderId="0" xfId="2" applyFont="1"/>
    <xf numFmtId="164" fontId="2" fillId="0" borderId="0" xfId="40" applyNumberFormat="1" applyFont="1" applyAlignment="1">
      <alignment wrapText="1"/>
    </xf>
    <xf numFmtId="164" fontId="26" fillId="0" borderId="0" xfId="8" applyNumberFormat="1" applyFont="1" applyAlignment="1">
      <alignment wrapText="1"/>
    </xf>
    <xf numFmtId="0" fontId="9" fillId="0" borderId="9" xfId="5" applyFont="1" applyBorder="1" applyAlignment="1">
      <alignment vertical="center"/>
    </xf>
    <xf numFmtId="0" fontId="3" fillId="0" borderId="14" xfId="5" applyFont="1" applyBorder="1" applyAlignment="1">
      <alignment vertical="center"/>
    </xf>
    <xf numFmtId="164" fontId="2" fillId="0" borderId="36" xfId="2" applyNumberFormat="1" applyFont="1" applyBorder="1" applyAlignment="1">
      <alignment wrapText="1"/>
    </xf>
    <xf numFmtId="164" fontId="2" fillId="0" borderId="5" xfId="2" applyNumberFormat="1" applyFont="1" applyBorder="1" applyAlignment="1">
      <alignment horizontal="right" wrapText="1"/>
    </xf>
    <xf numFmtId="164" fontId="2" fillId="0" borderId="28" xfId="2" applyNumberFormat="1" applyFont="1" applyBorder="1" applyAlignment="1">
      <alignment wrapText="1"/>
    </xf>
    <xf numFmtId="164" fontId="9" fillId="12" borderId="27" xfId="2" applyNumberFormat="1" applyFont="1" applyFill="1" applyBorder="1" applyAlignment="1">
      <alignment wrapText="1"/>
    </xf>
    <xf numFmtId="164" fontId="2" fillId="12" borderId="5" xfId="2" applyNumberFormat="1" applyFont="1" applyFill="1" applyBorder="1" applyAlignment="1">
      <alignment horizontal="right" wrapText="1"/>
    </xf>
    <xf numFmtId="164" fontId="2" fillId="12" borderId="28" xfId="2" applyNumberFormat="1" applyFont="1" applyFill="1" applyBorder="1" applyAlignment="1">
      <alignment wrapText="1"/>
    </xf>
    <xf numFmtId="0" fontId="3" fillId="0" borderId="27" xfId="40" applyFont="1" applyBorder="1" applyAlignment="1">
      <alignment horizontal="left" wrapText="1"/>
    </xf>
    <xf numFmtId="3" fontId="11" fillId="0" borderId="5" xfId="40" applyNumberFormat="1" applyFont="1" applyBorder="1" applyAlignment="1">
      <alignment horizontal="right" vertical="center" wrapText="1"/>
    </xf>
    <xf numFmtId="165" fontId="8" fillId="0" borderId="5" xfId="40" applyNumberFormat="1" applyFont="1" applyBorder="1" applyAlignment="1">
      <alignment wrapText="1"/>
    </xf>
    <xf numFmtId="3" fontId="3" fillId="0" borderId="28" xfId="40" applyNumberFormat="1" applyFont="1" applyBorder="1" applyAlignment="1">
      <alignment horizontal="right"/>
    </xf>
    <xf numFmtId="0" fontId="7" fillId="0" borderId="27" xfId="40" applyFont="1" applyBorder="1" applyAlignment="1">
      <alignment horizontal="left" wrapText="1" indent="2"/>
    </xf>
    <xf numFmtId="3" fontId="12" fillId="0" borderId="5" xfId="40" applyNumberFormat="1" applyFont="1" applyBorder="1" applyAlignment="1">
      <alignment horizontal="right" vertical="center" wrapText="1"/>
    </xf>
    <xf numFmtId="165" fontId="7" fillId="0" borderId="5" xfId="40" applyNumberFormat="1" applyFont="1" applyBorder="1" applyAlignment="1">
      <alignment wrapText="1"/>
    </xf>
    <xf numFmtId="0" fontId="7" fillId="0" borderId="27" xfId="40" applyFont="1" applyBorder="1" applyAlignment="1">
      <alignment horizontal="left" wrapText="1" indent="3"/>
    </xf>
    <xf numFmtId="3" fontId="2" fillId="0" borderId="28" xfId="40" applyNumberFormat="1" applyFont="1" applyBorder="1" applyAlignment="1">
      <alignment horizontal="right"/>
    </xf>
    <xf numFmtId="0" fontId="8" fillId="0" borderId="27" xfId="40" applyFont="1" applyBorder="1" applyAlignment="1">
      <alignment horizontal="left" wrapText="1" indent="1"/>
    </xf>
    <xf numFmtId="0" fontId="7" fillId="0" borderId="27" xfId="40" applyFont="1" applyBorder="1" applyAlignment="1">
      <alignment horizontal="left" wrapText="1" indent="4"/>
    </xf>
    <xf numFmtId="164" fontId="3" fillId="0" borderId="5" xfId="2" applyNumberFormat="1" applyFont="1" applyBorder="1"/>
    <xf numFmtId="0" fontId="2" fillId="0" borderId="27" xfId="40" applyFont="1" applyBorder="1" applyAlignment="1">
      <alignment horizontal="justify" wrapText="1"/>
    </xf>
    <xf numFmtId="0" fontId="3" fillId="0" borderId="27" xfId="40" applyFont="1" applyBorder="1" applyAlignment="1">
      <alignment horizontal="justify" wrapText="1"/>
    </xf>
    <xf numFmtId="0" fontId="3" fillId="0" borderId="35" xfId="40" applyFont="1" applyBorder="1" applyAlignment="1">
      <alignment horizontal="justify" wrapText="1"/>
    </xf>
    <xf numFmtId="3" fontId="2" fillId="0" borderId="45" xfId="40" applyNumberFormat="1" applyFont="1" applyBorder="1"/>
    <xf numFmtId="165" fontId="7" fillId="0" borderId="45" xfId="40" applyNumberFormat="1" applyFont="1" applyBorder="1" applyAlignment="1">
      <alignment wrapText="1"/>
    </xf>
    <xf numFmtId="3" fontId="3" fillId="0" borderId="34" xfId="40" applyNumberFormat="1" applyFont="1" applyBorder="1" applyAlignment="1">
      <alignment horizontal="right"/>
    </xf>
    <xf numFmtId="0" fontId="9" fillId="0" borderId="25" xfId="40" applyFont="1" applyBorder="1" applyAlignment="1">
      <alignment wrapText="1"/>
    </xf>
    <xf numFmtId="0" fontId="9" fillId="0" borderId="14" xfId="5" applyFont="1" applyBorder="1" applyAlignment="1">
      <alignment vertical="center"/>
    </xf>
    <xf numFmtId="164" fontId="4" fillId="0" borderId="26" xfId="2" applyNumberFormat="1" applyFont="1" applyBorder="1" applyAlignment="1">
      <alignment wrapText="1"/>
    </xf>
    <xf numFmtId="164" fontId="3" fillId="0" borderId="28" xfId="2" applyNumberFormat="1" applyFont="1" applyBorder="1"/>
    <xf numFmtId="164" fontId="3" fillId="0" borderId="34" xfId="2" applyNumberFormat="1" applyFont="1" applyBorder="1"/>
    <xf numFmtId="0" fontId="9" fillId="0" borderId="25" xfId="5" applyFont="1" applyBorder="1" applyAlignment="1">
      <alignment vertical="center" wrapText="1"/>
    </xf>
    <xf numFmtId="164" fontId="2" fillId="0" borderId="26" xfId="2" applyNumberFormat="1" applyFont="1" applyBorder="1" applyAlignment="1">
      <alignment wrapText="1"/>
    </xf>
    <xf numFmtId="0" fontId="7" fillId="0" borderId="27" xfId="40" applyFont="1" applyBorder="1" applyAlignment="1">
      <alignment horizontal="left" wrapText="1" indent="5"/>
    </xf>
    <xf numFmtId="0" fontId="7" fillId="0" borderId="35" xfId="40" applyFont="1" applyBorder="1" applyAlignment="1">
      <alignment horizontal="left" wrapText="1" indent="3"/>
    </xf>
    <xf numFmtId="0" fontId="3" fillId="0" borderId="9" xfId="5" applyFont="1" applyBorder="1" applyAlignment="1">
      <alignment vertical="center"/>
    </xf>
    <xf numFmtId="0" fontId="2" fillId="0" borderId="37" xfId="40" applyFont="1" applyBorder="1" applyAlignment="1">
      <alignment wrapText="1"/>
    </xf>
    <xf numFmtId="164" fontId="3" fillId="12" borderId="27" xfId="2" applyNumberFormat="1" applyFont="1" applyFill="1" applyBorder="1" applyAlignment="1">
      <alignment wrapText="1"/>
    </xf>
    <xf numFmtId="164" fontId="3" fillId="12" borderId="5" xfId="2" applyNumberFormat="1" applyFont="1" applyFill="1" applyBorder="1" applyAlignment="1">
      <alignment horizontal="right" wrapText="1"/>
    </xf>
    <xf numFmtId="164" fontId="3" fillId="12" borderId="28" xfId="2" applyNumberFormat="1" applyFont="1" applyFill="1" applyBorder="1" applyAlignment="1">
      <alignment wrapText="1"/>
    </xf>
    <xf numFmtId="164" fontId="3" fillId="3" borderId="27" xfId="2" applyNumberFormat="1" applyFont="1" applyFill="1" applyBorder="1" applyAlignment="1">
      <alignment wrapText="1"/>
    </xf>
    <xf numFmtId="164" fontId="3" fillId="3" borderId="28" xfId="2" applyNumberFormat="1" applyFont="1" applyFill="1" applyBorder="1" applyAlignment="1">
      <alignment wrapText="1"/>
    </xf>
    <xf numFmtId="0" fontId="2" fillId="0" borderId="27" xfId="40" applyFont="1" applyBorder="1" applyAlignment="1">
      <alignment horizontal="justify" vertical="top" wrapText="1"/>
    </xf>
    <xf numFmtId="3" fontId="2" fillId="0" borderId="5" xfId="40" applyNumberFormat="1" applyFont="1" applyBorder="1" applyAlignment="1">
      <alignment vertical="top"/>
    </xf>
    <xf numFmtId="164" fontId="2" fillId="0" borderId="5" xfId="2" applyNumberFormat="1" applyFont="1" applyBorder="1" applyAlignment="1">
      <alignment horizontal="right" vertical="top"/>
    </xf>
    <xf numFmtId="164" fontId="2" fillId="0" borderId="28" xfId="2" applyNumberFormat="1" applyFont="1" applyBorder="1" applyAlignment="1">
      <alignment vertical="top"/>
    </xf>
    <xf numFmtId="164" fontId="2" fillId="0" borderId="5" xfId="2" applyNumberFormat="1" applyFont="1" applyBorder="1" applyAlignment="1">
      <alignment horizontal="right"/>
    </xf>
    <xf numFmtId="164" fontId="2" fillId="0" borderId="28" xfId="2" applyNumberFormat="1" applyFont="1" applyBorder="1"/>
    <xf numFmtId="3" fontId="3" fillId="0" borderId="5" xfId="40" applyNumberFormat="1" applyFont="1" applyBorder="1"/>
    <xf numFmtId="164" fontId="3" fillId="0" borderId="5" xfId="2" applyNumberFormat="1" applyFont="1" applyBorder="1" applyAlignment="1">
      <alignment horizontal="right"/>
    </xf>
    <xf numFmtId="164" fontId="4" fillId="12" borderId="27" xfId="2" applyNumberFormat="1" applyFont="1" applyFill="1" applyBorder="1" applyAlignment="1">
      <alignment wrapText="1"/>
    </xf>
    <xf numFmtId="164" fontId="4" fillId="12" borderId="5" xfId="2" applyNumberFormat="1" applyFont="1" applyFill="1" applyBorder="1" applyAlignment="1">
      <alignment horizontal="right" wrapText="1"/>
    </xf>
    <xf numFmtId="164" fontId="4" fillId="12" borderId="28" xfId="2" applyNumberFormat="1" applyFont="1" applyFill="1" applyBorder="1" applyAlignment="1">
      <alignment wrapText="1"/>
    </xf>
    <xf numFmtId="164" fontId="2" fillId="3" borderId="28" xfId="2" applyNumberFormat="1" applyFont="1" applyFill="1" applyBorder="1" applyAlignment="1">
      <alignment wrapText="1"/>
    </xf>
    <xf numFmtId="164" fontId="2" fillId="0" borderId="37" xfId="2" applyNumberFormat="1" applyFont="1" applyBorder="1" applyAlignment="1">
      <alignment horizontal="center" wrapText="1"/>
    </xf>
    <xf numFmtId="164" fontId="2" fillId="0" borderId="9" xfId="2" applyNumberFormat="1" applyFont="1" applyBorder="1" applyAlignment="1">
      <alignment horizontal="center" wrapText="1"/>
    </xf>
    <xf numFmtId="164" fontId="2" fillId="0" borderId="36" xfId="2" applyNumberFormat="1" applyFont="1" applyBorder="1" applyAlignment="1">
      <alignment horizontal="center" wrapText="1"/>
    </xf>
    <xf numFmtId="164" fontId="2" fillId="0" borderId="45" xfId="2" applyNumberFormat="1" applyFont="1" applyBorder="1" applyAlignment="1">
      <alignment horizontal="right"/>
    </xf>
    <xf numFmtId="164" fontId="2" fillId="0" borderId="34" xfId="2" applyNumberFormat="1" applyFont="1" applyBorder="1"/>
    <xf numFmtId="0" fontId="3" fillId="0" borderId="25" xfId="40" applyFont="1" applyBorder="1" applyAlignment="1">
      <alignment wrapText="1"/>
    </xf>
    <xf numFmtId="0" fontId="3" fillId="0" borderId="54" xfId="5" applyFont="1" applyBorder="1" applyAlignment="1">
      <alignment vertical="center" wrapText="1"/>
    </xf>
    <xf numFmtId="0" fontId="2" fillId="0" borderId="61" xfId="5" applyFont="1" applyBorder="1" applyAlignment="1">
      <alignment vertical="center" wrapText="1"/>
    </xf>
    <xf numFmtId="164" fontId="3" fillId="12" borderId="10" xfId="2" applyNumberFormat="1" applyFont="1" applyFill="1" applyBorder="1" applyAlignment="1">
      <alignment wrapText="1"/>
    </xf>
    <xf numFmtId="164" fontId="3" fillId="3" borderId="10" xfId="2" applyNumberFormat="1" applyFont="1" applyFill="1" applyBorder="1" applyAlignment="1">
      <alignment wrapText="1"/>
    </xf>
    <xf numFmtId="0" fontId="2" fillId="0" borderId="10" xfId="40" applyFont="1" applyBorder="1" applyAlignment="1">
      <alignment horizontal="justify" vertical="top" wrapText="1"/>
    </xf>
    <xf numFmtId="0" fontId="2" fillId="0" borderId="10" xfId="40" applyFont="1" applyBorder="1" applyAlignment="1">
      <alignment horizontal="justify" wrapText="1"/>
    </xf>
    <xf numFmtId="0" fontId="3" fillId="0" borderId="10" xfId="40" applyFont="1" applyBorder="1" applyAlignment="1">
      <alignment horizontal="justify" wrapText="1"/>
    </xf>
    <xf numFmtId="0" fontId="2" fillId="0" borderId="56" xfId="40" applyFont="1" applyBorder="1" applyAlignment="1">
      <alignment horizontal="justify" wrapText="1"/>
    </xf>
    <xf numFmtId="164" fontId="4" fillId="0" borderId="36" xfId="2" applyNumberFormat="1" applyFont="1" applyBorder="1" applyAlignment="1">
      <alignment wrapText="1"/>
    </xf>
    <xf numFmtId="164" fontId="4" fillId="12" borderId="10" xfId="2" applyNumberFormat="1" applyFont="1" applyFill="1" applyBorder="1" applyAlignment="1">
      <alignment wrapText="1"/>
    </xf>
    <xf numFmtId="164" fontId="2" fillId="3" borderId="10" xfId="2" applyNumberFormat="1" applyFont="1" applyFill="1" applyBorder="1" applyAlignment="1">
      <alignment wrapText="1"/>
    </xf>
    <xf numFmtId="164" fontId="2" fillId="0" borderId="10" xfId="2" applyNumberFormat="1" applyFont="1" applyBorder="1"/>
    <xf numFmtId="0" fontId="2" fillId="0" borderId="10" xfId="40" applyFont="1" applyBorder="1" applyAlignment="1">
      <alignment horizontal="left" wrapText="1"/>
    </xf>
    <xf numFmtId="0" fontId="13" fillId="0" borderId="51" xfId="2" applyFont="1" applyBorder="1" applyAlignment="1">
      <alignment wrapText="1"/>
    </xf>
    <xf numFmtId="0" fontId="2" fillId="0" borderId="56" xfId="40" applyFont="1" applyBorder="1" applyAlignment="1">
      <alignment horizontal="left" wrapText="1"/>
    </xf>
    <xf numFmtId="164" fontId="2" fillId="0" borderId="61" xfId="2" applyNumberFormat="1" applyFont="1" applyBorder="1" applyAlignment="1">
      <alignment horizontal="center" wrapText="1"/>
    </xf>
    <xf numFmtId="164" fontId="2" fillId="0" borderId="25" xfId="2" applyNumberFormat="1" applyFont="1" applyBorder="1" applyAlignment="1">
      <alignment horizontal="center" wrapText="1"/>
    </xf>
    <xf numFmtId="164" fontId="2" fillId="0" borderId="14" xfId="2" applyNumberFormat="1" applyFont="1" applyBorder="1" applyAlignment="1">
      <alignment horizontal="center" wrapText="1"/>
    </xf>
    <xf numFmtId="164" fontId="2" fillId="0" borderId="26" xfId="2" applyNumberFormat="1" applyFont="1" applyBorder="1" applyAlignment="1">
      <alignment horizontal="center" wrapText="1"/>
    </xf>
    <xf numFmtId="164" fontId="2" fillId="0" borderId="54" xfId="2" applyNumberFormat="1" applyFont="1" applyBorder="1" applyAlignment="1">
      <alignment horizontal="center" wrapText="1"/>
    </xf>
    <xf numFmtId="0" fontId="2" fillId="0" borderId="35" xfId="40" applyFont="1" applyBorder="1" applyAlignment="1">
      <alignment horizontal="justify" wrapText="1"/>
    </xf>
    <xf numFmtId="0" fontId="3" fillId="0" borderId="0" xfId="40" applyFont="1" applyAlignment="1">
      <alignment horizontal="center"/>
    </xf>
    <xf numFmtId="0" fontId="9" fillId="0" borderId="0" xfId="2" applyFont="1" applyAlignment="1">
      <alignment horizontal="center"/>
    </xf>
    <xf numFmtId="0" fontId="3" fillId="0" borderId="0" xfId="2" applyFont="1" applyAlignment="1">
      <alignment horizontal="center" vertical="top"/>
    </xf>
    <xf numFmtId="3" fontId="15" fillId="0" borderId="0" xfId="8" applyNumberFormat="1" applyFont="1" applyAlignment="1">
      <alignment wrapText="1"/>
    </xf>
    <xf numFmtId="0" fontId="52" fillId="0" borderId="0" xfId="8" applyFont="1" applyAlignment="1">
      <alignment horizontal="justify"/>
    </xf>
    <xf numFmtId="3" fontId="3" fillId="0" borderId="0" xfId="5" applyNumberFormat="1" applyFont="1" applyAlignment="1">
      <alignment horizontal="center" vertical="center"/>
    </xf>
    <xf numFmtId="0" fontId="2" fillId="0" borderId="0" xfId="4" applyFont="1" applyAlignment="1">
      <alignment vertical="top"/>
    </xf>
    <xf numFmtId="0" fontId="2" fillId="0" borderId="0" xfId="4" applyFont="1" applyAlignment="1">
      <alignment horizontal="center" vertical="top" wrapText="1"/>
    </xf>
    <xf numFmtId="0" fontId="9" fillId="0" borderId="25" xfId="3" applyFont="1" applyBorder="1" applyAlignment="1">
      <alignment vertical="center"/>
    </xf>
    <xf numFmtId="164" fontId="2" fillId="0" borderId="14" xfId="3" applyNumberFormat="1" applyFont="1" applyBorder="1" applyAlignment="1">
      <alignment horizontal="center" vertical="center" wrapText="1"/>
    </xf>
    <xf numFmtId="164" fontId="2" fillId="0" borderId="26" xfId="3" applyNumberFormat="1" applyFont="1" applyBorder="1" applyAlignment="1">
      <alignment horizontal="center" vertical="center" wrapText="1"/>
    </xf>
    <xf numFmtId="0" fontId="3" fillId="0" borderId="0" xfId="3" applyFont="1" applyAlignment="1">
      <alignment horizontal="center" vertical="center"/>
    </xf>
    <xf numFmtId="164" fontId="2" fillId="0" borderId="5" xfId="3" applyNumberFormat="1" applyFont="1" applyBorder="1" applyAlignment="1">
      <alignment horizontal="center" vertical="center" wrapText="1"/>
    </xf>
    <xf numFmtId="164" fontId="2" fillId="0" borderId="28" xfId="3" applyNumberFormat="1" applyFont="1" applyBorder="1" applyAlignment="1">
      <alignment horizontal="center" vertical="center" wrapText="1"/>
    </xf>
    <xf numFmtId="164" fontId="2" fillId="2" borderId="5" xfId="3" applyNumberFormat="1" applyFont="1" applyFill="1" applyBorder="1" applyAlignment="1">
      <alignment horizontal="center" vertical="center" wrapText="1"/>
    </xf>
    <xf numFmtId="0" fontId="3" fillId="2" borderId="28" xfId="3" applyFont="1" applyFill="1" applyBorder="1" applyAlignment="1">
      <alignment vertical="center" wrapText="1"/>
    </xf>
    <xf numFmtId="0" fontId="8" fillId="0" borderId="27" xfId="0" applyFont="1" applyBorder="1" applyAlignment="1">
      <alignment horizontal="left" wrapText="1" indent="1"/>
    </xf>
    <xf numFmtId="164" fontId="3" fillId="0" borderId="28" xfId="3" applyNumberFormat="1" applyFont="1" applyBorder="1" applyAlignment="1">
      <alignment horizontal="right" vertical="center" wrapText="1"/>
    </xf>
    <xf numFmtId="0" fontId="3" fillId="0" borderId="0" xfId="3" applyFont="1" applyAlignment="1">
      <alignment horizontal="center"/>
    </xf>
    <xf numFmtId="164" fontId="3" fillId="0" borderId="28" xfId="3" applyNumberFormat="1" applyFont="1" applyBorder="1" applyAlignment="1">
      <alignment vertical="center" wrapText="1"/>
    </xf>
    <xf numFmtId="0" fontId="7" fillId="0" borderId="27" xfId="0" applyFont="1" applyBorder="1" applyAlignment="1">
      <alignment horizontal="left" wrapText="1" indent="4"/>
    </xf>
    <xf numFmtId="164" fontId="2" fillId="0" borderId="28" xfId="3" applyNumberFormat="1" applyFont="1" applyBorder="1" applyAlignment="1">
      <alignment vertical="center" wrapText="1"/>
    </xf>
    <xf numFmtId="3" fontId="9" fillId="0" borderId="14" xfId="5" applyNumberFormat="1" applyFont="1" applyBorder="1" applyAlignment="1">
      <alignment vertical="center"/>
    </xf>
    <xf numFmtId="3" fontId="4" fillId="0" borderId="26" xfId="2" applyNumberFormat="1" applyFont="1" applyBorder="1" applyAlignment="1">
      <alignment vertical="center" wrapText="1"/>
    </xf>
    <xf numFmtId="3" fontId="2" fillId="0" borderId="41" xfId="2" applyNumberFormat="1" applyFont="1" applyBorder="1" applyAlignment="1">
      <alignment vertical="center" wrapText="1"/>
    </xf>
    <xf numFmtId="3" fontId="2" fillId="0" borderId="11" xfId="2" applyNumberFormat="1" applyFont="1" applyBorder="1" applyAlignment="1">
      <alignment horizontal="right" vertical="center" wrapText="1"/>
    </xf>
    <xf numFmtId="3" fontId="2" fillId="0" borderId="42" xfId="2" applyNumberFormat="1" applyFont="1" applyBorder="1" applyAlignment="1">
      <alignment vertical="center" wrapText="1"/>
    </xf>
    <xf numFmtId="3" fontId="4" fillId="2" borderId="27" xfId="2" applyNumberFormat="1" applyFont="1" applyFill="1" applyBorder="1" applyAlignment="1">
      <alignment vertical="center" wrapText="1"/>
    </xf>
    <xf numFmtId="3" fontId="4" fillId="2" borderId="5" xfId="2" applyNumberFormat="1" applyFont="1" applyFill="1" applyBorder="1" applyAlignment="1">
      <alignment horizontal="right" vertical="center" wrapText="1"/>
    </xf>
    <xf numFmtId="3" fontId="2" fillId="2" borderId="28" xfId="2" applyNumberFormat="1" applyFont="1" applyFill="1" applyBorder="1" applyAlignment="1">
      <alignment vertical="center" wrapText="1"/>
    </xf>
    <xf numFmtId="0" fontId="3" fillId="0" borderId="24" xfId="3" applyFont="1" applyBorder="1" applyAlignment="1">
      <alignment horizontal="center"/>
    </xf>
    <xf numFmtId="3" fontId="2" fillId="0" borderId="76" xfId="2" applyNumberFormat="1" applyFont="1" applyBorder="1" applyAlignment="1">
      <alignment horizontal="center" wrapText="1"/>
    </xf>
    <xf numFmtId="3" fontId="2" fillId="0" borderId="77" xfId="2" applyNumberFormat="1" applyFont="1" applyBorder="1" applyAlignment="1">
      <alignment vertical="center" wrapText="1"/>
    </xf>
    <xf numFmtId="3" fontId="2" fillId="0" borderId="78" xfId="2" applyNumberFormat="1" applyFont="1" applyBorder="1" applyAlignment="1">
      <alignment wrapText="1"/>
    </xf>
    <xf numFmtId="0" fontId="0" fillId="0" borderId="0" xfId="0" applyAlignment="1">
      <alignment wrapText="1"/>
    </xf>
    <xf numFmtId="0" fontId="4" fillId="0" borderId="0" xfId="2" applyFont="1" applyAlignment="1">
      <alignment horizontal="left" vertical="center" wrapText="1"/>
    </xf>
    <xf numFmtId="164" fontId="44" fillId="2" borderId="27" xfId="3" applyNumberFormat="1" applyFont="1" applyFill="1" applyBorder="1" applyAlignment="1">
      <alignment horizontal="left" vertical="center" wrapText="1"/>
    </xf>
    <xf numFmtId="0" fontId="7" fillId="0" borderId="27" xfId="0" applyFont="1" applyBorder="1" applyAlignment="1">
      <alignment horizontal="left" wrapText="1" indent="3"/>
    </xf>
    <xf numFmtId="0" fontId="7" fillId="0" borderId="27" xfId="0" applyFont="1" applyBorder="1" applyAlignment="1">
      <alignment horizontal="left" wrapText="1" indent="2"/>
    </xf>
    <xf numFmtId="3" fontId="2" fillId="0" borderId="28" xfId="2" applyNumberFormat="1" applyFont="1" applyBorder="1"/>
    <xf numFmtId="0" fontId="7" fillId="0" borderId="35" xfId="0" applyFont="1" applyBorder="1" applyAlignment="1">
      <alignment horizontal="left" wrapText="1" indent="4"/>
    </xf>
    <xf numFmtId="165" fontId="7" fillId="0" borderId="45" xfId="0" applyNumberFormat="1" applyFont="1" applyBorder="1" applyAlignment="1">
      <alignment wrapText="1"/>
    </xf>
    <xf numFmtId="3" fontId="2" fillId="3" borderId="34" xfId="2" applyNumberFormat="1" applyFont="1" applyFill="1" applyBorder="1"/>
    <xf numFmtId="3" fontId="2" fillId="0" borderId="27" xfId="2" applyNumberFormat="1" applyFont="1" applyBorder="1" applyAlignment="1">
      <alignment vertical="center" wrapText="1"/>
    </xf>
    <xf numFmtId="3" fontId="2" fillId="0" borderId="5" xfId="2" applyNumberFormat="1" applyFont="1" applyBorder="1" applyAlignment="1">
      <alignment horizontal="right" vertical="center" wrapText="1"/>
    </xf>
    <xf numFmtId="3" fontId="2" fillId="0" borderId="28" xfId="2" applyNumberFormat="1" applyFont="1" applyBorder="1" applyAlignment="1">
      <alignment vertical="center" wrapText="1"/>
    </xf>
    <xf numFmtId="3" fontId="2" fillId="0" borderId="27" xfId="2" applyNumberFormat="1" applyFont="1" applyBorder="1" applyAlignment="1">
      <alignment horizontal="center" vertical="center" wrapText="1"/>
    </xf>
    <xf numFmtId="3" fontId="0" fillId="0" borderId="0" xfId="0" applyNumberFormat="1"/>
    <xf numFmtId="3" fontId="8" fillId="0" borderId="5" xfId="0" applyNumberFormat="1" applyFont="1" applyBorder="1" applyAlignment="1">
      <alignment wrapText="1"/>
    </xf>
    <xf numFmtId="3" fontId="8" fillId="0" borderId="28" xfId="0" applyNumberFormat="1" applyFont="1" applyBorder="1" applyAlignment="1">
      <alignment wrapText="1"/>
    </xf>
    <xf numFmtId="3" fontId="7" fillId="0" borderId="5" xfId="0" applyNumberFormat="1" applyFont="1" applyBorder="1" applyAlignment="1">
      <alignment wrapText="1"/>
    </xf>
    <xf numFmtId="3" fontId="7" fillId="0" borderId="28" xfId="0" applyNumberFormat="1" applyFont="1" applyBorder="1" applyAlignment="1">
      <alignment wrapText="1"/>
    </xf>
    <xf numFmtId="0" fontId="7" fillId="0" borderId="27" xfId="0" applyFont="1" applyBorder="1" applyAlignment="1">
      <alignment horizontal="left" wrapText="1" indent="5"/>
    </xf>
    <xf numFmtId="0" fontId="7" fillId="0" borderId="41" xfId="0" applyFont="1" applyBorder="1" applyAlignment="1">
      <alignment horizontal="left" wrapText="1" indent="3"/>
    </xf>
    <xf numFmtId="0" fontId="15" fillId="0" borderId="38" xfId="5" quotePrefix="1" applyFont="1" applyBorder="1" applyAlignment="1">
      <alignment horizontal="center" vertical="center"/>
    </xf>
    <xf numFmtId="0" fontId="15" fillId="0" borderId="0" xfId="5" applyFont="1" applyAlignment="1">
      <alignment wrapText="1"/>
    </xf>
    <xf numFmtId="0" fontId="2" fillId="0" borderId="0" xfId="28" applyFont="1"/>
    <xf numFmtId="164" fontId="2" fillId="0" borderId="0" xfId="28" applyNumberFormat="1" applyFont="1"/>
    <xf numFmtId="0" fontId="1" fillId="0" borderId="0" xfId="28"/>
    <xf numFmtId="164" fontId="1" fillId="0" borderId="0" xfId="28" applyNumberFormat="1"/>
    <xf numFmtId="0" fontId="3" fillId="0" borderId="0" xfId="28" applyFont="1" applyAlignment="1">
      <alignment horizontal="center"/>
    </xf>
    <xf numFmtId="3" fontId="1" fillId="0" borderId="0" xfId="28" applyNumberFormat="1"/>
    <xf numFmtId="164" fontId="2" fillId="0" borderId="0" xfId="28" applyNumberFormat="1" applyFont="1" applyAlignment="1">
      <alignment wrapText="1"/>
    </xf>
    <xf numFmtId="0" fontId="3" fillId="0" borderId="0" xfId="44" applyFont="1" applyAlignment="1">
      <alignment horizontal="center"/>
    </xf>
    <xf numFmtId="3" fontId="3" fillId="0" borderId="0" xfId="44" applyNumberFormat="1" applyFont="1" applyAlignment="1">
      <alignment horizontal="center"/>
    </xf>
    <xf numFmtId="0" fontId="9" fillId="0" borderId="25" xfId="44" applyFont="1" applyBorder="1" applyAlignment="1">
      <alignment vertical="center"/>
    </xf>
    <xf numFmtId="164" fontId="2" fillId="0" borderId="14" xfId="44" applyNumberFormat="1" applyFont="1" applyBorder="1" applyAlignment="1">
      <alignment horizontal="center" vertical="center" wrapText="1"/>
    </xf>
    <xf numFmtId="164" fontId="2" fillId="0" borderId="13" xfId="44" applyNumberFormat="1" applyFont="1" applyBorder="1" applyAlignment="1">
      <alignment horizontal="center" vertical="center" wrapText="1"/>
    </xf>
    <xf numFmtId="164" fontId="2" fillId="0" borderId="5" xfId="44" applyNumberFormat="1" applyFont="1" applyBorder="1" applyAlignment="1">
      <alignment horizontal="center" vertical="center" wrapText="1"/>
    </xf>
    <xf numFmtId="164" fontId="2" fillId="0" borderId="4" xfId="44" applyNumberFormat="1" applyFont="1" applyBorder="1" applyAlignment="1">
      <alignment horizontal="center" vertical="center" wrapText="1"/>
    </xf>
    <xf numFmtId="3" fontId="9" fillId="0" borderId="5" xfId="5" applyNumberFormat="1" applyFont="1" applyBorder="1" applyAlignment="1">
      <alignment vertical="center"/>
    </xf>
    <xf numFmtId="3" fontId="4" fillId="0" borderId="28" xfId="2" applyNumberFormat="1" applyFont="1" applyBorder="1" applyAlignment="1">
      <alignment vertical="center" wrapText="1"/>
    </xf>
    <xf numFmtId="164" fontId="2" fillId="2" borderId="5" xfId="44" applyNumberFormat="1" applyFont="1" applyFill="1" applyBorder="1" applyAlignment="1">
      <alignment horizontal="center" vertical="center" wrapText="1"/>
    </xf>
    <xf numFmtId="0" fontId="3" fillId="2" borderId="4" xfId="44" applyFont="1" applyFill="1" applyBorder="1" applyAlignment="1">
      <alignment vertical="center" wrapText="1"/>
    </xf>
    <xf numFmtId="164" fontId="2" fillId="2" borderId="5" xfId="2" applyNumberFormat="1" applyFont="1" applyFill="1" applyBorder="1" applyAlignment="1">
      <alignment horizontal="right" vertical="center" wrapText="1"/>
    </xf>
    <xf numFmtId="164" fontId="2" fillId="2" borderId="28" xfId="44" applyNumberFormat="1" applyFont="1" applyFill="1" applyBorder="1" applyAlignment="1">
      <alignment horizontal="center" vertical="center" wrapText="1"/>
    </xf>
    <xf numFmtId="164" fontId="3" fillId="0" borderId="4" xfId="44" applyNumberFormat="1" applyFont="1" applyBorder="1" applyAlignment="1">
      <alignment horizontal="right" vertical="center" wrapText="1"/>
    </xf>
    <xf numFmtId="0" fontId="3" fillId="0" borderId="6" xfId="45" applyFont="1" applyBorder="1" applyAlignment="1">
      <alignment horizontal="left" vertical="top" wrapText="1" indent="3"/>
    </xf>
    <xf numFmtId="3" fontId="3" fillId="0" borderId="9" xfId="17" applyNumberFormat="1" applyFont="1" applyBorder="1" applyAlignment="1">
      <alignment horizontal="right" vertical="top"/>
    </xf>
    <xf numFmtId="3" fontId="3" fillId="0" borderId="8" xfId="17" applyNumberFormat="1" applyFont="1" applyBorder="1" applyAlignment="1">
      <alignment horizontal="right" vertical="top"/>
    </xf>
    <xf numFmtId="164" fontId="2" fillId="0" borderId="4" xfId="44" applyNumberFormat="1" applyFont="1" applyBorder="1" applyAlignment="1">
      <alignment horizontal="right" vertical="center" wrapText="1"/>
    </xf>
    <xf numFmtId="0" fontId="2" fillId="0" borderId="6" xfId="45" applyFont="1" applyBorder="1" applyAlignment="1">
      <alignment horizontal="left" vertical="top" wrapText="1" indent="4"/>
    </xf>
    <xf numFmtId="3" fontId="2" fillId="0" borderId="5" xfId="17" applyNumberFormat="1" applyFont="1" applyBorder="1" applyAlignment="1">
      <alignment horizontal="right" vertical="top"/>
    </xf>
    <xf numFmtId="3" fontId="2" fillId="0" borderId="8" xfId="17" applyNumberFormat="1" applyFont="1" applyBorder="1" applyAlignment="1">
      <alignment horizontal="right" vertical="top"/>
    </xf>
    <xf numFmtId="0" fontId="2" fillId="0" borderId="6" xfId="45" applyFont="1" applyBorder="1" applyAlignment="1">
      <alignment horizontal="left" vertical="top" wrapText="1" indent="6"/>
    </xf>
    <xf numFmtId="3" fontId="3" fillId="0" borderId="5" xfId="17" applyNumberFormat="1" applyFont="1" applyBorder="1" applyAlignment="1">
      <alignment horizontal="right" vertical="top"/>
    </xf>
    <xf numFmtId="3" fontId="2" fillId="0" borderId="28" xfId="17" applyNumberFormat="1" applyFont="1" applyBorder="1" applyAlignment="1">
      <alignment horizontal="right" vertical="top"/>
    </xf>
    <xf numFmtId="0" fontId="2" fillId="0" borderId="12" xfId="45" applyFont="1" applyBorder="1" applyAlignment="1">
      <alignment horizontal="left" vertical="top" wrapText="1" indent="7"/>
    </xf>
    <xf numFmtId="0" fontId="2" fillId="0" borderId="27" xfId="1" applyFont="1" applyBorder="1"/>
    <xf numFmtId="0" fontId="2" fillId="0" borderId="5" xfId="1" applyFont="1" applyBorder="1"/>
    <xf numFmtId="0" fontId="2" fillId="0" borderId="4" xfId="1" applyFont="1" applyBorder="1" applyAlignment="1">
      <alignment horizontal="center"/>
    </xf>
    <xf numFmtId="0" fontId="2" fillId="0" borderId="27" xfId="45" applyFont="1" applyBorder="1" applyAlignment="1">
      <alignment horizontal="left" vertical="top" wrapText="1" indent="6"/>
    </xf>
    <xf numFmtId="0" fontId="2" fillId="0" borderId="27" xfId="45" applyFont="1" applyBorder="1" applyAlignment="1">
      <alignment horizontal="left" vertical="top" wrapText="1" indent="7"/>
    </xf>
    <xf numFmtId="0" fontId="2" fillId="3" borderId="27" xfId="45" applyFont="1" applyFill="1" applyBorder="1" applyAlignment="1">
      <alignment horizontal="left" vertical="top" wrapText="1" indent="6"/>
    </xf>
    <xf numFmtId="3" fontId="2" fillId="0" borderId="4" xfId="17" applyNumberFormat="1" applyFont="1" applyBorder="1" applyAlignment="1">
      <alignment horizontal="right" vertical="top"/>
    </xf>
    <xf numFmtId="0" fontId="2" fillId="0" borderId="35" xfId="1" applyFont="1" applyBorder="1"/>
    <xf numFmtId="0" fontId="2" fillId="0" borderId="45" xfId="1" applyFont="1" applyBorder="1"/>
    <xf numFmtId="0" fontId="2" fillId="0" borderId="49" xfId="1" applyFont="1" applyBorder="1" applyAlignment="1">
      <alignment horizontal="center"/>
    </xf>
    <xf numFmtId="0" fontId="2" fillId="0" borderId="35" xfId="45" applyFont="1" applyBorder="1" applyAlignment="1">
      <alignment horizontal="left" vertical="top" wrapText="1" indent="8"/>
    </xf>
    <xf numFmtId="3" fontId="2" fillId="0" borderId="45" xfId="17" applyNumberFormat="1" applyFont="1" applyBorder="1" applyAlignment="1">
      <alignment horizontal="right" vertical="top"/>
    </xf>
    <xf numFmtId="3" fontId="2" fillId="0" borderId="79" xfId="0" applyNumberFormat="1" applyFont="1" applyBorder="1" applyAlignment="1">
      <alignment vertical="top"/>
    </xf>
    <xf numFmtId="3" fontId="9" fillId="0" borderId="26" xfId="2" applyNumberFormat="1" applyFont="1" applyBorder="1" applyAlignment="1">
      <alignment vertical="center" wrapText="1"/>
    </xf>
    <xf numFmtId="0" fontId="2" fillId="0" borderId="14" xfId="1" applyFont="1" applyBorder="1"/>
    <xf numFmtId="0" fontId="2" fillId="0" borderId="82" xfId="1" applyFont="1" applyBorder="1" applyAlignment="1">
      <alignment horizontal="center"/>
    </xf>
    <xf numFmtId="3" fontId="2" fillId="0" borderId="27" xfId="5" applyNumberFormat="1" applyFont="1" applyBorder="1" applyAlignment="1">
      <alignment vertical="center" wrapText="1"/>
    </xf>
    <xf numFmtId="3" fontId="2" fillId="0" borderId="5" xfId="46" applyNumberFormat="1" applyFont="1" applyFill="1" applyBorder="1" applyAlignment="1">
      <alignment wrapText="1"/>
    </xf>
    <xf numFmtId="164" fontId="4" fillId="2" borderId="27" xfId="2" applyNumberFormat="1" applyFont="1" applyFill="1" applyBorder="1" applyAlignment="1">
      <alignment vertical="top" wrapText="1"/>
    </xf>
    <xf numFmtId="164" fontId="2" fillId="2" borderId="5" xfId="2" applyNumberFormat="1" applyFont="1" applyFill="1" applyBorder="1" applyAlignment="1">
      <alignment horizontal="right" wrapText="1"/>
    </xf>
    <xf numFmtId="164" fontId="2" fillId="2" borderId="28" xfId="2" applyNumberFormat="1" applyFont="1" applyFill="1" applyBorder="1" applyAlignment="1">
      <alignment wrapText="1"/>
    </xf>
    <xf numFmtId="3" fontId="4" fillId="14" borderId="27" xfId="32" quotePrefix="1" applyNumberFormat="1" applyFont="1" applyFill="1" applyBorder="1" applyAlignment="1">
      <alignment horizontal="left" wrapText="1"/>
    </xf>
    <xf numFmtId="3" fontId="3" fillId="14" borderId="5" xfId="46" applyNumberFormat="1" applyFont="1" applyFill="1" applyBorder="1" applyAlignment="1">
      <alignment wrapText="1"/>
    </xf>
    <xf numFmtId="3" fontId="3" fillId="14" borderId="28" xfId="2" applyNumberFormat="1" applyFont="1" applyFill="1" applyBorder="1"/>
    <xf numFmtId="3" fontId="3" fillId="0" borderId="5" xfId="2" applyNumberFormat="1" applyFont="1" applyBorder="1" applyAlignment="1">
      <alignment horizontal="right"/>
    </xf>
    <xf numFmtId="3" fontId="2" fillId="0" borderId="5" xfId="2" applyNumberFormat="1" applyFont="1" applyBorder="1" applyAlignment="1">
      <alignment horizontal="right"/>
    </xf>
    <xf numFmtId="3" fontId="2" fillId="0" borderId="9" xfId="17" applyNumberFormat="1" applyFont="1" applyBorder="1" applyAlignment="1">
      <alignment horizontal="right" vertical="top"/>
    </xf>
    <xf numFmtId="3" fontId="2" fillId="0" borderId="11" xfId="2" applyNumberFormat="1" applyFont="1" applyBorder="1" applyAlignment="1">
      <alignment horizontal="right"/>
    </xf>
    <xf numFmtId="3" fontId="2" fillId="0" borderId="42" xfId="2" applyNumberFormat="1" applyFont="1" applyBorder="1"/>
    <xf numFmtId="3" fontId="2" fillId="0" borderId="27" xfId="44" applyNumberFormat="1" applyFont="1" applyBorder="1" applyAlignment="1">
      <alignment horizontal="justify" vertical="center" wrapText="1"/>
    </xf>
    <xf numFmtId="3" fontId="2" fillId="0" borderId="5" xfId="2" applyNumberFormat="1" applyFont="1" applyBorder="1" applyAlignment="1">
      <alignment horizontal="right" vertical="center"/>
    </xf>
    <xf numFmtId="3" fontId="2" fillId="0" borderId="28" xfId="2" applyNumberFormat="1" applyFont="1" applyBorder="1" applyAlignment="1">
      <alignment vertical="center"/>
    </xf>
    <xf numFmtId="0" fontId="2" fillId="0" borderId="27" xfId="45" applyFont="1" applyBorder="1" applyAlignment="1">
      <alignment vertical="top" wrapText="1"/>
    </xf>
    <xf numFmtId="3" fontId="3" fillId="0" borderId="28" xfId="2" applyNumberFormat="1" applyFont="1" applyBorder="1" applyAlignment="1">
      <alignment vertical="center"/>
    </xf>
    <xf numFmtId="0" fontId="2" fillId="0" borderId="6" xfId="45" applyFont="1" applyBorder="1" applyAlignment="1">
      <alignment horizontal="left" vertical="top" wrapText="1" indent="7"/>
    </xf>
    <xf numFmtId="3" fontId="2" fillId="0" borderId="36" xfId="17" applyNumberFormat="1" applyFont="1" applyBorder="1" applyAlignment="1">
      <alignment horizontal="right" vertical="top"/>
    </xf>
    <xf numFmtId="0" fontId="2" fillId="3" borderId="6" xfId="45" applyFont="1" applyFill="1" applyBorder="1" applyAlignment="1">
      <alignment horizontal="left" vertical="top" wrapText="1" indent="6"/>
    </xf>
    <xf numFmtId="3" fontId="2" fillId="3" borderId="9" xfId="17" applyNumberFormat="1" applyFont="1" applyFill="1" applyBorder="1" applyAlignment="1">
      <alignment horizontal="right" vertical="top"/>
    </xf>
    <xf numFmtId="3" fontId="2" fillId="3" borderId="36" xfId="17" applyNumberFormat="1" applyFont="1" applyFill="1" applyBorder="1" applyAlignment="1">
      <alignment horizontal="right" vertical="top"/>
    </xf>
    <xf numFmtId="0" fontId="2" fillId="0" borderId="6" xfId="45" applyFont="1" applyBorder="1" applyAlignment="1">
      <alignment horizontal="left" vertical="top" wrapText="1" indent="8"/>
    </xf>
    <xf numFmtId="3" fontId="2" fillId="0" borderId="35" xfId="44" applyNumberFormat="1" applyFont="1" applyBorder="1" applyAlignment="1">
      <alignment horizontal="justify" vertical="center" wrapText="1"/>
    </xf>
    <xf numFmtId="3" fontId="2" fillId="0" borderId="45" xfId="2" applyNumberFormat="1" applyFont="1" applyBorder="1" applyAlignment="1">
      <alignment horizontal="right" vertical="center"/>
    </xf>
    <xf numFmtId="3" fontId="2" fillId="0" borderId="34" xfId="2" applyNumberFormat="1" applyFont="1" applyBorder="1" applyAlignment="1">
      <alignment vertical="center"/>
    </xf>
    <xf numFmtId="0" fontId="2" fillId="0" borderId="47" xfId="45" applyFont="1" applyBorder="1" applyAlignment="1">
      <alignment horizontal="left" vertical="top" wrapText="1" indent="7"/>
    </xf>
    <xf numFmtId="3" fontId="2" fillId="0" borderId="52" xfId="17" applyNumberFormat="1" applyFont="1" applyBorder="1" applyAlignment="1">
      <alignment horizontal="right" vertical="top"/>
    </xf>
    <xf numFmtId="3" fontId="2" fillId="0" borderId="79" xfId="17" applyNumberFormat="1" applyFont="1" applyBorder="1" applyAlignment="1">
      <alignment horizontal="right" vertical="top"/>
    </xf>
    <xf numFmtId="3" fontId="2" fillId="0" borderId="14" xfId="46" applyNumberFormat="1" applyFont="1" applyFill="1" applyBorder="1" applyAlignment="1">
      <alignment wrapText="1"/>
    </xf>
    <xf numFmtId="3" fontId="2" fillId="0" borderId="26" xfId="2" applyNumberFormat="1" applyFont="1" applyBorder="1"/>
    <xf numFmtId="164" fontId="3" fillId="0" borderId="4" xfId="44" applyNumberFormat="1" applyFont="1" applyBorder="1" applyAlignment="1">
      <alignment horizontal="right" vertical="top" wrapText="1"/>
    </xf>
    <xf numFmtId="164" fontId="2" fillId="3" borderId="4" xfId="44" applyNumberFormat="1" applyFont="1" applyFill="1" applyBorder="1" applyAlignment="1">
      <alignment horizontal="right" vertical="center" wrapText="1"/>
    </xf>
    <xf numFmtId="0" fontId="9" fillId="0" borderId="73" xfId="44" applyFont="1" applyBorder="1" applyAlignment="1">
      <alignment vertical="center"/>
    </xf>
    <xf numFmtId="164" fontId="2" fillId="0" borderId="73" xfId="44" applyNumberFormat="1" applyFont="1" applyBorder="1" applyAlignment="1">
      <alignment horizontal="center" vertical="center" wrapText="1"/>
    </xf>
    <xf numFmtId="164" fontId="2" fillId="0" borderId="80" xfId="2" applyNumberFormat="1" applyFont="1" applyBorder="1" applyAlignment="1">
      <alignment wrapText="1"/>
    </xf>
    <xf numFmtId="164" fontId="2" fillId="0" borderId="80" xfId="44" applyNumberFormat="1" applyFont="1" applyBorder="1" applyAlignment="1">
      <alignment horizontal="center" vertical="center" wrapText="1"/>
    </xf>
    <xf numFmtId="164" fontId="2" fillId="2" borderId="80" xfId="44" applyNumberFormat="1" applyFont="1" applyFill="1" applyBorder="1" applyAlignment="1">
      <alignment horizontal="center" vertical="center" wrapText="1"/>
    </xf>
    <xf numFmtId="168" fontId="3" fillId="3" borderId="80" xfId="47" quotePrefix="1" applyNumberFormat="1" applyFont="1" applyFill="1" applyBorder="1" applyAlignment="1">
      <alignment horizontal="left" wrapText="1" indent="2" shrinkToFit="1"/>
    </xf>
    <xf numFmtId="168" fontId="2" fillId="3" borderId="80" xfId="47" quotePrefix="1" applyNumberFormat="1" applyFont="1" applyFill="1" applyBorder="1" applyAlignment="1">
      <alignment horizontal="left" vertical="top" wrapText="1" indent="3" shrinkToFit="1"/>
    </xf>
    <xf numFmtId="168" fontId="2" fillId="3" borderId="80" xfId="47" quotePrefix="1" applyNumberFormat="1" applyFont="1" applyFill="1" applyBorder="1" applyAlignment="1">
      <alignment horizontal="left" vertical="top" wrapText="1" indent="4" shrinkToFit="1"/>
    </xf>
    <xf numFmtId="168" fontId="2" fillId="3" borderId="80" xfId="47" quotePrefix="1" applyNumberFormat="1" applyFont="1" applyFill="1" applyBorder="1" applyAlignment="1">
      <alignment horizontal="left" vertical="top" wrapText="1" indent="5" shrinkToFit="1"/>
    </xf>
    <xf numFmtId="168" fontId="2" fillId="3" borderId="80" xfId="47" quotePrefix="1" applyNumberFormat="1" applyFont="1" applyFill="1" applyBorder="1" applyAlignment="1">
      <alignment horizontal="left" vertical="top" wrapText="1" indent="6" shrinkToFit="1"/>
    </xf>
    <xf numFmtId="168" fontId="2" fillId="3" borderId="80" xfId="47" quotePrefix="1" applyNumberFormat="1" applyFont="1" applyFill="1" applyBorder="1" applyAlignment="1">
      <alignment horizontal="left" vertical="top" wrapText="1" indent="7" shrinkToFit="1"/>
    </xf>
    <xf numFmtId="3" fontId="2" fillId="0" borderId="80" xfId="1" applyNumberFormat="1" applyFont="1" applyBorder="1"/>
    <xf numFmtId="3" fontId="2" fillId="0" borderId="84" xfId="17" applyNumberFormat="1" applyFont="1" applyBorder="1" applyAlignment="1">
      <alignment horizontal="right" vertical="top"/>
    </xf>
    <xf numFmtId="3" fontId="2" fillId="0" borderId="24" xfId="0" applyNumberFormat="1" applyFont="1" applyBorder="1" applyAlignment="1">
      <alignment vertical="top"/>
    </xf>
    <xf numFmtId="0" fontId="2" fillId="0" borderId="46" xfId="45" applyFont="1" applyBorder="1" applyAlignment="1">
      <alignment horizontal="left" vertical="top" wrapText="1" indent="8"/>
    </xf>
    <xf numFmtId="168" fontId="3" fillId="3" borderId="80" xfId="47" quotePrefix="1" applyNumberFormat="1" applyFont="1" applyFill="1" applyBorder="1" applyAlignment="1">
      <alignment horizontal="left" vertical="top" wrapText="1" indent="2" shrinkToFit="1"/>
    </xf>
    <xf numFmtId="0" fontId="2" fillId="0" borderId="80" xfId="45" applyFont="1" applyBorder="1" applyAlignment="1">
      <alignment horizontal="left" vertical="top" wrapText="1" indent="6"/>
    </xf>
    <xf numFmtId="0" fontId="2" fillId="0" borderId="80" xfId="45" applyFont="1" applyBorder="1" applyAlignment="1">
      <alignment horizontal="left" vertical="top" wrapText="1" indent="7"/>
    </xf>
    <xf numFmtId="168" fontId="2" fillId="3" borderId="80" xfId="47" quotePrefix="1" applyNumberFormat="1" applyFont="1" applyFill="1" applyBorder="1" applyAlignment="1">
      <alignment horizontal="left" vertical="top" wrapText="1" indent="1" shrinkToFit="1"/>
    </xf>
    <xf numFmtId="3" fontId="2" fillId="0" borderId="0" xfId="1" applyNumberFormat="1" applyFont="1"/>
    <xf numFmtId="168" fontId="2" fillId="3" borderId="80" xfId="47" quotePrefix="1" applyNumberFormat="1" applyFont="1" applyFill="1" applyBorder="1" applyAlignment="1">
      <alignment horizontal="left" vertical="top" wrapText="1" indent="2" shrinkToFit="1"/>
    </xf>
    <xf numFmtId="168" fontId="2" fillId="3" borderId="75" xfId="47" quotePrefix="1" applyNumberFormat="1" applyFont="1" applyFill="1" applyBorder="1" applyAlignment="1">
      <alignment horizontal="left" vertical="top" wrapText="1" indent="3" shrinkToFit="1"/>
    </xf>
    <xf numFmtId="3" fontId="2" fillId="0" borderId="16" xfId="1" applyNumberFormat="1" applyFont="1" applyBorder="1"/>
    <xf numFmtId="3" fontId="9" fillId="0" borderId="54" xfId="5" applyNumberFormat="1" applyFont="1" applyBorder="1" applyAlignment="1">
      <alignment vertical="center"/>
    </xf>
    <xf numFmtId="3" fontId="2" fillId="0" borderId="10" xfId="2" applyNumberFormat="1" applyFont="1" applyBorder="1" applyAlignment="1">
      <alignment horizontal="right" vertical="center" wrapText="1"/>
    </xf>
    <xf numFmtId="3" fontId="4" fillId="14" borderId="80" xfId="32" quotePrefix="1" applyNumberFormat="1" applyFont="1" applyFill="1" applyBorder="1" applyAlignment="1">
      <alignment horizontal="left" wrapText="1"/>
    </xf>
    <xf numFmtId="164" fontId="2" fillId="14" borderId="10" xfId="2" applyNumberFormat="1" applyFont="1" applyFill="1" applyBorder="1" applyAlignment="1">
      <alignment horizontal="right" wrapText="1"/>
    </xf>
    <xf numFmtId="164" fontId="2" fillId="14" borderId="28" xfId="2" applyNumberFormat="1" applyFont="1" applyFill="1" applyBorder="1" applyAlignment="1">
      <alignment wrapText="1"/>
    </xf>
    <xf numFmtId="3" fontId="2" fillId="0" borderId="80" xfId="2" applyNumberFormat="1" applyFont="1" applyBorder="1" applyAlignment="1">
      <alignment horizontal="center" vertical="center" wrapText="1"/>
    </xf>
    <xf numFmtId="0" fontId="3" fillId="0" borderId="80" xfId="47" applyNumberFormat="1" applyFont="1" applyFill="1" applyBorder="1" applyAlignment="1">
      <alignment horizontal="left" wrapText="1" indent="2"/>
    </xf>
    <xf numFmtId="3" fontId="3" fillId="0" borderId="10" xfId="2" applyNumberFormat="1" applyFont="1" applyBorder="1" applyAlignment="1">
      <alignment horizontal="right"/>
    </xf>
    <xf numFmtId="0" fontId="2" fillId="0" borderId="80" xfId="47" applyNumberFormat="1" applyFont="1" applyFill="1" applyBorder="1" applyAlignment="1">
      <alignment horizontal="left" wrapText="1" indent="3"/>
    </xf>
    <xf numFmtId="3" fontId="2" fillId="0" borderId="10" xfId="2" applyNumberFormat="1" applyFont="1" applyBorder="1" applyAlignment="1">
      <alignment horizontal="right"/>
    </xf>
    <xf numFmtId="0" fontId="2" fillId="0" borderId="80" xfId="47" applyNumberFormat="1" applyFont="1" applyFill="1" applyBorder="1" applyAlignment="1">
      <alignment horizontal="left" wrapText="1" indent="4"/>
    </xf>
    <xf numFmtId="0" fontId="2" fillId="0" borderId="80" xfId="47" applyNumberFormat="1" applyFont="1" applyFill="1" applyBorder="1" applyAlignment="1">
      <alignment horizontal="left" vertical="top" wrapText="1" indent="3"/>
    </xf>
    <xf numFmtId="0" fontId="2" fillId="0" borderId="80" xfId="47" applyNumberFormat="1" applyFont="1" applyFill="1" applyBorder="1" applyAlignment="1">
      <alignment horizontal="left" vertical="top" wrapText="1" indent="4"/>
    </xf>
    <xf numFmtId="0" fontId="3" fillId="0" borderId="80" xfId="47" applyNumberFormat="1" applyFont="1" applyFill="1" applyBorder="1" applyAlignment="1">
      <alignment horizontal="left" vertical="top" wrapText="1" indent="2"/>
    </xf>
    <xf numFmtId="3" fontId="3" fillId="0" borderId="28" xfId="2" applyNumberFormat="1" applyFont="1" applyBorder="1"/>
    <xf numFmtId="3" fontId="2" fillId="0" borderId="10" xfId="2" applyNumberFormat="1" applyFont="1" applyBorder="1" applyAlignment="1">
      <alignment horizontal="right" vertical="center"/>
    </xf>
    <xf numFmtId="0" fontId="2" fillId="0" borderId="80" xfId="47" applyNumberFormat="1" applyFont="1" applyFill="1" applyBorder="1" applyAlignment="1">
      <alignment horizontal="left" wrapText="1" indent="5"/>
    </xf>
    <xf numFmtId="0" fontId="2" fillId="0" borderId="80" xfId="47" applyNumberFormat="1" applyFont="1" applyFill="1" applyBorder="1" applyAlignment="1">
      <alignment horizontal="left" wrapText="1" indent="6"/>
    </xf>
    <xf numFmtId="0" fontId="2" fillId="0" borderId="80" xfId="47" applyNumberFormat="1" applyFont="1" applyFill="1" applyBorder="1" applyAlignment="1">
      <alignment horizontal="left" wrapText="1"/>
    </xf>
    <xf numFmtId="0" fontId="2" fillId="0" borderId="80" xfId="47" applyNumberFormat="1" applyFont="1" applyFill="1" applyBorder="1" applyAlignment="1">
      <alignment horizontal="left" wrapText="1" indent="2"/>
    </xf>
    <xf numFmtId="3" fontId="2" fillId="0" borderId="16" xfId="44" applyNumberFormat="1" applyFont="1" applyBorder="1" applyAlignment="1">
      <alignment horizontal="justify" vertical="center" wrapText="1"/>
    </xf>
    <xf numFmtId="3" fontId="2" fillId="0" borderId="56" xfId="2" applyNumberFormat="1" applyFont="1" applyBorder="1" applyAlignment="1">
      <alignment horizontal="right" vertical="center"/>
    </xf>
    <xf numFmtId="3" fontId="2" fillId="0" borderId="85" xfId="2" applyNumberFormat="1" applyFont="1" applyBorder="1" applyAlignment="1">
      <alignment horizontal="right" vertical="center"/>
    </xf>
    <xf numFmtId="3" fontId="2" fillId="0" borderId="86" xfId="2" applyNumberFormat="1" applyFont="1" applyBorder="1" applyAlignment="1">
      <alignment vertical="center"/>
    </xf>
    <xf numFmtId="3" fontId="3" fillId="0" borderId="28" xfId="2" applyNumberFormat="1" applyFont="1" applyBorder="1" applyAlignment="1">
      <alignment horizontal="right"/>
    </xf>
    <xf numFmtId="3" fontId="2" fillId="0" borderId="28" xfId="2" applyNumberFormat="1" applyFont="1" applyBorder="1" applyAlignment="1">
      <alignment horizontal="right"/>
    </xf>
    <xf numFmtId="3" fontId="2" fillId="0" borderId="4" xfId="2" applyNumberFormat="1" applyFont="1" applyBorder="1" applyAlignment="1">
      <alignment horizontal="right" vertical="center"/>
    </xf>
    <xf numFmtId="3" fontId="2" fillId="0" borderId="75" xfId="44" applyNumberFormat="1" applyFont="1" applyBorder="1" applyAlignment="1">
      <alignment horizontal="justify" vertical="center" wrapText="1"/>
    </xf>
    <xf numFmtId="3" fontId="3" fillId="0" borderId="0" xfId="3" applyNumberFormat="1" applyFont="1" applyAlignment="1">
      <alignment horizontal="center" vertical="center"/>
    </xf>
    <xf numFmtId="0" fontId="12" fillId="0" borderId="73" xfId="0" applyFont="1" applyBorder="1" applyAlignment="1">
      <alignment horizontal="right" vertical="center" wrapText="1"/>
    </xf>
    <xf numFmtId="0" fontId="38" fillId="3" borderId="73" xfId="0" applyFont="1" applyFill="1" applyBorder="1" applyAlignment="1">
      <alignment vertical="center" wrapText="1"/>
    </xf>
    <xf numFmtId="0" fontId="11" fillId="0" borderId="73" xfId="0" applyFont="1" applyBorder="1" applyAlignment="1">
      <alignment horizontal="right" vertical="center"/>
    </xf>
    <xf numFmtId="0" fontId="12" fillId="3" borderId="80" xfId="0" applyFont="1" applyFill="1" applyBorder="1" applyAlignment="1">
      <alignment vertical="center" wrapText="1"/>
    </xf>
    <xf numFmtId="0" fontId="12" fillId="0" borderId="80" xfId="0" applyFont="1" applyBorder="1" applyAlignment="1">
      <alignment horizontal="right" vertical="center" wrapText="1"/>
    </xf>
    <xf numFmtId="0" fontId="11" fillId="0" borderId="80" xfId="0" applyFont="1" applyBorder="1" applyAlignment="1">
      <alignment horizontal="right" vertical="center" wrapText="1"/>
    </xf>
    <xf numFmtId="0" fontId="38" fillId="3" borderId="80" xfId="0" applyFont="1" applyFill="1" applyBorder="1" applyAlignment="1">
      <alignment vertical="center" wrapText="1"/>
    </xf>
    <xf numFmtId="0" fontId="11" fillId="3" borderId="80" xfId="0" applyFont="1" applyFill="1" applyBorder="1" applyAlignment="1">
      <alignment vertical="center" wrapText="1"/>
    </xf>
    <xf numFmtId="3" fontId="3" fillId="0" borderId="80" xfId="4" applyNumberFormat="1" applyFont="1" applyBorder="1" applyAlignment="1">
      <alignment horizontal="right"/>
    </xf>
    <xf numFmtId="3" fontId="11" fillId="0" borderId="80" xfId="0" applyNumberFormat="1" applyFont="1" applyBorder="1" applyAlignment="1">
      <alignment vertical="center" wrapText="1"/>
    </xf>
    <xf numFmtId="3" fontId="2" fillId="0" borderId="80" xfId="4" applyNumberFormat="1" applyFont="1" applyBorder="1" applyAlignment="1">
      <alignment horizontal="right"/>
    </xf>
    <xf numFmtId="3" fontId="12" fillId="0" borderId="80" xfId="0" applyNumberFormat="1" applyFont="1" applyBorder="1" applyAlignment="1">
      <alignment vertical="center" wrapText="1"/>
    </xf>
    <xf numFmtId="3" fontId="2" fillId="0" borderId="75" xfId="4" applyNumberFormat="1" applyFont="1" applyBorder="1" applyAlignment="1">
      <alignment horizontal="right"/>
    </xf>
    <xf numFmtId="0" fontId="12" fillId="3" borderId="75" xfId="0" applyFont="1" applyFill="1" applyBorder="1" applyAlignment="1">
      <alignment vertical="center" wrapText="1"/>
    </xf>
    <xf numFmtId="3" fontId="12" fillId="0" borderId="75" xfId="0" applyNumberFormat="1" applyFont="1" applyBorder="1" applyAlignment="1">
      <alignment vertical="center" wrapText="1"/>
    </xf>
    <xf numFmtId="0" fontId="24" fillId="0" borderId="25" xfId="0" applyFont="1" applyBorder="1" applyAlignment="1">
      <alignment wrapText="1"/>
    </xf>
    <xf numFmtId="0" fontId="11" fillId="0" borderId="5" xfId="0" applyFont="1" applyBorder="1" applyAlignment="1">
      <alignment horizontal="right" vertical="center"/>
    </xf>
    <xf numFmtId="0" fontId="23" fillId="0" borderId="27" xfId="0" applyFont="1" applyBorder="1" applyAlignment="1">
      <alignment wrapText="1"/>
    </xf>
    <xf numFmtId="0" fontId="0" fillId="0" borderId="5" xfId="0" applyBorder="1" applyAlignment="1">
      <alignment horizontal="right"/>
    </xf>
    <xf numFmtId="0" fontId="11" fillId="3" borderId="27" xfId="0" applyFont="1" applyFill="1" applyBorder="1" applyAlignment="1">
      <alignment horizontal="right" vertical="center" wrapText="1"/>
    </xf>
    <xf numFmtId="0" fontId="0" fillId="0" borderId="5" xfId="0" applyBorder="1"/>
    <xf numFmtId="0" fontId="0" fillId="0" borderId="28" xfId="0" applyBorder="1"/>
    <xf numFmtId="0" fontId="11" fillId="3" borderId="27" xfId="0" applyFont="1" applyFill="1" applyBorder="1" applyAlignment="1">
      <alignment vertical="center" wrapText="1"/>
    </xf>
    <xf numFmtId="3" fontId="11" fillId="0" borderId="5" xfId="6" applyNumberFormat="1" applyFont="1" applyFill="1" applyBorder="1" applyAlignment="1">
      <alignment horizontal="right" vertical="center"/>
    </xf>
    <xf numFmtId="3" fontId="3" fillId="0" borderId="28" xfId="4" applyNumberFormat="1" applyFont="1" applyBorder="1"/>
    <xf numFmtId="3" fontId="2" fillId="0" borderId="28" xfId="4" applyNumberFormat="1" applyFont="1" applyBorder="1"/>
    <xf numFmtId="3" fontId="2" fillId="0" borderId="34" xfId="4" applyNumberFormat="1" applyFont="1" applyBorder="1"/>
    <xf numFmtId="164" fontId="9" fillId="0" borderId="73" xfId="0" applyNumberFormat="1" applyFont="1" applyBorder="1" applyAlignment="1">
      <alignment horizontal="left" wrapText="1"/>
    </xf>
    <xf numFmtId="0" fontId="45" fillId="0" borderId="73" xfId="0" applyFont="1" applyBorder="1"/>
    <xf numFmtId="0" fontId="38" fillId="0" borderId="80" xfId="0" applyFont="1" applyBorder="1" applyAlignment="1">
      <alignment vertical="center" wrapText="1"/>
    </xf>
    <xf numFmtId="0" fontId="45" fillId="0" borderId="80" xfId="0" applyFont="1" applyBorder="1"/>
    <xf numFmtId="164" fontId="4" fillId="0" borderId="80" xfId="0" applyNumberFormat="1" applyFont="1" applyBorder="1" applyAlignment="1">
      <alignment horizontal="left" wrapText="1"/>
    </xf>
    <xf numFmtId="0" fontId="3" fillId="0" borderId="80" xfId="14" quotePrefix="1" applyFont="1" applyFill="1" applyBorder="1" applyAlignment="1">
      <alignment horizontal="left" vertical="center" wrapText="1"/>
    </xf>
    <xf numFmtId="3" fontId="11" fillId="0" borderId="80" xfId="6" applyNumberFormat="1" applyFont="1" applyFill="1" applyBorder="1">
      <alignment vertical="center"/>
    </xf>
    <xf numFmtId="3" fontId="11" fillId="0" borderId="80" xfId="0" applyNumberFormat="1" applyFont="1" applyBorder="1" applyAlignment="1">
      <alignment horizontal="right" vertical="center"/>
    </xf>
    <xf numFmtId="0" fontId="2" fillId="0" borderId="80" xfId="14" quotePrefix="1" applyFill="1" applyBorder="1" applyAlignment="1">
      <alignment horizontal="left" vertical="center" wrapText="1" indent="1"/>
    </xf>
    <xf numFmtId="3" fontId="12" fillId="0" borderId="80" xfId="0" applyNumberFormat="1" applyFont="1" applyBorder="1" applyAlignment="1">
      <alignment horizontal="right" vertical="center"/>
    </xf>
    <xf numFmtId="0" fontId="2" fillId="0" borderId="80" xfId="14" quotePrefix="1" applyFill="1" applyBorder="1" applyAlignment="1">
      <alignment horizontal="left" vertical="center" wrapText="1" indent="2"/>
    </xf>
    <xf numFmtId="0" fontId="2" fillId="0" borderId="80" xfId="14" quotePrefix="1" applyFill="1" applyBorder="1" applyAlignment="1">
      <alignment horizontal="left" vertical="center" wrapText="1" indent="3"/>
    </xf>
    <xf numFmtId="3" fontId="12" fillId="3" borderId="80" xfId="0" applyNumberFormat="1" applyFont="1" applyFill="1" applyBorder="1" applyAlignment="1">
      <alignment horizontal="right" vertical="center"/>
    </xf>
    <xf numFmtId="0" fontId="2" fillId="0" borderId="75" xfId="14" quotePrefix="1" applyFill="1" applyBorder="1" applyAlignment="1">
      <alignment horizontal="left" vertical="center" wrapText="1" indent="2"/>
    </xf>
    <xf numFmtId="3" fontId="12" fillId="3" borderId="75" xfId="0" applyNumberFormat="1" applyFont="1" applyFill="1" applyBorder="1" applyAlignment="1">
      <alignment horizontal="right" vertical="center"/>
    </xf>
    <xf numFmtId="3" fontId="12" fillId="0" borderId="75" xfId="0" applyNumberFormat="1" applyFont="1" applyBorder="1" applyAlignment="1">
      <alignment horizontal="right" vertical="center"/>
    </xf>
    <xf numFmtId="0" fontId="38" fillId="0" borderId="14" xfId="0" applyFont="1" applyBorder="1" applyAlignment="1">
      <alignment horizontal="right" vertical="center"/>
    </xf>
    <xf numFmtId="0" fontId="33" fillId="0" borderId="26" xfId="0" applyFont="1" applyBorder="1" applyAlignment="1">
      <alignment horizontal="right" vertical="center" wrapText="1"/>
    </xf>
    <xf numFmtId="0" fontId="33" fillId="3" borderId="27" xfId="0" applyFont="1" applyFill="1" applyBorder="1" applyAlignment="1">
      <alignment vertical="center" wrapText="1"/>
    </xf>
    <xf numFmtId="0" fontId="33" fillId="0" borderId="5" xfId="0" applyFont="1" applyBorder="1" applyAlignment="1">
      <alignment horizontal="right" vertical="center" wrapText="1"/>
    </xf>
    <xf numFmtId="0" fontId="33" fillId="0" borderId="28" xfId="0" applyFont="1" applyBorder="1" applyAlignment="1">
      <alignment horizontal="right" vertical="center" wrapText="1"/>
    </xf>
    <xf numFmtId="0" fontId="45" fillId="0" borderId="5" xfId="0" applyFont="1" applyBorder="1"/>
    <xf numFmtId="0" fontId="45" fillId="0" borderId="28" xfId="0" applyFont="1" applyBorder="1"/>
    <xf numFmtId="0" fontId="11" fillId="0" borderId="27" xfId="0" applyFont="1" applyBorder="1" applyAlignment="1">
      <alignment horizontal="right" vertical="center" wrapText="1"/>
    </xf>
    <xf numFmtId="0" fontId="11" fillId="0" borderId="5" xfId="0" applyFont="1" applyBorder="1" applyAlignment="1">
      <alignment horizontal="right" vertical="center" wrapText="1"/>
    </xf>
    <xf numFmtId="0" fontId="11" fillId="0" borderId="28" xfId="0" applyFont="1" applyBorder="1" applyAlignment="1">
      <alignment horizontal="right" vertical="center"/>
    </xf>
    <xf numFmtId="3" fontId="11" fillId="0" borderId="28" xfId="0" applyNumberFormat="1" applyFont="1" applyBorder="1" applyAlignment="1">
      <alignment horizontal="right" vertical="center"/>
    </xf>
    <xf numFmtId="3" fontId="12" fillId="0" borderId="28" xfId="0" applyNumberFormat="1" applyFont="1" applyBorder="1" applyAlignment="1">
      <alignment horizontal="right" vertical="center"/>
    </xf>
    <xf numFmtId="0" fontId="11" fillId="0" borderId="28" xfId="0" applyFont="1" applyBorder="1" applyAlignment="1">
      <alignment horizontal="right" vertical="center" wrapText="1"/>
    </xf>
    <xf numFmtId="3" fontId="12" fillId="0" borderId="34" xfId="0" applyNumberFormat="1" applyFont="1" applyBorder="1" applyAlignment="1">
      <alignment horizontal="right" vertical="center"/>
    </xf>
    <xf numFmtId="0" fontId="3" fillId="2" borderId="27" xfId="44" applyFont="1" applyFill="1" applyBorder="1" applyAlignment="1">
      <alignment wrapText="1"/>
    </xf>
    <xf numFmtId="0" fontId="3" fillId="0" borderId="27" xfId="0" applyFont="1" applyBorder="1" applyAlignment="1">
      <alignment horizontal="left" wrapText="1" indent="1"/>
    </xf>
    <xf numFmtId="165" fontId="3" fillId="0" borderId="5" xfId="0" applyNumberFormat="1" applyFont="1" applyBorder="1" applyAlignment="1">
      <alignment wrapText="1"/>
    </xf>
    <xf numFmtId="0" fontId="2" fillId="0" borderId="27" xfId="0" applyFont="1" applyBorder="1" applyAlignment="1">
      <alignment horizontal="left" wrapText="1" indent="2"/>
    </xf>
    <xf numFmtId="165" fontId="2" fillId="0" borderId="5" xfId="0" applyNumberFormat="1" applyFont="1" applyBorder="1" applyAlignment="1">
      <alignment wrapText="1"/>
    </xf>
    <xf numFmtId="0" fontId="2" fillId="0" borderId="27" xfId="0" applyFont="1" applyBorder="1" applyAlignment="1">
      <alignment horizontal="left" wrapText="1" indent="3"/>
    </xf>
    <xf numFmtId="0" fontId="2" fillId="0" borderId="27" xfId="0" applyFont="1" applyBorder="1" applyAlignment="1">
      <alignment horizontal="left" wrapText="1" indent="4"/>
    </xf>
    <xf numFmtId="3" fontId="2" fillId="0" borderId="27" xfId="32" quotePrefix="1" applyNumberFormat="1" applyBorder="1" applyAlignment="1">
      <alignment horizontal="left" wrapText="1"/>
    </xf>
    <xf numFmtId="3" fontId="2" fillId="0" borderId="27" xfId="32" quotePrefix="1" applyNumberFormat="1" applyBorder="1" applyAlignment="1">
      <alignment horizontal="center" wrapText="1"/>
    </xf>
    <xf numFmtId="0" fontId="2" fillId="0" borderId="6" xfId="0" applyFont="1" applyBorder="1" applyAlignment="1">
      <alignment horizontal="left" vertical="top" wrapText="1" indent="2"/>
    </xf>
    <xf numFmtId="0" fontId="2" fillId="0" borderId="6" xfId="0" applyFont="1" applyBorder="1" applyAlignment="1">
      <alignment horizontal="left" vertical="top" wrapText="1" indent="3"/>
    </xf>
    <xf numFmtId="0" fontId="2" fillId="0" borderId="6" xfId="0" applyFont="1" applyBorder="1" applyAlignment="1">
      <alignment horizontal="left" vertical="top" wrapText="1" indent="4"/>
    </xf>
    <xf numFmtId="0" fontId="2" fillId="0" borderId="6" xfId="0" applyFont="1" applyBorder="1" applyAlignment="1">
      <alignment horizontal="left" vertical="top" wrapText="1" indent="5"/>
    </xf>
    <xf numFmtId="0" fontId="2" fillId="0" borderId="6" xfId="0" applyFont="1" applyBorder="1" applyAlignment="1">
      <alignment horizontal="left" vertical="top" wrapText="1" indent="6"/>
    </xf>
    <xf numFmtId="0" fontId="2" fillId="0" borderId="6" xfId="0" applyFont="1" applyBorder="1" applyAlignment="1">
      <alignment horizontal="left" wrapText="1" indent="2"/>
    </xf>
    <xf numFmtId="0" fontId="2" fillId="0" borderId="6" xfId="0" applyFont="1" applyBorder="1" applyAlignment="1">
      <alignment horizontal="left" wrapText="1" indent="3"/>
    </xf>
    <xf numFmtId="3" fontId="2" fillId="0" borderId="25" xfId="32" quotePrefix="1" applyNumberFormat="1" applyBorder="1" applyAlignment="1">
      <alignment horizontal="center" wrapText="1"/>
    </xf>
    <xf numFmtId="165" fontId="3" fillId="0" borderId="5" xfId="0" applyNumberFormat="1" applyFont="1" applyBorder="1" applyAlignment="1">
      <alignment vertical="top" wrapText="1"/>
    </xf>
    <xf numFmtId="0" fontId="3" fillId="2" borderId="80" xfId="44" applyFont="1" applyFill="1" applyBorder="1" applyAlignment="1">
      <alignment wrapText="1"/>
    </xf>
    <xf numFmtId="165" fontId="3" fillId="0" borderId="80" xfId="0" applyNumberFormat="1" applyFont="1" applyBorder="1" applyAlignment="1">
      <alignment wrapText="1"/>
    </xf>
    <xf numFmtId="165" fontId="2" fillId="0" borderId="80" xfId="0" applyNumberFormat="1" applyFont="1" applyBorder="1" applyAlignment="1">
      <alignment wrapText="1"/>
    </xf>
    <xf numFmtId="3" fontId="2" fillId="0" borderId="80" xfId="0" applyNumberFormat="1" applyFont="1" applyBorder="1" applyAlignment="1">
      <alignment wrapText="1"/>
    </xf>
    <xf numFmtId="3" fontId="2" fillId="0" borderId="80" xfId="32" quotePrefix="1" applyNumberFormat="1" applyBorder="1" applyAlignment="1">
      <alignment horizontal="left" wrapText="1"/>
    </xf>
    <xf numFmtId="3" fontId="2" fillId="0" borderId="73" xfId="32" quotePrefix="1" applyNumberFormat="1" applyBorder="1" applyAlignment="1">
      <alignment horizontal="center" wrapText="1"/>
    </xf>
    <xf numFmtId="0" fontId="58" fillId="0" borderId="0" xfId="48"/>
    <xf numFmtId="0" fontId="9" fillId="0" borderId="25" xfId="4" applyFont="1" applyBorder="1" applyAlignment="1">
      <alignment vertical="center"/>
    </xf>
    <xf numFmtId="164" fontId="2" fillId="0" borderId="14" xfId="4" applyNumberFormat="1" applyFont="1" applyBorder="1" applyAlignment="1">
      <alignment horizontal="center" vertical="center" wrapText="1"/>
    </xf>
    <xf numFmtId="164" fontId="2" fillId="0" borderId="26" xfId="4" applyNumberFormat="1" applyFont="1" applyBorder="1" applyAlignment="1">
      <alignment horizontal="center" vertical="center" wrapText="1"/>
    </xf>
    <xf numFmtId="164" fontId="2" fillId="0" borderId="5" xfId="4" applyNumberFormat="1" applyFont="1" applyBorder="1" applyAlignment="1">
      <alignment horizontal="center" vertical="center" wrapText="1"/>
    </xf>
    <xf numFmtId="164" fontId="2" fillId="0" borderId="28" xfId="4" applyNumberFormat="1" applyFont="1" applyBorder="1" applyAlignment="1">
      <alignment horizontal="center" vertical="center" wrapText="1"/>
    </xf>
    <xf numFmtId="164" fontId="44" fillId="12" borderId="27" xfId="4" applyNumberFormat="1" applyFont="1" applyFill="1" applyBorder="1" applyAlignment="1">
      <alignment horizontal="left" vertical="center" wrapText="1"/>
    </xf>
    <xf numFmtId="164" fontId="2" fillId="12" borderId="5" xfId="4" applyNumberFormat="1" applyFont="1" applyFill="1" applyBorder="1" applyAlignment="1">
      <alignment horizontal="center" vertical="center" wrapText="1"/>
    </xf>
    <xf numFmtId="0" fontId="3" fillId="12" borderId="28" xfId="4" applyFont="1" applyFill="1" applyBorder="1" applyAlignment="1">
      <alignment vertical="center" wrapText="1"/>
    </xf>
    <xf numFmtId="0" fontId="8" fillId="0" borderId="27" xfId="48" applyFont="1" applyBorder="1" applyAlignment="1">
      <alignment horizontal="left" wrapText="1" indent="1"/>
    </xf>
    <xf numFmtId="3" fontId="8" fillId="0" borderId="5" xfId="48" applyNumberFormat="1" applyFont="1" applyBorder="1" applyAlignment="1">
      <alignment wrapText="1"/>
    </xf>
    <xf numFmtId="3" fontId="8" fillId="0" borderId="28" xfId="48" applyNumberFormat="1" applyFont="1" applyBorder="1" applyAlignment="1">
      <alignment wrapText="1"/>
    </xf>
    <xf numFmtId="0" fontId="7" fillId="0" borderId="27" xfId="48" applyFont="1" applyBorder="1" applyAlignment="1">
      <alignment horizontal="left" wrapText="1" indent="2"/>
    </xf>
    <xf numFmtId="3" fontId="7" fillId="0" borderId="5" xfId="48" applyNumberFormat="1" applyFont="1" applyBorder="1" applyAlignment="1">
      <alignment wrapText="1"/>
    </xf>
    <xf numFmtId="3" fontId="7" fillId="0" borderId="28" xfId="48" applyNumberFormat="1" applyFont="1" applyBorder="1" applyAlignment="1">
      <alignment wrapText="1"/>
    </xf>
    <xf numFmtId="0" fontId="7" fillId="0" borderId="27" xfId="48" applyFont="1" applyBorder="1" applyAlignment="1">
      <alignment horizontal="left" wrapText="1" indent="3"/>
    </xf>
    <xf numFmtId="0" fontId="7" fillId="0" borderId="27" xfId="48" applyFont="1" applyBorder="1" applyAlignment="1">
      <alignment horizontal="left" wrapText="1" indent="4"/>
    </xf>
    <xf numFmtId="0" fontId="7" fillId="0" borderId="35" xfId="48" applyFont="1" applyBorder="1" applyAlignment="1">
      <alignment horizontal="left" wrapText="1" indent="5"/>
    </xf>
    <xf numFmtId="3" fontId="7" fillId="0" borderId="45" xfId="48" applyNumberFormat="1" applyFont="1" applyBorder="1" applyAlignment="1">
      <alignment wrapText="1"/>
    </xf>
    <xf numFmtId="3" fontId="7" fillId="0" borderId="34" xfId="48" applyNumberFormat="1" applyFont="1" applyBorder="1" applyAlignment="1">
      <alignment wrapText="1"/>
    </xf>
    <xf numFmtId="0" fontId="13" fillId="0" borderId="0" xfId="48" applyFont="1"/>
    <xf numFmtId="0" fontId="2" fillId="0" borderId="0" xfId="48" applyFont="1" applyAlignment="1">
      <alignment horizontal="center" vertical="center"/>
    </xf>
    <xf numFmtId="0" fontId="2" fillId="0" borderId="0" xfId="48" applyFont="1"/>
    <xf numFmtId="0" fontId="9" fillId="0" borderId="13" xfId="5" applyFont="1" applyBorder="1" applyAlignment="1">
      <alignment vertical="center"/>
    </xf>
    <xf numFmtId="164" fontId="4" fillId="0" borderId="73" xfId="2" applyNumberFormat="1" applyFont="1" applyBorder="1" applyAlignment="1">
      <alignment wrapText="1"/>
    </xf>
    <xf numFmtId="0" fontId="9" fillId="0" borderId="73" xfId="16" applyFont="1" applyBorder="1" applyAlignment="1">
      <alignment wrapText="1"/>
    </xf>
    <xf numFmtId="0" fontId="9" fillId="0" borderId="73" xfId="5" applyFont="1" applyBorder="1" applyAlignment="1">
      <alignment vertical="center"/>
    </xf>
    <xf numFmtId="164" fontId="2" fillId="0" borderId="4" xfId="2" applyNumberFormat="1" applyFont="1" applyBorder="1" applyAlignment="1">
      <alignment horizontal="right" wrapText="1"/>
    </xf>
    <xf numFmtId="164" fontId="2" fillId="0" borderId="80" xfId="2" applyNumberFormat="1" applyFont="1" applyBorder="1" applyAlignment="1">
      <alignment horizontal="right" wrapText="1"/>
    </xf>
    <xf numFmtId="164" fontId="2" fillId="12" borderId="4" xfId="2" applyNumberFormat="1" applyFont="1" applyFill="1" applyBorder="1" applyAlignment="1">
      <alignment horizontal="right" wrapText="1"/>
    </xf>
    <xf numFmtId="164" fontId="2" fillId="12" borderId="80" xfId="2" applyNumberFormat="1" applyFont="1" applyFill="1" applyBorder="1" applyAlignment="1">
      <alignment wrapText="1"/>
    </xf>
    <xf numFmtId="164" fontId="9" fillId="12" borderId="80" xfId="2" applyNumberFormat="1" applyFont="1" applyFill="1" applyBorder="1" applyAlignment="1">
      <alignment vertical="top" wrapText="1"/>
    </xf>
    <xf numFmtId="164" fontId="2" fillId="12" borderId="80" xfId="2" applyNumberFormat="1" applyFont="1" applyFill="1" applyBorder="1" applyAlignment="1">
      <alignment horizontal="right" wrapText="1"/>
    </xf>
    <xf numFmtId="3" fontId="3" fillId="0" borderId="8" xfId="17" applyNumberFormat="1" applyFont="1" applyBorder="1" applyAlignment="1">
      <alignment horizontal="right"/>
    </xf>
    <xf numFmtId="3" fontId="3" fillId="0" borderId="81" xfId="17" applyNumberFormat="1" applyFont="1" applyBorder="1" applyAlignment="1">
      <alignment horizontal="right"/>
    </xf>
    <xf numFmtId="0" fontId="3" fillId="0" borderId="80" xfId="13" applyFont="1" applyBorder="1" applyAlignment="1">
      <alignment horizontal="left" vertical="top" wrapText="1" indent="3"/>
    </xf>
    <xf numFmtId="165" fontId="8" fillId="0" borderId="80" xfId="18" applyNumberFormat="1" applyFont="1" applyBorder="1" applyAlignment="1">
      <alignment wrapText="1"/>
    </xf>
    <xf numFmtId="3" fontId="2" fillId="0" borderId="4" xfId="17" applyNumberFormat="1" applyFont="1" applyBorder="1" applyAlignment="1">
      <alignment horizontal="right"/>
    </xf>
    <xf numFmtId="3" fontId="2" fillId="0" borderId="81" xfId="17" applyNumberFormat="1" applyFont="1" applyBorder="1" applyAlignment="1">
      <alignment horizontal="right"/>
    </xf>
    <xf numFmtId="0" fontId="2" fillId="0" borderId="80" xfId="13" applyFont="1" applyBorder="1" applyAlignment="1">
      <alignment horizontal="left" vertical="top" wrapText="1" indent="4"/>
    </xf>
    <xf numFmtId="165" fontId="7" fillId="0" borderId="80" xfId="18" applyNumberFormat="1" applyFont="1" applyBorder="1" applyAlignment="1">
      <alignment wrapText="1"/>
    </xf>
    <xf numFmtId="165" fontId="58" fillId="0" borderId="0" xfId="48" applyNumberFormat="1"/>
    <xf numFmtId="0" fontId="2" fillId="0" borderId="80" xfId="13" applyFont="1" applyBorder="1" applyAlignment="1">
      <alignment horizontal="left" vertical="top" wrapText="1" indent="6"/>
    </xf>
    <xf numFmtId="3" fontId="3" fillId="0" borderId="4" xfId="17" applyNumberFormat="1" applyFont="1" applyBorder="1" applyAlignment="1">
      <alignment horizontal="right"/>
    </xf>
    <xf numFmtId="3" fontId="13" fillId="0" borderId="81" xfId="17" applyNumberFormat="1" applyFont="1" applyBorder="1" applyAlignment="1">
      <alignment horizontal="right"/>
    </xf>
    <xf numFmtId="0" fontId="12" fillId="0" borderId="80" xfId="7" applyNumberFormat="1" applyBorder="1" applyAlignment="1">
      <alignment horizontal="left" wrapText="1" indent="4"/>
    </xf>
    <xf numFmtId="0" fontId="2" fillId="0" borderId="80" xfId="13" quotePrefix="1" applyFont="1" applyBorder="1" applyAlignment="1">
      <alignment horizontal="left" vertical="top" wrapText="1" indent="7"/>
    </xf>
    <xf numFmtId="164" fontId="2" fillId="0" borderId="0" xfId="48" applyNumberFormat="1" applyFont="1" applyAlignment="1">
      <alignment wrapText="1"/>
    </xf>
    <xf numFmtId="164" fontId="2" fillId="0" borderId="0" xfId="48" applyNumberFormat="1" applyFont="1"/>
    <xf numFmtId="3" fontId="2" fillId="0" borderId="0" xfId="48" applyNumberFormat="1" applyFont="1"/>
    <xf numFmtId="164" fontId="43" fillId="0" borderId="0" xfId="19" applyNumberFormat="1" applyFont="1" applyAlignment="1">
      <alignment horizontal="center" wrapText="1"/>
    </xf>
    <xf numFmtId="0" fontId="13" fillId="0" borderId="0" xfId="19" applyFont="1"/>
    <xf numFmtId="1" fontId="3" fillId="0" borderId="0" xfId="49" applyNumberFormat="1" applyFont="1" applyAlignment="1">
      <alignment horizontal="center"/>
    </xf>
    <xf numFmtId="1" fontId="13" fillId="0" borderId="0" xfId="49" applyNumberFormat="1" applyFont="1"/>
    <xf numFmtId="3" fontId="3" fillId="0" borderId="0" xfId="49" applyNumberFormat="1" applyFont="1" applyAlignment="1">
      <alignment horizontal="center"/>
    </xf>
    <xf numFmtId="3" fontId="13" fillId="0" borderId="0" xfId="49" applyNumberFormat="1" applyFont="1"/>
    <xf numFmtId="3" fontId="13" fillId="0" borderId="0" xfId="49" applyNumberFormat="1" applyFont="1" applyAlignment="1">
      <alignment horizontal="right"/>
    </xf>
    <xf numFmtId="1" fontId="60" fillId="0" borderId="0" xfId="49" applyNumberFormat="1" applyFont="1" applyAlignment="1">
      <alignment horizontal="center" vertical="center" wrapText="1"/>
    </xf>
    <xf numFmtId="1" fontId="26" fillId="0" borderId="0" xfId="49" applyNumberFormat="1" applyFont="1" applyAlignment="1">
      <alignment horizontal="center" vertical="center" wrapText="1"/>
    </xf>
    <xf numFmtId="1" fontId="26" fillId="0" borderId="31" xfId="49" applyNumberFormat="1" applyFont="1" applyBorder="1" applyAlignment="1">
      <alignment horizontal="center" vertical="center" wrapText="1"/>
    </xf>
    <xf numFmtId="0" fontId="48" fillId="0" borderId="31" xfId="50" applyFont="1" applyBorder="1" applyAlignment="1">
      <alignment horizontal="center" vertical="center" wrapText="1"/>
    </xf>
    <xf numFmtId="0" fontId="61" fillId="0" borderId="31" xfId="50" applyFont="1" applyBorder="1" applyAlignment="1">
      <alignment horizontal="center" vertical="center" wrapText="1"/>
    </xf>
    <xf numFmtId="3" fontId="52" fillId="0" borderId="31" xfId="51" applyNumberFormat="1" applyFont="1" applyBorder="1" applyAlignment="1">
      <alignment horizontal="left" wrapText="1"/>
    </xf>
    <xf numFmtId="1" fontId="26" fillId="0" borderId="0" xfId="49" applyNumberFormat="1" applyFont="1" applyAlignment="1">
      <alignment vertical="center" wrapText="1"/>
    </xf>
    <xf numFmtId="0" fontId="48" fillId="0" borderId="0" xfId="50" applyFont="1" applyAlignment="1">
      <alignment vertical="center" wrapText="1"/>
    </xf>
    <xf numFmtId="1" fontId="26" fillId="0" borderId="0" xfId="49" applyNumberFormat="1" applyFont="1" applyAlignment="1">
      <alignment horizontal="center" wrapText="1"/>
    </xf>
    <xf numFmtId="169" fontId="62" fillId="0" borderId="0" xfId="52" applyNumberFormat="1" applyFont="1" applyAlignment="1">
      <alignment horizontal="right" vertical="center"/>
    </xf>
    <xf numFmtId="1" fontId="50" fillId="0" borderId="0" xfId="49" applyNumberFormat="1" applyFont="1" applyAlignment="1">
      <alignment horizontal="left" wrapText="1"/>
    </xf>
    <xf numFmtId="3" fontId="52" fillId="0" borderId="0" xfId="49" applyNumberFormat="1" applyFont="1" applyAlignment="1">
      <alignment horizontal="right" wrapText="1"/>
    </xf>
    <xf numFmtId="3" fontId="50" fillId="0" borderId="0" xfId="49" applyNumberFormat="1" applyFont="1" applyAlignment="1">
      <alignment horizontal="right" wrapText="1"/>
    </xf>
    <xf numFmtId="3" fontId="13" fillId="0" borderId="0" xfId="49" applyNumberFormat="1" applyFont="1" applyAlignment="1">
      <alignment wrapText="1"/>
    </xf>
    <xf numFmtId="1" fontId="15" fillId="0" borderId="0" xfId="49" applyNumberFormat="1" applyFont="1" applyAlignment="1">
      <alignment horizontal="left" wrapText="1"/>
    </xf>
    <xf numFmtId="3" fontId="15" fillId="0" borderId="0" xfId="49" applyNumberFormat="1" applyFont="1" applyAlignment="1">
      <alignment horizontal="right" wrapText="1"/>
    </xf>
    <xf numFmtId="1" fontId="51" fillId="0" borderId="0" xfId="49" applyNumberFormat="1" applyFont="1" applyAlignment="1">
      <alignment horizontal="center" vertical="center" wrapText="1"/>
    </xf>
    <xf numFmtId="169" fontId="64" fillId="0" borderId="0" xfId="52" applyNumberFormat="1" applyFont="1" applyAlignment="1">
      <alignment horizontal="right" vertical="center"/>
    </xf>
    <xf numFmtId="1" fontId="15" fillId="0" borderId="0" xfId="49" applyNumberFormat="1" applyFont="1"/>
    <xf numFmtId="0" fontId="50" fillId="0" borderId="0" xfId="48" applyFont="1" applyAlignment="1">
      <alignment wrapText="1"/>
    </xf>
    <xf numFmtId="1" fontId="52" fillId="0" borderId="0" xfId="49" applyNumberFormat="1" applyFont="1"/>
    <xf numFmtId="0" fontId="52" fillId="0" borderId="0" xfId="43" applyFont="1"/>
    <xf numFmtId="1" fontId="48" fillId="0" borderId="0" xfId="49" applyNumberFormat="1" applyFont="1" applyAlignment="1">
      <alignment horizontal="center" wrapText="1"/>
    </xf>
    <xf numFmtId="1" fontId="51" fillId="0" borderId="31" xfId="49" applyNumberFormat="1" applyFont="1" applyBorder="1" applyAlignment="1">
      <alignment horizontal="center" vertical="center" wrapText="1"/>
    </xf>
    <xf numFmtId="0" fontId="65" fillId="0" borderId="0" xfId="48" applyFont="1" applyAlignment="1">
      <alignment horizontal="center" vertical="center"/>
    </xf>
    <xf numFmtId="1" fontId="15" fillId="0" borderId="0" xfId="49" applyNumberFormat="1" applyFont="1" applyAlignment="1">
      <alignment horizontal="right"/>
    </xf>
    <xf numFmtId="1" fontId="26" fillId="0" borderId="0" xfId="49" applyNumberFormat="1" applyFont="1" applyAlignment="1">
      <alignment horizontal="center"/>
    </xf>
    <xf numFmtId="3" fontId="26" fillId="0" borderId="0" xfId="49" applyNumberFormat="1" applyFont="1" applyAlignment="1">
      <alignment horizontal="right"/>
    </xf>
    <xf numFmtId="3" fontId="60" fillId="0" borderId="0" xfId="49" applyNumberFormat="1" applyFont="1" applyAlignment="1">
      <alignment horizontal="center" vertical="center" wrapText="1"/>
    </xf>
    <xf numFmtId="0" fontId="26" fillId="0" borderId="31" xfId="50" applyFont="1" applyBorder="1" applyAlignment="1">
      <alignment horizontal="center" vertical="center" wrapText="1"/>
    </xf>
    <xf numFmtId="3" fontId="15" fillId="0" borderId="31" xfId="49" applyNumberFormat="1" applyFont="1" applyBorder="1" applyAlignment="1">
      <alignment vertical="center" wrapText="1"/>
    </xf>
    <xf numFmtId="3" fontId="26" fillId="0" borderId="31" xfId="49" applyNumberFormat="1" applyFont="1" applyBorder="1" applyAlignment="1">
      <alignment horizontal="center" vertical="center" wrapText="1"/>
    </xf>
    <xf numFmtId="0" fontId="48" fillId="0" borderId="0" xfId="50" applyFont="1" applyAlignment="1">
      <alignment horizontal="center" vertical="center" wrapText="1"/>
    </xf>
    <xf numFmtId="0" fontId="26" fillId="0" borderId="0" xfId="50" applyFont="1" applyAlignment="1">
      <alignment horizontal="center" vertical="center" wrapText="1"/>
    </xf>
    <xf numFmtId="3" fontId="26" fillId="0" borderId="0" xfId="49" applyNumberFormat="1" applyFont="1" applyAlignment="1">
      <alignment horizontal="center" vertical="center" wrapText="1"/>
    </xf>
    <xf numFmtId="3" fontId="15" fillId="0" borderId="0" xfId="49" applyNumberFormat="1" applyFont="1" applyAlignment="1">
      <alignment horizontal="right" vertical="center" wrapText="1"/>
    </xf>
    <xf numFmtId="3" fontId="15" fillId="0" borderId="0" xfId="50" applyNumberFormat="1" applyFont="1" applyAlignment="1">
      <alignment horizontal="right" vertical="center" wrapText="1"/>
    </xf>
    <xf numFmtId="1" fontId="48" fillId="0" borderId="0" xfId="49" applyNumberFormat="1" applyFont="1" applyAlignment="1">
      <alignment horizontal="center" vertical="center" wrapText="1"/>
    </xf>
    <xf numFmtId="3" fontId="15" fillId="0" borderId="0" xfId="49" applyNumberFormat="1" applyFont="1" applyAlignment="1">
      <alignment horizontal="right"/>
    </xf>
    <xf numFmtId="0" fontId="51" fillId="0" borderId="31" xfId="50" applyFont="1" applyBorder="1" applyAlignment="1">
      <alignment horizontal="center" vertical="center" wrapText="1"/>
    </xf>
    <xf numFmtId="1" fontId="52" fillId="0" borderId="0" xfId="49" applyNumberFormat="1" applyFont="1" applyAlignment="1">
      <alignment horizontal="right"/>
    </xf>
    <xf numFmtId="0" fontId="52" fillId="0" borderId="0" xfId="43" applyFont="1" applyAlignment="1">
      <alignment horizontal="right"/>
    </xf>
    <xf numFmtId="3" fontId="52" fillId="0" borderId="31" xfId="51" applyNumberFormat="1" applyFont="1" applyBorder="1" applyAlignment="1">
      <alignment wrapText="1"/>
    </xf>
    <xf numFmtId="1" fontId="60" fillId="0" borderId="0" xfId="49" applyNumberFormat="1" applyFont="1" applyAlignment="1">
      <alignment horizontal="center" wrapText="1"/>
    </xf>
    <xf numFmtId="3" fontId="60" fillId="0" borderId="0" xfId="49" applyNumberFormat="1" applyFont="1" applyAlignment="1">
      <alignment horizontal="right" wrapText="1"/>
    </xf>
    <xf numFmtId="3" fontId="13" fillId="0" borderId="0" xfId="49" applyNumberFormat="1" applyFont="1" applyAlignment="1">
      <alignment horizontal="right" wrapText="1"/>
    </xf>
    <xf numFmtId="1" fontId="13" fillId="0" borderId="0" xfId="49" applyNumberFormat="1" applyFont="1" applyAlignment="1">
      <alignment horizontal="left" wrapText="1"/>
    </xf>
    <xf numFmtId="1" fontId="3" fillId="0" borderId="0" xfId="49" applyNumberFormat="1" applyFont="1" applyAlignment="1">
      <alignment horizontal="center" wrapText="1"/>
    </xf>
    <xf numFmtId="169" fontId="66" fillId="0" borderId="0" xfId="52" applyNumberFormat="1" applyFont="1" applyAlignment="1">
      <alignment horizontal="right" vertical="center"/>
    </xf>
    <xf numFmtId="3" fontId="3" fillId="0" borderId="0" xfId="49" applyNumberFormat="1" applyFont="1"/>
    <xf numFmtId="1" fontId="3" fillId="0" borderId="31" xfId="49" applyNumberFormat="1" applyFont="1" applyBorder="1" applyAlignment="1">
      <alignment horizontal="center" wrapText="1"/>
    </xf>
    <xf numFmtId="1" fontId="2" fillId="0" borderId="0" xfId="49" applyNumberFormat="1" applyFont="1"/>
    <xf numFmtId="1" fontId="51" fillId="0" borderId="0" xfId="49" applyNumberFormat="1" applyFont="1" applyAlignment="1">
      <alignment horizontal="center"/>
    </xf>
    <xf numFmtId="0" fontId="15" fillId="0" borderId="0" xfId="48" applyFont="1" applyAlignment="1">
      <alignment wrapText="1"/>
    </xf>
    <xf numFmtId="3" fontId="15" fillId="0" borderId="0" xfId="49" applyNumberFormat="1" applyFont="1"/>
    <xf numFmtId="164" fontId="3" fillId="10" borderId="0" xfId="29" applyNumberFormat="1" applyFont="1" applyFill="1" applyAlignment="1">
      <alignment horizontal="left" vertical="center" wrapText="1"/>
    </xf>
    <xf numFmtId="164" fontId="3" fillId="10" borderId="0" xfId="8" applyNumberFormat="1" applyFont="1" applyFill="1" applyAlignment="1">
      <alignment wrapText="1"/>
    </xf>
    <xf numFmtId="0" fontId="67" fillId="0" borderId="19" xfId="0" applyFont="1" applyBorder="1" applyAlignment="1">
      <alignment horizontal="justify" vertical="center"/>
    </xf>
    <xf numFmtId="0" fontId="35" fillId="0" borderId="21" xfId="0" applyFont="1" applyBorder="1" applyAlignment="1">
      <alignment horizontal="justify" vertical="center"/>
    </xf>
    <xf numFmtId="0" fontId="35" fillId="0" borderId="21" xfId="0" applyFont="1" applyBorder="1" applyAlignment="1">
      <alignment horizontal="justify"/>
    </xf>
    <xf numFmtId="0" fontId="35" fillId="0" borderId="17" xfId="0" applyFont="1" applyBorder="1" applyAlignment="1">
      <alignment horizontal="justify" vertical="center"/>
    </xf>
    <xf numFmtId="0" fontId="67" fillId="0" borderId="18" xfId="0" applyFont="1" applyBorder="1" applyAlignment="1">
      <alignment horizontal="justify" vertical="center"/>
    </xf>
    <xf numFmtId="0" fontId="68" fillId="0" borderId="74" xfId="0" applyFont="1" applyBorder="1" applyAlignment="1">
      <alignment horizontal="justify" vertical="center"/>
    </xf>
    <xf numFmtId="164" fontId="15" fillId="0" borderId="74" xfId="8" applyNumberFormat="1" applyFont="1" applyBorder="1" applyAlignment="1">
      <alignment horizontal="justify" wrapText="1"/>
    </xf>
    <xf numFmtId="164" fontId="15" fillId="0" borderId="16" xfId="8" applyNumberFormat="1" applyFont="1" applyBorder="1" applyAlignment="1">
      <alignment horizontal="justify" wrapText="1"/>
    </xf>
    <xf numFmtId="0" fontId="15" fillId="0" borderId="50" xfId="5" applyFont="1" applyBorder="1" applyAlignment="1">
      <alignment vertical="top" wrapText="1"/>
    </xf>
    <xf numFmtId="0" fontId="15" fillId="0" borderId="50" xfId="5" applyFont="1" applyBorder="1" applyAlignment="1">
      <alignment vertical="center" wrapText="1"/>
    </xf>
    <xf numFmtId="0" fontId="3" fillId="0" borderId="0" xfId="48" applyFont="1" applyAlignment="1">
      <alignment horizontal="center" vertical="center"/>
    </xf>
    <xf numFmtId="3" fontId="3" fillId="0" borderId="0" xfId="49" applyNumberFormat="1" applyFont="1" applyAlignment="1">
      <alignment horizontal="center" vertical="center"/>
    </xf>
    <xf numFmtId="0" fontId="3" fillId="0" borderId="0" xfId="2" applyFont="1" applyAlignment="1">
      <alignment horizontal="center" vertical="center"/>
    </xf>
    <xf numFmtId="0" fontId="26" fillId="0" borderId="0" xfId="8" applyFont="1" applyAlignment="1">
      <alignment horizontal="center" vertical="top" wrapText="1"/>
    </xf>
    <xf numFmtId="0" fontId="11" fillId="0" borderId="0" xfId="0" applyFont="1" applyAlignment="1">
      <alignment vertical="center"/>
    </xf>
    <xf numFmtId="0" fontId="12" fillId="0" borderId="0" xfId="0" applyFont="1" applyAlignment="1">
      <alignment vertical="center" wrapText="1"/>
    </xf>
    <xf numFmtId="0" fontId="33" fillId="0" borderId="0" xfId="0" applyFont="1" applyAlignment="1">
      <alignment vertical="center" wrapText="1"/>
    </xf>
    <xf numFmtId="3" fontId="11" fillId="0" borderId="0" xfId="6" applyNumberFormat="1" applyFont="1" applyFill="1" applyBorder="1" applyAlignment="1">
      <alignment horizontal="right" vertical="center"/>
    </xf>
    <xf numFmtId="3" fontId="3" fillId="0" borderId="0" xfId="4" applyNumberFormat="1" applyFont="1"/>
    <xf numFmtId="3" fontId="12" fillId="0" borderId="0" xfId="0" applyNumberFormat="1" applyFont="1" applyAlignment="1">
      <alignment vertical="center" wrapText="1"/>
    </xf>
    <xf numFmtId="3" fontId="2" fillId="0" borderId="0" xfId="4" applyNumberFormat="1" applyFont="1"/>
    <xf numFmtId="3" fontId="11" fillId="0" borderId="0" xfId="0" applyNumberFormat="1" applyFont="1" applyAlignment="1">
      <alignment vertical="center" wrapText="1"/>
    </xf>
    <xf numFmtId="0" fontId="38" fillId="0" borderId="0" xfId="0" applyFont="1" applyAlignment="1">
      <alignment vertical="center" wrapText="1"/>
    </xf>
    <xf numFmtId="0" fontId="11" fillId="0" borderId="0" xfId="0" applyFont="1" applyAlignment="1">
      <alignment horizontal="right" vertical="center" wrapText="1"/>
    </xf>
    <xf numFmtId="0" fontId="11" fillId="0" borderId="0" xfId="0" applyFont="1" applyAlignment="1">
      <alignment vertical="center" wrapText="1"/>
    </xf>
    <xf numFmtId="3" fontId="2" fillId="0" borderId="26" xfId="4" applyNumberFormat="1" applyFont="1" applyBorder="1" applyAlignment="1">
      <alignment horizontal="right"/>
    </xf>
    <xf numFmtId="0" fontId="21" fillId="0" borderId="28" xfId="0" applyFont="1" applyBorder="1" applyAlignment="1">
      <alignment horizontal="right" vertical="center"/>
    </xf>
    <xf numFmtId="0" fontId="0" fillId="0" borderId="28" xfId="0" applyBorder="1" applyAlignment="1">
      <alignment horizontal="right"/>
    </xf>
    <xf numFmtId="3" fontId="3" fillId="0" borderId="28" xfId="4" applyNumberFormat="1" applyFont="1" applyBorder="1" applyAlignment="1">
      <alignment horizontal="right"/>
    </xf>
    <xf numFmtId="3" fontId="2" fillId="0" borderId="28" xfId="4" applyNumberFormat="1" applyFont="1" applyBorder="1" applyAlignment="1">
      <alignment horizontal="right"/>
    </xf>
    <xf numFmtId="3" fontId="2" fillId="0" borderId="34" xfId="4" applyNumberFormat="1" applyFont="1" applyBorder="1" applyAlignment="1">
      <alignment horizontal="right"/>
    </xf>
    <xf numFmtId="165" fontId="7" fillId="0" borderId="11" xfId="0" applyNumberFormat="1" applyFont="1" applyBorder="1" applyAlignment="1">
      <alignment horizontal="right" wrapText="1"/>
    </xf>
    <xf numFmtId="3" fontId="2" fillId="0" borderId="42" xfId="4" applyNumberFormat="1" applyFont="1" applyBorder="1" applyAlignment="1">
      <alignment horizontal="right"/>
    </xf>
    <xf numFmtId="0" fontId="24" fillId="0" borderId="37" xfId="0" applyFont="1" applyBorder="1" applyAlignment="1">
      <alignment wrapText="1"/>
    </xf>
    <xf numFmtId="165" fontId="7" fillId="0" borderId="9" xfId="0" applyNumberFormat="1" applyFont="1" applyBorder="1" applyAlignment="1">
      <alignment horizontal="right" wrapText="1"/>
    </xf>
    <xf numFmtId="0" fontId="12" fillId="3" borderId="27" xfId="0" applyFont="1" applyFill="1" applyBorder="1" applyAlignment="1">
      <alignment vertical="center" wrapText="1"/>
    </xf>
    <xf numFmtId="0" fontId="38" fillId="3" borderId="25" xfId="0" applyFont="1" applyFill="1" applyBorder="1" applyAlignment="1">
      <alignment vertical="center"/>
    </xf>
    <xf numFmtId="0" fontId="12" fillId="0" borderId="14" xfId="0" applyFont="1" applyBorder="1" applyAlignment="1">
      <alignment horizontal="right" vertical="center"/>
    </xf>
    <xf numFmtId="0" fontId="12" fillId="0" borderId="26" xfId="0" applyFont="1" applyBorder="1" applyAlignment="1">
      <alignment horizontal="right" vertical="center" wrapText="1"/>
    </xf>
    <xf numFmtId="0" fontId="12" fillId="0" borderId="5" xfId="0" applyFont="1" applyBorder="1" applyAlignment="1">
      <alignment horizontal="right" vertical="center" wrapText="1"/>
    </xf>
    <xf numFmtId="0" fontId="38" fillId="3" borderId="27" xfId="0" applyFont="1" applyFill="1" applyBorder="1" applyAlignment="1">
      <alignment vertical="center" wrapText="1"/>
    </xf>
    <xf numFmtId="0" fontId="12" fillId="3" borderId="27" xfId="0" applyFont="1" applyFill="1" applyBorder="1" applyAlignment="1">
      <alignment horizontal="left" vertical="center" wrapText="1"/>
    </xf>
    <xf numFmtId="165" fontId="23" fillId="0" borderId="14" xfId="0" applyNumberFormat="1" applyFont="1" applyBorder="1" applyAlignment="1">
      <alignment wrapText="1"/>
    </xf>
    <xf numFmtId="3" fontId="4" fillId="0" borderId="26" xfId="4" applyNumberFormat="1" applyFont="1" applyBorder="1" applyAlignment="1">
      <alignment horizontal="right"/>
    </xf>
    <xf numFmtId="0" fontId="2" fillId="3" borderId="27" xfId="0" applyFont="1" applyFill="1" applyBorder="1" applyAlignment="1">
      <alignment vertical="center" wrapText="1"/>
    </xf>
    <xf numFmtId="3" fontId="2" fillId="0" borderId="5" xfId="6" applyNumberFormat="1" applyFont="1" applyFill="1" applyBorder="1" applyAlignment="1">
      <alignment horizontal="right" vertical="center"/>
    </xf>
    <xf numFmtId="0" fontId="2" fillId="3" borderId="27" xfId="0" applyFont="1" applyFill="1" applyBorder="1" applyAlignment="1">
      <alignment horizontal="left" vertical="center" wrapText="1"/>
    </xf>
    <xf numFmtId="0" fontId="0" fillId="0" borderId="27" xfId="0" applyBorder="1"/>
    <xf numFmtId="0" fontId="16" fillId="0" borderId="27" xfId="0" applyFont="1" applyBorder="1" applyAlignment="1">
      <alignment horizontal="justify" vertical="justify" wrapText="1"/>
    </xf>
    <xf numFmtId="0" fontId="0" fillId="0" borderId="5" xfId="0" applyBorder="1" applyAlignment="1">
      <alignment wrapText="1"/>
    </xf>
    <xf numFmtId="0" fontId="0" fillId="0" borderId="28" xfId="0" applyBorder="1" applyAlignment="1">
      <alignment wrapText="1"/>
    </xf>
    <xf numFmtId="0" fontId="0" fillId="0" borderId="35" xfId="0" applyBorder="1"/>
    <xf numFmtId="0" fontId="0" fillId="0" borderId="45" xfId="0" applyBorder="1"/>
    <xf numFmtId="0" fontId="0" fillId="0" borderId="34" xfId="0" applyBorder="1"/>
    <xf numFmtId="3" fontId="11" fillId="0" borderId="5" xfId="0" applyNumberFormat="1" applyFont="1" applyBorder="1" applyAlignment="1">
      <alignment vertical="center"/>
    </xf>
    <xf numFmtId="3" fontId="12" fillId="0" borderId="5" xfId="0" applyNumberFormat="1" applyFont="1" applyBorder="1" applyAlignment="1">
      <alignment vertical="center"/>
    </xf>
    <xf numFmtId="164" fontId="9" fillId="0" borderId="27" xfId="2" applyNumberFormat="1" applyFont="1" applyBorder="1" applyAlignment="1">
      <alignment wrapText="1"/>
    </xf>
    <xf numFmtId="164" fontId="2" fillId="3" borderId="5" xfId="2" applyNumberFormat="1" applyFont="1" applyFill="1" applyBorder="1" applyAlignment="1">
      <alignment vertical="top" wrapText="1"/>
    </xf>
    <xf numFmtId="164" fontId="2" fillId="3" borderId="28" xfId="2" applyNumberFormat="1" applyFont="1" applyFill="1" applyBorder="1" applyAlignment="1">
      <alignment vertical="top" wrapText="1"/>
    </xf>
    <xf numFmtId="0" fontId="7" fillId="0" borderId="5" xfId="0" applyFont="1" applyBorder="1" applyAlignment="1">
      <alignment wrapText="1"/>
    </xf>
    <xf numFmtId="0" fontId="7" fillId="0" borderId="28" xfId="0" applyFont="1" applyBorder="1" applyAlignment="1">
      <alignment wrapText="1"/>
    </xf>
    <xf numFmtId="164" fontId="9" fillId="3" borderId="27" xfId="2" applyNumberFormat="1" applyFont="1" applyFill="1" applyBorder="1" applyAlignment="1">
      <alignment vertical="top" wrapText="1"/>
    </xf>
    <xf numFmtId="164" fontId="2" fillId="3" borderId="27" xfId="2" applyNumberFormat="1" applyFont="1" applyFill="1" applyBorder="1" applyAlignment="1">
      <alignment vertical="top" wrapText="1"/>
    </xf>
    <xf numFmtId="0" fontId="18" fillId="0" borderId="5" xfId="0" applyFont="1" applyBorder="1"/>
    <xf numFmtId="0" fontId="57" fillId="0" borderId="27" xfId="0" applyFont="1" applyBorder="1" applyAlignment="1">
      <alignment horizontal="right" wrapText="1"/>
    </xf>
    <xf numFmtId="0" fontId="12" fillId="3" borderId="35" xfId="0" applyFont="1" applyFill="1" applyBorder="1" applyAlignment="1">
      <alignment horizontal="left" vertical="center" wrapText="1"/>
    </xf>
    <xf numFmtId="0" fontId="38" fillId="3" borderId="25" xfId="0" applyFont="1" applyFill="1" applyBorder="1" applyAlignment="1">
      <alignment vertical="center" wrapText="1"/>
    </xf>
    <xf numFmtId="0" fontId="11" fillId="0" borderId="14" xfId="0" applyFont="1" applyBorder="1" applyAlignment="1">
      <alignment horizontal="right" vertical="center"/>
    </xf>
    <xf numFmtId="0" fontId="33" fillId="0" borderId="0" xfId="0" applyFont="1" applyAlignment="1">
      <alignment horizontal="right" vertical="center" wrapText="1"/>
    </xf>
    <xf numFmtId="164" fontId="9" fillId="0" borderId="0" xfId="0" applyNumberFormat="1" applyFont="1" applyAlignment="1">
      <alignment horizontal="left" wrapText="1"/>
    </xf>
    <xf numFmtId="0" fontId="45" fillId="0" borderId="0" xfId="0" applyFont="1"/>
    <xf numFmtId="0" fontId="11" fillId="0" borderId="0" xfId="0" applyFont="1" applyAlignment="1">
      <alignment horizontal="right" vertical="center"/>
    </xf>
    <xf numFmtId="0" fontId="3" fillId="0" borderId="0" xfId="5" applyFont="1" applyAlignment="1">
      <alignment horizontal="left" wrapText="1"/>
    </xf>
    <xf numFmtId="3" fontId="11" fillId="0" borderId="0" xfId="6" applyNumberFormat="1" applyFont="1" applyFill="1" applyBorder="1">
      <alignment vertical="center"/>
    </xf>
    <xf numFmtId="3" fontId="11" fillId="0" borderId="0" xfId="0" applyNumberFormat="1" applyFont="1" applyAlignment="1">
      <alignment horizontal="right" vertical="center"/>
    </xf>
    <xf numFmtId="0" fontId="2" fillId="0" borderId="0" xfId="14" quotePrefix="1" applyFill="1" applyBorder="1" applyAlignment="1">
      <alignment horizontal="left" vertical="center" wrapText="1" indent="1"/>
    </xf>
    <xf numFmtId="3" fontId="10" fillId="0" borderId="0" xfId="6" applyNumberFormat="1" applyFill="1" applyBorder="1">
      <alignment vertical="center"/>
    </xf>
    <xf numFmtId="3" fontId="12" fillId="0" borderId="0" xfId="0" applyNumberFormat="1" applyFont="1" applyAlignment="1">
      <alignment horizontal="right" vertical="center"/>
    </xf>
    <xf numFmtId="0" fontId="2" fillId="0" borderId="0" xfId="14" quotePrefix="1" applyFill="1" applyBorder="1" applyAlignment="1">
      <alignment horizontal="left" vertical="center" wrapText="1" indent="2"/>
    </xf>
    <xf numFmtId="0" fontId="3" fillId="0" borderId="0" xfId="14" quotePrefix="1" applyFont="1" applyFill="1" applyBorder="1" applyAlignment="1">
      <alignment horizontal="left" vertical="center" wrapText="1"/>
    </xf>
    <xf numFmtId="0" fontId="2" fillId="0" borderId="0" xfId="14" quotePrefix="1" applyFill="1" applyBorder="1" applyAlignment="1">
      <alignment horizontal="left" vertical="center" wrapText="1" indent="3"/>
    </xf>
    <xf numFmtId="0" fontId="38" fillId="0" borderId="25" xfId="0" applyFont="1" applyBorder="1" applyAlignment="1">
      <alignment vertical="center"/>
    </xf>
    <xf numFmtId="164" fontId="2" fillId="0" borderId="27" xfId="0" applyNumberFormat="1" applyFont="1" applyBorder="1" applyAlignment="1">
      <alignment horizontal="left" wrapText="1"/>
    </xf>
    <xf numFmtId="0" fontId="2" fillId="0" borderId="27" xfId="14" quotePrefix="1" applyFill="1" applyBorder="1" applyAlignment="1">
      <alignment horizontal="justify" vertical="center" wrapText="1"/>
    </xf>
    <xf numFmtId="0" fontId="3" fillId="0" borderId="0" xfId="5" applyFont="1" applyAlignment="1">
      <alignment horizontal="center" vertical="top"/>
    </xf>
    <xf numFmtId="0" fontId="2" fillId="0" borderId="6" xfId="0" applyFont="1" applyBorder="1" applyAlignment="1">
      <alignment vertical="center" wrapText="1"/>
    </xf>
    <xf numFmtId="0" fontId="2" fillId="0" borderId="5" xfId="0" applyFont="1" applyBorder="1" applyAlignment="1">
      <alignment horizontal="right" vertical="center" wrapText="1"/>
    </xf>
    <xf numFmtId="0" fontId="2" fillId="0" borderId="4" xfId="0" applyFont="1" applyBorder="1" applyAlignment="1">
      <alignment vertical="center" wrapText="1"/>
    </xf>
    <xf numFmtId="0" fontId="2" fillId="0" borderId="0" xfId="5" applyFont="1" applyAlignment="1">
      <alignment horizontal="center" vertical="top"/>
    </xf>
    <xf numFmtId="0" fontId="3" fillId="2" borderId="6" xfId="0" applyFont="1" applyFill="1" applyBorder="1" applyAlignment="1">
      <alignment vertical="center" wrapText="1"/>
    </xf>
    <xf numFmtId="0" fontId="3" fillId="2" borderId="28" xfId="0" applyFont="1" applyFill="1" applyBorder="1" applyAlignment="1">
      <alignment vertical="center" wrapText="1"/>
    </xf>
    <xf numFmtId="3" fontId="3" fillId="0" borderId="28" xfId="0" applyNumberFormat="1" applyFont="1" applyBorder="1"/>
    <xf numFmtId="0" fontId="2" fillId="0" borderId="27" xfId="41" quotePrefix="1" applyBorder="1" applyAlignment="1">
      <alignment horizontal="left" wrapText="1" indent="2" shrinkToFit="1"/>
    </xf>
    <xf numFmtId="3" fontId="2" fillId="0" borderId="4" xfId="0" applyNumberFormat="1" applyFont="1" applyBorder="1"/>
    <xf numFmtId="0" fontId="2" fillId="0" borderId="27" xfId="23" quotePrefix="1" applyBorder="1" applyAlignment="1">
      <alignment horizontal="left" wrapText="1" indent="3" shrinkToFit="1"/>
    </xf>
    <xf numFmtId="3" fontId="2" fillId="0" borderId="5" xfId="0" applyNumberFormat="1" applyFont="1" applyBorder="1"/>
    <xf numFmtId="3" fontId="3" fillId="0" borderId="4" xfId="0" applyNumberFormat="1" applyFont="1" applyBorder="1"/>
    <xf numFmtId="0" fontId="2" fillId="0" borderId="41" xfId="41" quotePrefix="1" applyBorder="1" applyAlignment="1">
      <alignment horizontal="left" wrapText="1" indent="2" shrinkToFit="1"/>
    </xf>
    <xf numFmtId="3" fontId="2" fillId="0" borderId="28" xfId="0" applyNumberFormat="1" applyFont="1" applyBorder="1"/>
    <xf numFmtId="0" fontId="73" fillId="16" borderId="27" xfId="0" applyFont="1" applyFill="1" applyBorder="1" applyAlignment="1">
      <alignment horizontal="left" wrapText="1" indent="3"/>
    </xf>
    <xf numFmtId="0" fontId="2" fillId="0" borderId="37" xfId="22" quotePrefix="1" applyBorder="1" applyAlignment="1">
      <alignment horizontal="left" wrapText="1" indent="4" shrinkToFit="1"/>
    </xf>
    <xf numFmtId="0" fontId="13" fillId="0" borderId="27" xfId="32" quotePrefix="1" applyFont="1" applyBorder="1" applyAlignment="1">
      <alignment horizontal="left" wrapText="1" indent="2" shrinkToFit="1"/>
    </xf>
    <xf numFmtId="0" fontId="13" fillId="0" borderId="27" xfId="41" quotePrefix="1" applyFont="1" applyBorder="1" applyAlignment="1">
      <alignment horizontal="left" wrapText="1" indent="2" shrinkToFit="1"/>
    </xf>
    <xf numFmtId="0" fontId="13" fillId="0" borderId="27" xfId="23" quotePrefix="1" applyFont="1" applyBorder="1" applyAlignment="1">
      <alignment horizontal="left" wrapText="1" indent="3" shrinkToFit="1"/>
    </xf>
    <xf numFmtId="3" fontId="13" fillId="0" borderId="5" xfId="0" applyNumberFormat="1" applyFont="1" applyBorder="1" applyAlignment="1">
      <alignment horizontal="right"/>
    </xf>
    <xf numFmtId="3" fontId="13" fillId="0" borderId="28" xfId="0" applyNumberFormat="1" applyFont="1" applyBorder="1" applyAlignment="1">
      <alignment horizontal="right"/>
    </xf>
    <xf numFmtId="0" fontId="13" fillId="0" borderId="27" xfId="13" applyFont="1" applyBorder="1" applyAlignment="1">
      <alignment horizontal="left" wrapText="1" indent="2"/>
    </xf>
    <xf numFmtId="0" fontId="13" fillId="0" borderId="27" xfId="13" quotePrefix="1" applyFont="1" applyBorder="1" applyAlignment="1">
      <alignment horizontal="left" wrapText="1" indent="3"/>
    </xf>
    <xf numFmtId="0" fontId="13" fillId="0" borderId="27" xfId="13" applyFont="1" applyBorder="1" applyAlignment="1">
      <alignment horizontal="left" wrapText="1" indent="3"/>
    </xf>
    <xf numFmtId="0" fontId="13" fillId="0" borderId="27" xfId="42" applyFont="1" applyBorder="1" applyAlignment="1">
      <alignment horizontal="left" wrapText="1" indent="4"/>
    </xf>
    <xf numFmtId="0" fontId="13" fillId="0" borderId="27" xfId="13" applyFont="1" applyBorder="1" applyAlignment="1">
      <alignment horizontal="left" wrapText="1" indent="4"/>
    </xf>
    <xf numFmtId="0" fontId="13" fillId="0" borderId="27" xfId="42" applyFont="1" applyBorder="1" applyAlignment="1">
      <alignment horizontal="left" wrapText="1" indent="5"/>
    </xf>
    <xf numFmtId="0" fontId="13" fillId="0" borderId="35" xfId="42" applyFont="1" applyBorder="1" applyAlignment="1">
      <alignment horizontal="left" wrapText="1" indent="5"/>
    </xf>
    <xf numFmtId="3" fontId="46" fillId="0" borderId="45" xfId="11" applyNumberFormat="1" applyFont="1" applyBorder="1">
      <alignment horizontal="right" wrapText="1" shrinkToFit="1"/>
    </xf>
    <xf numFmtId="0" fontId="2" fillId="0" borderId="0" xfId="5" applyFont="1" applyAlignment="1">
      <alignment horizontal="center" vertical="center"/>
    </xf>
    <xf numFmtId="0" fontId="4" fillId="2" borderId="65" xfId="21" applyFont="1" applyFill="1" applyBorder="1" applyAlignment="1">
      <alignment vertical="center" wrapText="1"/>
    </xf>
    <xf numFmtId="3" fontId="4" fillId="2" borderId="69" xfId="21" applyNumberFormat="1" applyFont="1" applyFill="1" applyBorder="1" applyAlignment="1">
      <alignment horizontal="right" vertical="center" wrapText="1"/>
    </xf>
    <xf numFmtId="3" fontId="4" fillId="2" borderId="63" xfId="21" applyNumberFormat="1" applyFont="1" applyFill="1" applyBorder="1" applyAlignment="1">
      <alignment vertical="center" wrapText="1"/>
    </xf>
    <xf numFmtId="0" fontId="13" fillId="0" borderId="65" xfId="13" applyFont="1" applyBorder="1" applyAlignment="1">
      <alignment horizontal="left" wrapText="1" indent="2"/>
    </xf>
    <xf numFmtId="0" fontId="13" fillId="0" borderId="65" xfId="13" applyFont="1" applyBorder="1" applyAlignment="1">
      <alignment horizontal="left" wrapText="1" indent="3"/>
    </xf>
    <xf numFmtId="0" fontId="13" fillId="0" borderId="65" xfId="13" applyFont="1" applyBorder="1" applyAlignment="1">
      <alignment horizontal="left" wrapText="1" indent="4"/>
    </xf>
    <xf numFmtId="0" fontId="13" fillId="0" borderId="65" xfId="13" applyFont="1" applyBorder="1" applyAlignment="1">
      <alignment horizontal="left" wrapText="1" indent="5"/>
    </xf>
    <xf numFmtId="0" fontId="13" fillId="0" borderId="65" xfId="13" applyFont="1" applyBorder="1" applyAlignment="1">
      <alignment horizontal="left" wrapText="1" indent="6"/>
    </xf>
    <xf numFmtId="0" fontId="13" fillId="0" borderId="65" xfId="42" applyFont="1" applyBorder="1" applyAlignment="1">
      <alignment horizontal="left" wrapText="1" indent="4"/>
    </xf>
    <xf numFmtId="0" fontId="13" fillId="0" borderId="65" xfId="13" quotePrefix="1" applyFont="1" applyBorder="1" applyAlignment="1">
      <alignment horizontal="left" wrapText="1" indent="3"/>
    </xf>
    <xf numFmtId="0" fontId="13" fillId="0" borderId="65" xfId="42" applyFont="1" applyBorder="1" applyAlignment="1">
      <alignment horizontal="left" wrapText="1" indent="5"/>
    </xf>
    <xf numFmtId="49" fontId="13" fillId="0" borderId="65" xfId="42" applyNumberFormat="1" applyFont="1" applyBorder="1" applyAlignment="1">
      <alignment horizontal="left" wrapText="1" indent="2"/>
    </xf>
    <xf numFmtId="49" fontId="2" fillId="0" borderId="91" xfId="42" applyNumberFormat="1" applyFont="1" applyBorder="1" applyAlignment="1">
      <alignment horizontal="left" wrapText="1" indent="4"/>
    </xf>
    <xf numFmtId="3" fontId="2" fillId="0" borderId="92" xfId="11" applyNumberFormat="1" applyFont="1" applyBorder="1" applyAlignment="1">
      <alignment horizontal="right" vertical="center" wrapText="1" shrinkToFit="1"/>
    </xf>
    <xf numFmtId="3" fontId="2" fillId="0" borderId="93" xfId="21" applyNumberFormat="1" applyFont="1" applyBorder="1" applyAlignment="1">
      <alignment vertical="center"/>
    </xf>
    <xf numFmtId="0" fontId="2" fillId="0" borderId="94" xfId="21" applyFont="1" applyBorder="1" applyAlignment="1">
      <alignment horizontal="center" vertical="center" wrapText="1"/>
    </xf>
    <xf numFmtId="3" fontId="3" fillId="0" borderId="95" xfId="21" applyNumberFormat="1" applyFont="1" applyBorder="1" applyAlignment="1">
      <alignment horizontal="center" vertical="center" wrapText="1"/>
    </xf>
    <xf numFmtId="3" fontId="3" fillId="0" borderId="96" xfId="21" applyNumberFormat="1" applyFont="1" applyBorder="1" applyAlignment="1">
      <alignment horizontal="center" vertical="center" wrapText="1"/>
    </xf>
    <xf numFmtId="3" fontId="3" fillId="0" borderId="95" xfId="21" applyNumberFormat="1" applyFont="1" applyBorder="1" applyAlignment="1">
      <alignment horizontal="right" vertical="center" wrapText="1"/>
    </xf>
    <xf numFmtId="3" fontId="3" fillId="0" borderId="96" xfId="21" applyNumberFormat="1" applyFont="1" applyBorder="1" applyAlignment="1">
      <alignment vertical="center" wrapText="1"/>
    </xf>
    <xf numFmtId="0" fontId="43" fillId="0" borderId="15" xfId="0" applyFont="1" applyBorder="1" applyAlignment="1">
      <alignment vertical="center" wrapText="1"/>
    </xf>
    <xf numFmtId="164" fontId="27" fillId="0" borderId="13" xfId="2" applyNumberFormat="1" applyFont="1" applyBorder="1" applyAlignment="1">
      <alignment vertical="center" wrapText="1"/>
    </xf>
    <xf numFmtId="0" fontId="43" fillId="0" borderId="23" xfId="5" applyFont="1" applyBorder="1" applyAlignment="1">
      <alignment vertical="center" wrapText="1"/>
    </xf>
    <xf numFmtId="164" fontId="13" fillId="0" borderId="13" xfId="2" applyNumberFormat="1" applyFont="1" applyBorder="1" applyAlignment="1">
      <alignment vertical="center" wrapText="1"/>
    </xf>
    <xf numFmtId="164" fontId="13" fillId="0" borderId="6" xfId="2" applyNumberFormat="1" applyFont="1" applyBorder="1" applyAlignment="1">
      <alignment wrapText="1"/>
    </xf>
    <xf numFmtId="164" fontId="13" fillId="0" borderId="4" xfId="2" applyNumberFormat="1" applyFont="1" applyBorder="1" applyAlignment="1">
      <alignment wrapText="1"/>
    </xf>
    <xf numFmtId="164" fontId="13" fillId="0" borderId="20" xfId="2" applyNumberFormat="1" applyFont="1" applyBorder="1" applyAlignment="1">
      <alignment wrapText="1"/>
    </xf>
    <xf numFmtId="164" fontId="3" fillId="12" borderId="6" xfId="2" applyNumberFormat="1" applyFont="1" applyFill="1" applyBorder="1" applyAlignment="1">
      <alignment vertical="center" wrapText="1"/>
    </xf>
    <xf numFmtId="164" fontId="3" fillId="12" borderId="5" xfId="2" applyNumberFormat="1" applyFont="1" applyFill="1" applyBorder="1" applyAlignment="1">
      <alignment horizontal="right" vertical="center" wrapText="1"/>
    </xf>
    <xf numFmtId="164" fontId="3" fillId="12" borderId="4" xfId="2" applyNumberFormat="1" applyFont="1" applyFill="1" applyBorder="1" applyAlignment="1">
      <alignment vertical="center" wrapText="1"/>
    </xf>
    <xf numFmtId="164" fontId="3" fillId="12" borderId="20" xfId="2" applyNumberFormat="1" applyFont="1" applyFill="1" applyBorder="1" applyAlignment="1">
      <alignment vertical="center" wrapText="1"/>
    </xf>
    <xf numFmtId="0" fontId="3" fillId="0" borderId="6" xfId="0" applyFont="1" applyBorder="1" applyAlignment="1">
      <alignment vertical="top" wrapText="1"/>
    </xf>
    <xf numFmtId="3" fontId="3" fillId="0" borderId="4" xfId="39" applyNumberFormat="1" applyFont="1" applyBorder="1" applyAlignment="1">
      <alignment horizontal="right"/>
    </xf>
    <xf numFmtId="0" fontId="3" fillId="0" borderId="29" xfId="0" applyFont="1" applyBorder="1" applyAlignment="1">
      <alignment vertical="top" wrapText="1"/>
    </xf>
    <xf numFmtId="3" fontId="2" fillId="0" borderId="4" xfId="39" applyNumberFormat="1" applyFont="1" applyBorder="1" applyAlignment="1">
      <alignment horizontal="right"/>
    </xf>
    <xf numFmtId="0" fontId="2" fillId="0" borderId="29" xfId="0" applyFont="1" applyBorder="1" applyAlignment="1">
      <alignment horizontal="left" wrapText="1" indent="2"/>
    </xf>
    <xf numFmtId="3" fontId="2" fillId="0" borderId="5" xfId="0" applyNumberFormat="1" applyFont="1" applyBorder="1" applyAlignment="1">
      <alignment horizontal="right"/>
    </xf>
    <xf numFmtId="3" fontId="2" fillId="0" borderId="4" xfId="0" applyNumberFormat="1" applyFont="1" applyBorder="1" applyAlignment="1">
      <alignment horizontal="right"/>
    </xf>
    <xf numFmtId="0" fontId="2" fillId="0" borderId="29" xfId="0" applyFont="1" applyBorder="1" applyAlignment="1">
      <alignment horizontal="left" wrapText="1" indent="3"/>
    </xf>
    <xf numFmtId="0" fontId="2" fillId="0" borderId="29" xfId="0" applyFont="1" applyBorder="1" applyAlignment="1">
      <alignment horizontal="left" wrapText="1" indent="4"/>
    </xf>
    <xf numFmtId="0" fontId="2" fillId="0" borderId="6" xfId="0" applyFont="1" applyBorder="1" applyAlignment="1">
      <alignment horizontal="left" wrapText="1" indent="4"/>
    </xf>
    <xf numFmtId="0" fontId="2" fillId="0" borderId="6" xfId="0" applyFont="1" applyBorder="1" applyAlignment="1">
      <alignment horizontal="left" wrapText="1" indent="5"/>
    </xf>
    <xf numFmtId="0" fontId="2" fillId="0" borderId="29" xfId="0" applyFont="1" applyBorder="1" applyAlignment="1">
      <alignment horizontal="left" wrapText="1" indent="5"/>
    </xf>
    <xf numFmtId="0" fontId="2" fillId="0" borderId="29" xfId="0" applyFont="1" applyBorder="1" applyAlignment="1">
      <alignment horizontal="left" wrapText="1" indent="6"/>
    </xf>
    <xf numFmtId="3" fontId="2" fillId="0" borderId="11" xfId="39" applyNumberFormat="1" applyFont="1" applyBorder="1" applyAlignment="1">
      <alignment horizontal="right"/>
    </xf>
    <xf numFmtId="0" fontId="43" fillId="0" borderId="55" xfId="5" applyFont="1" applyBorder="1" applyAlignment="1">
      <alignment vertical="center" wrapText="1"/>
    </xf>
    <xf numFmtId="0" fontId="44" fillId="0" borderId="55" xfId="5" applyFont="1" applyBorder="1" applyAlignment="1">
      <alignment vertical="center"/>
    </xf>
    <xf numFmtId="164" fontId="13" fillId="0" borderId="55" xfId="2" applyNumberFormat="1" applyFont="1" applyBorder="1" applyAlignment="1">
      <alignment vertical="center" wrapText="1"/>
    </xf>
    <xf numFmtId="164" fontId="4" fillId="12" borderId="6" xfId="2" applyNumberFormat="1" applyFont="1" applyFill="1" applyBorder="1" applyAlignment="1">
      <alignment vertical="center" wrapText="1"/>
    </xf>
    <xf numFmtId="164" fontId="13" fillId="12" borderId="4" xfId="2" applyNumberFormat="1" applyFont="1" applyFill="1" applyBorder="1" applyAlignment="1">
      <alignment vertical="center" wrapText="1"/>
    </xf>
    <xf numFmtId="164" fontId="4" fillId="0" borderId="0" xfId="2" applyNumberFormat="1" applyFont="1" applyAlignment="1">
      <alignment vertical="center" wrapText="1"/>
    </xf>
    <xf numFmtId="164" fontId="13" fillId="0" borderId="0" xfId="2" applyNumberFormat="1" applyFont="1" applyAlignment="1">
      <alignment horizontal="right" vertical="center" wrapText="1"/>
    </xf>
    <xf numFmtId="164" fontId="13" fillId="0" borderId="0" xfId="2" applyNumberFormat="1" applyFont="1" applyAlignment="1">
      <alignment vertical="center" wrapText="1"/>
    </xf>
    <xf numFmtId="164" fontId="2" fillId="0" borderId="0" xfId="2" applyNumberFormat="1" applyFont="1" applyAlignment="1">
      <alignment horizontal="center" vertical="center" wrapText="1"/>
    </xf>
    <xf numFmtId="0" fontId="3" fillId="0" borderId="98" xfId="0" applyFont="1" applyBorder="1" applyAlignment="1">
      <alignment vertical="top" wrapText="1"/>
    </xf>
    <xf numFmtId="3" fontId="3" fillId="0" borderId="0" xfId="39" applyNumberFormat="1" applyFont="1" applyAlignment="1">
      <alignment horizontal="right"/>
    </xf>
    <xf numFmtId="3" fontId="2" fillId="0" borderId="0" xfId="0" applyNumberFormat="1" applyFont="1" applyAlignment="1">
      <alignment horizontal="right"/>
    </xf>
    <xf numFmtId="0" fontId="2" fillId="0" borderId="98" xfId="0" applyFont="1" applyBorder="1" applyAlignment="1">
      <alignment vertical="top" wrapText="1"/>
    </xf>
    <xf numFmtId="3" fontId="2" fillId="0" borderId="0" xfId="39" applyNumberFormat="1" applyFont="1" applyAlignment="1">
      <alignment horizontal="right"/>
    </xf>
    <xf numFmtId="0" fontId="2" fillId="0" borderId="6" xfId="0" applyFont="1" applyBorder="1" applyAlignment="1">
      <alignment horizontal="left" wrapText="1" indent="6"/>
    </xf>
    <xf numFmtId="0" fontId="2" fillId="0" borderId="12" xfId="0" applyFont="1" applyBorder="1" applyAlignment="1">
      <alignment horizontal="left" wrapText="1" indent="5"/>
    </xf>
    <xf numFmtId="3" fontId="2" fillId="0" borderId="11" xfId="0" applyNumberFormat="1" applyFont="1" applyBorder="1" applyAlignment="1">
      <alignment horizontal="right"/>
    </xf>
    <xf numFmtId="3" fontId="2" fillId="0" borderId="97" xfId="0" applyNumberFormat="1" applyFont="1" applyBorder="1" applyAlignment="1">
      <alignment horizontal="right"/>
    </xf>
    <xf numFmtId="164" fontId="2" fillId="0" borderId="99" xfId="2" applyNumberFormat="1" applyFont="1" applyBorder="1" applyAlignment="1">
      <alignment horizontal="center" vertical="center" wrapText="1"/>
    </xf>
    <xf numFmtId="164" fontId="2" fillId="0" borderId="77" xfId="2" applyNumberFormat="1" applyFont="1" applyBorder="1" applyAlignment="1">
      <alignment horizontal="right" vertical="center" wrapText="1"/>
    </xf>
    <xf numFmtId="164" fontId="2" fillId="0" borderId="100" xfId="2" applyNumberFormat="1" applyFont="1" applyBorder="1" applyAlignment="1">
      <alignment vertical="center" wrapText="1"/>
    </xf>
    <xf numFmtId="0" fontId="27" fillId="0" borderId="0" xfId="2" applyFont="1" applyAlignment="1">
      <alignment vertical="top" wrapText="1"/>
    </xf>
    <xf numFmtId="0" fontId="27" fillId="0" borderId="0" xfId="2" applyFont="1" applyAlignment="1">
      <alignment horizontal="left" vertical="top" wrapText="1"/>
    </xf>
    <xf numFmtId="49" fontId="18" fillId="0" borderId="25" xfId="0" applyNumberFormat="1" applyFont="1" applyBorder="1" applyAlignment="1">
      <alignment wrapText="1"/>
    </xf>
    <xf numFmtId="3" fontId="19" fillId="0" borderId="14" xfId="0" applyNumberFormat="1" applyFont="1" applyBorder="1" applyAlignment="1">
      <alignment horizontal="right"/>
    </xf>
    <xf numFmtId="3" fontId="19" fillId="0" borderId="62" xfId="0" applyNumberFormat="1" applyFont="1" applyBorder="1" applyAlignment="1">
      <alignment horizontal="right"/>
    </xf>
    <xf numFmtId="3" fontId="19" fillId="0" borderId="26" xfId="0" applyNumberFormat="1" applyFont="1" applyBorder="1" applyAlignment="1">
      <alignment horizontal="right"/>
    </xf>
    <xf numFmtId="49" fontId="19" fillId="0" borderId="27" xfId="0" applyNumberFormat="1" applyFont="1" applyBorder="1" applyAlignment="1">
      <alignment wrapText="1"/>
    </xf>
    <xf numFmtId="3" fontId="19" fillId="0" borderId="5" xfId="0" applyNumberFormat="1" applyFont="1" applyBorder="1" applyAlignment="1">
      <alignment horizontal="right"/>
    </xf>
    <xf numFmtId="3" fontId="19" fillId="0" borderId="29" xfId="0" applyNumberFormat="1" applyFont="1" applyBorder="1" applyAlignment="1">
      <alignment horizontal="right"/>
    </xf>
    <xf numFmtId="3" fontId="19" fillId="0" borderId="28" xfId="0" applyNumberFormat="1" applyFont="1" applyBorder="1" applyAlignment="1">
      <alignment horizontal="right"/>
    </xf>
    <xf numFmtId="49" fontId="18" fillId="12" borderId="27" xfId="0" applyNumberFormat="1" applyFont="1" applyFill="1" applyBorder="1" applyAlignment="1">
      <alignment wrapText="1"/>
    </xf>
    <xf numFmtId="3" fontId="19" fillId="12" borderId="5" xfId="0" applyNumberFormat="1" applyFont="1" applyFill="1" applyBorder="1" applyAlignment="1">
      <alignment horizontal="right"/>
    </xf>
    <xf numFmtId="3" fontId="19" fillId="12" borderId="29" xfId="0" applyNumberFormat="1" applyFont="1" applyFill="1" applyBorder="1" applyAlignment="1">
      <alignment horizontal="right"/>
    </xf>
    <xf numFmtId="3" fontId="19" fillId="12" borderId="28" xfId="0" applyNumberFormat="1" applyFont="1" applyFill="1" applyBorder="1" applyAlignment="1">
      <alignment horizontal="right"/>
    </xf>
    <xf numFmtId="49" fontId="18" fillId="0" borderId="27" xfId="0" applyNumberFormat="1" applyFont="1" applyBorder="1" applyAlignment="1">
      <alignment wrapText="1"/>
    </xf>
    <xf numFmtId="3" fontId="18" fillId="0" borderId="5" xfId="0" applyNumberFormat="1" applyFont="1" applyBorder="1" applyAlignment="1">
      <alignment horizontal="right"/>
    </xf>
    <xf numFmtId="3" fontId="18" fillId="0" borderId="28" xfId="0" applyNumberFormat="1" applyFont="1" applyBorder="1" applyAlignment="1">
      <alignment horizontal="right"/>
    </xf>
    <xf numFmtId="3" fontId="18" fillId="0" borderId="29" xfId="0" applyNumberFormat="1" applyFont="1" applyBorder="1" applyAlignment="1">
      <alignment horizontal="right"/>
    </xf>
    <xf numFmtId="164" fontId="2" fillId="0" borderId="27" xfId="0" applyNumberFormat="1" applyFont="1" applyBorder="1" applyAlignment="1">
      <alignment wrapText="1"/>
    </xf>
    <xf numFmtId="164" fontId="2" fillId="0" borderId="5" xfId="0" applyNumberFormat="1" applyFont="1" applyBorder="1"/>
    <xf numFmtId="164" fontId="2" fillId="0" borderId="29" xfId="0" applyNumberFormat="1" applyFont="1" applyBorder="1"/>
    <xf numFmtId="167" fontId="2" fillId="0" borderId="28" xfId="0" applyNumberFormat="1" applyFont="1" applyBorder="1"/>
    <xf numFmtId="0" fontId="12" fillId="0" borderId="27" xfId="9" applyNumberFormat="1" applyFill="1" applyBorder="1" applyAlignment="1">
      <alignment horizontal="left" wrapText="1" indent="5"/>
    </xf>
    <xf numFmtId="0" fontId="12" fillId="0" borderId="27" xfId="9" applyNumberFormat="1" applyFill="1" applyBorder="1" applyAlignment="1">
      <alignment horizontal="left" wrapText="1" indent="6"/>
    </xf>
    <xf numFmtId="0" fontId="2" fillId="0" borderId="27" xfId="0" applyFont="1" applyBorder="1" applyAlignment="1">
      <alignment horizontal="left" wrapText="1" indent="6"/>
    </xf>
    <xf numFmtId="0" fontId="2" fillId="0" borderId="27" xfId="0" applyFont="1" applyBorder="1" applyAlignment="1">
      <alignment horizontal="left" wrapText="1" indent="5"/>
    </xf>
    <xf numFmtId="164" fontId="2" fillId="0" borderId="35" xfId="0" applyNumberFormat="1" applyFont="1" applyBorder="1" applyAlignment="1">
      <alignment wrapText="1"/>
    </xf>
    <xf numFmtId="164" fontId="2" fillId="0" borderId="45" xfId="0" applyNumberFormat="1" applyFont="1" applyBorder="1"/>
    <xf numFmtId="164" fontId="2" fillId="0" borderId="33" xfId="0" applyNumberFormat="1" applyFont="1" applyBorder="1"/>
    <xf numFmtId="49" fontId="19" fillId="0" borderId="35" xfId="0" applyNumberFormat="1" applyFont="1" applyBorder="1" applyAlignment="1">
      <alignment horizontal="left" wrapText="1" indent="6"/>
    </xf>
    <xf numFmtId="3" fontId="3" fillId="0" borderId="0" xfId="38" applyNumberFormat="1" applyFont="1" applyAlignment="1">
      <alignment horizontal="center"/>
    </xf>
    <xf numFmtId="0" fontId="74" fillId="0" borderId="0" xfId="0" applyFont="1"/>
    <xf numFmtId="0" fontId="75" fillId="0" borderId="0" xfId="0" applyFont="1"/>
    <xf numFmtId="0" fontId="2" fillId="0" borderId="27" xfId="0" applyFont="1" applyBorder="1" applyAlignment="1">
      <alignment horizontal="left" wrapText="1" indent="1"/>
    </xf>
    <xf numFmtId="3" fontId="3" fillId="0" borderId="4" xfId="17" applyNumberFormat="1" applyFont="1" applyBorder="1" applyAlignment="1">
      <alignment horizontal="right" vertical="top"/>
    </xf>
    <xf numFmtId="3" fontId="75" fillId="0" borderId="0" xfId="0" applyNumberFormat="1" applyFont="1"/>
    <xf numFmtId="3" fontId="2" fillId="0" borderId="4" xfId="0" applyNumberFormat="1" applyFont="1" applyBorder="1" applyAlignment="1">
      <alignment vertical="top"/>
    </xf>
    <xf numFmtId="0" fontId="2" fillId="0" borderId="20" xfId="1" applyFont="1" applyBorder="1"/>
    <xf numFmtId="0" fontId="2" fillId="0" borderId="27" xfId="45" applyFont="1" applyBorder="1" applyAlignment="1">
      <alignment horizontal="left" vertical="top" wrapText="1" indent="8"/>
    </xf>
    <xf numFmtId="3" fontId="3" fillId="0" borderId="80" xfId="1" applyNumberFormat="1" applyFont="1" applyBorder="1"/>
    <xf numFmtId="3" fontId="3" fillId="0" borderId="4" xfId="1" applyNumberFormat="1" applyFont="1" applyBorder="1" applyAlignment="1">
      <alignment horizontal="right"/>
    </xf>
    <xf numFmtId="3" fontId="2" fillId="0" borderId="4" xfId="1" applyNumberFormat="1" applyFont="1" applyBorder="1" applyAlignment="1">
      <alignment horizontal="right"/>
    </xf>
    <xf numFmtId="3" fontId="2" fillId="0" borderId="4" xfId="1" applyNumberFormat="1" applyFont="1" applyBorder="1" applyAlignment="1">
      <alignment horizontal="center"/>
    </xf>
    <xf numFmtId="3" fontId="2" fillId="0" borderId="20" xfId="1" applyNumberFormat="1" applyFont="1" applyBorder="1"/>
    <xf numFmtId="3" fontId="2" fillId="0" borderId="27" xfId="2" applyNumberFormat="1" applyFont="1" applyBorder="1" applyAlignment="1">
      <alignment horizontal="right"/>
    </xf>
    <xf numFmtId="3" fontId="2" fillId="0" borderId="27" xfId="0" applyNumberFormat="1" applyFont="1" applyBorder="1"/>
    <xf numFmtId="3" fontId="2" fillId="0" borderId="20" xfId="0" applyNumberFormat="1" applyFont="1" applyBorder="1"/>
    <xf numFmtId="0" fontId="2" fillId="0" borderId="80" xfId="1" applyFont="1" applyBorder="1"/>
    <xf numFmtId="3" fontId="2" fillId="3" borderId="5" xfId="17" applyNumberFormat="1" applyFont="1" applyFill="1" applyBorder="1" applyAlignment="1">
      <alignment horizontal="right" vertical="top"/>
    </xf>
    <xf numFmtId="3" fontId="2" fillId="3" borderId="28" xfId="17" applyNumberFormat="1" applyFont="1" applyFill="1" applyBorder="1" applyAlignment="1">
      <alignment horizontal="right" vertical="top"/>
    </xf>
    <xf numFmtId="0" fontId="1" fillId="0" borderId="0" xfId="0" applyFont="1"/>
    <xf numFmtId="164" fontId="1" fillId="0" borderId="0" xfId="0" applyNumberFormat="1" applyFont="1"/>
    <xf numFmtId="164" fontId="2" fillId="0" borderId="5" xfId="2" applyNumberFormat="1" applyFont="1" applyBorder="1" applyAlignment="1">
      <alignment horizontal="center" vertical="center" wrapText="1"/>
    </xf>
    <xf numFmtId="164" fontId="2" fillId="0" borderId="28" xfId="2" applyNumberFormat="1" applyFont="1" applyBorder="1" applyAlignment="1">
      <alignment horizontal="center" vertical="center" wrapText="1"/>
    </xf>
    <xf numFmtId="164" fontId="9" fillId="12" borderId="27" xfId="2" applyNumberFormat="1" applyFont="1" applyFill="1" applyBorder="1" applyAlignment="1">
      <alignment horizontal="justify" vertical="center" wrapText="1"/>
    </xf>
    <xf numFmtId="164" fontId="2" fillId="12" borderId="5" xfId="2" applyNumberFormat="1" applyFont="1" applyFill="1" applyBorder="1" applyAlignment="1">
      <alignment horizontal="center" vertical="center" wrapText="1"/>
    </xf>
    <xf numFmtId="164" fontId="3" fillId="0" borderId="5" xfId="2" applyNumberFormat="1" applyFont="1" applyBorder="1" applyAlignment="1">
      <alignment horizontal="right" vertical="center"/>
    </xf>
    <xf numFmtId="164" fontId="3" fillId="0" borderId="28" xfId="2" applyNumberFormat="1" applyFont="1" applyBorder="1" applyAlignment="1">
      <alignment horizontal="right" vertical="center"/>
    </xf>
    <xf numFmtId="164" fontId="2" fillId="0" borderId="5" xfId="2" applyNumberFormat="1" applyFont="1" applyBorder="1" applyAlignment="1">
      <alignment horizontal="right" vertical="center"/>
    </xf>
    <xf numFmtId="164" fontId="2" fillId="0" borderId="28" xfId="2" applyNumberFormat="1" applyFont="1" applyBorder="1" applyAlignment="1">
      <alignment horizontal="right" vertical="center"/>
    </xf>
    <xf numFmtId="0" fontId="3" fillId="0" borderId="14" xfId="5" applyFont="1" applyBorder="1" applyAlignment="1">
      <alignment horizontal="center" vertical="center"/>
    </xf>
    <xf numFmtId="164" fontId="2" fillId="0" borderId="26" xfId="2" applyNumberFormat="1" applyFont="1" applyBorder="1" applyAlignment="1">
      <alignment horizontal="center" vertical="center" wrapText="1"/>
    </xf>
    <xf numFmtId="164" fontId="3" fillId="0" borderId="27" xfId="2" applyNumberFormat="1" applyFont="1" applyBorder="1" applyAlignment="1">
      <alignment horizontal="right" vertical="center" wrapText="1"/>
    </xf>
    <xf numFmtId="164" fontId="2" fillId="0" borderId="5" xfId="2" applyNumberFormat="1" applyFont="1" applyBorder="1" applyAlignment="1">
      <alignment horizontal="right" vertical="center" wrapText="1"/>
    </xf>
    <xf numFmtId="3" fontId="2" fillId="0" borderId="28" xfId="2" applyNumberFormat="1" applyFont="1" applyBorder="1" applyAlignment="1">
      <alignment horizontal="right" vertical="center" wrapText="1"/>
    </xf>
    <xf numFmtId="164" fontId="3" fillId="12" borderId="5" xfId="2" applyNumberFormat="1" applyFont="1" applyFill="1" applyBorder="1" applyAlignment="1">
      <alignment horizontal="center" vertical="center" wrapText="1"/>
    </xf>
    <xf numFmtId="164" fontId="3" fillId="12" borderId="28" xfId="2" applyNumberFormat="1" applyFont="1" applyFill="1" applyBorder="1" applyAlignment="1">
      <alignment horizontal="center" vertical="center" wrapText="1"/>
    </xf>
    <xf numFmtId="3" fontId="3" fillId="0" borderId="5" xfId="2" applyNumberFormat="1" applyFont="1" applyBorder="1" applyAlignment="1">
      <alignment horizontal="right" vertical="center"/>
    </xf>
    <xf numFmtId="3" fontId="3" fillId="0" borderId="28" xfId="2" applyNumberFormat="1" applyFont="1" applyBorder="1" applyAlignment="1">
      <alignment horizontal="right" vertical="center"/>
    </xf>
    <xf numFmtId="3" fontId="2" fillId="0" borderId="28" xfId="2" applyNumberFormat="1" applyFont="1" applyBorder="1" applyAlignment="1">
      <alignment horizontal="right" vertical="center"/>
    </xf>
    <xf numFmtId="0" fontId="3" fillId="0" borderId="24" xfId="0" applyFont="1" applyBorder="1" applyAlignment="1">
      <alignment horizontal="center"/>
    </xf>
    <xf numFmtId="0" fontId="4" fillId="0" borderId="0" xfId="2" applyFont="1" applyAlignment="1">
      <alignment horizontal="justify" vertical="center" wrapText="1"/>
    </xf>
    <xf numFmtId="0" fontId="77" fillId="0" borderId="0" xfId="28" applyFont="1"/>
    <xf numFmtId="164" fontId="6" fillId="0" borderId="26" xfId="2" applyNumberFormat="1" applyFont="1" applyBorder="1" applyAlignment="1">
      <alignment horizontal="center" vertical="center" wrapText="1"/>
    </xf>
    <xf numFmtId="164" fontId="17" fillId="0" borderId="28" xfId="2" applyNumberFormat="1" applyFont="1" applyBorder="1" applyAlignment="1">
      <alignment horizontal="center" vertical="center" wrapText="1"/>
    </xf>
    <xf numFmtId="164" fontId="17" fillId="12" borderId="28" xfId="2" applyNumberFormat="1" applyFont="1" applyFill="1" applyBorder="1" applyAlignment="1">
      <alignment horizontal="center" vertical="center" wrapText="1"/>
    </xf>
    <xf numFmtId="164" fontId="3" fillId="3" borderId="27" xfId="2" applyNumberFormat="1" applyFont="1" applyFill="1" applyBorder="1" applyAlignment="1">
      <alignment horizontal="right" vertical="center" wrapText="1"/>
    </xf>
    <xf numFmtId="164" fontId="2" fillId="3" borderId="5" xfId="2" applyNumberFormat="1" applyFont="1" applyFill="1" applyBorder="1" applyAlignment="1">
      <alignment horizontal="center" vertical="center" wrapText="1"/>
    </xf>
    <xf numFmtId="164" fontId="21" fillId="0" borderId="28" xfId="2" applyNumberFormat="1" applyFont="1" applyBorder="1" applyAlignment="1">
      <alignment horizontal="right" vertical="center"/>
    </xf>
    <xf numFmtId="0" fontId="3" fillId="0" borderId="27" xfId="28" applyFont="1" applyBorder="1" applyAlignment="1">
      <alignment horizontal="justify" vertical="center" wrapText="1"/>
    </xf>
    <xf numFmtId="0" fontId="2" fillId="0" borderId="27" xfId="28" applyFont="1" applyBorder="1" applyAlignment="1">
      <alignment horizontal="justify" vertical="center"/>
    </xf>
    <xf numFmtId="0" fontId="2" fillId="0" borderId="27" xfId="28" applyFont="1" applyBorder="1" applyAlignment="1">
      <alignment horizontal="justify" vertical="center" wrapText="1"/>
    </xf>
    <xf numFmtId="164" fontId="2" fillId="0" borderId="32" xfId="2" applyNumberFormat="1" applyFont="1" applyBorder="1" applyAlignment="1">
      <alignment horizontal="right" vertical="center"/>
    </xf>
    <xf numFmtId="0" fontId="2" fillId="0" borderId="101" xfId="32" quotePrefix="1" applyBorder="1" applyAlignment="1">
      <alignment horizontal="left" vertical="center" wrapText="1"/>
    </xf>
    <xf numFmtId="0" fontId="2" fillId="0" borderId="102" xfId="32" quotePrefix="1" applyBorder="1" applyAlignment="1">
      <alignment horizontal="left" vertical="center" wrapText="1"/>
    </xf>
    <xf numFmtId="3" fontId="12" fillId="0" borderId="103" xfId="6" applyNumberFormat="1" applyFont="1" applyFill="1" applyBorder="1">
      <alignment vertical="center"/>
    </xf>
    <xf numFmtId="164" fontId="2" fillId="0" borderId="104" xfId="2" applyNumberFormat="1" applyFont="1" applyBorder="1" applyAlignment="1">
      <alignment horizontal="right" vertical="center"/>
    </xf>
    <xf numFmtId="0" fontId="21" fillId="0" borderId="14" xfId="5" applyFont="1" applyBorder="1" applyAlignment="1">
      <alignment horizontal="center" vertical="center"/>
    </xf>
    <xf numFmtId="164" fontId="17" fillId="0" borderId="26" xfId="2" applyNumberFormat="1" applyFont="1" applyBorder="1" applyAlignment="1">
      <alignment horizontal="center" vertical="center" wrapText="1"/>
    </xf>
    <xf numFmtId="164" fontId="17" fillId="0" borderId="5" xfId="2" applyNumberFormat="1" applyFont="1" applyBorder="1" applyAlignment="1">
      <alignment horizontal="center" vertical="center" wrapText="1"/>
    </xf>
    <xf numFmtId="0" fontId="17" fillId="0" borderId="27" xfId="28" applyFont="1" applyBorder="1" applyAlignment="1">
      <alignment horizontal="justify" vertical="center" wrapText="1"/>
    </xf>
    <xf numFmtId="164" fontId="17" fillId="0" borderId="5" xfId="2" applyNumberFormat="1" applyFont="1" applyBorder="1" applyAlignment="1">
      <alignment horizontal="right" vertical="center"/>
    </xf>
    <xf numFmtId="164" fontId="17" fillId="0" borderId="28" xfId="2" applyNumberFormat="1" applyFont="1" applyBorder="1" applyAlignment="1">
      <alignment horizontal="right" vertical="center"/>
    </xf>
    <xf numFmtId="0" fontId="17" fillId="0" borderId="35" xfId="28" applyFont="1" applyBorder="1" applyAlignment="1">
      <alignment horizontal="justify" vertical="center" wrapText="1"/>
    </xf>
    <xf numFmtId="164" fontId="17" fillId="0" borderId="45" xfId="2" applyNumberFormat="1" applyFont="1" applyBorder="1" applyAlignment="1">
      <alignment horizontal="right" vertical="center"/>
    </xf>
    <xf numFmtId="164" fontId="17" fillId="0" borderId="34" xfId="2" applyNumberFormat="1" applyFont="1" applyBorder="1" applyAlignment="1">
      <alignment horizontal="right" vertical="center"/>
    </xf>
    <xf numFmtId="0" fontId="3" fillId="0" borderId="37" xfId="28" applyFont="1" applyBorder="1" applyAlignment="1">
      <alignment horizontal="right" vertical="center" wrapText="1"/>
    </xf>
    <xf numFmtId="3" fontId="2" fillId="0" borderId="9" xfId="2" applyNumberFormat="1" applyFont="1" applyBorder="1" applyAlignment="1">
      <alignment horizontal="right" vertical="center"/>
    </xf>
    <xf numFmtId="3" fontId="2" fillId="0" borderId="36" xfId="2" applyNumberFormat="1" applyFont="1" applyBorder="1" applyAlignment="1">
      <alignment horizontal="right" vertical="center"/>
    </xf>
    <xf numFmtId="0" fontId="2" fillId="0" borderId="35" xfId="28" applyFont="1" applyBorder="1" applyAlignment="1">
      <alignment horizontal="justify" vertical="center" wrapText="1"/>
    </xf>
    <xf numFmtId="3" fontId="2" fillId="0" borderId="34" xfId="2" applyNumberFormat="1" applyFont="1" applyBorder="1" applyAlignment="1">
      <alignment horizontal="right" vertical="center"/>
    </xf>
    <xf numFmtId="0" fontId="76" fillId="0" borderId="14" xfId="5" applyFont="1" applyBorder="1" applyAlignment="1">
      <alignment horizontal="center" vertical="center"/>
    </xf>
    <xf numFmtId="164" fontId="21" fillId="12" borderId="5" xfId="2" applyNumberFormat="1" applyFont="1" applyFill="1" applyBorder="1" applyAlignment="1">
      <alignment horizontal="justify" vertical="center" wrapText="1"/>
    </xf>
    <xf numFmtId="164" fontId="21" fillId="12" borderId="28" xfId="2" applyNumberFormat="1" applyFont="1" applyFill="1" applyBorder="1" applyAlignment="1">
      <alignment horizontal="justify" vertical="center" wrapText="1"/>
    </xf>
    <xf numFmtId="3" fontId="3" fillId="0" borderId="0" xfId="1" applyNumberFormat="1" applyFont="1" applyAlignment="1">
      <alignment horizontal="center"/>
    </xf>
    <xf numFmtId="3" fontId="3" fillId="0" borderId="0" xfId="28" applyNumberFormat="1" applyFont="1" applyAlignment="1">
      <alignment horizontal="center"/>
    </xf>
    <xf numFmtId="0" fontId="3" fillId="0" borderId="24" xfId="28" applyFont="1" applyBorder="1" applyAlignment="1">
      <alignment horizontal="center"/>
    </xf>
    <xf numFmtId="0" fontId="9" fillId="0" borderId="73" xfId="48" applyFont="1" applyBorder="1" applyAlignment="1">
      <alignment horizontal="left" vertical="center" wrapText="1"/>
    </xf>
    <xf numFmtId="0" fontId="3" fillId="0" borderId="80" xfId="13" applyFont="1" applyBorder="1" applyAlignment="1">
      <alignment horizontal="left" vertical="top" wrapText="1" indent="4"/>
    </xf>
    <xf numFmtId="0" fontId="12" fillId="0" borderId="80" xfId="7" applyNumberFormat="1" applyBorder="1" applyAlignment="1">
      <alignment horizontal="left" vertical="top" wrapText="1" indent="4"/>
    </xf>
    <xf numFmtId="0" fontId="58" fillId="0" borderId="75" xfId="48" applyBorder="1"/>
    <xf numFmtId="0" fontId="13" fillId="0" borderId="0" xfId="2" applyFont="1" applyAlignment="1">
      <alignment vertical="center"/>
    </xf>
    <xf numFmtId="3" fontId="44" fillId="0" borderId="0" xfId="26" applyNumberFormat="1" applyFont="1" applyAlignment="1">
      <alignment horizontal="center" vertical="center"/>
    </xf>
    <xf numFmtId="0" fontId="13" fillId="0" borderId="105" xfId="42" applyFont="1" applyBorder="1" applyAlignment="1">
      <alignment horizontal="left" wrapText="1" indent="5"/>
    </xf>
    <xf numFmtId="3" fontId="2" fillId="0" borderId="106" xfId="11" applyNumberFormat="1" applyFont="1" applyBorder="1" applyAlignment="1">
      <alignment horizontal="right" vertical="center" wrapText="1" shrinkToFit="1"/>
    </xf>
    <xf numFmtId="3" fontId="2" fillId="0" borderId="64" xfId="21" applyNumberFormat="1" applyFont="1" applyBorder="1" applyAlignment="1">
      <alignment vertical="center"/>
    </xf>
    <xf numFmtId="0" fontId="3" fillId="0" borderId="0" xfId="1" applyFont="1" applyAlignment="1">
      <alignment horizontal="center" vertical="center"/>
    </xf>
    <xf numFmtId="0" fontId="75" fillId="0" borderId="0" xfId="0" applyFont="1" applyAlignment="1">
      <alignment vertical="center"/>
    </xf>
    <xf numFmtId="0" fontId="2" fillId="0" borderId="0" xfId="38" applyFont="1" applyAlignment="1">
      <alignment vertical="center"/>
    </xf>
    <xf numFmtId="165" fontId="2" fillId="0" borderId="5" xfId="0" applyNumberFormat="1" applyFont="1" applyBorder="1" applyAlignment="1">
      <alignment horizontal="right" wrapText="1"/>
    </xf>
    <xf numFmtId="165" fontId="2" fillId="0" borderId="45" xfId="0" applyNumberFormat="1" applyFont="1" applyBorder="1" applyAlignment="1">
      <alignment horizontal="right" wrapText="1"/>
    </xf>
    <xf numFmtId="0" fontId="2" fillId="0" borderId="0" xfId="14" quotePrefix="1" applyFill="1" applyBorder="1" applyAlignment="1">
      <alignment horizontal="left" vertical="center" wrapText="1"/>
    </xf>
    <xf numFmtId="3" fontId="10" fillId="0" borderId="0" xfId="6" applyNumberFormat="1" applyFill="1" applyBorder="1" applyAlignment="1">
      <alignment horizontal="left" vertical="center"/>
    </xf>
    <xf numFmtId="3" fontId="12" fillId="0" borderId="0" xfId="0" applyNumberFormat="1" applyFont="1" applyAlignment="1">
      <alignment horizontal="left" vertical="center"/>
    </xf>
    <xf numFmtId="0" fontId="2" fillId="0" borderId="0" xfId="38" applyFont="1" applyAlignment="1">
      <alignment horizontal="left" vertical="center"/>
    </xf>
    <xf numFmtId="3" fontId="12" fillId="0" borderId="80" xfId="6" applyNumberFormat="1" applyFont="1" applyFill="1" applyBorder="1">
      <alignment vertical="center"/>
    </xf>
    <xf numFmtId="3" fontId="12" fillId="3" borderId="80" xfId="6" applyNumberFormat="1" applyFont="1" applyFill="1" applyBorder="1">
      <alignment vertical="center"/>
    </xf>
    <xf numFmtId="3" fontId="12" fillId="0" borderId="5" xfId="6" applyNumberFormat="1" applyFont="1" applyFill="1" applyBorder="1" applyAlignment="1">
      <alignment horizontal="right" vertical="center"/>
    </xf>
    <xf numFmtId="0" fontId="45" fillId="0" borderId="5" xfId="0" applyFont="1" applyBorder="1" applyAlignment="1">
      <alignment horizontal="right"/>
    </xf>
    <xf numFmtId="0" fontId="58" fillId="0" borderId="0" xfId="48" applyAlignment="1">
      <alignment vertical="center"/>
    </xf>
    <xf numFmtId="1" fontId="3" fillId="0" borderId="1" xfId="49" applyNumberFormat="1" applyFont="1" applyBorder="1" applyAlignment="1">
      <alignment horizontal="center" wrapText="1"/>
    </xf>
    <xf numFmtId="1" fontId="3" fillId="0" borderId="0" xfId="49" applyNumberFormat="1" applyFont="1"/>
    <xf numFmtId="1" fontId="3" fillId="0" borderId="50" xfId="49" applyNumberFormat="1" applyFont="1" applyBorder="1" applyAlignment="1">
      <alignment horizontal="center" wrapText="1"/>
    </xf>
    <xf numFmtId="0" fontId="9" fillId="0" borderId="15" xfId="5" applyFont="1" applyBorder="1" applyAlignment="1">
      <alignment vertical="center" wrapText="1"/>
    </xf>
    <xf numFmtId="0" fontId="9" fillId="0" borderId="73" xfId="5" applyFont="1" applyBorder="1" applyAlignment="1">
      <alignment horizontal="center" vertical="center"/>
    </xf>
    <xf numFmtId="164" fontId="4" fillId="0" borderId="73" xfId="2" applyNumberFormat="1" applyFont="1" applyBorder="1" applyAlignment="1">
      <alignment horizontal="center" vertical="center" wrapText="1"/>
    </xf>
    <xf numFmtId="0" fontId="9" fillId="0" borderId="23" xfId="5" applyFont="1" applyBorder="1" applyAlignment="1">
      <alignment vertical="center" wrapText="1"/>
    </xf>
    <xf numFmtId="0" fontId="3" fillId="0" borderId="73" xfId="5" applyFont="1" applyBorder="1" applyAlignment="1">
      <alignment horizontal="center" vertical="center"/>
    </xf>
    <xf numFmtId="164" fontId="2" fillId="0" borderId="13" xfId="2" applyNumberFormat="1" applyFont="1" applyBorder="1" applyAlignment="1">
      <alignment horizontal="center" vertical="center" wrapText="1"/>
    </xf>
    <xf numFmtId="164" fontId="2" fillId="0" borderId="80" xfId="2" applyNumberFormat="1" applyFont="1" applyBorder="1" applyAlignment="1">
      <alignment horizontal="center" vertical="center" wrapText="1"/>
    </xf>
    <xf numFmtId="164" fontId="2" fillId="0" borderId="20" xfId="2" applyNumberFormat="1" applyFont="1" applyBorder="1" applyAlignment="1">
      <alignment vertical="center" wrapText="1"/>
    </xf>
    <xf numFmtId="164" fontId="2" fillId="0" borderId="4" xfId="2" applyNumberFormat="1" applyFont="1" applyBorder="1" applyAlignment="1">
      <alignment horizontal="center" vertical="center" wrapText="1"/>
    </xf>
    <xf numFmtId="164" fontId="9" fillId="12" borderId="6" xfId="2" applyNumberFormat="1" applyFont="1" applyFill="1" applyBorder="1" applyAlignment="1">
      <alignment horizontal="justify" vertical="center" wrapText="1"/>
    </xf>
    <xf numFmtId="164" fontId="2" fillId="12" borderId="80" xfId="2" applyNumberFormat="1" applyFont="1" applyFill="1" applyBorder="1" applyAlignment="1">
      <alignment horizontal="center" vertical="center" wrapText="1"/>
    </xf>
    <xf numFmtId="164" fontId="9" fillId="12" borderId="20" xfId="2" applyNumberFormat="1" applyFont="1" applyFill="1" applyBorder="1" applyAlignment="1">
      <alignment horizontal="justify" vertical="center" wrapText="1"/>
    </xf>
    <xf numFmtId="0" fontId="3" fillId="0" borderId="6" xfId="0" applyFont="1" applyBorder="1" applyAlignment="1">
      <alignment horizontal="justify" vertical="center" wrapText="1"/>
    </xf>
    <xf numFmtId="164" fontId="3" fillId="0" borderId="80" xfId="2" applyNumberFormat="1" applyFont="1" applyBorder="1" applyAlignment="1">
      <alignment horizontal="right" vertical="center"/>
    </xf>
    <xf numFmtId="0" fontId="3" fillId="0" borderId="20" xfId="0" applyFont="1" applyBorder="1" applyAlignment="1">
      <alignment horizontal="justify" vertical="center" wrapText="1"/>
    </xf>
    <xf numFmtId="0" fontId="2" fillId="0" borderId="6" xfId="0" applyFont="1" applyBorder="1" applyAlignment="1">
      <alignment horizontal="justify" vertical="center" wrapText="1"/>
    </xf>
    <xf numFmtId="164" fontId="2" fillId="0" borderId="80" xfId="2" applyNumberFormat="1" applyFont="1" applyBorder="1" applyAlignment="1">
      <alignment horizontal="right" vertical="center"/>
    </xf>
    <xf numFmtId="0" fontId="2" fillId="0" borderId="20" xfId="0" applyFont="1" applyBorder="1" applyAlignment="1">
      <alignment horizontal="justify" vertical="center"/>
    </xf>
    <xf numFmtId="0" fontId="2" fillId="0" borderId="6" xfId="0" applyFont="1" applyBorder="1" applyAlignment="1">
      <alignment horizontal="justify" vertical="center"/>
    </xf>
    <xf numFmtId="0" fontId="2" fillId="0" borderId="20" xfId="0" applyFont="1" applyBorder="1" applyAlignment="1">
      <alignment horizontal="justify" vertical="center" wrapText="1"/>
    </xf>
    <xf numFmtId="0" fontId="2" fillId="0" borderId="6" xfId="0" quotePrefix="1" applyFont="1" applyBorder="1" applyAlignment="1">
      <alignment horizontal="justify" vertical="center" wrapText="1"/>
    </xf>
    <xf numFmtId="164" fontId="3" fillId="0" borderId="6" xfId="2" applyNumberFormat="1" applyFont="1" applyBorder="1" applyAlignment="1">
      <alignment horizontal="right" vertical="center" wrapText="1"/>
    </xf>
    <xf numFmtId="164" fontId="2" fillId="0" borderId="80" xfId="2" applyNumberFormat="1" applyFont="1" applyBorder="1" applyAlignment="1">
      <alignment horizontal="right" vertical="center" wrapText="1"/>
    </xf>
    <xf numFmtId="3" fontId="2" fillId="0" borderId="80" xfId="2" applyNumberFormat="1" applyFont="1" applyBorder="1" applyAlignment="1">
      <alignment horizontal="right" vertical="center" wrapText="1"/>
    </xf>
    <xf numFmtId="164" fontId="4" fillId="0" borderId="13" xfId="2" applyNumberFormat="1" applyFont="1" applyBorder="1" applyAlignment="1">
      <alignment horizontal="center" vertical="center" wrapText="1"/>
    </xf>
    <xf numFmtId="164" fontId="3" fillId="12" borderId="80" xfId="2" applyNumberFormat="1" applyFont="1" applyFill="1" applyBorder="1" applyAlignment="1">
      <alignment horizontal="justify" vertical="center" wrapText="1"/>
    </xf>
    <xf numFmtId="164" fontId="3" fillId="12" borderId="4" xfId="2" applyNumberFormat="1" applyFont="1" applyFill="1" applyBorder="1" applyAlignment="1">
      <alignment horizontal="justify" vertical="center" wrapText="1"/>
    </xf>
    <xf numFmtId="164" fontId="3" fillId="12" borderId="80" xfId="2" applyNumberFormat="1" applyFont="1" applyFill="1" applyBorder="1" applyAlignment="1">
      <alignment horizontal="center" vertical="center" wrapText="1"/>
    </xf>
    <xf numFmtId="164" fontId="3" fillId="0" borderId="4" xfId="2" applyNumberFormat="1" applyFont="1" applyBorder="1" applyAlignment="1">
      <alignment horizontal="right" vertical="center"/>
    </xf>
    <xf numFmtId="164" fontId="2" fillId="0" borderId="4" xfId="2" applyNumberFormat="1" applyFont="1" applyBorder="1" applyAlignment="1">
      <alignment horizontal="right" vertical="center"/>
    </xf>
    <xf numFmtId="0" fontId="2" fillId="0" borderId="75" xfId="0" applyFont="1" applyBorder="1" applyAlignment="1">
      <alignment horizontal="justify" vertical="center" wrapText="1"/>
    </xf>
    <xf numFmtId="164" fontId="2" fillId="0" borderId="75" xfId="2" applyNumberFormat="1" applyFont="1" applyBorder="1" applyAlignment="1">
      <alignment horizontal="right" vertical="center"/>
    </xf>
    <xf numFmtId="0" fontId="9" fillId="0" borderId="73" xfId="5" applyFont="1" applyBorder="1" applyAlignment="1">
      <alignment vertical="center" wrapText="1"/>
    </xf>
    <xf numFmtId="0" fontId="3" fillId="0" borderId="81" xfId="5" applyFont="1" applyBorder="1" applyAlignment="1">
      <alignment horizontal="center" vertical="center"/>
    </xf>
    <xf numFmtId="164" fontId="2" fillId="0" borderId="8" xfId="2" applyNumberFormat="1" applyFont="1" applyBorder="1" applyAlignment="1">
      <alignment horizontal="center" vertical="center" wrapText="1"/>
    </xf>
    <xf numFmtId="164" fontId="2" fillId="0" borderId="80" xfId="2" applyNumberFormat="1" applyFont="1" applyBorder="1" applyAlignment="1">
      <alignment vertical="center" wrapText="1"/>
    </xf>
    <xf numFmtId="164" fontId="3" fillId="12" borderId="20" xfId="2" applyNumberFormat="1" applyFont="1" applyFill="1" applyBorder="1" applyAlignment="1">
      <alignment horizontal="justify" vertical="center" wrapText="1"/>
    </xf>
    <xf numFmtId="164" fontId="9" fillId="12" borderId="80" xfId="2" applyNumberFormat="1" applyFont="1" applyFill="1" applyBorder="1" applyAlignment="1">
      <alignment horizontal="justify" vertical="center" wrapText="1"/>
    </xf>
    <xf numFmtId="164" fontId="2" fillId="0" borderId="20" xfId="2" applyNumberFormat="1" applyFont="1" applyBorder="1" applyAlignment="1">
      <alignment horizontal="right" vertical="center" wrapText="1"/>
    </xf>
    <xf numFmtId="164" fontId="3" fillId="0" borderId="80" xfId="2" applyNumberFormat="1" applyFont="1" applyBorder="1" applyAlignment="1">
      <alignment horizontal="right" vertical="center" wrapText="1"/>
    </xf>
    <xf numFmtId="164" fontId="3" fillId="0" borderId="20" xfId="2" applyNumberFormat="1" applyFont="1" applyBorder="1" applyAlignment="1">
      <alignment horizontal="right" vertical="center"/>
    </xf>
    <xf numFmtId="0" fontId="3" fillId="0" borderId="80" xfId="0" applyFont="1" applyBorder="1" applyAlignment="1">
      <alignment horizontal="justify" vertical="center" wrapText="1"/>
    </xf>
    <xf numFmtId="3" fontId="3" fillId="0" borderId="80" xfId="2" applyNumberFormat="1" applyFont="1" applyBorder="1" applyAlignment="1">
      <alignment horizontal="right" vertical="center"/>
    </xf>
    <xf numFmtId="164" fontId="2" fillId="0" borderId="20" xfId="2" applyNumberFormat="1" applyFont="1" applyBorder="1" applyAlignment="1">
      <alignment horizontal="right" vertical="center"/>
    </xf>
    <xf numFmtId="0" fontId="2" fillId="0" borderId="80" xfId="0" applyFont="1" applyBorder="1" applyAlignment="1">
      <alignment horizontal="justify" vertical="center"/>
    </xf>
    <xf numFmtId="3" fontId="2" fillId="0" borderId="80" xfId="2" applyNumberFormat="1" applyFont="1" applyBorder="1" applyAlignment="1">
      <alignment horizontal="right" vertical="center"/>
    </xf>
    <xf numFmtId="0" fontId="2" fillId="0" borderId="80" xfId="0" applyFont="1" applyBorder="1" applyAlignment="1">
      <alignment horizontal="justify" vertical="center" wrapText="1"/>
    </xf>
    <xf numFmtId="0" fontId="2" fillId="0" borderId="12" xfId="0" applyFont="1" applyBorder="1" applyAlignment="1">
      <alignment horizontal="justify" vertical="center" wrapText="1"/>
    </xf>
    <xf numFmtId="164" fontId="2" fillId="0" borderId="107" xfId="2" applyNumberFormat="1" applyFont="1" applyBorder="1" applyAlignment="1">
      <alignment horizontal="right" vertical="center"/>
    </xf>
    <xf numFmtId="0" fontId="2" fillId="0" borderId="12" xfId="0" quotePrefix="1" applyFont="1" applyBorder="1" applyAlignment="1">
      <alignment horizontal="justify" vertical="center" wrapText="1"/>
    </xf>
    <xf numFmtId="0" fontId="2" fillId="0" borderId="47" xfId="0" applyFont="1" applyBorder="1" applyAlignment="1">
      <alignment horizontal="justify" vertical="center" wrapText="1"/>
    </xf>
    <xf numFmtId="0" fontId="3" fillId="0" borderId="7" xfId="0" applyFont="1" applyBorder="1" applyAlignment="1">
      <alignment horizontal="justify" vertical="center" wrapText="1"/>
    </xf>
    <xf numFmtId="164" fontId="3" fillId="0" borderId="81" xfId="2" applyNumberFormat="1" applyFont="1" applyBorder="1" applyAlignment="1">
      <alignment horizontal="right" vertical="center"/>
    </xf>
    <xf numFmtId="0" fontId="9" fillId="0" borderId="7" xfId="5" applyFont="1" applyBorder="1" applyAlignment="1">
      <alignment vertical="center" wrapText="1"/>
    </xf>
    <xf numFmtId="0" fontId="9" fillId="0" borderId="81" xfId="5" applyFont="1" applyBorder="1" applyAlignment="1">
      <alignment horizontal="center" vertical="center"/>
    </xf>
    <xf numFmtId="164" fontId="4" fillId="0" borderId="81" xfId="2" applyNumberFormat="1" applyFont="1" applyBorder="1" applyAlignment="1">
      <alignment horizontal="center" vertical="center" wrapText="1"/>
    </xf>
    <xf numFmtId="164" fontId="2" fillId="0" borderId="81" xfId="2" applyNumberFormat="1" applyFont="1" applyBorder="1" applyAlignment="1">
      <alignment horizontal="center" vertical="center" wrapText="1"/>
    </xf>
    <xf numFmtId="164" fontId="26" fillId="0" borderId="18" xfId="8" applyNumberFormat="1" applyFont="1" applyBorder="1" applyAlignment="1">
      <alignment vertical="center" wrapText="1"/>
    </xf>
    <xf numFmtId="164" fontId="26" fillId="0" borderId="18" xfId="8" applyNumberFormat="1" applyFont="1" applyBorder="1" applyAlignment="1">
      <alignment horizontal="center" vertical="center" wrapText="1"/>
    </xf>
    <xf numFmtId="0" fontId="78" fillId="0" borderId="0" xfId="30" applyFont="1"/>
    <xf numFmtId="164" fontId="26" fillId="0" borderId="16" xfId="31" applyNumberFormat="1" applyFont="1" applyBorder="1" applyAlignment="1">
      <alignment horizontal="center" vertical="center" wrapText="1"/>
    </xf>
    <xf numFmtId="164" fontId="60" fillId="0" borderId="0" xfId="8" applyNumberFormat="1" applyFont="1" applyAlignment="1">
      <alignment horizontal="center" vertical="center" wrapText="1"/>
    </xf>
    <xf numFmtId="0" fontId="26" fillId="0" borderId="0" xfId="8" applyFont="1" applyAlignment="1">
      <alignment horizontal="center" vertical="center" wrapText="1"/>
    </xf>
    <xf numFmtId="0" fontId="60" fillId="0" borderId="0" xfId="15" applyFont="1" applyAlignment="1">
      <alignment horizontal="center" vertical="center"/>
    </xf>
    <xf numFmtId="0" fontId="60" fillId="0" borderId="24" xfId="8" applyFont="1" applyBorder="1" applyAlignment="1">
      <alignment horizontal="center" vertical="center"/>
    </xf>
    <xf numFmtId="0" fontId="63" fillId="0" borderId="24" xfId="8" applyFont="1" applyBorder="1" applyAlignment="1">
      <alignment horizontal="center" vertical="center"/>
    </xf>
    <xf numFmtId="0" fontId="63" fillId="0" borderId="0" xfId="8" applyFont="1" applyAlignment="1">
      <alignment horizontal="center" vertical="center"/>
    </xf>
    <xf numFmtId="0" fontId="60" fillId="0" borderId="0" xfId="8" applyFont="1" applyAlignment="1">
      <alignment horizontal="center" vertical="center"/>
    </xf>
    <xf numFmtId="0" fontId="60" fillId="0" borderId="0" xfId="8" applyFont="1" applyAlignment="1">
      <alignment horizontal="center" vertical="center" wrapText="1"/>
    </xf>
    <xf numFmtId="0" fontId="67" fillId="0" borderId="18" xfId="0" applyFont="1" applyBorder="1" applyAlignment="1">
      <alignment horizontal="left" vertical="center" wrapText="1"/>
    </xf>
    <xf numFmtId="0" fontId="68" fillId="0" borderId="74" xfId="0" applyFont="1" applyBorder="1" applyAlignment="1">
      <alignment horizontal="left" vertical="center"/>
    </xf>
    <xf numFmtId="164" fontId="15" fillId="0" borderId="74" xfId="8" applyNumberFormat="1" applyFont="1" applyBorder="1" applyAlignment="1">
      <alignment horizontal="left" wrapText="1"/>
    </xf>
    <xf numFmtId="0" fontId="15" fillId="0" borderId="16" xfId="8" applyFont="1" applyBorder="1" applyAlignment="1">
      <alignment horizontal="left" wrapText="1"/>
    </xf>
    <xf numFmtId="0" fontId="15" fillId="0" borderId="18" xfId="8" applyFont="1" applyBorder="1" applyAlignment="1">
      <alignment horizontal="left" vertical="top" wrapText="1"/>
    </xf>
    <xf numFmtId="0" fontId="15" fillId="0" borderId="74" xfId="8" applyFont="1" applyBorder="1" applyAlignment="1">
      <alignment horizontal="left" vertical="top" wrapText="1"/>
    </xf>
    <xf numFmtId="0" fontId="35" fillId="0" borderId="16" xfId="0" applyFont="1" applyBorder="1" applyAlignment="1">
      <alignment horizontal="left" vertical="top" wrapText="1"/>
    </xf>
    <xf numFmtId="0" fontId="79" fillId="0" borderId="50" xfId="0" applyFont="1" applyBorder="1" applyAlignment="1">
      <alignment horizontal="justify" vertical="center"/>
    </xf>
    <xf numFmtId="0" fontId="26" fillId="0" borderId="0" xfId="5" applyFont="1" applyAlignment="1">
      <alignment horizontal="center" vertical="top" wrapText="1"/>
    </xf>
    <xf numFmtId="3" fontId="77" fillId="0" borderId="0" xfId="49" applyNumberFormat="1" applyFont="1"/>
    <xf numFmtId="0" fontId="77" fillId="0" borderId="0" xfId="4" applyFont="1" applyAlignment="1">
      <alignment horizontal="right"/>
    </xf>
    <xf numFmtId="1" fontId="15" fillId="0" borderId="0" xfId="49" applyNumberFormat="1" applyFont="1" applyAlignment="1">
      <alignment wrapText="1"/>
    </xf>
    <xf numFmtId="0" fontId="2" fillId="0" borderId="0" xfId="5" applyFont="1"/>
    <xf numFmtId="0" fontId="19" fillId="0" borderId="0" xfId="0" applyFont="1"/>
    <xf numFmtId="164" fontId="2" fillId="0" borderId="34" xfId="3" applyNumberFormat="1" applyFont="1" applyBorder="1" applyAlignment="1">
      <alignment vertical="center" wrapText="1"/>
    </xf>
    <xf numFmtId="3" fontId="4" fillId="2" borderId="41" xfId="2" applyNumberFormat="1" applyFont="1" applyFill="1" applyBorder="1" applyAlignment="1">
      <alignment vertical="center" wrapText="1"/>
    </xf>
    <xf numFmtId="3" fontId="2" fillId="2" borderId="42" xfId="2" applyNumberFormat="1" applyFont="1" applyFill="1" applyBorder="1" applyAlignment="1">
      <alignment vertical="center" wrapText="1"/>
    </xf>
    <xf numFmtId="3" fontId="2" fillId="0" borderId="27" xfId="2" applyNumberFormat="1" applyFont="1" applyBorder="1" applyAlignment="1">
      <alignment horizontal="center" wrapText="1"/>
    </xf>
    <xf numFmtId="3" fontId="2" fillId="0" borderId="9" xfId="2" applyNumberFormat="1" applyFont="1" applyBorder="1" applyAlignment="1">
      <alignment vertical="center" wrapText="1"/>
    </xf>
    <xf numFmtId="3" fontId="2" fillId="0" borderId="28" xfId="2" applyNumberFormat="1" applyFont="1" applyBorder="1" applyAlignment="1">
      <alignment wrapText="1"/>
    </xf>
    <xf numFmtId="3" fontId="4" fillId="2" borderId="11" xfId="2" applyNumberFormat="1" applyFont="1" applyFill="1" applyBorder="1" applyAlignment="1">
      <alignment horizontal="right" vertical="center" wrapText="1"/>
    </xf>
    <xf numFmtId="3" fontId="2" fillId="0" borderId="5" xfId="2" applyNumberFormat="1" applyFont="1" applyBorder="1" applyAlignment="1">
      <alignment vertical="center" wrapText="1"/>
    </xf>
    <xf numFmtId="3" fontId="2" fillId="0" borderId="36" xfId="2" applyNumberFormat="1" applyFont="1" applyBorder="1" applyAlignment="1">
      <alignment wrapText="1"/>
    </xf>
    <xf numFmtId="0" fontId="2" fillId="0" borderId="0" xfId="53" applyFont="1"/>
    <xf numFmtId="164" fontId="2" fillId="0" borderId="0" xfId="53" applyNumberFormat="1" applyFont="1"/>
    <xf numFmtId="0" fontId="1" fillId="0" borderId="0" xfId="53" applyFont="1"/>
    <xf numFmtId="164" fontId="1" fillId="0" borderId="0" xfId="53" applyNumberFormat="1" applyFont="1"/>
    <xf numFmtId="164" fontId="2" fillId="0" borderId="0" xfId="53" applyNumberFormat="1" applyFont="1" applyAlignment="1">
      <alignment wrapText="1"/>
    </xf>
    <xf numFmtId="0" fontId="3" fillId="0" borderId="0" xfId="53" applyFont="1" applyAlignment="1">
      <alignment horizontal="center"/>
    </xf>
    <xf numFmtId="3" fontId="3" fillId="0" borderId="0" xfId="53" applyNumberFormat="1" applyFont="1" applyAlignment="1">
      <alignment horizontal="center"/>
    </xf>
    <xf numFmtId="0" fontId="9" fillId="0" borderId="14" xfId="5" applyFont="1" applyBorder="1" applyAlignment="1">
      <alignment horizontal="center" vertical="center"/>
    </xf>
    <xf numFmtId="164" fontId="4" fillId="0" borderId="26" xfId="2" applyNumberFormat="1" applyFont="1" applyBorder="1" applyAlignment="1">
      <alignment horizontal="center" vertical="center" wrapText="1"/>
    </xf>
    <xf numFmtId="164" fontId="2" fillId="12" borderId="28" xfId="2" applyNumberFormat="1" applyFont="1" applyFill="1" applyBorder="1" applyAlignment="1">
      <alignment horizontal="center" vertical="center" wrapText="1"/>
    </xf>
    <xf numFmtId="0" fontId="3" fillId="0" borderId="27" xfId="53" applyFont="1" applyBorder="1" applyAlignment="1">
      <alignment horizontal="justify" vertical="center" wrapText="1"/>
    </xf>
    <xf numFmtId="0" fontId="2" fillId="0" borderId="27" xfId="53" applyFont="1" applyBorder="1" applyAlignment="1">
      <alignment horizontal="justify" vertical="center" wrapText="1"/>
    </xf>
    <xf numFmtId="0" fontId="2" fillId="0" borderId="27" xfId="53" applyFont="1" applyBorder="1" applyAlignment="1">
      <alignment horizontal="justify" vertical="center"/>
    </xf>
    <xf numFmtId="0" fontId="2" fillId="0" borderId="27" xfId="53" quotePrefix="1" applyFont="1" applyBorder="1" applyAlignment="1">
      <alignment horizontal="justify" vertical="center" wrapText="1"/>
    </xf>
    <xf numFmtId="0" fontId="2" fillId="0" borderId="35" xfId="53" applyFont="1" applyBorder="1" applyAlignment="1">
      <alignment horizontal="justify" vertical="center" wrapText="1"/>
    </xf>
    <xf numFmtId="164" fontId="2" fillId="0" borderId="45" xfId="2" applyNumberFormat="1" applyFont="1" applyBorder="1" applyAlignment="1">
      <alignment horizontal="right" vertical="center"/>
    </xf>
    <xf numFmtId="164" fontId="2" fillId="0" borderId="34" xfId="2" applyNumberFormat="1" applyFont="1" applyBorder="1" applyAlignment="1">
      <alignment horizontal="right" vertical="center"/>
    </xf>
    <xf numFmtId="164" fontId="2" fillId="0" borderId="28" xfId="2" applyNumberFormat="1" applyFont="1" applyBorder="1" applyAlignment="1">
      <alignment horizontal="right" vertical="center" wrapText="1"/>
    </xf>
    <xf numFmtId="0" fontId="3" fillId="0" borderId="0" xfId="53" applyFont="1" applyAlignment="1">
      <alignment horizontal="center" vertical="center"/>
    </xf>
    <xf numFmtId="0" fontId="1" fillId="0" borderId="0" xfId="53" applyFont="1" applyAlignment="1">
      <alignment vertical="center"/>
    </xf>
    <xf numFmtId="0" fontId="4" fillId="0" borderId="2" xfId="2" applyFont="1" applyBorder="1" applyAlignment="1">
      <alignment horizontal="justify" vertical="center" wrapText="1"/>
    </xf>
    <xf numFmtId="0" fontId="23" fillId="0" borderId="0" xfId="0" applyFont="1" applyAlignment="1">
      <alignment horizontal="left" vertical="center" wrapText="1"/>
    </xf>
    <xf numFmtId="0" fontId="3" fillId="0" borderId="0" xfId="8" applyFont="1" applyAlignment="1">
      <alignment horizontal="center" vertical="top" wrapText="1"/>
    </xf>
    <xf numFmtId="0" fontId="3" fillId="0" borderId="0" xfId="40" applyFont="1" applyAlignment="1">
      <alignment horizontal="center" vertical="center"/>
    </xf>
    <xf numFmtId="164" fontId="2" fillId="0" borderId="0" xfId="0" applyNumberFormat="1" applyFont="1" applyAlignment="1">
      <alignment vertical="center"/>
    </xf>
    <xf numFmtId="3" fontId="2" fillId="0" borderId="0" xfId="0" applyNumberFormat="1" applyFont="1"/>
    <xf numFmtId="0" fontId="3" fillId="0" borderId="0" xfId="40" applyFont="1" applyAlignment="1">
      <alignment horizontal="center" vertical="center" wrapText="1"/>
    </xf>
    <xf numFmtId="0" fontId="2" fillId="0" borderId="0" xfId="1" applyFont="1" applyAlignment="1">
      <alignment vertical="center"/>
    </xf>
    <xf numFmtId="3" fontId="2" fillId="0" borderId="0" xfId="0" applyNumberFormat="1" applyFont="1" applyAlignment="1">
      <alignment vertical="center"/>
    </xf>
    <xf numFmtId="0" fontId="0" fillId="0" borderId="0" xfId="0" applyAlignment="1">
      <alignment vertical="center"/>
    </xf>
    <xf numFmtId="0" fontId="19" fillId="0" borderId="0" xfId="0" applyFont="1" applyAlignment="1">
      <alignment vertical="center"/>
    </xf>
    <xf numFmtId="0" fontId="3" fillId="0" borderId="27" xfId="0" applyFont="1" applyBorder="1" applyAlignment="1">
      <alignment vertical="center" wrapText="1"/>
    </xf>
    <xf numFmtId="3" fontId="15" fillId="0" borderId="0" xfId="8" applyNumberFormat="1" applyFont="1" applyAlignment="1">
      <alignment vertical="center" wrapText="1"/>
    </xf>
    <xf numFmtId="0" fontId="15" fillId="0" borderId="0" xfId="8" applyFont="1" applyAlignment="1">
      <alignment vertical="center" wrapText="1"/>
    </xf>
    <xf numFmtId="0" fontId="63" fillId="0" borderId="0" xfId="8" applyFont="1" applyAlignment="1">
      <alignment wrapText="1"/>
    </xf>
    <xf numFmtId="0" fontId="63" fillId="0" borderId="0" xfId="8" applyFont="1" applyAlignment="1">
      <alignment vertical="center" wrapText="1"/>
    </xf>
    <xf numFmtId="0" fontId="7" fillId="0" borderId="53" xfId="0" applyFont="1" applyBorder="1" applyAlignment="1">
      <alignment horizontal="left" wrapText="1" indent="4"/>
    </xf>
    <xf numFmtId="165" fontId="7" fillId="0" borderId="52" xfId="0" applyNumberFormat="1" applyFont="1" applyBorder="1" applyAlignment="1">
      <alignment wrapText="1"/>
    </xf>
    <xf numFmtId="164" fontId="2" fillId="0" borderId="104" xfId="3" applyNumberFormat="1" applyFont="1" applyBorder="1" applyAlignment="1">
      <alignment vertical="center" wrapText="1"/>
    </xf>
    <xf numFmtId="0" fontId="27" fillId="3" borderId="2" xfId="2" applyFont="1" applyFill="1" applyBorder="1" applyAlignment="1">
      <alignment horizontal="left" vertical="center" wrapText="1"/>
    </xf>
    <xf numFmtId="0" fontId="0" fillId="0" borderId="0" xfId="0" applyAlignment="1">
      <alignment vertical="center" wrapText="1"/>
    </xf>
    <xf numFmtId="0" fontId="7" fillId="0" borderId="27" xfId="0" applyFont="1" applyBorder="1" applyAlignment="1">
      <alignment horizontal="left" wrapText="1" indent="1"/>
    </xf>
    <xf numFmtId="0" fontId="7" fillId="0" borderId="35" xfId="0" applyFont="1" applyBorder="1" applyAlignment="1">
      <alignment horizontal="left" wrapText="1" indent="3"/>
    </xf>
    <xf numFmtId="3" fontId="3" fillId="0" borderId="4" xfId="0" applyNumberFormat="1" applyFont="1" applyBorder="1" applyAlignment="1">
      <alignment horizontal="right"/>
    </xf>
    <xf numFmtId="0" fontId="3" fillId="0" borderId="27" xfId="0" applyFont="1" applyBorder="1" applyAlignment="1">
      <alignment vertical="top" wrapText="1"/>
    </xf>
    <xf numFmtId="0" fontId="2" fillId="0" borderId="35" xfId="0" applyFont="1" applyBorder="1" applyAlignment="1">
      <alignment horizontal="left" wrapText="1" indent="3"/>
    </xf>
    <xf numFmtId="3" fontId="2" fillId="0" borderId="45" xfId="39" applyNumberFormat="1" applyFont="1" applyBorder="1" applyAlignment="1">
      <alignment horizontal="right"/>
    </xf>
    <xf numFmtId="3" fontId="2" fillId="0" borderId="49" xfId="39" applyNumberFormat="1" applyFont="1" applyBorder="1" applyAlignment="1">
      <alignment horizontal="right"/>
    </xf>
    <xf numFmtId="3" fontId="2" fillId="0" borderId="28" xfId="0" applyNumberFormat="1" applyFont="1" applyBorder="1" applyAlignment="1">
      <alignment horizontal="right"/>
    </xf>
    <xf numFmtId="3" fontId="2" fillId="0" borderId="45" xfId="0" applyNumberFormat="1" applyFont="1" applyBorder="1" applyAlignment="1">
      <alignment horizontal="right"/>
    </xf>
    <xf numFmtId="3" fontId="2" fillId="0" borderId="34" xfId="0" applyNumberFormat="1" applyFont="1" applyBorder="1" applyAlignment="1">
      <alignment horizontal="right"/>
    </xf>
    <xf numFmtId="164" fontId="2" fillId="0" borderId="7" xfId="2" applyNumberFormat="1" applyFont="1" applyBorder="1" applyAlignment="1">
      <alignment horizontal="center" vertical="center" wrapText="1"/>
    </xf>
    <xf numFmtId="164" fontId="2" fillId="0" borderId="9" xfId="2" applyNumberFormat="1" applyFont="1" applyBorder="1" applyAlignment="1">
      <alignment horizontal="right" vertical="center" wrapText="1"/>
    </xf>
    <xf numFmtId="164" fontId="2" fillId="0" borderId="8" xfId="2" applyNumberFormat="1" applyFont="1" applyBorder="1" applyAlignment="1">
      <alignment vertical="center" wrapText="1"/>
    </xf>
    <xf numFmtId="0" fontId="1" fillId="0" borderId="0" xfId="48" applyFont="1"/>
    <xf numFmtId="164" fontId="2" fillId="0" borderId="50" xfId="48" applyNumberFormat="1" applyFont="1" applyBorder="1" applyAlignment="1">
      <alignment horizontal="center" vertical="top" wrapText="1"/>
    </xf>
    <xf numFmtId="0" fontId="2" fillId="0" borderId="50" xfId="8" applyFont="1" applyBorder="1" applyAlignment="1">
      <alignment horizontal="center" vertical="top" wrapText="1"/>
    </xf>
    <xf numFmtId="0" fontId="13" fillId="0" borderId="0" xfId="48" applyFont="1" applyAlignment="1">
      <alignment vertical="center"/>
    </xf>
    <xf numFmtId="0" fontId="1" fillId="0" borderId="25" xfId="28" applyBorder="1"/>
    <xf numFmtId="0" fontId="1" fillId="0" borderId="14" xfId="28" applyBorder="1"/>
    <xf numFmtId="0" fontId="1" fillId="0" borderId="26" xfId="28" applyBorder="1"/>
    <xf numFmtId="0" fontId="1" fillId="0" borderId="27" xfId="28" applyBorder="1"/>
    <xf numFmtId="0" fontId="1" fillId="0" borderId="5" xfId="28" applyBorder="1"/>
    <xf numFmtId="0" fontId="1" fillId="0" borderId="28" xfId="28" applyBorder="1"/>
    <xf numFmtId="0" fontId="3" fillId="12" borderId="27" xfId="44" applyFont="1" applyFill="1" applyBorder="1" applyAlignment="1">
      <alignment wrapText="1"/>
    </xf>
    <xf numFmtId="164" fontId="2" fillId="0" borderId="27" xfId="2" quotePrefix="1" applyNumberFormat="1" applyFont="1" applyBorder="1" applyAlignment="1">
      <alignment horizontal="left" wrapText="1"/>
    </xf>
    <xf numFmtId="164" fontId="2" fillId="0" borderId="14" xfId="2" applyNumberFormat="1" applyFont="1" applyBorder="1" applyAlignment="1">
      <alignment horizontal="right" wrapText="1"/>
    </xf>
    <xf numFmtId="0" fontId="3" fillId="0" borderId="0" xfId="26" applyFont="1" applyAlignment="1">
      <alignment horizontal="center" vertical="center"/>
    </xf>
    <xf numFmtId="0" fontId="2" fillId="0" borderId="0" xfId="26" applyFont="1" applyAlignment="1">
      <alignment horizontal="center" vertical="center"/>
    </xf>
    <xf numFmtId="0" fontId="2" fillId="0" borderId="27" xfId="22" quotePrefix="1" applyBorder="1" applyAlignment="1">
      <alignment horizontal="left" wrapText="1" indent="7" shrinkToFit="1"/>
    </xf>
    <xf numFmtId="164" fontId="2" fillId="0" borderId="28" xfId="26" applyNumberFormat="1" applyFont="1" applyBorder="1" applyAlignment="1">
      <alignment horizontal="right" vertical="center"/>
    </xf>
    <xf numFmtId="3" fontId="12" fillId="0" borderId="28" xfId="27" applyNumberFormat="1" applyBorder="1">
      <alignment horizontal="right"/>
    </xf>
    <xf numFmtId="0" fontId="2" fillId="0" borderId="35" xfId="22" quotePrefix="1" applyBorder="1" applyAlignment="1">
      <alignment horizontal="left" wrapText="1" indent="7" shrinkToFit="1"/>
    </xf>
    <xf numFmtId="3" fontId="12" fillId="0" borderId="34" xfId="27" applyNumberFormat="1" applyBorder="1">
      <alignment horizontal="right"/>
    </xf>
    <xf numFmtId="0" fontId="2" fillId="0" borderId="20" xfId="25" applyFont="1" applyBorder="1" applyAlignment="1">
      <alignment horizontal="left" vertical="center" wrapText="1" indent="4"/>
    </xf>
    <xf numFmtId="3" fontId="12" fillId="3" borderId="5" xfId="12" applyNumberFormat="1" applyFont="1" applyFill="1" applyBorder="1">
      <alignment horizontal="right" vertical="center"/>
    </xf>
    <xf numFmtId="3" fontId="12" fillId="3" borderId="5" xfId="12" applyNumberFormat="1" applyFont="1" applyFill="1" applyBorder="1" applyAlignment="1">
      <alignment horizontal="right"/>
    </xf>
    <xf numFmtId="3" fontId="12" fillId="3" borderId="45" xfId="12" applyNumberFormat="1" applyFont="1" applyFill="1" applyBorder="1" applyAlignment="1">
      <alignment horizontal="right"/>
    </xf>
    <xf numFmtId="164" fontId="2" fillId="12" borderId="5" xfId="44" applyNumberFormat="1" applyFont="1" applyFill="1" applyBorder="1" applyAlignment="1">
      <alignment horizontal="center" vertical="center" wrapText="1"/>
    </xf>
    <xf numFmtId="0" fontId="3" fillId="12" borderId="4" xfId="44" applyFont="1" applyFill="1" applyBorder="1" applyAlignment="1">
      <alignment vertical="center" wrapText="1"/>
    </xf>
    <xf numFmtId="164" fontId="2" fillId="0" borderId="28" xfId="2" applyNumberFormat="1" applyFont="1" applyBorder="1" applyAlignment="1">
      <alignment horizontal="right" wrapText="1"/>
    </xf>
    <xf numFmtId="0" fontId="2" fillId="0" borderId="0" xfId="30" applyFont="1" applyAlignment="1">
      <alignment wrapText="1"/>
    </xf>
    <xf numFmtId="0" fontId="3" fillId="0" borderId="0" xfId="30" applyFont="1" applyAlignment="1">
      <alignment wrapText="1"/>
    </xf>
    <xf numFmtId="0" fontId="2" fillId="0" borderId="0" xfId="30" applyFont="1"/>
    <xf numFmtId="164" fontId="2" fillId="12" borderId="28" xfId="2" applyNumberFormat="1" applyFont="1" applyFill="1" applyBorder="1" applyAlignment="1">
      <alignment horizontal="right" wrapText="1"/>
    </xf>
    <xf numFmtId="0" fontId="2" fillId="0" borderId="27" xfId="40" applyFont="1" applyBorder="1" applyAlignment="1">
      <alignment horizontal="left" wrapText="1"/>
    </xf>
    <xf numFmtId="0" fontId="2" fillId="0" borderId="0" xfId="15" applyFont="1" applyAlignment="1" applyProtection="1">
      <alignment wrapText="1"/>
      <protection locked="0"/>
    </xf>
    <xf numFmtId="0" fontId="45" fillId="0" borderId="14" xfId="0" applyFont="1" applyBorder="1"/>
    <xf numFmtId="0" fontId="45" fillId="0" borderId="26" xfId="0" applyFont="1" applyBorder="1"/>
    <xf numFmtId="0" fontId="8" fillId="0" borderId="54" xfId="0" applyFont="1" applyBorder="1" applyAlignment="1">
      <alignment horizontal="left" wrapText="1"/>
    </xf>
    <xf numFmtId="164" fontId="4" fillId="0" borderId="10" xfId="0" applyNumberFormat="1" applyFont="1" applyBorder="1" applyAlignment="1">
      <alignment horizontal="left" wrapText="1"/>
    </xf>
    <xf numFmtId="164" fontId="9" fillId="0" borderId="27" xfId="0" applyNumberFormat="1" applyFont="1" applyBorder="1" applyAlignment="1">
      <alignment horizontal="left" wrapText="1"/>
    </xf>
    <xf numFmtId="0" fontId="38" fillId="12" borderId="10" xfId="0" applyFont="1" applyFill="1" applyBorder="1" applyAlignment="1">
      <alignment vertical="center" wrapText="1"/>
    </xf>
    <xf numFmtId="3" fontId="11" fillId="0" borderId="28" xfId="0" applyNumberFormat="1" applyFont="1" applyBorder="1" applyAlignment="1">
      <alignment horizontal="right"/>
    </xf>
    <xf numFmtId="0" fontId="3" fillId="0" borderId="10" xfId="5" applyFont="1" applyBorder="1" applyAlignment="1">
      <alignment horizontal="left" wrapText="1"/>
    </xf>
    <xf numFmtId="3" fontId="12" fillId="0" borderId="28" xfId="0" applyNumberFormat="1" applyFont="1" applyBorder="1" applyAlignment="1">
      <alignment horizontal="right"/>
    </xf>
    <xf numFmtId="0" fontId="2" fillId="0" borderId="10" xfId="14" quotePrefix="1" applyFill="1" applyBorder="1" applyAlignment="1">
      <alignment horizontal="left" vertical="center" wrapText="1" indent="1"/>
    </xf>
    <xf numFmtId="0" fontId="2" fillId="0" borderId="10" xfId="14" quotePrefix="1" applyFill="1" applyBorder="1" applyAlignment="1">
      <alignment horizontal="left" vertical="center" wrapText="1" indent="2"/>
    </xf>
    <xf numFmtId="0" fontId="3" fillId="0" borderId="10" xfId="14" quotePrefix="1" applyFont="1" applyFill="1" applyBorder="1" applyAlignment="1">
      <alignment horizontal="left" vertical="center" wrapText="1"/>
    </xf>
    <xf numFmtId="0" fontId="12" fillId="0" borderId="10" xfId="9" applyNumberFormat="1" applyFill="1" applyBorder="1" applyAlignment="1">
      <alignment horizontal="left" wrapText="1" indent="4"/>
    </xf>
    <xf numFmtId="3" fontId="12" fillId="0" borderId="34" xfId="0" applyNumberFormat="1" applyFont="1" applyBorder="1" applyAlignment="1">
      <alignment horizontal="right"/>
    </xf>
    <xf numFmtId="0" fontId="2" fillId="0" borderId="56" xfId="14" quotePrefix="1" applyFill="1" applyBorder="1" applyAlignment="1">
      <alignment horizontal="left" vertical="center" wrapText="1" indent="3"/>
    </xf>
    <xf numFmtId="3" fontId="12" fillId="0" borderId="45" xfId="9" applyNumberFormat="1" applyFill="1" applyBorder="1" applyAlignment="1">
      <alignment wrapText="1"/>
    </xf>
    <xf numFmtId="0" fontId="33" fillId="0" borderId="108" xfId="0" applyFont="1" applyBorder="1" applyAlignment="1">
      <alignment vertical="center"/>
    </xf>
    <xf numFmtId="0" fontId="38" fillId="0" borderId="109" xfId="0" applyFont="1" applyBorder="1" applyAlignment="1">
      <alignment horizontal="right" vertical="center"/>
    </xf>
    <xf numFmtId="0" fontId="33" fillId="0" borderId="86" xfId="0" applyFont="1" applyBorder="1" applyAlignment="1">
      <alignment horizontal="right" vertical="center" wrapText="1"/>
    </xf>
    <xf numFmtId="0" fontId="33" fillId="0" borderId="54" xfId="0" applyFont="1" applyBorder="1" applyAlignment="1">
      <alignment vertical="center" wrapText="1"/>
    </xf>
    <xf numFmtId="0" fontId="33" fillId="0" borderId="14" xfId="0" applyFont="1" applyBorder="1" applyAlignment="1">
      <alignment horizontal="right" vertical="center" wrapText="1"/>
    </xf>
    <xf numFmtId="0" fontId="33" fillId="3" borderId="10" xfId="0" applyFont="1" applyFill="1" applyBorder="1" applyAlignment="1">
      <alignment vertical="center" wrapText="1"/>
    </xf>
    <xf numFmtId="0" fontId="33" fillId="3" borderId="5" xfId="0" applyFont="1" applyFill="1" applyBorder="1" applyAlignment="1">
      <alignment horizontal="right" vertical="center" wrapText="1"/>
    </xf>
    <xf numFmtId="0" fontId="11" fillId="0" borderId="9" xfId="0" applyFont="1" applyBorder="1" applyAlignment="1">
      <alignment horizontal="right" vertical="center"/>
    </xf>
    <xf numFmtId="0" fontId="11" fillId="0" borderId="36" xfId="0" applyFont="1" applyBorder="1" applyAlignment="1">
      <alignment horizontal="right" vertical="center"/>
    </xf>
    <xf numFmtId="0" fontId="11" fillId="11" borderId="10" xfId="0" applyFont="1" applyFill="1" applyBorder="1" applyAlignment="1">
      <alignment vertical="center" wrapText="1"/>
    </xf>
    <xf numFmtId="0" fontId="11" fillId="11" borderId="5" xfId="0" applyFont="1" applyFill="1" applyBorder="1" applyAlignment="1">
      <alignment horizontal="right" vertical="center"/>
    </xf>
    <xf numFmtId="0" fontId="11" fillId="11" borderId="28" xfId="0" applyFont="1" applyFill="1" applyBorder="1" applyAlignment="1">
      <alignment horizontal="right" vertical="center"/>
    </xf>
    <xf numFmtId="0" fontId="73" fillId="0" borderId="27" xfId="9" applyNumberFormat="1" applyFont="1" applyFill="1" applyBorder="1" applyAlignment="1">
      <alignment horizontal="left" wrapText="1" indent="2"/>
    </xf>
    <xf numFmtId="0" fontId="12" fillId="0" borderId="27" xfId="9" applyNumberFormat="1" applyFill="1" applyBorder="1" applyAlignment="1">
      <alignment horizontal="left" wrapText="1" indent="3"/>
    </xf>
    <xf numFmtId="0" fontId="12" fillId="0" borderId="27" xfId="9" applyNumberFormat="1" applyFill="1" applyBorder="1" applyAlignment="1">
      <alignment horizontal="left" wrapText="1" indent="4"/>
    </xf>
    <xf numFmtId="0" fontId="11" fillId="0" borderId="27" xfId="9" applyNumberFormat="1" applyFont="1" applyFill="1" applyBorder="1" applyAlignment="1">
      <alignment horizontal="left" wrapText="1" indent="2"/>
    </xf>
    <xf numFmtId="0" fontId="2" fillId="0" borderId="110" xfId="14" quotePrefix="1" applyFill="1" applyBorder="1" applyAlignment="1">
      <alignment horizontal="left" vertical="center" wrapText="1" indent="3"/>
    </xf>
    <xf numFmtId="3" fontId="12" fillId="0" borderId="111" xfId="9" applyNumberFormat="1" applyFill="1" applyBorder="1" applyAlignment="1">
      <alignment wrapText="1"/>
    </xf>
    <xf numFmtId="3" fontId="12" fillId="0" borderId="112" xfId="0" applyNumberFormat="1" applyFont="1" applyBorder="1" applyAlignment="1">
      <alignment horizontal="right"/>
    </xf>
    <xf numFmtId="0" fontId="11" fillId="11" borderId="51" xfId="0" applyFont="1" applyFill="1" applyBorder="1" applyAlignment="1">
      <alignment vertical="center" wrapText="1"/>
    </xf>
    <xf numFmtId="0" fontId="11" fillId="11" borderId="84" xfId="0" applyFont="1" applyFill="1" applyBorder="1" applyAlignment="1">
      <alignment horizontal="right" vertical="center" wrapText="1"/>
    </xf>
    <xf numFmtId="0" fontId="11" fillId="11" borderId="32" xfId="0" applyFont="1" applyFill="1" applyBorder="1" applyAlignment="1">
      <alignment horizontal="right" vertical="center" wrapText="1"/>
    </xf>
    <xf numFmtId="0" fontId="73" fillId="0" borderId="37" xfId="9" applyNumberFormat="1" applyFont="1" applyFill="1" applyBorder="1" applyAlignment="1">
      <alignment horizontal="left" wrapText="1" indent="2"/>
    </xf>
    <xf numFmtId="0" fontId="3" fillId="0" borderId="113" xfId="5" applyFont="1" applyBorder="1" applyAlignment="1">
      <alignment horizontal="left" wrapText="1"/>
    </xf>
    <xf numFmtId="3" fontId="11" fillId="0" borderId="77" xfId="9" applyNumberFormat="1" applyFont="1" applyFill="1" applyBorder="1" applyAlignment="1">
      <alignment wrapText="1"/>
    </xf>
    <xf numFmtId="3" fontId="11" fillId="0" borderId="78" xfId="0" applyNumberFormat="1" applyFont="1" applyBorder="1" applyAlignment="1">
      <alignment horizontal="right"/>
    </xf>
    <xf numFmtId="0" fontId="12" fillId="0" borderId="35" xfId="9" applyNumberFormat="1" applyFill="1" applyBorder="1" applyAlignment="1">
      <alignment horizontal="left" wrapText="1" indent="5"/>
    </xf>
    <xf numFmtId="0" fontId="2" fillId="0" borderId="0" xfId="54" applyFont="1"/>
    <xf numFmtId="0" fontId="2" fillId="0" borderId="0" xfId="54" applyFont="1" applyAlignment="1">
      <alignment vertical="center"/>
    </xf>
    <xf numFmtId="0" fontId="9" fillId="12" borderId="27" xfId="44" applyFont="1" applyFill="1" applyBorder="1" applyAlignment="1">
      <alignment wrapText="1"/>
    </xf>
    <xf numFmtId="164" fontId="3" fillId="0" borderId="27" xfId="2" quotePrefix="1" applyNumberFormat="1" applyFont="1" applyBorder="1" applyAlignment="1">
      <alignment horizontal="left" wrapText="1"/>
    </xf>
    <xf numFmtId="3" fontId="2" fillId="0" borderId="28" xfId="54" applyNumberFormat="1" applyFont="1" applyBorder="1" applyAlignment="1">
      <alignment horizontal="right"/>
    </xf>
    <xf numFmtId="0" fontId="7" fillId="0" borderId="27" xfId="54" applyFont="1" applyBorder="1" applyAlignment="1">
      <alignment horizontal="left" wrapText="1" indent="3"/>
    </xf>
    <xf numFmtId="3" fontId="12" fillId="0" borderId="5" xfId="54" applyNumberFormat="1" applyFont="1" applyBorder="1" applyAlignment="1">
      <alignment horizontal="right" vertical="center" wrapText="1"/>
    </xf>
    <xf numFmtId="164" fontId="2" fillId="0" borderId="0" xfId="54" applyNumberFormat="1" applyFont="1" applyAlignment="1">
      <alignment wrapText="1"/>
    </xf>
    <xf numFmtId="164" fontId="2" fillId="0" borderId="0" xfId="54" applyNumberFormat="1" applyFont="1"/>
    <xf numFmtId="0" fontId="38" fillId="12" borderId="76" xfId="0" applyFont="1" applyFill="1" applyBorder="1" applyAlignment="1">
      <alignment vertical="center" wrapText="1"/>
    </xf>
    <xf numFmtId="0" fontId="45" fillId="12" borderId="77" xfId="0" applyFont="1" applyFill="1" applyBorder="1"/>
    <xf numFmtId="0" fontId="45" fillId="12" borderId="78" xfId="0" applyFont="1" applyFill="1" applyBorder="1"/>
    <xf numFmtId="0" fontId="3" fillId="0" borderId="27" xfId="5" applyFont="1" applyBorder="1" applyAlignment="1">
      <alignment horizontal="left" wrapText="1"/>
    </xf>
    <xf numFmtId="0" fontId="2" fillId="0" borderId="27" xfId="14" quotePrefix="1" applyFill="1" applyBorder="1" applyAlignment="1">
      <alignment horizontal="left" vertical="center" wrapText="1" indent="1"/>
    </xf>
    <xf numFmtId="0" fontId="2" fillId="0" borderId="27" xfId="14" quotePrefix="1" applyFill="1" applyBorder="1" applyAlignment="1">
      <alignment horizontal="left" vertical="center" wrapText="1" indent="2"/>
    </xf>
    <xf numFmtId="0" fontId="3" fillId="0" borderId="27" xfId="14" quotePrefix="1" applyFont="1" applyFill="1" applyBorder="1" applyAlignment="1">
      <alignment horizontal="left" vertical="center" wrapText="1"/>
    </xf>
    <xf numFmtId="3" fontId="45" fillId="0" borderId="26" xfId="0" applyNumberFormat="1" applyFont="1" applyBorder="1"/>
    <xf numFmtId="0" fontId="33" fillId="0" borderId="27" xfId="0" applyFont="1" applyBorder="1" applyAlignment="1">
      <alignment vertical="center" wrapText="1"/>
    </xf>
    <xf numFmtId="164" fontId="3" fillId="12" borderId="27" xfId="0" applyNumberFormat="1" applyFont="1" applyFill="1" applyBorder="1" applyAlignment="1">
      <alignment horizontal="left" wrapText="1"/>
    </xf>
    <xf numFmtId="0" fontId="45" fillId="12" borderId="5" xfId="0" applyFont="1" applyFill="1" applyBorder="1"/>
    <xf numFmtId="0" fontId="45" fillId="12" borderId="28" xfId="0" applyFont="1" applyFill="1" applyBorder="1"/>
    <xf numFmtId="3" fontId="13" fillId="0" borderId="0" xfId="2" applyNumberFormat="1" applyFont="1"/>
    <xf numFmtId="0" fontId="7" fillId="0" borderId="41" xfId="0" applyFont="1" applyBorder="1" applyAlignment="1">
      <alignment horizontal="left" wrapText="1" indent="2"/>
    </xf>
    <xf numFmtId="165" fontId="7" fillId="0" borderId="11" xfId="0" applyNumberFormat="1" applyFont="1" applyBorder="1" applyAlignment="1">
      <alignment wrapText="1"/>
    </xf>
    <xf numFmtId="3" fontId="12" fillId="0" borderId="42" xfId="0" applyNumberFormat="1" applyFont="1" applyBorder="1" applyAlignment="1">
      <alignment horizontal="right"/>
    </xf>
    <xf numFmtId="0" fontId="3" fillId="0" borderId="76" xfId="5" applyFont="1" applyBorder="1" applyAlignment="1">
      <alignment vertical="center" wrapText="1"/>
    </xf>
    <xf numFmtId="165" fontId="8" fillId="0" borderId="77" xfId="0" applyNumberFormat="1" applyFont="1" applyBorder="1" applyAlignment="1">
      <alignment wrapText="1"/>
    </xf>
    <xf numFmtId="165" fontId="7" fillId="12" borderId="5" xfId="0" applyNumberFormat="1" applyFont="1" applyFill="1" applyBorder="1" applyAlignment="1">
      <alignment wrapText="1"/>
    </xf>
    <xf numFmtId="3" fontId="12" fillId="12" borderId="28" xfId="0" applyNumberFormat="1" applyFont="1" applyFill="1" applyBorder="1" applyAlignment="1">
      <alignment horizontal="right"/>
    </xf>
    <xf numFmtId="164" fontId="3" fillId="0" borderId="41" xfId="2" applyNumberFormat="1" applyFont="1" applyBorder="1" applyAlignment="1">
      <alignment wrapText="1"/>
    </xf>
    <xf numFmtId="165" fontId="8" fillId="0" borderId="11" xfId="0" applyNumberFormat="1" applyFont="1" applyBorder="1" applyAlignment="1">
      <alignment horizontal="right" wrapText="1"/>
    </xf>
    <xf numFmtId="3" fontId="11" fillId="0" borderId="42" xfId="0" applyNumberFormat="1" applyFont="1" applyBorder="1" applyAlignment="1">
      <alignment horizontal="right"/>
    </xf>
    <xf numFmtId="0" fontId="12" fillId="0" borderId="44" xfId="9" applyNumberFormat="1" applyFill="1" applyBorder="1" applyAlignment="1">
      <alignment horizontal="left" wrapText="1" indent="4"/>
    </xf>
    <xf numFmtId="3" fontId="12" fillId="0" borderId="11" xfId="9" applyNumberFormat="1" applyFill="1" applyBorder="1" applyAlignment="1">
      <alignment wrapText="1"/>
    </xf>
    <xf numFmtId="164" fontId="2" fillId="0" borderId="41" xfId="2" applyNumberFormat="1" applyFont="1" applyBorder="1" applyAlignment="1">
      <alignment horizontal="left" wrapText="1" indent="2"/>
    </xf>
    <xf numFmtId="164" fontId="2" fillId="0" borderId="41" xfId="2" applyNumberFormat="1" applyFont="1" applyBorder="1" applyAlignment="1">
      <alignment horizontal="left" wrapText="1" indent="3"/>
    </xf>
    <xf numFmtId="164" fontId="2" fillId="0" borderId="41" xfId="2" applyNumberFormat="1" applyFont="1" applyBorder="1" applyAlignment="1">
      <alignment horizontal="left" wrapText="1" indent="4"/>
    </xf>
    <xf numFmtId="164" fontId="2" fillId="0" borderId="41" xfId="2" applyNumberFormat="1" applyFont="1" applyBorder="1" applyAlignment="1">
      <alignment horizontal="left" wrapText="1" indent="5"/>
    </xf>
    <xf numFmtId="164" fontId="2" fillId="0" borderId="76" xfId="2" applyNumberFormat="1" applyFont="1" applyBorder="1" applyAlignment="1">
      <alignment wrapText="1"/>
    </xf>
    <xf numFmtId="165" fontId="7" fillId="0" borderId="77" xfId="0" applyNumberFormat="1" applyFont="1" applyBorder="1" applyAlignment="1">
      <alignment wrapText="1"/>
    </xf>
    <xf numFmtId="3" fontId="12" fillId="0" borderId="78" xfId="0" applyNumberFormat="1" applyFont="1" applyBorder="1" applyAlignment="1">
      <alignment horizontal="right"/>
    </xf>
    <xf numFmtId="164" fontId="9" fillId="0" borderId="41" xfId="2" applyNumberFormat="1" applyFont="1" applyBorder="1" applyAlignment="1">
      <alignment wrapText="1"/>
    </xf>
    <xf numFmtId="165" fontId="7" fillId="12" borderId="11" xfId="0" applyNumberFormat="1" applyFont="1" applyFill="1" applyBorder="1" applyAlignment="1">
      <alignment wrapText="1"/>
    </xf>
    <xf numFmtId="3" fontId="12" fillId="12" borderId="42" xfId="0" applyNumberFormat="1" applyFont="1" applyFill="1" applyBorder="1" applyAlignment="1">
      <alignment horizontal="right"/>
    </xf>
    <xf numFmtId="164" fontId="3" fillId="0" borderId="26" xfId="0" applyNumberFormat="1" applyFont="1" applyBorder="1" applyAlignment="1">
      <alignment horizontal="right" vertical="center" wrapText="1"/>
    </xf>
    <xf numFmtId="3" fontId="11" fillId="3" borderId="5" xfId="9" applyNumberFormat="1" applyFont="1" applyBorder="1" applyAlignment="1">
      <alignment wrapText="1"/>
    </xf>
    <xf numFmtId="0" fontId="11" fillId="3" borderId="9" xfId="0" applyFont="1" applyFill="1" applyBorder="1" applyAlignment="1">
      <alignment horizontal="right" vertical="center"/>
    </xf>
    <xf numFmtId="3" fontId="12" fillId="3" borderId="5" xfId="9" applyNumberFormat="1" applyBorder="1" applyAlignment="1">
      <alignment wrapText="1"/>
    </xf>
    <xf numFmtId="3" fontId="11" fillId="0" borderId="9" xfId="9" applyNumberFormat="1" applyFont="1" applyFill="1" applyBorder="1" applyAlignment="1">
      <alignment wrapText="1"/>
    </xf>
    <xf numFmtId="3" fontId="11" fillId="0" borderId="36" xfId="0" applyNumberFormat="1" applyFont="1" applyBorder="1" applyAlignment="1">
      <alignment horizontal="right"/>
    </xf>
    <xf numFmtId="164" fontId="9" fillId="12" borderId="27" xfId="0" applyNumberFormat="1" applyFont="1" applyFill="1" applyBorder="1" applyAlignment="1">
      <alignment horizontal="left" wrapText="1"/>
    </xf>
    <xf numFmtId="0" fontId="33" fillId="3" borderId="25" xfId="0" applyFont="1" applyFill="1" applyBorder="1" applyAlignment="1">
      <alignment vertical="center"/>
    </xf>
    <xf numFmtId="0" fontId="45" fillId="0" borderId="62" xfId="0" applyFont="1" applyBorder="1"/>
    <xf numFmtId="164" fontId="9" fillId="0" borderId="25" xfId="0" applyNumberFormat="1" applyFont="1" applyBorder="1" applyAlignment="1">
      <alignment horizontal="left" wrapText="1"/>
    </xf>
    <xf numFmtId="164" fontId="4" fillId="0" borderId="27" xfId="0" applyNumberFormat="1" applyFont="1" applyBorder="1" applyAlignment="1">
      <alignment horizontal="left" wrapText="1"/>
    </xf>
    <xf numFmtId="0" fontId="45" fillId="0" borderId="29" xfId="0" applyFont="1" applyBorder="1"/>
    <xf numFmtId="0" fontId="8" fillId="12" borderId="27" xfId="0" applyFont="1" applyFill="1" applyBorder="1" applyAlignment="1">
      <alignment horizontal="left" wrapText="1" indent="1"/>
    </xf>
    <xf numFmtId="0" fontId="45" fillId="12" borderId="29" xfId="0" applyFont="1" applyFill="1" applyBorder="1"/>
    <xf numFmtId="0" fontId="38" fillId="12" borderId="27" xfId="0" applyFont="1" applyFill="1" applyBorder="1" applyAlignment="1">
      <alignment vertical="center" wrapText="1"/>
    </xf>
    <xf numFmtId="3" fontId="11" fillId="0" borderId="29" xfId="0" applyNumberFormat="1" applyFont="1" applyBorder="1" applyAlignment="1">
      <alignment horizontal="right"/>
    </xf>
    <xf numFmtId="3" fontId="12" fillId="0" borderId="29" xfId="0" applyNumberFormat="1" applyFont="1" applyBorder="1" applyAlignment="1">
      <alignment horizontal="right" vertical="center"/>
    </xf>
    <xf numFmtId="3" fontId="11" fillId="0" borderId="29" xfId="0" applyNumberFormat="1" applyFont="1" applyBorder="1" applyAlignment="1">
      <alignment horizontal="right" vertical="center"/>
    </xf>
    <xf numFmtId="3" fontId="12" fillId="0" borderId="33" xfId="0" applyNumberFormat="1" applyFont="1" applyBorder="1" applyAlignment="1">
      <alignment horizontal="right" vertical="center"/>
    </xf>
    <xf numFmtId="0" fontId="33" fillId="0" borderId="25" xfId="0" applyFont="1" applyBorder="1" applyAlignment="1">
      <alignment vertical="center"/>
    </xf>
    <xf numFmtId="0" fontId="33" fillId="0" borderId="25" xfId="0" applyFont="1" applyBorder="1" applyAlignment="1">
      <alignment vertical="center" wrapText="1"/>
    </xf>
    <xf numFmtId="0" fontId="33" fillId="12" borderId="5" xfId="0" applyFont="1" applyFill="1" applyBorder="1" applyAlignment="1">
      <alignment horizontal="right" vertical="center" wrapText="1"/>
    </xf>
    <xf numFmtId="0" fontId="33" fillId="12" borderId="28" xfId="0" applyFont="1" applyFill="1" applyBorder="1" applyAlignment="1">
      <alignment horizontal="right" vertical="center" wrapText="1"/>
    </xf>
    <xf numFmtId="0" fontId="33" fillId="12" borderId="27" xfId="0" applyFont="1" applyFill="1" applyBorder="1" applyAlignment="1">
      <alignment vertical="center" wrapText="1"/>
    </xf>
    <xf numFmtId="0" fontId="11" fillId="11" borderId="27" xfId="0" applyFont="1" applyFill="1" applyBorder="1" applyAlignment="1">
      <alignment vertical="center" wrapText="1"/>
    </xf>
    <xf numFmtId="0" fontId="3" fillId="0" borderId="27" xfId="8" applyFont="1" applyBorder="1" applyAlignment="1">
      <alignment horizontal="left" wrapText="1"/>
    </xf>
    <xf numFmtId="3" fontId="11" fillId="3" borderId="5" xfId="6" applyNumberFormat="1" applyFont="1" applyFill="1" applyBorder="1">
      <alignment vertical="center"/>
    </xf>
    <xf numFmtId="3" fontId="12" fillId="3" borderId="5" xfId="6" applyNumberFormat="1" applyFont="1" applyFill="1" applyBorder="1">
      <alignment vertical="center"/>
    </xf>
    <xf numFmtId="0" fontId="2" fillId="0" borderId="27" xfId="14" quotePrefix="1" applyFill="1" applyBorder="1" applyAlignment="1">
      <alignment horizontal="left" vertical="center" wrapText="1" indent="3"/>
    </xf>
    <xf numFmtId="0" fontId="11" fillId="0" borderId="5" xfId="0" applyFont="1" applyBorder="1" applyAlignment="1">
      <alignment vertical="center" wrapText="1"/>
    </xf>
    <xf numFmtId="3" fontId="12" fillId="11" borderId="5" xfId="0" applyNumberFormat="1" applyFont="1" applyFill="1" applyBorder="1" applyAlignment="1">
      <alignment horizontal="right" vertical="center"/>
    </xf>
    <xf numFmtId="0" fontId="11" fillId="11" borderId="28" xfId="0" applyFont="1" applyFill="1" applyBorder="1" applyAlignment="1">
      <alignment horizontal="right" vertical="center" wrapText="1"/>
    </xf>
    <xf numFmtId="3" fontId="12" fillId="0" borderId="45" xfId="9" applyNumberFormat="1" applyFill="1" applyBorder="1" applyAlignment="1">
      <alignment horizontal="right" wrapText="1" indent="1"/>
    </xf>
    <xf numFmtId="0" fontId="2" fillId="0" borderId="35" xfId="14" quotePrefix="1" applyFill="1" applyBorder="1" applyAlignment="1">
      <alignment horizontal="left" vertical="center" wrapText="1" indent="3"/>
    </xf>
    <xf numFmtId="3" fontId="12" fillId="3" borderId="45" xfId="6" applyNumberFormat="1" applyFont="1" applyFill="1" applyBorder="1">
      <alignment vertical="center"/>
    </xf>
    <xf numFmtId="0" fontId="45" fillId="3" borderId="5" xfId="0" applyFont="1" applyFill="1" applyBorder="1"/>
    <xf numFmtId="0" fontId="45" fillId="3" borderId="28" xfId="0" applyFont="1" applyFill="1" applyBorder="1"/>
    <xf numFmtId="164" fontId="3" fillId="0" borderId="28" xfId="26" applyNumberFormat="1" applyFont="1" applyBorder="1" applyAlignment="1">
      <alignment horizontal="right" vertical="center"/>
    </xf>
    <xf numFmtId="3" fontId="11" fillId="0" borderId="28" xfId="27" applyNumberFormat="1" applyFont="1" applyBorder="1">
      <alignment horizontal="right"/>
    </xf>
    <xf numFmtId="164" fontId="3" fillId="0" borderId="42" xfId="2" applyNumberFormat="1" applyFont="1" applyBorder="1" applyAlignment="1">
      <alignment wrapText="1"/>
    </xf>
    <xf numFmtId="3" fontId="3" fillId="0" borderId="0" xfId="28" applyNumberFormat="1" applyFont="1" applyAlignment="1">
      <alignment horizontal="center" vertical="center"/>
    </xf>
    <xf numFmtId="3" fontId="3" fillId="0" borderId="0" xfId="38" applyNumberFormat="1" applyFont="1" applyAlignment="1">
      <alignment horizontal="center" vertical="center"/>
    </xf>
    <xf numFmtId="3" fontId="3" fillId="0" borderId="0" xfId="2" applyNumberFormat="1" applyFont="1" applyAlignment="1">
      <alignment horizontal="center"/>
    </xf>
    <xf numFmtId="0" fontId="3" fillId="0" borderId="0" xfId="38" applyFont="1" applyAlignment="1">
      <alignment horizontal="center" vertical="center"/>
    </xf>
    <xf numFmtId="0" fontId="83" fillId="0" borderId="3" xfId="8" applyFont="1" applyBorder="1" applyAlignment="1">
      <alignment horizontal="left" wrapText="1"/>
    </xf>
    <xf numFmtId="0" fontId="83" fillId="0" borderId="1" xfId="8" applyFont="1" applyBorder="1" applyAlignment="1">
      <alignment horizontal="left" wrapText="1"/>
    </xf>
    <xf numFmtId="0" fontId="83" fillId="0" borderId="3" xfId="8" applyFont="1" applyBorder="1" applyAlignment="1">
      <alignment horizontal="left" vertical="center" wrapText="1"/>
    </xf>
    <xf numFmtId="0" fontId="83" fillId="0" borderId="1" xfId="8" applyFont="1" applyBorder="1" applyAlignment="1">
      <alignment horizontal="left" vertical="center" wrapText="1"/>
    </xf>
    <xf numFmtId="164" fontId="26" fillId="0" borderId="0" xfId="29" applyNumberFormat="1" applyFont="1" applyAlignment="1">
      <alignment horizontal="center" vertical="center" wrapText="1"/>
    </xf>
    <xf numFmtId="164" fontId="26" fillId="0" borderId="0" xfId="8" applyNumberFormat="1" applyFont="1" applyAlignment="1">
      <alignment horizontal="center" vertical="center" wrapText="1"/>
    </xf>
    <xf numFmtId="0" fontId="26" fillId="0" borderId="18" xfId="8" applyFont="1" applyBorder="1" applyAlignment="1">
      <alignment horizontal="center" vertical="top" wrapText="1"/>
    </xf>
    <xf numFmtId="0" fontId="26" fillId="0" borderId="16" xfId="8" applyFont="1" applyBorder="1" applyAlignment="1">
      <alignment horizontal="center" vertical="top" wrapText="1"/>
    </xf>
    <xf numFmtId="0" fontId="49" fillId="0" borderId="3" xfId="8" applyFont="1" applyBorder="1" applyAlignment="1">
      <alignment horizontal="left" vertical="center" wrapText="1"/>
    </xf>
    <xf numFmtId="0" fontId="49" fillId="0" borderId="1" xfId="8" applyFont="1" applyBorder="1" applyAlignment="1">
      <alignment horizontal="left" vertical="center" wrapText="1"/>
    </xf>
    <xf numFmtId="0" fontId="4" fillId="13" borderId="70" xfId="2" applyFont="1" applyFill="1" applyBorder="1" applyAlignment="1">
      <alignment horizontal="left" vertical="center" wrapText="1"/>
    </xf>
    <xf numFmtId="0" fontId="4" fillId="13" borderId="71" xfId="2" applyFont="1" applyFill="1" applyBorder="1" applyAlignment="1">
      <alignment horizontal="left" vertical="center" wrapText="1"/>
    </xf>
    <xf numFmtId="0" fontId="4" fillId="13" borderId="72" xfId="2" applyFont="1" applyFill="1" applyBorder="1" applyAlignment="1">
      <alignment horizontal="left" vertical="center" wrapText="1"/>
    </xf>
    <xf numFmtId="0" fontId="4" fillId="0" borderId="3" xfId="2" applyFont="1" applyBorder="1" applyAlignment="1">
      <alignment horizontal="left" vertical="center" wrapText="1"/>
    </xf>
    <xf numFmtId="0" fontId="4" fillId="0" borderId="2" xfId="2" applyFont="1" applyBorder="1" applyAlignment="1">
      <alignment horizontal="left" vertical="center"/>
    </xf>
    <xf numFmtId="0" fontId="4" fillId="0" borderId="1" xfId="2" applyFont="1" applyBorder="1" applyAlignment="1">
      <alignment horizontal="left" vertical="center"/>
    </xf>
    <xf numFmtId="0" fontId="4" fillId="0" borderId="3" xfId="0" applyFont="1" applyBorder="1" applyAlignment="1">
      <alignment horizontal="left" vertical="center" wrapText="1"/>
    </xf>
    <xf numFmtId="0" fontId="4" fillId="0" borderId="2" xfId="0" applyFont="1" applyBorder="1" applyAlignment="1">
      <alignment horizontal="left" vertical="center" wrapText="1"/>
    </xf>
    <xf numFmtId="0" fontId="4" fillId="0" borderId="1" xfId="0" applyFont="1" applyBorder="1" applyAlignment="1">
      <alignment horizontal="left" vertical="center" wrapText="1"/>
    </xf>
    <xf numFmtId="0" fontId="16" fillId="0" borderId="3" xfId="0" applyFont="1" applyBorder="1" applyAlignment="1">
      <alignment horizontal="left" vertical="center" wrapText="1"/>
    </xf>
    <xf numFmtId="0" fontId="16" fillId="0" borderId="2" xfId="0" applyFont="1" applyBorder="1" applyAlignment="1">
      <alignment horizontal="left" vertical="center" wrapText="1"/>
    </xf>
    <xf numFmtId="0" fontId="16" fillId="0" borderId="1" xfId="0" applyFont="1" applyBorder="1" applyAlignment="1">
      <alignment horizontal="left" vertical="center" wrapText="1"/>
    </xf>
    <xf numFmtId="0" fontId="4" fillId="0" borderId="3" xfId="13" quotePrefix="1" applyFont="1" applyBorder="1" applyAlignment="1">
      <alignment horizontal="left" vertical="center" wrapText="1"/>
    </xf>
    <xf numFmtId="0" fontId="4" fillId="0" borderId="2" xfId="13" applyFont="1" applyBorder="1" applyAlignment="1">
      <alignment horizontal="left" vertical="center" wrapText="1"/>
    </xf>
    <xf numFmtId="0" fontId="4" fillId="0" borderId="1" xfId="13" applyFont="1" applyBorder="1" applyAlignment="1">
      <alignment horizontal="left" vertical="center" wrapText="1"/>
    </xf>
    <xf numFmtId="0" fontId="4" fillId="0" borderId="70" xfId="2" applyFont="1" applyBorder="1" applyAlignment="1">
      <alignment horizontal="justify" vertical="center" wrapText="1"/>
    </xf>
    <xf numFmtId="0" fontId="4" fillId="0" borderId="71" xfId="2" applyFont="1" applyBorder="1" applyAlignment="1">
      <alignment horizontal="justify" vertical="center" wrapText="1"/>
    </xf>
    <xf numFmtId="0" fontId="4" fillId="0" borderId="72" xfId="2" applyFont="1" applyBorder="1" applyAlignment="1">
      <alignment horizontal="justify" vertical="center" wrapText="1"/>
    </xf>
    <xf numFmtId="0" fontId="4" fillId="3" borderId="3" xfId="2" applyFont="1" applyFill="1" applyBorder="1" applyAlignment="1">
      <alignment horizontal="left" vertical="center" wrapText="1"/>
    </xf>
    <xf numFmtId="0" fontId="4" fillId="3" borderId="2" xfId="2" applyFont="1" applyFill="1" applyBorder="1" applyAlignment="1">
      <alignment horizontal="left" vertical="center" wrapText="1"/>
    </xf>
    <xf numFmtId="0" fontId="4" fillId="3" borderId="1" xfId="2" applyFont="1" applyFill="1" applyBorder="1" applyAlignment="1">
      <alignment horizontal="left" vertical="center" wrapText="1"/>
    </xf>
    <xf numFmtId="0" fontId="16" fillId="3" borderId="3" xfId="2" applyFont="1" applyFill="1" applyBorder="1" applyAlignment="1">
      <alignment horizontal="left" vertical="center" wrapText="1"/>
    </xf>
    <xf numFmtId="0" fontId="16" fillId="3" borderId="2" xfId="2" applyFont="1" applyFill="1" applyBorder="1" applyAlignment="1">
      <alignment horizontal="left" vertical="center" wrapText="1"/>
    </xf>
    <xf numFmtId="0" fontId="16" fillId="3" borderId="1" xfId="2" applyFont="1" applyFill="1" applyBorder="1" applyAlignment="1">
      <alignment horizontal="left" vertical="center" wrapText="1"/>
    </xf>
    <xf numFmtId="0" fontId="16" fillId="3" borderId="38" xfId="2" applyFont="1" applyFill="1" applyBorder="1" applyAlignment="1">
      <alignment vertical="top" wrapText="1"/>
    </xf>
    <xf numFmtId="0" fontId="6" fillId="3" borderId="39" xfId="2" applyFont="1" applyFill="1" applyBorder="1" applyAlignment="1">
      <alignment vertical="top" wrapText="1"/>
    </xf>
    <xf numFmtId="0" fontId="6" fillId="3" borderId="52" xfId="2" applyFont="1" applyFill="1" applyBorder="1" applyAlignment="1">
      <alignment vertical="top" wrapText="1"/>
    </xf>
    <xf numFmtId="0" fontId="6" fillId="3" borderId="40" xfId="2" applyFont="1" applyFill="1" applyBorder="1" applyAlignment="1">
      <alignment vertical="top" wrapText="1"/>
    </xf>
    <xf numFmtId="0" fontId="22" fillId="0" borderId="3" xfId="0" applyFont="1" applyBorder="1" applyAlignment="1">
      <alignment vertical="center" wrapText="1"/>
    </xf>
    <xf numFmtId="0" fontId="22" fillId="0" borderId="2" xfId="0" applyFont="1" applyBorder="1" applyAlignment="1">
      <alignment vertical="center" wrapText="1"/>
    </xf>
    <xf numFmtId="0" fontId="22" fillId="0" borderId="1" xfId="0" applyFont="1" applyBorder="1" applyAlignment="1">
      <alignment vertical="center" wrapText="1"/>
    </xf>
    <xf numFmtId="0" fontId="16" fillId="3" borderId="38" xfId="2" applyFont="1" applyFill="1" applyBorder="1" applyAlignment="1">
      <alignment horizontal="left" vertical="center" wrapText="1"/>
    </xf>
    <xf numFmtId="0" fontId="16" fillId="3" borderId="39" xfId="2" applyFont="1" applyFill="1" applyBorder="1" applyAlignment="1">
      <alignment horizontal="left" vertical="center" wrapText="1"/>
    </xf>
    <xf numFmtId="0" fontId="16" fillId="3" borderId="40" xfId="2" applyFont="1" applyFill="1" applyBorder="1" applyAlignment="1">
      <alignment horizontal="left" vertical="center" wrapText="1"/>
    </xf>
    <xf numFmtId="0" fontId="23" fillId="0" borderId="0" xfId="0" applyFont="1" applyAlignment="1">
      <alignment horizontal="left" vertical="center" wrapText="1"/>
    </xf>
    <xf numFmtId="0" fontId="23" fillId="0" borderId="19" xfId="0" applyFont="1" applyBorder="1" applyAlignment="1">
      <alignment horizontal="left" vertical="top" wrapText="1"/>
    </xf>
    <xf numFmtId="0" fontId="23" fillId="0" borderId="55" xfId="0" applyFont="1" applyBorder="1" applyAlignment="1">
      <alignment horizontal="left" vertical="top" wrapText="1"/>
    </xf>
    <xf numFmtId="0" fontId="23" fillId="0" borderId="82" xfId="0" applyFont="1" applyBorder="1" applyAlignment="1">
      <alignment horizontal="left" vertical="top" wrapText="1"/>
    </xf>
    <xf numFmtId="0" fontId="23" fillId="0" borderId="17" xfId="0" applyFont="1" applyBorder="1" applyAlignment="1">
      <alignment horizontal="left" vertical="top" wrapText="1"/>
    </xf>
    <xf numFmtId="0" fontId="23" fillId="0" borderId="48" xfId="0" applyFont="1" applyBorder="1" applyAlignment="1">
      <alignment horizontal="left" vertical="top" wrapText="1"/>
    </xf>
    <xf numFmtId="0" fontId="23" fillId="0" borderId="79" xfId="0" applyFont="1" applyBorder="1" applyAlignment="1">
      <alignment horizontal="left" vertical="top" wrapText="1"/>
    </xf>
    <xf numFmtId="0" fontId="4" fillId="3" borderId="38" xfId="2" applyFont="1" applyFill="1" applyBorder="1" applyAlignment="1">
      <alignment vertical="top" wrapText="1"/>
    </xf>
    <xf numFmtId="0" fontId="4" fillId="3" borderId="39" xfId="2" applyFont="1" applyFill="1" applyBorder="1" applyAlignment="1">
      <alignment vertical="top" wrapText="1"/>
    </xf>
    <xf numFmtId="0" fontId="4" fillId="3" borderId="40" xfId="2" applyFont="1" applyFill="1" applyBorder="1" applyAlignment="1">
      <alignment vertical="top" wrapText="1"/>
    </xf>
    <xf numFmtId="0" fontId="4" fillId="0" borderId="38" xfId="2" applyFont="1" applyBorder="1" applyAlignment="1">
      <alignment horizontal="left" vertical="center" wrapText="1"/>
    </xf>
    <xf numFmtId="0" fontId="4" fillId="0" borderId="39" xfId="2" applyFont="1" applyBorder="1" applyAlignment="1">
      <alignment horizontal="left" vertical="center" wrapText="1"/>
    </xf>
    <xf numFmtId="0" fontId="4" fillId="0" borderId="40" xfId="2" applyFont="1" applyBorder="1" applyAlignment="1">
      <alignment horizontal="left" vertical="center" wrapText="1"/>
    </xf>
    <xf numFmtId="0" fontId="27" fillId="3" borderId="3" xfId="2" applyFont="1" applyFill="1" applyBorder="1" applyAlignment="1">
      <alignment horizontal="left" vertical="center" wrapText="1"/>
    </xf>
    <xf numFmtId="0" fontId="4" fillId="0" borderId="2" xfId="2" applyFont="1" applyBorder="1" applyAlignment="1">
      <alignment horizontal="left" vertical="center" wrapText="1"/>
    </xf>
    <xf numFmtId="0" fontId="4" fillId="0" borderId="1" xfId="2" applyFont="1" applyBorder="1" applyAlignment="1">
      <alignment horizontal="left" vertical="center" wrapText="1"/>
    </xf>
    <xf numFmtId="164" fontId="4" fillId="0" borderId="3" xfId="26" applyNumberFormat="1" applyFont="1" applyBorder="1" applyAlignment="1">
      <alignment horizontal="left" vertical="center" wrapText="1"/>
    </xf>
    <xf numFmtId="164" fontId="4" fillId="0" borderId="2" xfId="26" applyNumberFormat="1" applyFont="1" applyBorder="1" applyAlignment="1">
      <alignment horizontal="left" vertical="center" wrapText="1"/>
    </xf>
    <xf numFmtId="164" fontId="4" fillId="0" borderId="1" xfId="26" applyNumberFormat="1" applyFont="1" applyBorder="1" applyAlignment="1">
      <alignment horizontal="left" vertical="center" wrapText="1"/>
    </xf>
    <xf numFmtId="0" fontId="4" fillId="0" borderId="3" xfId="2" applyFont="1" applyBorder="1" applyAlignment="1">
      <alignment horizontal="left" vertical="top" wrapText="1"/>
    </xf>
    <xf numFmtId="0" fontId="4" fillId="0" borderId="2" xfId="2" applyFont="1" applyBorder="1" applyAlignment="1">
      <alignment horizontal="left" vertical="top" wrapText="1"/>
    </xf>
    <xf numFmtId="0" fontId="4" fillId="0" borderId="1" xfId="2" applyFont="1" applyBorder="1" applyAlignment="1">
      <alignment horizontal="left" vertical="top" wrapText="1"/>
    </xf>
    <xf numFmtId="0" fontId="4" fillId="3" borderId="3" xfId="1" applyFont="1" applyFill="1" applyBorder="1" applyAlignment="1">
      <alignment horizontal="left" vertical="center" wrapText="1"/>
    </xf>
    <xf numFmtId="0" fontId="4" fillId="3" borderId="2" xfId="1" applyFont="1" applyFill="1" applyBorder="1" applyAlignment="1">
      <alignment horizontal="left" vertical="center"/>
    </xf>
    <xf numFmtId="0" fontId="4" fillId="3" borderId="1" xfId="1" applyFont="1" applyFill="1" applyBorder="1" applyAlignment="1">
      <alignment horizontal="left" vertical="center"/>
    </xf>
    <xf numFmtId="0" fontId="27" fillId="13" borderId="3" xfId="2" applyFont="1" applyFill="1" applyBorder="1" applyAlignment="1">
      <alignment horizontal="left" vertical="center" wrapText="1"/>
    </xf>
    <xf numFmtId="0" fontId="27" fillId="13" borderId="2" xfId="2" applyFont="1" applyFill="1" applyBorder="1" applyAlignment="1">
      <alignment horizontal="left" vertical="center" wrapText="1"/>
    </xf>
    <xf numFmtId="0" fontId="27" fillId="13" borderId="1" xfId="2" applyFont="1" applyFill="1" applyBorder="1" applyAlignment="1">
      <alignment horizontal="left" vertical="center" wrapText="1"/>
    </xf>
    <xf numFmtId="49" fontId="16" fillId="0" borderId="3" xfId="0" applyNumberFormat="1" applyFont="1" applyBorder="1" applyAlignment="1">
      <alignment horizontal="left" vertical="center" wrapText="1"/>
    </xf>
    <xf numFmtId="49" fontId="16" fillId="0" borderId="2" xfId="0" applyNumberFormat="1" applyFont="1" applyBorder="1" applyAlignment="1">
      <alignment horizontal="left" vertical="center" wrapText="1"/>
    </xf>
    <xf numFmtId="49" fontId="16" fillId="0" borderId="1" xfId="0" applyNumberFormat="1" applyFont="1" applyBorder="1" applyAlignment="1">
      <alignment horizontal="left" vertical="center" wrapText="1"/>
    </xf>
    <xf numFmtId="0" fontId="56" fillId="0" borderId="2" xfId="0" applyFont="1" applyBorder="1" applyAlignment="1">
      <alignment horizontal="left" vertical="center" wrapText="1"/>
    </xf>
    <xf numFmtId="0" fontId="56" fillId="0" borderId="1" xfId="0" applyFont="1" applyBorder="1" applyAlignment="1">
      <alignment horizontal="left" vertical="center" wrapText="1"/>
    </xf>
    <xf numFmtId="0" fontId="4" fillId="0" borderId="17" xfId="0" applyFont="1" applyBorder="1" applyAlignment="1">
      <alignment horizontal="left" vertical="center" wrapText="1"/>
    </xf>
    <xf numFmtId="0" fontId="4" fillId="0" borderId="48" xfId="0" applyFont="1" applyBorder="1" applyAlignment="1">
      <alignment horizontal="left" vertical="center" wrapText="1"/>
    </xf>
    <xf numFmtId="0" fontId="4" fillId="0" borderId="79" xfId="0" applyFont="1" applyBorder="1" applyAlignment="1">
      <alignment horizontal="left" vertical="center" wrapText="1"/>
    </xf>
    <xf numFmtId="0" fontId="4" fillId="0" borderId="50" xfId="14" quotePrefix="1" applyFont="1" applyFill="1" applyBorder="1" applyAlignment="1">
      <alignment horizontal="left" vertical="center" wrapText="1"/>
    </xf>
    <xf numFmtId="0" fontId="56" fillId="0" borderId="50" xfId="0" applyFont="1" applyBorder="1" applyAlignment="1">
      <alignment vertical="center" wrapText="1"/>
    </xf>
    <xf numFmtId="0" fontId="0" fillId="0" borderId="2" xfId="0" applyBorder="1" applyAlignment="1">
      <alignment horizontal="left" vertical="center" wrapText="1"/>
    </xf>
    <xf numFmtId="0" fontId="0" fillId="0" borderId="1" xfId="0" applyBorder="1" applyAlignment="1">
      <alignment horizontal="left" vertical="center" wrapText="1"/>
    </xf>
    <xf numFmtId="0" fontId="4" fillId="0" borderId="3" xfId="2" applyFont="1" applyBorder="1" applyAlignment="1">
      <alignment horizontal="justify" vertical="center" wrapText="1"/>
    </xf>
    <xf numFmtId="0" fontId="4" fillId="0" borderId="2" xfId="2" applyFont="1" applyBorder="1" applyAlignment="1">
      <alignment horizontal="justify" vertical="center" wrapText="1"/>
    </xf>
    <xf numFmtId="0" fontId="4" fillId="0" borderId="1" xfId="2" applyFont="1" applyBorder="1" applyAlignment="1">
      <alignment horizontal="justify" vertical="center" wrapText="1"/>
    </xf>
    <xf numFmtId="0" fontId="4" fillId="0" borderId="17" xfId="2" applyFont="1" applyBorder="1" applyAlignment="1">
      <alignment horizontal="left" vertical="center" wrapText="1"/>
    </xf>
    <xf numFmtId="1" fontId="26" fillId="0" borderId="0" xfId="49" applyNumberFormat="1" applyFont="1" applyAlignment="1">
      <alignment horizontal="center" vertical="top"/>
    </xf>
    <xf numFmtId="1" fontId="26" fillId="0" borderId="0" xfId="49" applyNumberFormat="1" applyFont="1" applyAlignment="1">
      <alignment horizontal="center" vertical="center" wrapText="1"/>
    </xf>
    <xf numFmtId="164" fontId="43" fillId="0" borderId="0" xfId="19" applyNumberFormat="1" applyFont="1" applyAlignment="1">
      <alignment horizontal="center" wrapText="1"/>
    </xf>
    <xf numFmtId="0" fontId="3" fillId="0" borderId="3" xfId="19" applyFont="1" applyBorder="1" applyAlignment="1">
      <alignment horizontal="center"/>
    </xf>
    <xf numFmtId="0" fontId="3" fillId="0" borderId="2" xfId="19" applyFont="1" applyBorder="1" applyAlignment="1">
      <alignment horizontal="center"/>
    </xf>
    <xf numFmtId="1" fontId="3" fillId="0" borderId="38" xfId="49" applyNumberFormat="1" applyFont="1" applyBorder="1" applyAlignment="1">
      <alignment horizontal="center"/>
    </xf>
    <xf numFmtId="1" fontId="3" fillId="0" borderId="39" xfId="49" applyNumberFormat="1" applyFont="1" applyBorder="1" applyAlignment="1">
      <alignment horizontal="center"/>
    </xf>
    <xf numFmtId="1" fontId="3" fillId="0" borderId="40" xfId="49" applyNumberFormat="1" applyFont="1" applyBorder="1" applyAlignment="1">
      <alignment horizontal="center"/>
    </xf>
    <xf numFmtId="164" fontId="3" fillId="0" borderId="0" xfId="19" applyNumberFormat="1" applyFont="1" applyAlignment="1">
      <alignment horizontal="left" wrapText="1"/>
    </xf>
    <xf numFmtId="164" fontId="13" fillId="0" borderId="0" xfId="19" applyNumberFormat="1" applyFont="1" applyAlignment="1">
      <alignment horizontal="left" wrapText="1"/>
    </xf>
    <xf numFmtId="0" fontId="2" fillId="0" borderId="0" xfId="20" applyFont="1" applyAlignment="1">
      <alignment horizontal="right"/>
    </xf>
    <xf numFmtId="1" fontId="60" fillId="0" borderId="0" xfId="49" applyNumberFormat="1" applyFont="1" applyAlignment="1">
      <alignment horizontal="center" vertical="center" wrapText="1"/>
    </xf>
    <xf numFmtId="0" fontId="63" fillId="0" borderId="0" xfId="48" applyFont="1" applyAlignment="1">
      <alignment horizontal="left" vertical="center" wrapText="1"/>
    </xf>
    <xf numFmtId="1" fontId="26" fillId="0" borderId="0" xfId="49" applyNumberFormat="1" applyFont="1" applyAlignment="1">
      <alignment horizontal="center" wrapText="1"/>
    </xf>
    <xf numFmtId="0" fontId="26" fillId="0" borderId="87" xfId="43" applyFont="1" applyBorder="1" applyAlignment="1">
      <alignment horizontal="center"/>
    </xf>
    <xf numFmtId="0" fontId="61" fillId="0" borderId="88" xfId="50" applyFont="1" applyBorder="1" applyAlignment="1">
      <alignment horizontal="center" vertical="center" wrapText="1"/>
    </xf>
    <xf numFmtId="0" fontId="61" fillId="0" borderId="89" xfId="50" applyFont="1" applyBorder="1" applyAlignment="1">
      <alignment horizontal="center" vertical="center" wrapText="1"/>
    </xf>
    <xf numFmtId="3" fontId="52" fillId="0" borderId="90" xfId="49" applyNumberFormat="1" applyFont="1" applyBorder="1" applyAlignment="1">
      <alignment horizontal="center" wrapText="1"/>
    </xf>
    <xf numFmtId="3" fontId="65" fillId="0" borderId="0" xfId="48" applyNumberFormat="1" applyFont="1" applyAlignment="1">
      <alignment horizontal="center" vertical="center"/>
    </xf>
    <xf numFmtId="1" fontId="3" fillId="0" borderId="3" xfId="49" applyNumberFormat="1" applyFont="1" applyBorder="1" applyAlignment="1">
      <alignment horizontal="center"/>
    </xf>
    <xf numFmtId="1" fontId="3" fillId="0" borderId="2" xfId="49" applyNumberFormat="1" applyFont="1" applyBorder="1" applyAlignment="1">
      <alignment horizontal="center"/>
    </xf>
    <xf numFmtId="1" fontId="3" fillId="0" borderId="1" xfId="49" applyNumberFormat="1" applyFont="1" applyBorder="1" applyAlignment="1">
      <alignment horizontal="center"/>
    </xf>
    <xf numFmtId="3" fontId="52" fillId="0" borderId="0" xfId="49" applyNumberFormat="1" applyFont="1" applyAlignment="1">
      <alignment horizontal="center" wrapText="1"/>
    </xf>
    <xf numFmtId="3" fontId="60" fillId="0" borderId="0" xfId="49" applyNumberFormat="1" applyFont="1" applyAlignment="1">
      <alignment horizontal="center" vertical="center" wrapText="1"/>
    </xf>
    <xf numFmtId="1" fontId="26" fillId="0" borderId="87" xfId="49" applyNumberFormat="1" applyFont="1" applyBorder="1" applyAlignment="1">
      <alignment horizontal="center" vertical="center" wrapText="1"/>
    </xf>
    <xf numFmtId="1" fontId="26" fillId="0" borderId="87" xfId="49" applyNumberFormat="1" applyFont="1" applyBorder="1" applyAlignment="1">
      <alignment horizontal="center" wrapText="1"/>
    </xf>
    <xf numFmtId="1" fontId="26" fillId="0" borderId="0" xfId="49" applyNumberFormat="1" applyFont="1" applyAlignment="1">
      <alignment horizontal="center"/>
    </xf>
    <xf numFmtId="3" fontId="51" fillId="0" borderId="90" xfId="49" applyNumberFormat="1" applyFont="1" applyBorder="1" applyAlignment="1">
      <alignment horizontal="center" wrapText="1"/>
    </xf>
    <xf numFmtId="3" fontId="80" fillId="0" borderId="0" xfId="4" applyNumberFormat="1" applyFont="1" applyAlignment="1">
      <alignment horizontal="left" vertical="center" wrapText="1"/>
    </xf>
    <xf numFmtId="1" fontId="51" fillId="0" borderId="0" xfId="49" applyNumberFormat="1" applyFont="1" applyAlignment="1">
      <alignment horizontal="center" wrapText="1"/>
    </xf>
    <xf numFmtId="1" fontId="9" fillId="0" borderId="31" xfId="49" applyNumberFormat="1" applyFont="1" applyBorder="1" applyAlignment="1">
      <alignment horizontal="center" wrapText="1"/>
    </xf>
    <xf numFmtId="3" fontId="51" fillId="0" borderId="0" xfId="49" applyNumberFormat="1" applyFont="1" applyAlignment="1">
      <alignment horizontal="center" wrapText="1"/>
    </xf>
  </cellXfs>
  <cellStyles count="56">
    <cellStyle name="Hyperlink 2" xfId="37" xr:uid="{00000000-0005-0000-0000-000000000000}"/>
    <cellStyle name="Normal" xfId="0" builtinId="0"/>
    <cellStyle name="Normal 10" xfId="21" xr:uid="{00000000-0005-0000-0000-000002000000}"/>
    <cellStyle name="Normal 10 2" xfId="28" xr:uid="{00000000-0005-0000-0000-000003000000}"/>
    <cellStyle name="Normal 11" xfId="48" xr:uid="{00000000-0005-0000-0000-000004000000}"/>
    <cellStyle name="Normal 12" xfId="1" xr:uid="{00000000-0005-0000-0000-000005000000}"/>
    <cellStyle name="Normal 13" xfId="53" xr:uid="{54525EAF-5691-4A68-B149-86027756151F}"/>
    <cellStyle name="Normal 2" xfId="5" xr:uid="{00000000-0005-0000-0000-000006000000}"/>
    <cellStyle name="Normal 2 2" xfId="8" xr:uid="{00000000-0005-0000-0000-000007000000}"/>
    <cellStyle name="Normal 2 4" xfId="18" xr:uid="{00000000-0005-0000-0000-000008000000}"/>
    <cellStyle name="Normal 3" xfId="3" xr:uid="{00000000-0005-0000-0000-000009000000}"/>
    <cellStyle name="Normal 3 2" xfId="4" xr:uid="{00000000-0005-0000-0000-00000A000000}"/>
    <cellStyle name="Normal 3 3" xfId="44" xr:uid="{00000000-0005-0000-0000-00000B000000}"/>
    <cellStyle name="Normal 4" xfId="25" xr:uid="{00000000-0005-0000-0000-00000C000000}"/>
    <cellStyle name="Normal 4 2" xfId="35" xr:uid="{00000000-0005-0000-0000-00000D000000}"/>
    <cellStyle name="Normal 4 3" xfId="43" xr:uid="{00000000-0005-0000-0000-00000E000000}"/>
    <cellStyle name="Normal 5" xfId="30" xr:uid="{00000000-0005-0000-0000-00000F000000}"/>
    <cellStyle name="Normal 5 2" xfId="55" xr:uid="{FD2E95D6-1D6C-4A20-A943-04CA35C47A2A}"/>
    <cellStyle name="Normal 6" xfId="38" xr:uid="{00000000-0005-0000-0000-000010000000}"/>
    <cellStyle name="Normal 7" xfId="39" xr:uid="{00000000-0005-0000-0000-000011000000}"/>
    <cellStyle name="Normal 8" xfId="15" xr:uid="{00000000-0005-0000-0000-000012000000}"/>
    <cellStyle name="Normal 9" xfId="40" xr:uid="{00000000-0005-0000-0000-000013000000}"/>
    <cellStyle name="Normal 9 2" xfId="54" xr:uid="{A5EA89EF-221D-44ED-891C-F543639AFE86}"/>
    <cellStyle name="Normal_11-1-Piel" xfId="49" xr:uid="{00000000-0005-0000-0000-000014000000}"/>
    <cellStyle name="Normal_MD_Pielikumi_2000" xfId="50" xr:uid="{00000000-0005-0000-0000-000015000000}"/>
    <cellStyle name="Normal_Sadale_2009._Int.sk._normatīvs" xfId="51" xr:uid="{00000000-0005-0000-0000-000016000000}"/>
    <cellStyle name="Normal_Sheet12_iesniegts FM 2003. 2" xfId="52" xr:uid="{00000000-0005-0000-0000-000017000000}"/>
    <cellStyle name="Normal_SM_KOPĀ" xfId="42" xr:uid="{00000000-0005-0000-0000-000018000000}"/>
    <cellStyle name="Parastais 13" xfId="24" xr:uid="{00000000-0005-0000-0000-000019000000}"/>
    <cellStyle name="Parastais 3" xfId="20" xr:uid="{00000000-0005-0000-0000-00001A000000}"/>
    <cellStyle name="Parastais_FMInf_311007" xfId="19" xr:uid="{00000000-0005-0000-0000-00001B000000}"/>
    <cellStyle name="Parastais_FMLikp01_p05_221205_pap_afp_makp" xfId="13" xr:uid="{00000000-0005-0000-0000-00001C000000}"/>
    <cellStyle name="Parastais_FMLikp01_p05_221205_pap_afp_makp 2" xfId="45" xr:uid="{00000000-0005-0000-0000-00001D000000}"/>
    <cellStyle name="Parastais_FMpiel03_tehn_pal_131008" xfId="26" xr:uid="{00000000-0005-0000-0000-00001E000000}"/>
    <cellStyle name="Parastais_FMpiel03_tehn_pal_131008 2" xfId="29" xr:uid="{00000000-0005-0000-0000-00001F000000}"/>
    <cellStyle name="Parastais_TM_2007groz 2 lasijums (1) 2" xfId="2" xr:uid="{00000000-0005-0000-0000-000020000000}"/>
    <cellStyle name="Parasts 2" xfId="16" xr:uid="{00000000-0005-0000-0000-000021000000}"/>
    <cellStyle name="Parasts 3" xfId="17" xr:uid="{00000000-0005-0000-0000-000022000000}"/>
    <cellStyle name="SAPBEXaggData" xfId="6" xr:uid="{00000000-0005-0000-0000-000023000000}"/>
    <cellStyle name="SAPBEXHLevel0" xfId="14" xr:uid="{00000000-0005-0000-0000-000024000000}"/>
    <cellStyle name="SAPBEXHLevel0 2" xfId="32" xr:uid="{00000000-0005-0000-0000-000025000000}"/>
    <cellStyle name="SAPBEXHLevel1" xfId="41" xr:uid="{00000000-0005-0000-0000-000026000000}"/>
    <cellStyle name="SAPBEXHLevel2" xfId="23" xr:uid="{00000000-0005-0000-0000-000027000000}"/>
    <cellStyle name="SAPBEXHLevel2 2" xfId="33" xr:uid="{00000000-0005-0000-0000-000028000000}"/>
    <cellStyle name="SAPBEXHLevel3" xfId="22" xr:uid="{00000000-0005-0000-0000-000029000000}"/>
    <cellStyle name="SAPBEXstdData" xfId="12" xr:uid="{00000000-0005-0000-0000-00002A000000}"/>
    <cellStyle name="SAPBEXstdData 2" xfId="11" xr:uid="{00000000-0005-0000-0000-00002B000000}"/>
    <cellStyle name="SAPBEXstdData_FMpiel03_tehn_pal_131008" xfId="27" xr:uid="{00000000-0005-0000-0000-00002C000000}"/>
    <cellStyle name="SAPBEXstdItem" xfId="7" xr:uid="{00000000-0005-0000-0000-00002D000000}"/>
    <cellStyle name="SAPBEXstdItem 2" xfId="10" xr:uid="{00000000-0005-0000-0000-00002E000000}"/>
    <cellStyle name="SAPBEXstdItem 2 2" xfId="36" xr:uid="{00000000-0005-0000-0000-00002F000000}"/>
    <cellStyle name="SAPBEXstdItem 3" xfId="9" xr:uid="{00000000-0005-0000-0000-000030000000}"/>
    <cellStyle name="SAPBEXstdItem 3 2" xfId="46" xr:uid="{00000000-0005-0000-0000-000031000000}"/>
    <cellStyle name="SAPBEXstdItem 4" xfId="34" xr:uid="{00000000-0005-0000-0000-000032000000}"/>
    <cellStyle name="SAPBEXstdItem 5" xfId="47" xr:uid="{00000000-0005-0000-0000-000033000000}"/>
    <cellStyle name="Stils 1" xfId="31" xr:uid="{00000000-0005-0000-0000-000034000000}"/>
  </cellStyles>
  <dxfs count="3">
    <dxf>
      <font>
        <color theme="0" tint="-4.9989318521683403E-2"/>
      </font>
    </dxf>
    <dxf>
      <font>
        <color theme="0" tint="-4.9989318521683403E-2"/>
      </font>
    </dxf>
    <dxf>
      <font>
        <color theme="0" tint="-4.9989318521683403E-2"/>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lona.anca\Desktop\Ilona_darbs\Darba_materi&#257;li\Bud&#382;eta_projekts_2022.gadam\II.lasijums\MKnot523_p39-p40_2110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bd-adija\Local%20Settings\Temporary%20Internet%20Files\Content.Outlook\U63RD855\MK_izdev_samaz_2las_2009_31%2010%2008_arESI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vs.izm.gov.lv/Documents%20and%20Settings/bd-adija/Local%20Settings/Temporary%20Internet%20Files/Content.Outlook/U63RD855/MK_izdev_samaz_2las_2009_31%2010%2008_arESI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NAD\Documents%20and%20Settings\bd-adija\Local%20Settings\Temporary%20Internet%20Files\Content.Outlook\U63RD855\MK_izdev_samaz_2las_2009_31%2010%2008_arESI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bd-adija/Local%20Settings/Temporary%20Internet%20Files/Content.Outlook/U63RD855/MK_izdev_samaz_2las_2009_31%2010%2008_arESIA.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s-01\home\Documents%20and%20Settings\bd-adija\Local%20Settings\Temporary%20Internet%20Files\Content.Outlook\U63RD855\MK_izdev_samaz_2las_2009_31%2010%2008_arESIA.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Documents%20and%20Settings\bd-adija\Local%20Settings\Temporary%20Internet%20Files\Content.Outlook\U63RD855\Izdev_samaz_2las_281008%2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samgov-my.sharepoint.com/Documents%20and%20Settings/bd-adija/Local%20Settings/Temporary%20Internet%20Files/Content.Outlook/U63RD855/MK_izdev_samaz_2las_2009_31%2010%2008_arES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elikums39"/>
      <sheetName val="Pielikums40"/>
    </sheetNames>
    <sheetDataSet>
      <sheetData sheetId="0">
        <row r="8">
          <cell r="A8" t="str">
            <v>Nr.p.k.</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F33"/>
  <sheetViews>
    <sheetView tabSelected="1" zoomScale="70" zoomScaleNormal="70" workbookViewId="0">
      <selection activeCell="C7" sqref="C7"/>
    </sheetView>
  </sheetViews>
  <sheetFormatPr defaultColWidth="9.42578125" defaultRowHeight="15.75"/>
  <cols>
    <col min="1" max="1" width="7.140625" style="1345" customWidth="1"/>
    <col min="2" max="2" width="77.5703125" style="185" customWidth="1"/>
    <col min="3" max="3" width="80.5703125" style="184" customWidth="1"/>
    <col min="4" max="4" width="18.7109375" style="184" customWidth="1"/>
    <col min="5" max="5" width="9.42578125" style="184"/>
    <col min="6" max="6" width="11.28515625" style="184" customWidth="1"/>
    <col min="7" max="16384" width="9.42578125" style="184"/>
  </cols>
  <sheetData>
    <row r="1" spans="1:6" ht="21" customHeight="1">
      <c r="A1" s="1338"/>
      <c r="B1" s="1591" t="s">
        <v>69</v>
      </c>
      <c r="C1" s="1591"/>
    </row>
    <row r="2" spans="1:6" ht="30" customHeight="1">
      <c r="A2" s="1338"/>
      <c r="B2" s="1592" t="s">
        <v>70</v>
      </c>
      <c r="C2" s="1592"/>
    </row>
    <row r="3" spans="1:6" ht="35.450000000000003" customHeight="1" thickBot="1">
      <c r="A3" s="1338"/>
      <c r="B3" s="182"/>
      <c r="C3" s="182"/>
    </row>
    <row r="4" spans="1:6" s="1336" customFormat="1">
      <c r="A4" s="1339"/>
      <c r="B4" s="1334"/>
      <c r="C4" s="1335"/>
      <c r="D4" s="1593" t="s">
        <v>64</v>
      </c>
    </row>
    <row r="5" spans="1:6" s="1336" customFormat="1" ht="16.5" thickBot="1">
      <c r="A5" s="1339"/>
      <c r="B5" s="1337" t="s">
        <v>10</v>
      </c>
      <c r="C5" s="1337" t="s">
        <v>63</v>
      </c>
      <c r="D5" s="1594"/>
    </row>
    <row r="6" spans="1:6" ht="19.5" customHeight="1">
      <c r="A6" s="1340"/>
      <c r="B6" s="181"/>
      <c r="C6" s="181"/>
    </row>
    <row r="7" spans="1:6" ht="37.5" customHeight="1">
      <c r="A7" s="1340"/>
      <c r="B7" s="190" t="s">
        <v>71</v>
      </c>
      <c r="C7" s="181"/>
    </row>
    <row r="8" spans="1:6" ht="19.5" customHeight="1">
      <c r="A8" s="1340"/>
      <c r="B8" s="181"/>
      <c r="C8" s="181"/>
    </row>
    <row r="9" spans="1:6" ht="19.5" customHeight="1" thickBot="1">
      <c r="A9" s="1340"/>
      <c r="B9" s="183" t="s">
        <v>151</v>
      </c>
      <c r="C9" s="181"/>
    </row>
    <row r="10" spans="1:6" ht="47.25">
      <c r="A10" s="1341">
        <f>1</f>
        <v>1</v>
      </c>
      <c r="B10" s="963" t="s">
        <v>326</v>
      </c>
      <c r="C10" s="1350" t="s">
        <v>328</v>
      </c>
      <c r="D10" s="976" t="s">
        <v>66</v>
      </c>
      <c r="E10" s="581"/>
      <c r="F10" s="581"/>
    </row>
    <row r="11" spans="1:6" ht="75" customHeight="1">
      <c r="A11" s="1342"/>
      <c r="B11" s="964" t="s">
        <v>313</v>
      </c>
      <c r="C11" s="1351" t="s">
        <v>317</v>
      </c>
      <c r="D11" s="581"/>
      <c r="E11" s="581"/>
      <c r="F11" s="581"/>
    </row>
    <row r="12" spans="1:6" ht="63">
      <c r="A12" s="1342"/>
      <c r="B12" s="965" t="s">
        <v>314</v>
      </c>
      <c r="C12" s="1351" t="s">
        <v>327</v>
      </c>
      <c r="D12" s="581"/>
      <c r="E12" s="581"/>
      <c r="F12" s="581"/>
    </row>
    <row r="13" spans="1:6" ht="49.15" customHeight="1">
      <c r="A13" s="1342"/>
      <c r="B13" s="964" t="s">
        <v>315</v>
      </c>
      <c r="C13" s="1351" t="s">
        <v>318</v>
      </c>
      <c r="D13" s="581"/>
      <c r="E13" s="581"/>
      <c r="F13" s="581"/>
    </row>
    <row r="14" spans="1:6" ht="51.75" customHeight="1" thickBot="1">
      <c r="A14" s="1342"/>
      <c r="B14" s="966" t="s">
        <v>316</v>
      </c>
      <c r="C14" s="1352" t="s">
        <v>322</v>
      </c>
      <c r="D14" s="581"/>
      <c r="E14" s="581"/>
      <c r="F14" s="581"/>
    </row>
    <row r="15" spans="1:6" s="1402" customFormat="1" ht="102.6" customHeight="1" thickBot="1">
      <c r="A15" s="1343"/>
      <c r="B15" s="1595" t="s">
        <v>361</v>
      </c>
      <c r="C15" s="1596"/>
      <c r="D15" s="1401"/>
      <c r="E15" s="1401"/>
      <c r="F15" s="1401"/>
    </row>
    <row r="16" spans="1:6">
      <c r="A16" s="1343"/>
      <c r="B16" s="582"/>
      <c r="C16" s="582"/>
      <c r="D16" s="581"/>
      <c r="E16" s="581"/>
      <c r="F16" s="581"/>
    </row>
    <row r="17" spans="1:6" ht="16.5" thickBot="1">
      <c r="A17" s="1343"/>
      <c r="B17" s="496" t="s">
        <v>162</v>
      </c>
      <c r="D17" s="581"/>
      <c r="E17" s="581"/>
      <c r="F17" s="581"/>
    </row>
    <row r="18" spans="1:6" ht="47.25">
      <c r="A18" s="1344">
        <f>A10+1</f>
        <v>2</v>
      </c>
      <c r="B18" s="967" t="s">
        <v>319</v>
      </c>
      <c r="C18" s="1346" t="s">
        <v>323</v>
      </c>
      <c r="D18" s="976" t="s">
        <v>66</v>
      </c>
      <c r="E18" s="581"/>
      <c r="F18" s="581"/>
    </row>
    <row r="19" spans="1:6">
      <c r="A19" s="1343"/>
      <c r="B19" s="968" t="s">
        <v>320</v>
      </c>
      <c r="C19" s="1347" t="s">
        <v>320</v>
      </c>
      <c r="D19" s="581"/>
      <c r="E19" s="581"/>
      <c r="F19" s="581"/>
    </row>
    <row r="20" spans="1:6" ht="63">
      <c r="A20" s="1343"/>
      <c r="B20" s="969" t="s">
        <v>321</v>
      </c>
      <c r="C20" s="1348" t="s">
        <v>329</v>
      </c>
      <c r="D20" s="581"/>
      <c r="E20" s="581"/>
      <c r="F20" s="581"/>
    </row>
    <row r="21" spans="1:6" ht="63.75" thickBot="1">
      <c r="A21" s="1343"/>
      <c r="B21" s="970"/>
      <c r="C21" s="1349" t="s">
        <v>324</v>
      </c>
      <c r="D21" s="581"/>
      <c r="E21" s="581"/>
      <c r="F21" s="581"/>
    </row>
    <row r="22" spans="1:6" ht="72" customHeight="1" thickBot="1">
      <c r="A22" s="1343"/>
      <c r="B22" s="1595" t="s">
        <v>360</v>
      </c>
      <c r="C22" s="1596"/>
      <c r="D22" s="581"/>
      <c r="E22" s="581"/>
      <c r="F22" s="581"/>
    </row>
    <row r="23" spans="1:6">
      <c r="A23" s="1343"/>
      <c r="B23" s="582"/>
      <c r="C23" s="582"/>
      <c r="D23" s="581"/>
      <c r="E23" s="581"/>
      <c r="F23" s="581"/>
    </row>
    <row r="24" spans="1:6" ht="16.5" thickBot="1">
      <c r="B24" s="496" t="s">
        <v>162</v>
      </c>
    </row>
    <row r="25" spans="1:6" s="633" customFormat="1" ht="146.44999999999999" customHeight="1" thickBot="1">
      <c r="A25" s="1345">
        <f>A18+1</f>
        <v>3</v>
      </c>
      <c r="B25" s="632" t="s">
        <v>161</v>
      </c>
      <c r="C25" s="971" t="s">
        <v>325</v>
      </c>
      <c r="D25" s="976" t="s">
        <v>66</v>
      </c>
    </row>
    <row r="26" spans="1:6" s="1403" customFormat="1" ht="48.95" customHeight="1" thickBot="1">
      <c r="A26" s="1345"/>
      <c r="B26" s="1587" t="s">
        <v>363</v>
      </c>
      <c r="C26" s="1588"/>
    </row>
    <row r="28" spans="1:6" ht="16.5" thickBot="1">
      <c r="B28" s="496" t="s">
        <v>162</v>
      </c>
    </row>
    <row r="29" spans="1:6" ht="149.25" customHeight="1" thickBot="1">
      <c r="A29" s="1345">
        <f>A25+1</f>
        <v>4</v>
      </c>
      <c r="B29" s="632" t="s">
        <v>161</v>
      </c>
      <c r="C29" s="971" t="s">
        <v>335</v>
      </c>
      <c r="D29" s="976" t="s">
        <v>66</v>
      </c>
    </row>
    <row r="30" spans="1:6" s="1404" customFormat="1" ht="46.5" customHeight="1" thickBot="1">
      <c r="A30" s="1345"/>
      <c r="B30" s="1589" t="s">
        <v>362</v>
      </c>
      <c r="C30" s="1590"/>
    </row>
    <row r="32" spans="1:6" ht="16.5" thickBot="1">
      <c r="A32" s="976"/>
      <c r="B32" s="496" t="s">
        <v>162</v>
      </c>
    </row>
    <row r="33" spans="1:4" ht="32.25" thickBot="1">
      <c r="A33" s="1339">
        <f>A29+1</f>
        <v>5</v>
      </c>
      <c r="B33" s="1353"/>
      <c r="C33" s="972" t="s">
        <v>345</v>
      </c>
      <c r="D33" s="1354" t="s">
        <v>66</v>
      </c>
    </row>
  </sheetData>
  <mergeCells count="7">
    <mergeCell ref="B26:C26"/>
    <mergeCell ref="B30:C30"/>
    <mergeCell ref="B1:C1"/>
    <mergeCell ref="B2:C2"/>
    <mergeCell ref="D4:D5"/>
    <mergeCell ref="B15:C15"/>
    <mergeCell ref="B22:C22"/>
  </mergeCells>
  <pageMargins left="0.27559055118110237" right="0.15748031496062992" top="0.59055118110236227" bottom="0.47244094488188981" header="0.27559055118110237" footer="0.19685039370078741"/>
  <pageSetup paperSize="9" scale="75" firstPageNumber="2" orientation="landscape" r:id="rId1"/>
  <headerFooter alignWithMargins="0">
    <oddFooter>&amp;L&amp;F&amp;C&amp;P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2849A-8719-45D0-BA25-09D127BE3BDE}">
  <sheetPr>
    <tabColor rgb="FF92D050"/>
  </sheetPr>
  <dimension ref="A1:H21"/>
  <sheetViews>
    <sheetView zoomScale="70" zoomScaleNormal="70" workbookViewId="0">
      <selection activeCell="D33" sqref="D33"/>
    </sheetView>
  </sheetViews>
  <sheetFormatPr defaultColWidth="9.28515625" defaultRowHeight="12.75"/>
  <cols>
    <col min="1" max="1" width="5.42578125" style="1499" customWidth="1"/>
    <col min="2" max="2" width="53.28515625" style="1506" customWidth="1"/>
    <col min="3" max="3" width="17.140625" style="1507" customWidth="1"/>
    <col min="4" max="4" width="15.5703125" style="1507" customWidth="1"/>
    <col min="5" max="5" width="52.85546875" style="1499" customWidth="1"/>
    <col min="6" max="6" width="14.7109375" style="1499" customWidth="1"/>
    <col min="7" max="7" width="14" style="1499" customWidth="1"/>
    <col min="8" max="8" width="14.7109375" style="1499" customWidth="1"/>
    <col min="9" max="16384" width="9.28515625" style="1499"/>
  </cols>
  <sheetData>
    <row r="1" spans="1:8" s="37" customFormat="1" ht="39.75" customHeight="1" thickBot="1">
      <c r="A1" s="192"/>
      <c r="B1" s="193"/>
      <c r="C1" s="194" t="s">
        <v>10</v>
      </c>
      <c r="D1" s="195" t="s">
        <v>9</v>
      </c>
      <c r="E1" s="193"/>
      <c r="F1" s="194" t="s">
        <v>10</v>
      </c>
      <c r="G1" s="195" t="s">
        <v>9</v>
      </c>
      <c r="H1" s="195" t="s">
        <v>64</v>
      </c>
    </row>
    <row r="2" spans="1:8" ht="18" customHeight="1">
      <c r="B2" s="1500"/>
      <c r="C2" s="1500"/>
      <c r="D2" s="1500"/>
      <c r="E2" s="1500"/>
      <c r="F2" s="1500"/>
      <c r="G2" s="1500"/>
    </row>
    <row r="3" spans="1:8" ht="35.450000000000003" customHeight="1">
      <c r="B3" s="190" t="s">
        <v>72</v>
      </c>
      <c r="C3" s="1500"/>
      <c r="D3" s="1500"/>
      <c r="E3" s="1500"/>
      <c r="F3" s="1500"/>
      <c r="G3" s="1500"/>
    </row>
    <row r="4" spans="1:8" ht="18" customHeight="1">
      <c r="B4" s="178"/>
      <c r="C4" s="1500"/>
      <c r="D4" s="1500"/>
      <c r="E4" s="1500"/>
      <c r="F4" s="1500"/>
      <c r="G4" s="1500"/>
    </row>
    <row r="5" spans="1:8" ht="18" customHeight="1">
      <c r="B5" s="179" t="s">
        <v>68</v>
      </c>
      <c r="C5" s="1500"/>
      <c r="D5" s="1500"/>
      <c r="E5" s="1500"/>
      <c r="F5" s="1500"/>
      <c r="G5" s="1500"/>
    </row>
    <row r="6" spans="1:8" ht="18" customHeight="1">
      <c r="B6" s="1500"/>
      <c r="C6" s="1500"/>
      <c r="D6" s="1500"/>
      <c r="E6" s="1500"/>
      <c r="F6" s="1500"/>
      <c r="G6" s="1500"/>
    </row>
    <row r="7" spans="1:8" ht="17.25" customHeight="1" thickBot="1">
      <c r="B7" s="186" t="s">
        <v>387</v>
      </c>
      <c r="C7" s="436"/>
      <c r="D7" s="436"/>
      <c r="E7" s="436"/>
      <c r="F7" s="436"/>
      <c r="G7" s="436"/>
    </row>
    <row r="8" spans="1:8" s="439" customFormat="1" ht="13.5">
      <c r="A8" s="6">
        <f>1</f>
        <v>1</v>
      </c>
      <c r="B8" s="643" t="s">
        <v>37</v>
      </c>
      <c r="C8" s="524"/>
      <c r="D8" s="525"/>
      <c r="E8" s="528" t="s">
        <v>388</v>
      </c>
      <c r="F8" s="498"/>
      <c r="G8" s="529"/>
      <c r="H8" s="975" t="s">
        <v>66</v>
      </c>
    </row>
    <row r="9" spans="1:8" s="439" customFormat="1" ht="15.75" customHeight="1">
      <c r="B9" s="60" t="s">
        <v>38</v>
      </c>
      <c r="C9" s="500"/>
      <c r="D9" s="501"/>
      <c r="E9" s="60" t="s">
        <v>7</v>
      </c>
      <c r="F9" s="500"/>
      <c r="G9" s="501"/>
    </row>
    <row r="10" spans="1:8" s="439" customFormat="1" ht="27.95" customHeight="1">
      <c r="B10" s="1501" t="s">
        <v>39</v>
      </c>
      <c r="C10" s="1447"/>
      <c r="D10" s="1448"/>
      <c r="E10" s="1508" t="s">
        <v>389</v>
      </c>
      <c r="F10" s="1509"/>
      <c r="G10" s="1510"/>
    </row>
    <row r="11" spans="1:8" s="439" customFormat="1">
      <c r="B11" s="1502" t="s">
        <v>23</v>
      </c>
      <c r="C11" s="500"/>
      <c r="D11" s="1449"/>
      <c r="E11" s="1511" t="s">
        <v>6</v>
      </c>
      <c r="F11" s="175">
        <v>4325761</v>
      </c>
      <c r="G11" s="1462">
        <v>150000</v>
      </c>
    </row>
    <row r="12" spans="1:8" s="439" customFormat="1" ht="25.5">
      <c r="B12" s="1434" t="s">
        <v>121</v>
      </c>
      <c r="C12" s="500">
        <v>373206565</v>
      </c>
      <c r="D12" s="1449">
        <v>150000</v>
      </c>
      <c r="E12" s="1512" t="s">
        <v>5</v>
      </c>
      <c r="F12" s="176">
        <f>F13</f>
        <v>3865223</v>
      </c>
      <c r="G12" s="1464">
        <v>150000</v>
      </c>
    </row>
    <row r="13" spans="1:8" s="439" customFormat="1" ht="25.5">
      <c r="B13" s="1504"/>
      <c r="C13" s="1505"/>
      <c r="D13" s="1503"/>
      <c r="E13" s="1513" t="s">
        <v>4</v>
      </c>
      <c r="F13" s="176">
        <v>3865223</v>
      </c>
      <c r="G13" s="1464">
        <v>150000</v>
      </c>
    </row>
    <row r="14" spans="1:8" s="439" customFormat="1">
      <c r="B14" s="1504"/>
      <c r="C14" s="1505"/>
      <c r="D14" s="1503"/>
      <c r="E14" s="1514" t="s">
        <v>3</v>
      </c>
      <c r="F14" s="175">
        <v>4325761</v>
      </c>
      <c r="G14" s="1462">
        <v>150000</v>
      </c>
    </row>
    <row r="15" spans="1:8" s="439" customFormat="1">
      <c r="B15" s="1504"/>
      <c r="C15" s="1505"/>
      <c r="D15" s="1503"/>
      <c r="E15" s="616" t="s">
        <v>2</v>
      </c>
      <c r="F15" s="176">
        <v>4315761</v>
      </c>
      <c r="G15" s="1464">
        <v>150000</v>
      </c>
    </row>
    <row r="16" spans="1:8" s="439" customFormat="1">
      <c r="B16" s="1504"/>
      <c r="C16" s="1505"/>
      <c r="D16" s="1503"/>
      <c r="E16" s="616" t="s">
        <v>12</v>
      </c>
      <c r="F16" s="176">
        <v>1097677</v>
      </c>
      <c r="G16" s="1464">
        <v>3738</v>
      </c>
    </row>
    <row r="17" spans="2:7" s="439" customFormat="1">
      <c r="B17" s="1504"/>
      <c r="C17" s="1505"/>
      <c r="D17" s="1503"/>
      <c r="E17" s="616" t="s">
        <v>13</v>
      </c>
      <c r="F17" s="176">
        <v>461822</v>
      </c>
      <c r="G17" s="1464">
        <v>3141</v>
      </c>
    </row>
    <row r="18" spans="2:7" s="439" customFormat="1">
      <c r="B18" s="1504"/>
      <c r="C18" s="1505"/>
      <c r="D18" s="1503"/>
      <c r="E18" s="616" t="s">
        <v>14</v>
      </c>
      <c r="F18" s="176">
        <v>635855</v>
      </c>
      <c r="G18" s="1464">
        <v>597</v>
      </c>
    </row>
    <row r="19" spans="2:7" s="439" customFormat="1">
      <c r="B19" s="1504"/>
      <c r="C19" s="1505"/>
      <c r="D19" s="1503"/>
      <c r="E19" s="615" t="s">
        <v>1</v>
      </c>
      <c r="F19" s="176">
        <v>3118084</v>
      </c>
      <c r="G19" s="1464">
        <f>G20</f>
        <v>146262</v>
      </c>
    </row>
    <row r="20" spans="2:7" s="439" customFormat="1" ht="13.5" thickBot="1">
      <c r="B20" s="1504"/>
      <c r="C20" s="1505"/>
      <c r="D20" s="1503"/>
      <c r="E20" s="618" t="s">
        <v>0</v>
      </c>
      <c r="F20" s="1471">
        <v>3118084</v>
      </c>
      <c r="G20" s="1469">
        <v>146262</v>
      </c>
    </row>
    <row r="21" spans="2:7" s="1255" customFormat="1" ht="30" customHeight="1" thickBot="1">
      <c r="B21" s="1597" t="s">
        <v>390</v>
      </c>
      <c r="C21" s="1598"/>
      <c r="D21" s="1598"/>
      <c r="E21" s="1598"/>
      <c r="F21" s="1598"/>
      <c r="G21" s="1599"/>
    </row>
  </sheetData>
  <mergeCells count="1">
    <mergeCell ref="B21:G21"/>
  </mergeCells>
  <dataValidations count="1">
    <dataValidation type="whole" errorStyle="warning" allowBlank="1" showInputMessage="1" showErrorMessage="1" errorTitle="Kļūda" error="Jāviada skaitls" sqref="G11:G20" xr:uid="{F1BDD90D-D7B1-4DA3-90D7-9081605A7BB1}">
      <formula1>-1000000000</formula1>
      <formula2>1000000000</formula2>
    </dataValidation>
  </dataValidations>
  <printOptions horizontalCentered="1"/>
  <pageMargins left="0.27559055118110237" right="0.27559055118110237" top="0.51181102362204722" bottom="0.51181102362204722" header="0.31496062992125984" footer="0.15748031496062992"/>
  <pageSetup paperSize="9" scale="75" orientation="landscape" r:id="rId1"/>
  <headerFooter alignWithMargins="0">
    <oddFooter>&amp;L&amp;F&amp;C&amp;P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H23"/>
  <sheetViews>
    <sheetView zoomScale="80" zoomScaleNormal="80" workbookViewId="0"/>
  </sheetViews>
  <sheetFormatPr defaultColWidth="9.28515625" defaultRowHeight="12.75"/>
  <cols>
    <col min="1" max="1" width="5.42578125" style="457" customWidth="1"/>
    <col min="2" max="2" width="53.28515625" style="495" customWidth="1"/>
    <col min="3" max="3" width="17.140625" style="491" customWidth="1"/>
    <col min="4" max="4" width="15.5703125" style="491" customWidth="1"/>
    <col min="5" max="5" width="52.85546875" style="457" customWidth="1"/>
    <col min="6" max="6" width="14.7109375" style="457" customWidth="1"/>
    <col min="7" max="7" width="14" style="457" customWidth="1"/>
    <col min="8" max="8" width="14.7109375" style="457" customWidth="1"/>
    <col min="9" max="16384" width="9.28515625" style="457"/>
  </cols>
  <sheetData>
    <row r="1" spans="1:8" s="37" customFormat="1" ht="39.75" customHeight="1" thickBot="1">
      <c r="A1" s="192"/>
      <c r="B1" s="193"/>
      <c r="C1" s="194" t="s">
        <v>10</v>
      </c>
      <c r="D1" s="195" t="s">
        <v>9</v>
      </c>
      <c r="E1" s="193"/>
      <c r="F1" s="194" t="s">
        <v>10</v>
      </c>
      <c r="G1" s="195" t="s">
        <v>9</v>
      </c>
      <c r="H1" s="195" t="s">
        <v>64</v>
      </c>
    </row>
    <row r="2" spans="1:8" ht="18" customHeight="1">
      <c r="B2" s="456"/>
      <c r="C2" s="456"/>
      <c r="D2" s="456"/>
      <c r="E2" s="456"/>
      <c r="F2" s="456"/>
      <c r="G2" s="456"/>
    </row>
    <row r="3" spans="1:8" ht="17.25" customHeight="1" thickBot="1">
      <c r="B3" s="186" t="s">
        <v>149</v>
      </c>
      <c r="C3" s="436"/>
      <c r="D3" s="436"/>
      <c r="E3" s="436"/>
      <c r="F3" s="436"/>
      <c r="G3" s="436"/>
    </row>
    <row r="4" spans="1:8" s="439" customFormat="1" ht="27">
      <c r="A4" s="6">
        <f>SIF!A8+1</f>
        <v>2</v>
      </c>
      <c r="B4" s="523" t="s">
        <v>8</v>
      </c>
      <c r="C4" s="524"/>
      <c r="D4" s="525"/>
      <c r="E4" s="528" t="s">
        <v>147</v>
      </c>
      <c r="F4" s="498"/>
      <c r="G4" s="529"/>
      <c r="H4" s="975" t="s">
        <v>66</v>
      </c>
    </row>
    <row r="5" spans="1:8" s="439" customFormat="1" ht="15.75" customHeight="1">
      <c r="B5" s="60" t="s">
        <v>7</v>
      </c>
      <c r="C5" s="500"/>
      <c r="D5" s="501"/>
      <c r="E5" s="60" t="s">
        <v>7</v>
      </c>
      <c r="F5" s="500"/>
      <c r="G5" s="501"/>
    </row>
    <row r="6" spans="1:8" s="439" customFormat="1" ht="13.5">
      <c r="B6" s="502" t="s">
        <v>123</v>
      </c>
      <c r="C6" s="503"/>
      <c r="D6" s="504"/>
      <c r="E6" s="502" t="s">
        <v>148</v>
      </c>
      <c r="F6" s="503"/>
      <c r="G6" s="504"/>
    </row>
    <row r="7" spans="1:8" s="439" customFormat="1">
      <c r="B7" s="505" t="s">
        <v>6</v>
      </c>
      <c r="C7" s="506">
        <v>127226869</v>
      </c>
      <c r="D7" s="508">
        <v>-86304</v>
      </c>
      <c r="E7" s="505" t="s">
        <v>6</v>
      </c>
      <c r="F7" s="507">
        <v>57470117</v>
      </c>
      <c r="G7" s="508">
        <v>86304</v>
      </c>
    </row>
    <row r="8" spans="1:8" s="439" customFormat="1" ht="25.5">
      <c r="B8" s="509" t="s">
        <v>5</v>
      </c>
      <c r="C8" s="510">
        <v>127226869</v>
      </c>
      <c r="D8" s="513">
        <v>-86304</v>
      </c>
      <c r="E8" s="509" t="s">
        <v>11</v>
      </c>
      <c r="F8" s="511">
        <v>2050000</v>
      </c>
      <c r="G8" s="150"/>
    </row>
    <row r="9" spans="1:8" s="439" customFormat="1" ht="25.5">
      <c r="B9" s="512" t="s">
        <v>4</v>
      </c>
      <c r="C9" s="510">
        <v>127226869</v>
      </c>
      <c r="D9" s="513">
        <v>-86304</v>
      </c>
      <c r="E9" s="509" t="s">
        <v>5</v>
      </c>
      <c r="F9" s="511">
        <v>55420117</v>
      </c>
      <c r="G9" s="513">
        <v>86304</v>
      </c>
    </row>
    <row r="10" spans="1:8" s="439" customFormat="1" ht="25.5">
      <c r="B10" s="514" t="s">
        <v>3</v>
      </c>
      <c r="C10" s="506">
        <v>127226869</v>
      </c>
      <c r="D10" s="508">
        <v>-86304</v>
      </c>
      <c r="E10" s="512" t="s">
        <v>4</v>
      </c>
      <c r="F10" s="511">
        <v>55420117</v>
      </c>
      <c r="G10" s="513">
        <v>86304</v>
      </c>
    </row>
    <row r="11" spans="1:8" s="439" customFormat="1" ht="15" customHeight="1">
      <c r="B11" s="509" t="s">
        <v>2</v>
      </c>
      <c r="C11" s="510">
        <v>127226869</v>
      </c>
      <c r="D11" s="513">
        <v>-86304</v>
      </c>
      <c r="E11" s="514" t="s">
        <v>3</v>
      </c>
      <c r="F11" s="507">
        <v>57470117</v>
      </c>
      <c r="G11" s="508">
        <v>86304</v>
      </c>
    </row>
    <row r="12" spans="1:8" s="439" customFormat="1">
      <c r="B12" s="512" t="s">
        <v>1</v>
      </c>
      <c r="C12" s="510">
        <v>127226869</v>
      </c>
      <c r="D12" s="513">
        <v>-86304</v>
      </c>
      <c r="E12" s="509" t="s">
        <v>2</v>
      </c>
      <c r="F12" s="511">
        <v>56294845</v>
      </c>
      <c r="G12" s="513">
        <v>86304</v>
      </c>
    </row>
    <row r="13" spans="1:8" s="439" customFormat="1" ht="15" customHeight="1">
      <c r="B13" s="515" t="s">
        <v>0</v>
      </c>
      <c r="C13" s="510">
        <v>127226869</v>
      </c>
      <c r="D13" s="513">
        <v>-86304</v>
      </c>
      <c r="E13" s="512" t="s">
        <v>12</v>
      </c>
      <c r="F13" s="511">
        <v>55936765</v>
      </c>
      <c r="G13" s="513">
        <v>86304</v>
      </c>
    </row>
    <row r="14" spans="1:8" s="439" customFormat="1" ht="15" customHeight="1">
      <c r="B14" s="515"/>
      <c r="C14" s="516"/>
      <c r="D14" s="526"/>
      <c r="E14" s="515" t="s">
        <v>13</v>
      </c>
      <c r="F14" s="511">
        <v>31171597</v>
      </c>
      <c r="G14" s="150">
        <v>70376</v>
      </c>
    </row>
    <row r="15" spans="1:8" s="439" customFormat="1">
      <c r="B15" s="515"/>
      <c r="C15" s="516"/>
      <c r="D15" s="526"/>
      <c r="E15" s="515" t="s">
        <v>14</v>
      </c>
      <c r="F15" s="511">
        <v>24765168</v>
      </c>
      <c r="G15" s="150">
        <v>15928</v>
      </c>
    </row>
    <row r="16" spans="1:8" s="439" customFormat="1">
      <c r="B16" s="515"/>
      <c r="C16" s="516"/>
      <c r="D16" s="526"/>
      <c r="E16" s="512" t="s">
        <v>1</v>
      </c>
      <c r="F16" s="511">
        <v>60000</v>
      </c>
      <c r="G16" s="508"/>
    </row>
    <row r="17" spans="2:7" s="439" customFormat="1">
      <c r="B17" s="515"/>
      <c r="C17" s="516"/>
      <c r="D17" s="526"/>
      <c r="E17" s="515" t="s">
        <v>0</v>
      </c>
      <c r="F17" s="511">
        <v>60000</v>
      </c>
      <c r="G17" s="508"/>
    </row>
    <row r="18" spans="2:7" s="439" customFormat="1" ht="25.5">
      <c r="B18" s="515"/>
      <c r="C18" s="516"/>
      <c r="D18" s="526"/>
      <c r="E18" s="512" t="s">
        <v>15</v>
      </c>
      <c r="F18" s="511">
        <v>298080</v>
      </c>
      <c r="G18" s="508"/>
    </row>
    <row r="19" spans="2:7" s="439" customFormat="1" ht="25.5">
      <c r="B19" s="515"/>
      <c r="C19" s="516"/>
      <c r="D19" s="526"/>
      <c r="E19" s="515" t="s">
        <v>16</v>
      </c>
      <c r="F19" s="511">
        <v>298080</v>
      </c>
      <c r="G19" s="508"/>
    </row>
    <row r="20" spans="2:7" s="439" customFormat="1" ht="25.5">
      <c r="B20" s="517"/>
      <c r="C20" s="516"/>
      <c r="D20" s="526"/>
      <c r="E20" s="530" t="s">
        <v>18</v>
      </c>
      <c r="F20" s="511">
        <v>298080</v>
      </c>
      <c r="G20" s="508"/>
    </row>
    <row r="21" spans="2:7" s="439" customFormat="1" ht="15" customHeight="1">
      <c r="B21" s="518"/>
      <c r="C21" s="463"/>
      <c r="D21" s="526"/>
      <c r="E21" s="509" t="s">
        <v>19</v>
      </c>
      <c r="F21" s="511">
        <v>1175272</v>
      </c>
      <c r="G21" s="508"/>
    </row>
    <row r="22" spans="2:7" s="439" customFormat="1" ht="15" customHeight="1" thickBot="1">
      <c r="B22" s="519"/>
      <c r="C22" s="520"/>
      <c r="D22" s="527"/>
      <c r="E22" s="531" t="s">
        <v>20</v>
      </c>
      <c r="F22" s="521">
        <v>1175272</v>
      </c>
      <c r="G22" s="522"/>
    </row>
    <row r="23" spans="2:7" s="1255" customFormat="1" ht="44.45" customHeight="1" thickBot="1">
      <c r="B23" s="1597" t="s">
        <v>368</v>
      </c>
      <c r="C23" s="1598"/>
      <c r="D23" s="1598"/>
      <c r="E23" s="1598"/>
      <c r="F23" s="1598"/>
      <c r="G23" s="1599"/>
    </row>
  </sheetData>
  <mergeCells count="1">
    <mergeCell ref="B23:G23"/>
  </mergeCells>
  <printOptions horizontalCentered="1"/>
  <pageMargins left="0.27559055118110237" right="0.27559055118110237" top="0.51181102362204722" bottom="0.51181102362204722" header="0.31496062992125984" footer="0.15748031496062992"/>
  <pageSetup paperSize="9" scale="75" orientation="landscape" r:id="rId1"/>
  <headerFooter alignWithMargins="0">
    <oddFooter>&amp;L&amp;F&amp;C&amp;P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H101"/>
  <sheetViews>
    <sheetView topLeftCell="A89" zoomScale="80" zoomScaleNormal="80" workbookViewId="0"/>
  </sheetViews>
  <sheetFormatPr defaultColWidth="9.28515625" defaultRowHeight="12.75"/>
  <cols>
    <col min="1" max="1" width="6.5703125" style="578" bestFit="1" customWidth="1"/>
    <col min="2" max="2" width="48.85546875" style="495" customWidth="1"/>
    <col min="3" max="3" width="16.85546875" style="491" customWidth="1"/>
    <col min="4" max="4" width="16.42578125" style="491" customWidth="1"/>
    <col min="5" max="5" width="48.140625" style="457" customWidth="1"/>
    <col min="6" max="6" width="17.7109375" style="457" customWidth="1"/>
    <col min="7" max="7" width="16.42578125" style="457" customWidth="1"/>
    <col min="8" max="8" width="15.42578125" style="457" customWidth="1"/>
    <col min="9" max="16384" width="9.28515625" style="457"/>
  </cols>
  <sheetData>
    <row r="1" spans="1:8" s="37" customFormat="1" ht="26.25" thickBot="1">
      <c r="A1" s="192"/>
      <c r="B1" s="193"/>
      <c r="C1" s="194" t="s">
        <v>10</v>
      </c>
      <c r="D1" s="195" t="s">
        <v>9</v>
      </c>
      <c r="E1" s="193"/>
      <c r="F1" s="194" t="s">
        <v>10</v>
      </c>
      <c r="G1" s="195" t="s">
        <v>9</v>
      </c>
      <c r="H1" s="195" t="s">
        <v>64</v>
      </c>
    </row>
    <row r="2" spans="1:8">
      <c r="A2" s="457"/>
      <c r="B2" s="456"/>
      <c r="C2" s="456"/>
      <c r="D2" s="456"/>
      <c r="E2" s="456"/>
      <c r="F2" s="456"/>
      <c r="G2" s="456"/>
    </row>
    <row r="3" spans="1:8" ht="16.5" thickBot="1">
      <c r="B3" s="186" t="s">
        <v>150</v>
      </c>
      <c r="C3" s="436"/>
      <c r="D3" s="436"/>
      <c r="E3" s="436"/>
      <c r="F3" s="436"/>
      <c r="G3" s="436"/>
    </row>
    <row r="4" spans="1:8" ht="25.5">
      <c r="A4" s="578">
        <f>AM!A4+1</f>
        <v>3</v>
      </c>
      <c r="B4" s="556" t="s">
        <v>8</v>
      </c>
      <c r="C4" s="498"/>
      <c r="D4" s="529"/>
      <c r="E4" s="557" t="s">
        <v>141</v>
      </c>
      <c r="F4" s="498"/>
      <c r="G4" s="529"/>
      <c r="H4" s="975" t="s">
        <v>66</v>
      </c>
    </row>
    <row r="5" spans="1:8" s="439" customFormat="1" ht="13.5">
      <c r="A5" s="6"/>
      <c r="B5" s="533" t="s">
        <v>7</v>
      </c>
      <c r="C5" s="497"/>
      <c r="D5" s="565"/>
      <c r="E5" s="558" t="s">
        <v>7</v>
      </c>
      <c r="F5" s="532"/>
      <c r="G5" s="499"/>
    </row>
    <row r="6" spans="1:8" s="439" customFormat="1">
      <c r="A6" s="6"/>
      <c r="B6" s="534" t="s">
        <v>142</v>
      </c>
      <c r="C6" s="535"/>
      <c r="D6" s="536"/>
      <c r="E6" s="559" t="s">
        <v>143</v>
      </c>
      <c r="F6" s="535"/>
      <c r="G6" s="536"/>
    </row>
    <row r="7" spans="1:8" s="439" customFormat="1">
      <c r="A7" s="6"/>
      <c r="B7" s="537" t="s">
        <v>6</v>
      </c>
      <c r="C7" s="238">
        <f>C8</f>
        <v>127226869</v>
      </c>
      <c r="D7" s="538">
        <f>D8</f>
        <v>-179429</v>
      </c>
      <c r="E7" s="560" t="s">
        <v>6</v>
      </c>
      <c r="F7" s="238">
        <f>F8</f>
        <v>4713567</v>
      </c>
      <c r="G7" s="538">
        <v>179429</v>
      </c>
    </row>
    <row r="8" spans="1:8" s="439" customFormat="1">
      <c r="A8" s="6"/>
      <c r="B8" s="539" t="s">
        <v>5</v>
      </c>
      <c r="C8" s="540">
        <f>C9</f>
        <v>127226869</v>
      </c>
      <c r="D8" s="542">
        <f>D9</f>
        <v>-179429</v>
      </c>
      <c r="E8" s="561" t="s">
        <v>5</v>
      </c>
      <c r="F8" s="541">
        <f>F9</f>
        <v>4713567</v>
      </c>
      <c r="G8" s="542">
        <v>179429</v>
      </c>
    </row>
    <row r="9" spans="1:8" s="439" customFormat="1" ht="25.5">
      <c r="A9" s="6"/>
      <c r="B9" s="517" t="s">
        <v>4</v>
      </c>
      <c r="C9" s="463">
        <v>127226869</v>
      </c>
      <c r="D9" s="544">
        <v>-179429</v>
      </c>
      <c r="E9" s="562" t="s">
        <v>4</v>
      </c>
      <c r="F9" s="543">
        <v>4713567</v>
      </c>
      <c r="G9" s="544">
        <v>179429</v>
      </c>
    </row>
    <row r="10" spans="1:8" s="439" customFormat="1">
      <c r="A10" s="6"/>
      <c r="B10" s="518" t="s">
        <v>3</v>
      </c>
      <c r="C10" s="545">
        <f t="shared" ref="C10:D12" si="0">C11</f>
        <v>127226869</v>
      </c>
      <c r="D10" s="526">
        <f t="shared" si="0"/>
        <v>-179429</v>
      </c>
      <c r="E10" s="563" t="s">
        <v>3</v>
      </c>
      <c r="F10" s="546">
        <f>F11+F15</f>
        <v>4713567</v>
      </c>
      <c r="G10" s="526">
        <v>179429</v>
      </c>
    </row>
    <row r="11" spans="1:8" s="439" customFormat="1">
      <c r="A11" s="6"/>
      <c r="B11" s="517" t="s">
        <v>2</v>
      </c>
      <c r="C11" s="463">
        <f t="shared" si="0"/>
        <v>127226869</v>
      </c>
      <c r="D11" s="544">
        <f t="shared" si="0"/>
        <v>-179429</v>
      </c>
      <c r="E11" s="562" t="s">
        <v>2</v>
      </c>
      <c r="F11" s="543">
        <f>F12</f>
        <v>3940667</v>
      </c>
      <c r="G11" s="544">
        <v>174629</v>
      </c>
    </row>
    <row r="12" spans="1:8" s="439" customFormat="1">
      <c r="A12" s="6"/>
      <c r="B12" s="517" t="s">
        <v>1</v>
      </c>
      <c r="C12" s="463">
        <f t="shared" si="0"/>
        <v>127226869</v>
      </c>
      <c r="D12" s="544">
        <f t="shared" si="0"/>
        <v>-179429</v>
      </c>
      <c r="E12" s="562" t="s">
        <v>12</v>
      </c>
      <c r="F12" s="543">
        <f>F13+F14</f>
        <v>3940667</v>
      </c>
      <c r="G12" s="544">
        <v>174629</v>
      </c>
    </row>
    <row r="13" spans="1:8" s="439" customFormat="1">
      <c r="A13" s="6"/>
      <c r="B13" s="517" t="s">
        <v>0</v>
      </c>
      <c r="C13" s="463">
        <v>127226869</v>
      </c>
      <c r="D13" s="544">
        <v>-179429</v>
      </c>
      <c r="E13" s="562" t="s">
        <v>13</v>
      </c>
      <c r="F13" s="543">
        <v>3657324</v>
      </c>
      <c r="G13" s="544">
        <v>155279</v>
      </c>
    </row>
    <row r="14" spans="1:8" s="439" customFormat="1">
      <c r="A14" s="6"/>
      <c r="B14" s="517"/>
      <c r="C14" s="463"/>
      <c r="D14" s="526"/>
      <c r="E14" s="562" t="s">
        <v>14</v>
      </c>
      <c r="F14" s="543">
        <v>283343</v>
      </c>
      <c r="G14" s="544">
        <v>19350</v>
      </c>
    </row>
    <row r="15" spans="1:8" s="439" customFormat="1">
      <c r="A15" s="6"/>
      <c r="B15" s="517"/>
      <c r="C15" s="463"/>
      <c r="D15" s="526"/>
      <c r="E15" s="562" t="s">
        <v>19</v>
      </c>
      <c r="F15" s="546">
        <f>F16</f>
        <v>772900</v>
      </c>
      <c r="G15" s="544">
        <v>4800</v>
      </c>
    </row>
    <row r="16" spans="1:8" s="439" customFormat="1" ht="13.5" thickBot="1">
      <c r="A16" s="6"/>
      <c r="B16" s="519"/>
      <c r="C16" s="520"/>
      <c r="D16" s="527"/>
      <c r="E16" s="564" t="s">
        <v>20</v>
      </c>
      <c r="F16" s="554">
        <v>772900</v>
      </c>
      <c r="G16" s="555">
        <v>4800</v>
      </c>
    </row>
    <row r="17" spans="1:7" ht="25.5">
      <c r="B17" s="556" t="s">
        <v>8</v>
      </c>
      <c r="C17" s="498"/>
      <c r="D17" s="529"/>
      <c r="E17" s="557" t="s">
        <v>141</v>
      </c>
      <c r="F17" s="498"/>
      <c r="G17" s="529"/>
    </row>
    <row r="18" spans="1:7" s="439" customFormat="1" ht="13.5">
      <c r="A18" s="6"/>
      <c r="B18" s="533" t="s">
        <v>25</v>
      </c>
      <c r="C18" s="497"/>
      <c r="D18" s="565"/>
      <c r="E18" s="558" t="s">
        <v>25</v>
      </c>
      <c r="F18" s="532"/>
      <c r="G18" s="499"/>
    </row>
    <row r="19" spans="1:7" s="492" customFormat="1" ht="13.5">
      <c r="A19" s="579"/>
      <c r="B19" s="547" t="s">
        <v>34</v>
      </c>
      <c r="C19" s="548"/>
      <c r="D19" s="549"/>
      <c r="E19" s="566" t="s">
        <v>34</v>
      </c>
      <c r="F19" s="548"/>
      <c r="G19" s="549"/>
    </row>
    <row r="20" spans="1:7" s="493" customFormat="1">
      <c r="A20" s="6"/>
      <c r="B20" s="551" t="s">
        <v>24</v>
      </c>
      <c r="C20" s="552"/>
      <c r="D20" s="553"/>
      <c r="E20" s="572" t="s">
        <v>24</v>
      </c>
      <c r="F20" s="552"/>
      <c r="G20" s="553"/>
    </row>
    <row r="21" spans="1:7" s="439" customFormat="1">
      <c r="A21" s="6"/>
      <c r="B21" s="537" t="s">
        <v>6</v>
      </c>
      <c r="C21" s="238">
        <f>C22</f>
        <v>920111247</v>
      </c>
      <c r="D21" s="538">
        <f>D22</f>
        <v>-171763</v>
      </c>
      <c r="E21" s="560" t="s">
        <v>6</v>
      </c>
      <c r="F21" s="238">
        <f>F22+F23+F28</f>
        <v>132213407</v>
      </c>
      <c r="G21" s="538">
        <f>G22+G23+G28</f>
        <v>171763</v>
      </c>
    </row>
    <row r="22" spans="1:7" s="494" customFormat="1" ht="25.5">
      <c r="A22" s="6"/>
      <c r="B22" s="539" t="s">
        <v>5</v>
      </c>
      <c r="C22" s="540">
        <f>C23</f>
        <v>920111247</v>
      </c>
      <c r="D22" s="542">
        <f>D23</f>
        <v>-171763</v>
      </c>
      <c r="E22" s="567" t="s">
        <v>11</v>
      </c>
      <c r="F22" s="246">
        <v>1834287</v>
      </c>
      <c r="G22" s="550"/>
    </row>
    <row r="23" spans="1:7" s="494" customFormat="1" ht="25.5">
      <c r="A23" s="6"/>
      <c r="B23" s="517" t="s">
        <v>4</v>
      </c>
      <c r="C23" s="463">
        <v>920111247</v>
      </c>
      <c r="D23" s="544">
        <v>-171763</v>
      </c>
      <c r="E23" s="567" t="s">
        <v>49</v>
      </c>
      <c r="F23" s="246">
        <f t="shared" ref="F23:G26" si="1">F24</f>
        <v>118066</v>
      </c>
      <c r="G23" s="550">
        <f t="shared" si="1"/>
        <v>0</v>
      </c>
    </row>
    <row r="24" spans="1:7" s="494" customFormat="1">
      <c r="A24" s="6"/>
      <c r="B24" s="518" t="s">
        <v>3</v>
      </c>
      <c r="C24" s="545">
        <f t="shared" ref="C24:D26" si="2">C25</f>
        <v>920111247</v>
      </c>
      <c r="D24" s="526">
        <f t="shared" si="2"/>
        <v>-171763</v>
      </c>
      <c r="E24" s="567" t="s">
        <v>50</v>
      </c>
      <c r="F24" s="246">
        <f t="shared" si="1"/>
        <v>118066</v>
      </c>
      <c r="G24" s="550">
        <f t="shared" si="1"/>
        <v>0</v>
      </c>
    </row>
    <row r="25" spans="1:7" s="494" customFormat="1">
      <c r="A25" s="6"/>
      <c r="B25" s="517" t="s">
        <v>2</v>
      </c>
      <c r="C25" s="463">
        <f t="shared" si="2"/>
        <v>920111247</v>
      </c>
      <c r="D25" s="544">
        <f t="shared" si="2"/>
        <v>-171763</v>
      </c>
      <c r="E25" s="567" t="s">
        <v>51</v>
      </c>
      <c r="F25" s="246">
        <f t="shared" si="1"/>
        <v>118066</v>
      </c>
      <c r="G25" s="550">
        <f t="shared" si="1"/>
        <v>0</v>
      </c>
    </row>
    <row r="26" spans="1:7" s="494" customFormat="1" ht="25.5">
      <c r="A26" s="6"/>
      <c r="B26" s="517" t="s">
        <v>1</v>
      </c>
      <c r="C26" s="463">
        <f t="shared" si="2"/>
        <v>920111247</v>
      </c>
      <c r="D26" s="544">
        <f t="shared" si="2"/>
        <v>-171763</v>
      </c>
      <c r="E26" s="567" t="s">
        <v>52</v>
      </c>
      <c r="F26" s="246">
        <f t="shared" si="1"/>
        <v>118066</v>
      </c>
      <c r="G26" s="550">
        <f t="shared" si="1"/>
        <v>0</v>
      </c>
    </row>
    <row r="27" spans="1:7" s="494" customFormat="1" ht="25.5">
      <c r="A27" s="6"/>
      <c r="B27" s="517" t="s">
        <v>0</v>
      </c>
      <c r="C27" s="463">
        <v>920111247</v>
      </c>
      <c r="D27" s="544">
        <v>-171763</v>
      </c>
      <c r="E27" s="567" t="s">
        <v>106</v>
      </c>
      <c r="F27" s="246">
        <v>118066</v>
      </c>
      <c r="G27" s="550"/>
    </row>
    <row r="28" spans="1:7" s="439" customFormat="1">
      <c r="A28" s="6"/>
      <c r="B28" s="517"/>
      <c r="C28" s="463"/>
      <c r="D28" s="544"/>
      <c r="E28" s="561" t="s">
        <v>5</v>
      </c>
      <c r="F28" s="541">
        <f>F29</f>
        <v>130261054</v>
      </c>
      <c r="G28" s="542">
        <f>G29</f>
        <v>171763</v>
      </c>
    </row>
    <row r="29" spans="1:7" s="439" customFormat="1" ht="25.5">
      <c r="A29" s="6"/>
      <c r="B29" s="517"/>
      <c r="C29" s="463"/>
      <c r="D29" s="544"/>
      <c r="E29" s="562" t="s">
        <v>4</v>
      </c>
      <c r="F29" s="543">
        <v>130261054</v>
      </c>
      <c r="G29" s="544">
        <v>171763</v>
      </c>
    </row>
    <row r="30" spans="1:7" s="439" customFormat="1">
      <c r="A30" s="6"/>
      <c r="B30" s="517"/>
      <c r="C30" s="463"/>
      <c r="D30" s="544"/>
      <c r="E30" s="563" t="s">
        <v>3</v>
      </c>
      <c r="F30" s="546">
        <f>F31+F46</f>
        <v>132311407</v>
      </c>
      <c r="G30" s="526">
        <f>G31+G46</f>
        <v>171763</v>
      </c>
    </row>
    <row r="31" spans="1:7" s="439" customFormat="1">
      <c r="A31" s="6"/>
      <c r="B31" s="517"/>
      <c r="C31" s="463"/>
      <c r="D31" s="544"/>
      <c r="E31" s="568" t="s">
        <v>2</v>
      </c>
      <c r="F31" s="543">
        <f>F32+F35+F37+F39</f>
        <v>126358036</v>
      </c>
      <c r="G31" s="544">
        <f>G32+G35+G37+G39</f>
        <v>171763</v>
      </c>
    </row>
    <row r="32" spans="1:7" s="439" customFormat="1">
      <c r="A32" s="6"/>
      <c r="B32" s="517"/>
      <c r="C32" s="463"/>
      <c r="D32" s="544"/>
      <c r="E32" s="562" t="s">
        <v>12</v>
      </c>
      <c r="F32" s="543">
        <f>F33+F34</f>
        <v>60529318</v>
      </c>
      <c r="G32" s="544">
        <f>G33+G34</f>
        <v>171763</v>
      </c>
    </row>
    <row r="33" spans="1:7" s="439" customFormat="1">
      <c r="A33" s="6"/>
      <c r="B33" s="517"/>
      <c r="C33" s="463"/>
      <c r="D33" s="544"/>
      <c r="E33" s="562" t="s">
        <v>13</v>
      </c>
      <c r="F33" s="543">
        <v>37106896</v>
      </c>
      <c r="G33" s="544">
        <v>155279</v>
      </c>
    </row>
    <row r="34" spans="1:7" s="439" customFormat="1">
      <c r="A34" s="6"/>
      <c r="B34" s="517"/>
      <c r="C34" s="463"/>
      <c r="D34" s="526"/>
      <c r="E34" s="562" t="s">
        <v>14</v>
      </c>
      <c r="F34" s="543">
        <v>23422422</v>
      </c>
      <c r="G34" s="544">
        <v>16484</v>
      </c>
    </row>
    <row r="35" spans="1:7" s="439" customFormat="1">
      <c r="A35" s="6"/>
      <c r="B35" s="517"/>
      <c r="C35" s="463"/>
      <c r="D35" s="526"/>
      <c r="E35" s="569" t="s">
        <v>1</v>
      </c>
      <c r="F35" s="543">
        <f>F36</f>
        <v>65401763</v>
      </c>
      <c r="G35" s="544">
        <f>G36</f>
        <v>0</v>
      </c>
    </row>
    <row r="36" spans="1:7" s="439" customFormat="1">
      <c r="A36" s="6"/>
      <c r="B36" s="517"/>
      <c r="C36" s="463"/>
      <c r="D36" s="526"/>
      <c r="E36" s="562" t="s">
        <v>0</v>
      </c>
      <c r="F36" s="543">
        <v>65401763</v>
      </c>
      <c r="G36" s="544"/>
    </row>
    <row r="37" spans="1:7" s="439" customFormat="1" ht="25.5">
      <c r="A37" s="6"/>
      <c r="B37" s="517"/>
      <c r="C37" s="463"/>
      <c r="D37" s="526"/>
      <c r="E37" s="562" t="s">
        <v>26</v>
      </c>
      <c r="F37" s="543">
        <f>F38</f>
        <v>216083</v>
      </c>
      <c r="G37" s="544">
        <f>G38</f>
        <v>0</v>
      </c>
    </row>
    <row r="38" spans="1:7" s="439" customFormat="1">
      <c r="A38" s="6"/>
      <c r="B38" s="517"/>
      <c r="C38" s="463"/>
      <c r="D38" s="526"/>
      <c r="E38" s="562" t="s">
        <v>27</v>
      </c>
      <c r="F38" s="543">
        <v>216083</v>
      </c>
      <c r="G38" s="544"/>
    </row>
    <row r="39" spans="1:7" s="439" customFormat="1" ht="25.5">
      <c r="A39" s="6"/>
      <c r="B39" s="517"/>
      <c r="C39" s="463"/>
      <c r="D39" s="526"/>
      <c r="E39" s="569" t="s">
        <v>15</v>
      </c>
      <c r="F39" s="543">
        <f>F40+F44</f>
        <v>210872</v>
      </c>
      <c r="G39" s="544">
        <f>G40+G44</f>
        <v>0</v>
      </c>
    </row>
    <row r="40" spans="1:7" s="439" customFormat="1">
      <c r="A40" s="6"/>
      <c r="B40" s="517"/>
      <c r="C40" s="463"/>
      <c r="D40" s="526"/>
      <c r="E40" s="569" t="s">
        <v>16</v>
      </c>
      <c r="F40" s="543">
        <f>F41+F42</f>
        <v>186312</v>
      </c>
      <c r="G40" s="544">
        <f>G41+G42</f>
        <v>0</v>
      </c>
    </row>
    <row r="41" spans="1:7" s="439" customFormat="1" ht="25.5">
      <c r="A41" s="6"/>
      <c r="B41" s="517"/>
      <c r="C41" s="463"/>
      <c r="D41" s="526"/>
      <c r="E41" s="569" t="s">
        <v>18</v>
      </c>
      <c r="F41" s="543">
        <v>23328</v>
      </c>
      <c r="G41" s="544"/>
    </row>
    <row r="42" spans="1:7" s="439" customFormat="1" ht="25.5">
      <c r="A42" s="6"/>
      <c r="B42" s="517"/>
      <c r="C42" s="463"/>
      <c r="D42" s="526"/>
      <c r="E42" s="569" t="s">
        <v>35</v>
      </c>
      <c r="F42" s="543">
        <f>F43</f>
        <v>162984</v>
      </c>
      <c r="G42" s="544">
        <f>G43</f>
        <v>0</v>
      </c>
    </row>
    <row r="43" spans="1:7" s="439" customFormat="1" ht="25.5">
      <c r="A43" s="6"/>
      <c r="B43" s="517"/>
      <c r="C43" s="463"/>
      <c r="D43" s="526"/>
      <c r="E43" s="569" t="s">
        <v>36</v>
      </c>
      <c r="F43" s="543">
        <v>162984</v>
      </c>
      <c r="G43" s="544"/>
    </row>
    <row r="44" spans="1:7" s="439" customFormat="1" ht="25.5">
      <c r="A44" s="6"/>
      <c r="B44" s="517"/>
      <c r="C44" s="463"/>
      <c r="D44" s="526"/>
      <c r="E44" s="569" t="s">
        <v>28</v>
      </c>
      <c r="F44" s="543">
        <f>F45</f>
        <v>24560</v>
      </c>
      <c r="G44" s="544">
        <f>G45</f>
        <v>0</v>
      </c>
    </row>
    <row r="45" spans="1:7" s="439" customFormat="1" ht="38.25">
      <c r="A45" s="6"/>
      <c r="B45" s="517"/>
      <c r="C45" s="463"/>
      <c r="D45" s="526"/>
      <c r="E45" s="569" t="s">
        <v>29</v>
      </c>
      <c r="F45" s="543">
        <v>24560</v>
      </c>
      <c r="G45" s="544"/>
    </row>
    <row r="46" spans="1:7" s="439" customFormat="1">
      <c r="A46" s="6"/>
      <c r="B46" s="517"/>
      <c r="C46" s="463"/>
      <c r="D46" s="526"/>
      <c r="E46" s="562" t="s">
        <v>19</v>
      </c>
      <c r="F46" s="546">
        <f>F47</f>
        <v>5953371</v>
      </c>
      <c r="G46" s="544">
        <f>G47</f>
        <v>0</v>
      </c>
    </row>
    <row r="47" spans="1:7" s="439" customFormat="1">
      <c r="A47" s="6"/>
      <c r="B47" s="518"/>
      <c r="C47" s="463"/>
      <c r="D47" s="526"/>
      <c r="E47" s="562" t="s">
        <v>20</v>
      </c>
      <c r="F47" s="543">
        <v>5953371</v>
      </c>
      <c r="G47" s="544"/>
    </row>
    <row r="48" spans="1:7" s="439" customFormat="1">
      <c r="A48" s="6"/>
      <c r="B48" s="518"/>
      <c r="C48" s="463"/>
      <c r="D48" s="526"/>
      <c r="E48" s="562" t="s">
        <v>30</v>
      </c>
      <c r="F48" s="543">
        <f>F21-F30</f>
        <v>-98000</v>
      </c>
      <c r="G48" s="544">
        <f>G21-G30</f>
        <v>0</v>
      </c>
    </row>
    <row r="49" spans="1:7" s="439" customFormat="1">
      <c r="A49" s="6"/>
      <c r="B49" s="518"/>
      <c r="C49" s="463"/>
      <c r="D49" s="526"/>
      <c r="E49" s="562" t="s">
        <v>31</v>
      </c>
      <c r="F49" s="543">
        <f>F50</f>
        <v>98000</v>
      </c>
      <c r="G49" s="544">
        <f>G50</f>
        <v>0</v>
      </c>
    </row>
    <row r="50" spans="1:7" s="439" customFormat="1">
      <c r="A50" s="6"/>
      <c r="B50" s="518"/>
      <c r="C50" s="463"/>
      <c r="D50" s="526"/>
      <c r="E50" s="570" t="s">
        <v>32</v>
      </c>
      <c r="F50" s="543">
        <f>F51</f>
        <v>98000</v>
      </c>
      <c r="G50" s="544">
        <f>G51</f>
        <v>0</v>
      </c>
    </row>
    <row r="51" spans="1:7" s="439" customFormat="1" ht="39" thickBot="1">
      <c r="A51" s="6"/>
      <c r="B51" s="519"/>
      <c r="C51" s="520"/>
      <c r="D51" s="527"/>
      <c r="E51" s="571" t="s">
        <v>115</v>
      </c>
      <c r="F51" s="554">
        <v>98000</v>
      </c>
      <c r="G51" s="555"/>
    </row>
    <row r="52" spans="1:7" s="493" customFormat="1">
      <c r="A52" s="6"/>
      <c r="B52" s="573" t="s">
        <v>74</v>
      </c>
      <c r="C52" s="574"/>
      <c r="D52" s="575"/>
      <c r="E52" s="576" t="s">
        <v>74</v>
      </c>
      <c r="F52" s="574"/>
      <c r="G52" s="575"/>
    </row>
    <row r="53" spans="1:7" s="439" customFormat="1">
      <c r="A53" s="6"/>
      <c r="B53" s="537" t="s">
        <v>6</v>
      </c>
      <c r="C53" s="238">
        <f>C54</f>
        <v>527160746</v>
      </c>
      <c r="D53" s="538">
        <f>D54</f>
        <v>-171912</v>
      </c>
      <c r="E53" s="560" t="s">
        <v>6</v>
      </c>
      <c r="F53" s="238">
        <f>F54+F55+F60</f>
        <v>133421609</v>
      </c>
      <c r="G53" s="538">
        <f>G54+G55+G60</f>
        <v>171912</v>
      </c>
    </row>
    <row r="54" spans="1:7" s="494" customFormat="1" ht="25.5">
      <c r="A54" s="6"/>
      <c r="B54" s="539" t="s">
        <v>5</v>
      </c>
      <c r="C54" s="540">
        <f>C55</f>
        <v>527160746</v>
      </c>
      <c r="D54" s="542">
        <f>D55</f>
        <v>-171912</v>
      </c>
      <c r="E54" s="567" t="s">
        <v>11</v>
      </c>
      <c r="F54" s="246">
        <v>1834287</v>
      </c>
      <c r="G54" s="550"/>
    </row>
    <row r="55" spans="1:7" s="494" customFormat="1" ht="25.5">
      <c r="A55" s="6"/>
      <c r="B55" s="517" t="s">
        <v>4</v>
      </c>
      <c r="C55" s="463">
        <v>527160746</v>
      </c>
      <c r="D55" s="544">
        <v>-171912</v>
      </c>
      <c r="E55" s="567" t="s">
        <v>49</v>
      </c>
      <c r="F55" s="246">
        <f t="shared" ref="F55:G58" si="3">F56</f>
        <v>118066</v>
      </c>
      <c r="G55" s="550">
        <f t="shared" si="3"/>
        <v>0</v>
      </c>
    </row>
    <row r="56" spans="1:7" s="494" customFormat="1">
      <c r="A56" s="6"/>
      <c r="B56" s="518" t="s">
        <v>3</v>
      </c>
      <c r="C56" s="545">
        <f t="shared" ref="C56:D58" si="4">C57</f>
        <v>527160746</v>
      </c>
      <c r="D56" s="526">
        <f t="shared" si="4"/>
        <v>-171912</v>
      </c>
      <c r="E56" s="567" t="s">
        <v>50</v>
      </c>
      <c r="F56" s="246">
        <f t="shared" si="3"/>
        <v>118066</v>
      </c>
      <c r="G56" s="550">
        <f t="shared" si="3"/>
        <v>0</v>
      </c>
    </row>
    <row r="57" spans="1:7" s="494" customFormat="1">
      <c r="A57" s="6"/>
      <c r="B57" s="517" t="s">
        <v>2</v>
      </c>
      <c r="C57" s="463">
        <f t="shared" si="4"/>
        <v>527160746</v>
      </c>
      <c r="D57" s="544">
        <f t="shared" si="4"/>
        <v>-171912</v>
      </c>
      <c r="E57" s="567" t="s">
        <v>51</v>
      </c>
      <c r="F57" s="246">
        <f t="shared" si="3"/>
        <v>118066</v>
      </c>
      <c r="G57" s="550">
        <f t="shared" si="3"/>
        <v>0</v>
      </c>
    </row>
    <row r="58" spans="1:7" s="494" customFormat="1" ht="25.5">
      <c r="A58" s="6"/>
      <c r="B58" s="517" t="s">
        <v>1</v>
      </c>
      <c r="C58" s="463">
        <f t="shared" si="4"/>
        <v>527160746</v>
      </c>
      <c r="D58" s="544">
        <f t="shared" si="4"/>
        <v>-171912</v>
      </c>
      <c r="E58" s="567" t="s">
        <v>52</v>
      </c>
      <c r="F58" s="246">
        <f t="shared" si="3"/>
        <v>118066</v>
      </c>
      <c r="G58" s="550">
        <f t="shared" si="3"/>
        <v>0</v>
      </c>
    </row>
    <row r="59" spans="1:7" s="494" customFormat="1" ht="25.5">
      <c r="A59" s="6"/>
      <c r="B59" s="517" t="s">
        <v>0</v>
      </c>
      <c r="C59" s="463">
        <v>527160746</v>
      </c>
      <c r="D59" s="544">
        <v>-171912</v>
      </c>
      <c r="E59" s="567" t="s">
        <v>106</v>
      </c>
      <c r="F59" s="246">
        <v>118066</v>
      </c>
      <c r="G59" s="550"/>
    </row>
    <row r="60" spans="1:7" s="439" customFormat="1">
      <c r="A60" s="6"/>
      <c r="B60" s="517"/>
      <c r="C60" s="463"/>
      <c r="D60" s="544"/>
      <c r="E60" s="561" t="s">
        <v>5</v>
      </c>
      <c r="F60" s="541">
        <f>F61</f>
        <v>131469256</v>
      </c>
      <c r="G60" s="542">
        <f>G61</f>
        <v>171912</v>
      </c>
    </row>
    <row r="61" spans="1:7" s="439" customFormat="1" ht="25.5">
      <c r="A61" s="6"/>
      <c r="B61" s="517"/>
      <c r="C61" s="463"/>
      <c r="D61" s="544"/>
      <c r="E61" s="562" t="s">
        <v>4</v>
      </c>
      <c r="F61" s="543">
        <v>131469256</v>
      </c>
      <c r="G61" s="544">
        <v>171912</v>
      </c>
    </row>
    <row r="62" spans="1:7" s="439" customFormat="1">
      <c r="A62" s="6"/>
      <c r="B62" s="517"/>
      <c r="C62" s="463"/>
      <c r="D62" s="544"/>
      <c r="E62" s="563" t="s">
        <v>3</v>
      </c>
      <c r="F62" s="546">
        <f>F63+F78</f>
        <v>133519609</v>
      </c>
      <c r="G62" s="526">
        <f>G63+G78</f>
        <v>171912</v>
      </c>
    </row>
    <row r="63" spans="1:7" s="439" customFormat="1">
      <c r="A63" s="6"/>
      <c r="B63" s="517"/>
      <c r="C63" s="463"/>
      <c r="D63" s="544"/>
      <c r="E63" s="568" t="s">
        <v>2</v>
      </c>
      <c r="F63" s="543">
        <f>F64+F67+F69+F71</f>
        <v>131093279</v>
      </c>
      <c r="G63" s="544">
        <f>G64+G67+G69+G71</f>
        <v>171912</v>
      </c>
    </row>
    <row r="64" spans="1:7" s="439" customFormat="1">
      <c r="A64" s="6"/>
      <c r="B64" s="517"/>
      <c r="C64" s="463"/>
      <c r="D64" s="544"/>
      <c r="E64" s="562" t="s">
        <v>12</v>
      </c>
      <c r="F64" s="543">
        <f>F65+F66</f>
        <v>58864561</v>
      </c>
      <c r="G64" s="544">
        <f>G65+G66</f>
        <v>171912</v>
      </c>
    </row>
    <row r="65" spans="1:7" s="439" customFormat="1">
      <c r="A65" s="6"/>
      <c r="B65" s="517"/>
      <c r="C65" s="463"/>
      <c r="D65" s="544"/>
      <c r="E65" s="562" t="s">
        <v>13</v>
      </c>
      <c r="F65" s="543">
        <v>37878385</v>
      </c>
      <c r="G65" s="544">
        <v>155279</v>
      </c>
    </row>
    <row r="66" spans="1:7" s="439" customFormat="1">
      <c r="A66" s="6"/>
      <c r="B66" s="517"/>
      <c r="C66" s="463"/>
      <c r="D66" s="526"/>
      <c r="E66" s="562" t="s">
        <v>14</v>
      </c>
      <c r="F66" s="543">
        <v>20986176</v>
      </c>
      <c r="G66" s="544">
        <v>16633</v>
      </c>
    </row>
    <row r="67" spans="1:7" s="439" customFormat="1">
      <c r="A67" s="6"/>
      <c r="B67" s="517"/>
      <c r="C67" s="463"/>
      <c r="D67" s="526"/>
      <c r="E67" s="569" t="s">
        <v>1</v>
      </c>
      <c r="F67" s="543">
        <f>F68</f>
        <v>71801763</v>
      </c>
      <c r="G67" s="544">
        <f>G68</f>
        <v>0</v>
      </c>
    </row>
    <row r="68" spans="1:7" s="439" customFormat="1">
      <c r="A68" s="6"/>
      <c r="B68" s="517"/>
      <c r="C68" s="463"/>
      <c r="D68" s="526"/>
      <c r="E68" s="562" t="s">
        <v>0</v>
      </c>
      <c r="F68" s="543">
        <v>71801763</v>
      </c>
      <c r="G68" s="544"/>
    </row>
    <row r="69" spans="1:7" s="439" customFormat="1" ht="25.5">
      <c r="A69" s="6"/>
      <c r="B69" s="517"/>
      <c r="C69" s="463"/>
      <c r="D69" s="526"/>
      <c r="E69" s="562" t="s">
        <v>26</v>
      </c>
      <c r="F69" s="543">
        <f>F70</f>
        <v>216083</v>
      </c>
      <c r="G69" s="544">
        <f>G70</f>
        <v>0</v>
      </c>
    </row>
    <row r="70" spans="1:7" s="439" customFormat="1">
      <c r="A70" s="6"/>
      <c r="B70" s="517"/>
      <c r="C70" s="463"/>
      <c r="D70" s="526"/>
      <c r="E70" s="562" t="s">
        <v>27</v>
      </c>
      <c r="F70" s="543">
        <v>216083</v>
      </c>
      <c r="G70" s="544"/>
    </row>
    <row r="71" spans="1:7" s="439" customFormat="1" ht="25.5">
      <c r="A71" s="6"/>
      <c r="B71" s="517"/>
      <c r="C71" s="463"/>
      <c r="D71" s="526"/>
      <c r="E71" s="569" t="s">
        <v>15</v>
      </c>
      <c r="F71" s="543">
        <f>F72+F76</f>
        <v>210872</v>
      </c>
      <c r="G71" s="544">
        <f>G72+G76</f>
        <v>0</v>
      </c>
    </row>
    <row r="72" spans="1:7" s="439" customFormat="1">
      <c r="A72" s="6"/>
      <c r="B72" s="517"/>
      <c r="C72" s="463"/>
      <c r="D72" s="526"/>
      <c r="E72" s="569" t="s">
        <v>16</v>
      </c>
      <c r="F72" s="543">
        <f>F73+F74</f>
        <v>186312</v>
      </c>
      <c r="G72" s="544">
        <f>G73+G74</f>
        <v>0</v>
      </c>
    </row>
    <row r="73" spans="1:7" s="439" customFormat="1" ht="25.5">
      <c r="A73" s="6"/>
      <c r="B73" s="517"/>
      <c r="C73" s="463"/>
      <c r="D73" s="526"/>
      <c r="E73" s="569" t="s">
        <v>18</v>
      </c>
      <c r="F73" s="543">
        <v>23328</v>
      </c>
      <c r="G73" s="544"/>
    </row>
    <row r="74" spans="1:7" s="439" customFormat="1" ht="25.5">
      <c r="A74" s="6"/>
      <c r="B74" s="517"/>
      <c r="C74" s="463"/>
      <c r="D74" s="526"/>
      <c r="E74" s="569" t="s">
        <v>35</v>
      </c>
      <c r="F74" s="543">
        <f>F75</f>
        <v>162984</v>
      </c>
      <c r="G74" s="544">
        <f>G75</f>
        <v>0</v>
      </c>
    </row>
    <row r="75" spans="1:7" s="439" customFormat="1" ht="25.5">
      <c r="A75" s="6"/>
      <c r="B75" s="517"/>
      <c r="C75" s="463"/>
      <c r="D75" s="526"/>
      <c r="E75" s="569" t="s">
        <v>36</v>
      </c>
      <c r="F75" s="543">
        <v>162984</v>
      </c>
      <c r="G75" s="544"/>
    </row>
    <row r="76" spans="1:7" s="439" customFormat="1" ht="25.5">
      <c r="A76" s="6"/>
      <c r="B76" s="517"/>
      <c r="C76" s="463"/>
      <c r="D76" s="526"/>
      <c r="E76" s="569" t="s">
        <v>28</v>
      </c>
      <c r="F76" s="543">
        <f>F77</f>
        <v>24560</v>
      </c>
      <c r="G76" s="544">
        <f>G77</f>
        <v>0</v>
      </c>
    </row>
    <row r="77" spans="1:7" s="439" customFormat="1" ht="38.25">
      <c r="A77" s="6"/>
      <c r="B77" s="517"/>
      <c r="C77" s="463"/>
      <c r="D77" s="526"/>
      <c r="E77" s="569" t="s">
        <v>29</v>
      </c>
      <c r="F77" s="543">
        <v>24560</v>
      </c>
      <c r="G77" s="544"/>
    </row>
    <row r="78" spans="1:7" s="439" customFormat="1">
      <c r="A78" s="6"/>
      <c r="B78" s="517"/>
      <c r="C78" s="463"/>
      <c r="D78" s="526"/>
      <c r="E78" s="562" t="s">
        <v>19</v>
      </c>
      <c r="F78" s="546">
        <f>F79</f>
        <v>2426330</v>
      </c>
      <c r="G78" s="544">
        <f>G79</f>
        <v>0</v>
      </c>
    </row>
    <row r="79" spans="1:7" s="439" customFormat="1">
      <c r="A79" s="6"/>
      <c r="B79" s="518"/>
      <c r="C79" s="463"/>
      <c r="D79" s="526"/>
      <c r="E79" s="562" t="s">
        <v>20</v>
      </c>
      <c r="F79" s="543">
        <v>2426330</v>
      </c>
      <c r="G79" s="544"/>
    </row>
    <row r="80" spans="1:7" s="439" customFormat="1">
      <c r="A80" s="6"/>
      <c r="B80" s="518"/>
      <c r="C80" s="463"/>
      <c r="D80" s="526"/>
      <c r="E80" s="562" t="s">
        <v>30</v>
      </c>
      <c r="F80" s="543">
        <f>F53-F62</f>
        <v>-98000</v>
      </c>
      <c r="G80" s="544">
        <f>G53-G62</f>
        <v>0</v>
      </c>
    </row>
    <row r="81" spans="1:8" s="439" customFormat="1">
      <c r="A81" s="6"/>
      <c r="B81" s="518"/>
      <c r="C81" s="463"/>
      <c r="D81" s="526"/>
      <c r="E81" s="562" t="s">
        <v>31</v>
      </c>
      <c r="F81" s="543">
        <f>F82</f>
        <v>98000</v>
      </c>
      <c r="G81" s="544">
        <f>G82</f>
        <v>0</v>
      </c>
    </row>
    <row r="82" spans="1:8" s="439" customFormat="1">
      <c r="A82" s="6"/>
      <c r="B82" s="518"/>
      <c r="C82" s="463"/>
      <c r="D82" s="526"/>
      <c r="E82" s="570" t="s">
        <v>32</v>
      </c>
      <c r="F82" s="543">
        <f>F83</f>
        <v>98000</v>
      </c>
      <c r="G82" s="544">
        <f>G83</f>
        <v>0</v>
      </c>
    </row>
    <row r="83" spans="1:8" s="439" customFormat="1" ht="39" thickBot="1">
      <c r="A83" s="6"/>
      <c r="B83" s="519"/>
      <c r="C83" s="520"/>
      <c r="D83" s="527"/>
      <c r="E83" s="571" t="s">
        <v>115</v>
      </c>
      <c r="F83" s="554">
        <v>98000</v>
      </c>
      <c r="G83" s="555"/>
    </row>
    <row r="84" spans="1:8" s="1255" customFormat="1" ht="112.5" customHeight="1" thickBot="1">
      <c r="A84" s="975"/>
      <c r="B84" s="1597" t="s">
        <v>369</v>
      </c>
      <c r="C84" s="1598"/>
      <c r="D84" s="1598"/>
      <c r="E84" s="1598"/>
      <c r="F84" s="1598"/>
      <c r="G84" s="1599"/>
    </row>
    <row r="85" spans="1:8" s="439" customFormat="1" ht="13.5" thickBot="1">
      <c r="A85" s="6"/>
    </row>
    <row r="86" spans="1:8" s="439" customFormat="1">
      <c r="A86" s="578">
        <f>A4+1</f>
        <v>4</v>
      </c>
      <c r="B86" s="556" t="s">
        <v>141</v>
      </c>
      <c r="C86" s="498"/>
      <c r="D86" s="529"/>
      <c r="H86" s="580" t="s">
        <v>66</v>
      </c>
    </row>
    <row r="87" spans="1:8" s="439" customFormat="1" ht="13.5">
      <c r="A87" s="6"/>
      <c r="B87" s="533" t="s">
        <v>21</v>
      </c>
      <c r="C87" s="497"/>
      <c r="D87" s="565"/>
    </row>
    <row r="88" spans="1:8" s="439" customFormat="1">
      <c r="A88" s="6"/>
      <c r="B88" s="534" t="s">
        <v>144</v>
      </c>
      <c r="C88" s="535"/>
      <c r="D88" s="536"/>
    </row>
    <row r="89" spans="1:8" s="439" customFormat="1">
      <c r="A89" s="6"/>
      <c r="B89" s="63" t="s">
        <v>80</v>
      </c>
      <c r="C89" s="172"/>
      <c r="D89" s="429"/>
    </row>
    <row r="90" spans="1:8" s="439" customFormat="1">
      <c r="A90" s="6"/>
      <c r="B90" s="180" t="s">
        <v>22</v>
      </c>
      <c r="C90" s="172"/>
      <c r="D90" s="429"/>
    </row>
    <row r="91" spans="1:8" s="439" customFormat="1">
      <c r="A91" s="6"/>
      <c r="B91" s="63" t="s">
        <v>145</v>
      </c>
      <c r="C91" s="172"/>
      <c r="D91" s="429"/>
    </row>
    <row r="92" spans="1:8" s="439" customFormat="1">
      <c r="A92" s="6"/>
      <c r="B92" s="63" t="s">
        <v>146</v>
      </c>
      <c r="C92" s="172"/>
      <c r="D92" s="429"/>
    </row>
    <row r="93" spans="1:8" s="439" customFormat="1">
      <c r="A93" s="6"/>
      <c r="B93" s="537" t="s">
        <v>6</v>
      </c>
      <c r="C93" s="238">
        <f>C94</f>
        <v>0</v>
      </c>
      <c r="D93" s="538">
        <f>D94</f>
        <v>3318991</v>
      </c>
    </row>
    <row r="94" spans="1:8" s="439" customFormat="1">
      <c r="A94" s="6"/>
      <c r="B94" s="539" t="s">
        <v>5</v>
      </c>
      <c r="C94" s="540">
        <f>C95</f>
        <v>0</v>
      </c>
      <c r="D94" s="542">
        <f>D95</f>
        <v>3318991</v>
      </c>
    </row>
    <row r="95" spans="1:8" s="439" customFormat="1" ht="25.5">
      <c r="A95" s="6"/>
      <c r="B95" s="517" t="s">
        <v>4</v>
      </c>
      <c r="C95" s="463"/>
      <c r="D95" s="544">
        <v>3318991</v>
      </c>
    </row>
    <row r="96" spans="1:8" s="439" customFormat="1">
      <c r="A96" s="6"/>
      <c r="B96" s="518" t="s">
        <v>3</v>
      </c>
      <c r="C96" s="545">
        <f t="shared" ref="C96:D98" si="5">C97</f>
        <v>0</v>
      </c>
      <c r="D96" s="526">
        <f t="shared" si="5"/>
        <v>3318991</v>
      </c>
    </row>
    <row r="97" spans="1:4" s="439" customFormat="1">
      <c r="A97" s="6"/>
      <c r="B97" s="517" t="s">
        <v>2</v>
      </c>
      <c r="C97" s="463">
        <f t="shared" si="5"/>
        <v>0</v>
      </c>
      <c r="D97" s="544">
        <f t="shared" si="5"/>
        <v>3318991</v>
      </c>
    </row>
    <row r="98" spans="1:4" s="439" customFormat="1">
      <c r="A98" s="6"/>
      <c r="B98" s="517" t="s">
        <v>1</v>
      </c>
      <c r="C98" s="463">
        <f t="shared" si="5"/>
        <v>0</v>
      </c>
      <c r="D98" s="544">
        <f t="shared" si="5"/>
        <v>3318991</v>
      </c>
    </row>
    <row r="99" spans="1:4" s="439" customFormat="1" ht="13.5" thickBot="1">
      <c r="A99" s="6"/>
      <c r="B99" s="577" t="s">
        <v>0</v>
      </c>
      <c r="C99" s="520"/>
      <c r="D99" s="555">
        <v>3318991</v>
      </c>
    </row>
    <row r="100" spans="1:4" s="1255" customFormat="1" ht="126.75" customHeight="1" thickBot="1">
      <c r="A100" s="975"/>
      <c r="B100" s="1600" t="s">
        <v>370</v>
      </c>
      <c r="C100" s="1601"/>
      <c r="D100" s="1602"/>
    </row>
    <row r="101" spans="1:4" s="439" customFormat="1">
      <c r="A101" s="6"/>
    </row>
  </sheetData>
  <mergeCells count="2">
    <mergeCell ref="B84:G84"/>
    <mergeCell ref="B100:D100"/>
  </mergeCells>
  <pageMargins left="0.27559055118110237" right="0.27559055118110237" top="0.51181102362204722" bottom="0.47244094488188981" header="0.31496062992125984" footer="0.19685039370078741"/>
  <pageSetup paperSize="9" scale="75" orientation="landscape" r:id="rId1"/>
  <headerFooter alignWithMargins="0">
    <oddFooter>&amp;L&amp;"Arial,Slīpraksts"&amp;8&amp;F&amp;C&amp;P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H303"/>
  <sheetViews>
    <sheetView topLeftCell="A261" zoomScale="70" zoomScaleNormal="70" workbookViewId="0">
      <selection activeCell="A275" sqref="A275"/>
    </sheetView>
  </sheetViews>
  <sheetFormatPr defaultColWidth="9.28515625" defaultRowHeight="12.75"/>
  <cols>
    <col min="1" max="1" width="6.5703125" style="634" customWidth="1"/>
    <col min="2" max="2" width="53.28515625" style="640" customWidth="1"/>
    <col min="3" max="3" width="16.28515625" style="635" customWidth="1"/>
    <col min="4" max="4" width="15.140625" style="635" customWidth="1"/>
    <col min="5" max="5" width="51" style="634" customWidth="1"/>
    <col min="6" max="6" width="15.85546875" style="634" customWidth="1"/>
    <col min="7" max="8" width="15.5703125" style="634" customWidth="1"/>
    <col min="9" max="9" width="11" style="634" bestFit="1" customWidth="1"/>
    <col min="10" max="16384" width="9.28515625" style="634"/>
  </cols>
  <sheetData>
    <row r="1" spans="1:8" s="37" customFormat="1" ht="39.75" customHeight="1" thickBot="1">
      <c r="A1" s="192"/>
      <c r="B1" s="193"/>
      <c r="C1" s="194" t="s">
        <v>10</v>
      </c>
      <c r="D1" s="195" t="s">
        <v>9</v>
      </c>
      <c r="E1" s="193"/>
      <c r="F1" s="194" t="s">
        <v>10</v>
      </c>
      <c r="G1" s="195" t="s">
        <v>9</v>
      </c>
      <c r="H1" s="195" t="s">
        <v>64</v>
      </c>
    </row>
    <row r="2" spans="1:8" s="37" customFormat="1" ht="13.5">
      <c r="A2" s="192"/>
      <c r="B2" s="196"/>
      <c r="C2" s="197"/>
      <c r="D2" s="197"/>
      <c r="E2" s="196"/>
      <c r="F2" s="197"/>
      <c r="G2" s="197"/>
    </row>
    <row r="3" spans="1:8" s="37" customFormat="1" ht="14.25" thickBot="1">
      <c r="A3" s="192"/>
      <c r="B3" s="186" t="s">
        <v>218</v>
      </c>
      <c r="C3" s="197"/>
      <c r="D3" s="197"/>
      <c r="E3" s="196"/>
      <c r="F3" s="197"/>
      <c r="G3" s="197"/>
    </row>
    <row r="4" spans="1:8" ht="13.5">
      <c r="A4" s="70">
        <f>EM!A86+1</f>
        <v>5</v>
      </c>
      <c r="B4" s="1277" t="s">
        <v>162</v>
      </c>
      <c r="C4" s="1278"/>
      <c r="D4" s="1279"/>
      <c r="E4" s="1280" t="s">
        <v>163</v>
      </c>
      <c r="F4" s="1281"/>
      <c r="G4" s="1282"/>
      <c r="H4" s="580" t="s">
        <v>66</v>
      </c>
    </row>
    <row r="5" spans="1:8" s="636" customFormat="1">
      <c r="A5" s="70"/>
      <c r="B5" s="214" t="s">
        <v>103</v>
      </c>
      <c r="C5" s="1283"/>
      <c r="D5" s="1283"/>
      <c r="E5" s="1284" t="s">
        <v>103</v>
      </c>
      <c r="F5" s="1283"/>
      <c r="G5" s="1285"/>
      <c r="H5" s="1194"/>
    </row>
    <row r="6" spans="1:8" ht="27">
      <c r="A6" s="70"/>
      <c r="B6" s="1286" t="s">
        <v>164</v>
      </c>
      <c r="C6" s="1287"/>
      <c r="D6" s="1287"/>
      <c r="E6" s="1288" t="s">
        <v>165</v>
      </c>
      <c r="F6" s="1287"/>
      <c r="G6" s="1287"/>
      <c r="H6" s="1194"/>
    </row>
    <row r="7" spans="1:8">
      <c r="A7" s="70"/>
      <c r="B7" s="1289" t="s">
        <v>6</v>
      </c>
      <c r="C7" s="1290">
        <v>21544328</v>
      </c>
      <c r="D7" s="1290">
        <v>-343534</v>
      </c>
      <c r="E7" s="1291" t="s">
        <v>6</v>
      </c>
      <c r="F7" s="1290">
        <v>5966891</v>
      </c>
      <c r="G7" s="1290">
        <v>343534</v>
      </c>
      <c r="H7" s="1194"/>
    </row>
    <row r="8" spans="1:8">
      <c r="A8" s="70"/>
      <c r="B8" s="1292" t="s">
        <v>5</v>
      </c>
      <c r="C8" s="1293">
        <v>21544328</v>
      </c>
      <c r="D8" s="1293">
        <v>-343534</v>
      </c>
      <c r="E8" s="1294" t="s">
        <v>5</v>
      </c>
      <c r="F8" s="1293">
        <v>5966891</v>
      </c>
      <c r="G8" s="1293">
        <v>343534</v>
      </c>
      <c r="H8" s="1194"/>
    </row>
    <row r="9" spans="1:8">
      <c r="A9" s="70"/>
      <c r="B9" s="1295" t="s">
        <v>4</v>
      </c>
      <c r="C9" s="1293">
        <v>21544328</v>
      </c>
      <c r="D9" s="1293">
        <v>-343534</v>
      </c>
      <c r="E9" s="1296" t="s">
        <v>4</v>
      </c>
      <c r="F9" s="1293">
        <v>5966891</v>
      </c>
      <c r="G9" s="1293">
        <v>343534</v>
      </c>
      <c r="H9" s="1194"/>
    </row>
    <row r="10" spans="1:8">
      <c r="A10" s="70"/>
      <c r="B10" s="1289" t="s">
        <v>3</v>
      </c>
      <c r="C10" s="1290">
        <v>21544328</v>
      </c>
      <c r="D10" s="1290">
        <v>-343534</v>
      </c>
      <c r="E10" s="1291" t="s">
        <v>3</v>
      </c>
      <c r="F10" s="1290">
        <v>5966891</v>
      </c>
      <c r="G10" s="1290">
        <v>343534</v>
      </c>
      <c r="H10" s="1194"/>
    </row>
    <row r="11" spans="1:8">
      <c r="A11" s="70"/>
      <c r="B11" s="1292" t="s">
        <v>19</v>
      </c>
      <c r="C11" s="1293">
        <v>21544328</v>
      </c>
      <c r="D11" s="1293">
        <v>-343534</v>
      </c>
      <c r="E11" s="1296" t="s">
        <v>2</v>
      </c>
      <c r="F11" s="1293">
        <v>5966891</v>
      </c>
      <c r="G11" s="1293">
        <v>343534</v>
      </c>
      <c r="H11" s="1194"/>
    </row>
    <row r="12" spans="1:8">
      <c r="A12" s="70"/>
      <c r="B12" s="1297" t="s">
        <v>20</v>
      </c>
      <c r="C12" s="1293">
        <v>21544328</v>
      </c>
      <c r="D12" s="1293">
        <v>-343534</v>
      </c>
      <c r="E12" s="1296" t="s">
        <v>12</v>
      </c>
      <c r="F12" s="1293">
        <v>4597549</v>
      </c>
      <c r="G12" s="1293">
        <v>343534</v>
      </c>
      <c r="H12" s="1194"/>
    </row>
    <row r="13" spans="1:8" ht="13.5" thickBot="1">
      <c r="A13" s="70"/>
      <c r="B13" s="1292"/>
      <c r="C13" s="1293"/>
      <c r="D13" s="1293"/>
      <c r="E13" s="1296" t="s">
        <v>14</v>
      </c>
      <c r="F13" s="1293">
        <v>4597549</v>
      </c>
      <c r="G13" s="1293">
        <v>343534</v>
      </c>
      <c r="H13" s="1194"/>
    </row>
    <row r="14" spans="1:8" ht="13.5">
      <c r="A14" s="171"/>
      <c r="B14" s="1277" t="s">
        <v>162</v>
      </c>
      <c r="C14" s="1278"/>
      <c r="D14" s="1279"/>
      <c r="E14" s="1280" t="s">
        <v>163</v>
      </c>
      <c r="F14" s="1281"/>
      <c r="G14" s="1282"/>
      <c r="H14" s="1194"/>
    </row>
    <row r="15" spans="1:8">
      <c r="A15" s="70"/>
      <c r="B15" s="214" t="s">
        <v>116</v>
      </c>
      <c r="C15" s="1283"/>
      <c r="D15" s="1283"/>
      <c r="E15" s="1284" t="s">
        <v>116</v>
      </c>
      <c r="F15" s="1283"/>
      <c r="G15" s="1285"/>
      <c r="H15" s="1194"/>
    </row>
    <row r="16" spans="1:8" ht="13.5">
      <c r="A16" s="70"/>
      <c r="B16" s="1286" t="s">
        <v>34</v>
      </c>
      <c r="C16" s="1287"/>
      <c r="D16" s="1287"/>
      <c r="E16" s="1288" t="s">
        <v>34</v>
      </c>
      <c r="F16" s="1287"/>
      <c r="G16" s="1287"/>
      <c r="H16" s="1194"/>
    </row>
    <row r="17" spans="1:8">
      <c r="A17" s="70"/>
      <c r="B17" s="1298" t="s">
        <v>126</v>
      </c>
      <c r="C17" s="1299"/>
      <c r="D17" s="1299"/>
      <c r="E17" s="1298" t="s">
        <v>126</v>
      </c>
      <c r="F17" s="1300"/>
      <c r="G17" s="1300"/>
      <c r="H17" s="1194"/>
    </row>
    <row r="18" spans="1:8">
      <c r="A18" s="70"/>
      <c r="B18" s="1289" t="s">
        <v>6</v>
      </c>
      <c r="C18" s="1290">
        <v>1291135002</v>
      </c>
      <c r="D18" s="1290">
        <v>-637988</v>
      </c>
      <c r="E18" s="1291" t="s">
        <v>6</v>
      </c>
      <c r="F18" s="1290">
        <v>236020838</v>
      </c>
      <c r="G18" s="1290">
        <v>637988</v>
      </c>
      <c r="H18" s="1194"/>
    </row>
    <row r="19" spans="1:8">
      <c r="A19" s="70"/>
      <c r="B19" s="1292" t="s">
        <v>5</v>
      </c>
      <c r="C19" s="1293">
        <v>1290848546</v>
      </c>
      <c r="D19" s="1293">
        <v>-637988</v>
      </c>
      <c r="E19" s="1294" t="s">
        <v>5</v>
      </c>
      <c r="F19" s="1293">
        <v>227872021</v>
      </c>
      <c r="G19" s="1293">
        <v>637988</v>
      </c>
      <c r="H19" s="1194"/>
    </row>
    <row r="20" spans="1:8">
      <c r="A20" s="70"/>
      <c r="B20" s="1295" t="s">
        <v>4</v>
      </c>
      <c r="C20" s="1293">
        <v>1290848546</v>
      </c>
      <c r="D20" s="1293">
        <v>-637988</v>
      </c>
      <c r="E20" s="1296" t="s">
        <v>4</v>
      </c>
      <c r="F20" s="1293">
        <v>227872021</v>
      </c>
      <c r="G20" s="1293">
        <v>637988</v>
      </c>
      <c r="H20" s="1194"/>
    </row>
    <row r="21" spans="1:8">
      <c r="A21" s="70"/>
      <c r="B21" s="1289" t="s">
        <v>3</v>
      </c>
      <c r="C21" s="1290">
        <v>1186853379</v>
      </c>
      <c r="D21" s="1290">
        <v>-637988</v>
      </c>
      <c r="E21" s="1291" t="s">
        <v>3</v>
      </c>
      <c r="F21" s="1290">
        <v>236020838</v>
      </c>
      <c r="G21" s="1290">
        <v>637988</v>
      </c>
      <c r="H21" s="1194"/>
    </row>
    <row r="22" spans="1:8">
      <c r="A22" s="70"/>
      <c r="B22" s="1292" t="s">
        <v>19</v>
      </c>
      <c r="C22" s="1293">
        <v>30223378</v>
      </c>
      <c r="D22" s="1293">
        <v>-637988</v>
      </c>
      <c r="E22" s="1296" t="s">
        <v>2</v>
      </c>
      <c r="F22" s="1293">
        <v>231965894</v>
      </c>
      <c r="G22" s="1293">
        <v>637988</v>
      </c>
      <c r="H22" s="1194"/>
    </row>
    <row r="23" spans="1:8">
      <c r="A23" s="70"/>
      <c r="B23" s="1297" t="s">
        <v>20</v>
      </c>
      <c r="C23" s="1293">
        <v>30223378</v>
      </c>
      <c r="D23" s="1293">
        <v>-637988</v>
      </c>
      <c r="E23" s="1296" t="s">
        <v>12</v>
      </c>
      <c r="F23" s="1293">
        <v>100039773</v>
      </c>
      <c r="G23" s="1293">
        <v>637988</v>
      </c>
      <c r="H23" s="1194"/>
    </row>
    <row r="24" spans="1:8">
      <c r="A24" s="70"/>
      <c r="B24" s="1292"/>
      <c r="C24" s="1293"/>
      <c r="D24" s="1293"/>
      <c r="E24" s="1296" t="s">
        <v>14</v>
      </c>
      <c r="F24" s="1293">
        <v>26824491</v>
      </c>
      <c r="G24" s="1293">
        <v>637988</v>
      </c>
      <c r="H24" s="1194"/>
    </row>
    <row r="25" spans="1:8" ht="13.5" thickBot="1">
      <c r="A25" s="70"/>
      <c r="B25" s="1292"/>
      <c r="C25" s="1293"/>
      <c r="D25" s="1293"/>
      <c r="E25" s="1296"/>
      <c r="F25" s="1293"/>
      <c r="G25" s="1293"/>
      <c r="H25" s="1194"/>
    </row>
    <row r="26" spans="1:8" ht="13.5">
      <c r="A26" s="1214"/>
      <c r="B26" s="1277" t="s">
        <v>162</v>
      </c>
      <c r="C26" s="1278"/>
      <c r="D26" s="1301"/>
      <c r="E26" s="1277" t="s">
        <v>162</v>
      </c>
      <c r="F26" s="1278"/>
      <c r="G26" s="1279"/>
      <c r="H26" s="1194"/>
    </row>
    <row r="27" spans="1:8">
      <c r="A27" s="1214"/>
      <c r="B27" s="214" t="s">
        <v>166</v>
      </c>
      <c r="C27" s="1283"/>
      <c r="D27" s="1285"/>
      <c r="E27" s="214" t="s">
        <v>166</v>
      </c>
      <c r="F27" s="1283"/>
      <c r="G27" s="1283"/>
      <c r="H27" s="1194"/>
    </row>
    <row r="28" spans="1:8" ht="27">
      <c r="A28" s="1214"/>
      <c r="B28" s="1286" t="s">
        <v>164</v>
      </c>
      <c r="C28" s="1302"/>
      <c r="D28" s="1303"/>
      <c r="E28" s="1286" t="s">
        <v>164</v>
      </c>
      <c r="F28" s="1304"/>
      <c r="G28" s="1304"/>
      <c r="H28" s="1194"/>
    </row>
    <row r="29" spans="1:8" ht="13.5">
      <c r="A29" s="1214"/>
      <c r="B29" s="1286" t="s">
        <v>167</v>
      </c>
      <c r="C29" s="1302"/>
      <c r="D29" s="1303"/>
      <c r="E29" s="1286" t="s">
        <v>167</v>
      </c>
      <c r="F29" s="1304"/>
      <c r="G29" s="1304"/>
      <c r="H29" s="1194"/>
    </row>
    <row r="30" spans="1:8" ht="40.5">
      <c r="A30" s="1214"/>
      <c r="B30" s="1286" t="s">
        <v>168</v>
      </c>
      <c r="C30" s="1304" t="s">
        <v>169</v>
      </c>
      <c r="D30" s="1303"/>
      <c r="E30" s="1286" t="s">
        <v>170</v>
      </c>
      <c r="F30" s="1304" t="s">
        <v>171</v>
      </c>
      <c r="G30" s="1304"/>
      <c r="H30" s="1194"/>
    </row>
    <row r="31" spans="1:8">
      <c r="A31" s="1214"/>
      <c r="B31" s="1298" t="s">
        <v>124</v>
      </c>
      <c r="C31" s="1283"/>
      <c r="D31" s="1285"/>
      <c r="E31" s="1298" t="s">
        <v>124</v>
      </c>
      <c r="F31" s="1299"/>
      <c r="G31" s="1299"/>
      <c r="H31" s="1194"/>
    </row>
    <row r="32" spans="1:8">
      <c r="A32" s="1214"/>
      <c r="B32" s="1289" t="s">
        <v>6</v>
      </c>
      <c r="C32" s="1290">
        <v>1992410</v>
      </c>
      <c r="D32" s="1305">
        <v>-693313</v>
      </c>
      <c r="E32" s="1291" t="s">
        <v>6</v>
      </c>
      <c r="F32" s="1290">
        <v>1023689</v>
      </c>
      <c r="G32" s="1290">
        <v>349779</v>
      </c>
      <c r="H32" s="1194"/>
    </row>
    <row r="33" spans="1:8">
      <c r="A33" s="1214"/>
      <c r="B33" s="1295" t="s">
        <v>5</v>
      </c>
      <c r="C33" s="1293">
        <v>1992410</v>
      </c>
      <c r="D33" s="1306">
        <v>-693313</v>
      </c>
      <c r="E33" s="1294" t="s">
        <v>5</v>
      </c>
      <c r="F33" s="1293">
        <v>1023689</v>
      </c>
      <c r="G33" s="1293">
        <v>349779</v>
      </c>
      <c r="H33" s="1194"/>
    </row>
    <row r="34" spans="1:8">
      <c r="A34" s="1214"/>
      <c r="B34" s="1292" t="s">
        <v>4</v>
      </c>
      <c r="C34" s="1293">
        <v>1992410</v>
      </c>
      <c r="D34" s="1306">
        <v>-693313</v>
      </c>
      <c r="E34" s="1296" t="s">
        <v>4</v>
      </c>
      <c r="F34" s="1293">
        <v>1023689</v>
      </c>
      <c r="G34" s="1293">
        <v>349779</v>
      </c>
      <c r="H34" s="1194"/>
    </row>
    <row r="35" spans="1:8">
      <c r="A35" s="1214"/>
      <c r="B35" s="1289" t="s">
        <v>3</v>
      </c>
      <c r="C35" s="1290">
        <v>1992410</v>
      </c>
      <c r="D35" s="1305">
        <v>-693313</v>
      </c>
      <c r="E35" s="1291" t="s">
        <v>3</v>
      </c>
      <c r="F35" s="1290">
        <v>1023689</v>
      </c>
      <c r="G35" s="1290">
        <v>349779</v>
      </c>
      <c r="H35" s="1194"/>
    </row>
    <row r="36" spans="1:8">
      <c r="A36" s="1214"/>
      <c r="B36" s="1292" t="s">
        <v>19</v>
      </c>
      <c r="C36" s="1293">
        <v>1992410</v>
      </c>
      <c r="D36" s="1306">
        <v>-693313</v>
      </c>
      <c r="E36" s="1296" t="s">
        <v>19</v>
      </c>
      <c r="F36" s="1293">
        <v>1023689</v>
      </c>
      <c r="G36" s="1293">
        <v>349779</v>
      </c>
      <c r="H36" s="1194"/>
    </row>
    <row r="37" spans="1:8">
      <c r="A37" s="1214"/>
      <c r="B37" s="1292" t="s">
        <v>20</v>
      </c>
      <c r="C37" s="1293">
        <v>1992410</v>
      </c>
      <c r="D37" s="1306">
        <v>-693313</v>
      </c>
      <c r="E37" s="1296" t="s">
        <v>20</v>
      </c>
      <c r="F37" s="1293">
        <v>1023689</v>
      </c>
      <c r="G37" s="1293">
        <v>349779</v>
      </c>
      <c r="H37" s="1194"/>
    </row>
    <row r="38" spans="1:8" ht="13.5" thickBot="1">
      <c r="A38" s="1214"/>
      <c r="B38" s="1292"/>
      <c r="C38" s="1293"/>
      <c r="D38" s="1306"/>
      <c r="E38" s="1307"/>
      <c r="F38" s="1308"/>
      <c r="G38" s="1308"/>
      <c r="H38" s="1194"/>
    </row>
    <row r="39" spans="1:8" ht="13.5">
      <c r="A39" s="1214"/>
      <c r="B39" s="1292"/>
      <c r="C39" s="1293"/>
      <c r="D39" s="1306"/>
      <c r="E39" s="1309" t="s">
        <v>163</v>
      </c>
      <c r="F39" s="1310"/>
      <c r="G39" s="1311"/>
      <c r="H39" s="1194"/>
    </row>
    <row r="40" spans="1:8">
      <c r="A40" s="1214"/>
      <c r="B40" s="1292"/>
      <c r="C40" s="1293"/>
      <c r="D40" s="1306"/>
      <c r="E40" s="1312" t="s">
        <v>166</v>
      </c>
      <c r="F40" s="1283"/>
      <c r="G40" s="1285"/>
      <c r="H40" s="1194"/>
    </row>
    <row r="41" spans="1:8" ht="27">
      <c r="A41" s="1214"/>
      <c r="B41" s="1286" t="s">
        <v>164</v>
      </c>
      <c r="C41" s="1302"/>
      <c r="D41" s="1313"/>
      <c r="E41" s="1314" t="s">
        <v>165</v>
      </c>
      <c r="F41" s="1304"/>
      <c r="G41" s="1304"/>
      <c r="H41" s="1194"/>
    </row>
    <row r="42" spans="1:8" ht="13.5">
      <c r="A42" s="1214"/>
      <c r="B42" s="1286" t="s">
        <v>167</v>
      </c>
      <c r="C42" s="1302"/>
      <c r="D42" s="1313"/>
      <c r="E42" s="1314" t="s">
        <v>167</v>
      </c>
      <c r="F42" s="1304"/>
      <c r="G42" s="1304"/>
      <c r="H42" s="1194"/>
    </row>
    <row r="43" spans="1:8" ht="40.5">
      <c r="A43" s="1214"/>
      <c r="B43" s="1286" t="s">
        <v>170</v>
      </c>
      <c r="C43" s="1304" t="s">
        <v>171</v>
      </c>
      <c r="D43" s="1313"/>
      <c r="E43" s="1314" t="s">
        <v>172</v>
      </c>
      <c r="F43" s="1304" t="s">
        <v>173</v>
      </c>
      <c r="G43" s="1304"/>
      <c r="H43" s="1194"/>
    </row>
    <row r="44" spans="1:8">
      <c r="A44" s="1214"/>
      <c r="B44" s="1298" t="s">
        <v>126</v>
      </c>
      <c r="C44" s="1299"/>
      <c r="D44" s="1315"/>
      <c r="E44" s="1316" t="s">
        <v>124</v>
      </c>
      <c r="F44" s="1299"/>
      <c r="G44" s="1300"/>
      <c r="H44" s="1194"/>
    </row>
    <row r="45" spans="1:8">
      <c r="A45" s="1214"/>
      <c r="B45" s="1289" t="s">
        <v>6</v>
      </c>
      <c r="C45" s="1290">
        <v>12725492</v>
      </c>
      <c r="D45" s="1317">
        <v>-637988</v>
      </c>
      <c r="E45" s="1318" t="s">
        <v>6</v>
      </c>
      <c r="F45" s="1319">
        <v>125181</v>
      </c>
      <c r="G45" s="1319">
        <v>343534</v>
      </c>
      <c r="H45" s="1194"/>
    </row>
    <row r="46" spans="1:8">
      <c r="A46" s="1214"/>
      <c r="B46" s="1295" t="s">
        <v>5</v>
      </c>
      <c r="C46" s="1293">
        <v>12725492</v>
      </c>
      <c r="D46" s="1320">
        <v>-637988</v>
      </c>
      <c r="E46" s="1321" t="s">
        <v>5</v>
      </c>
      <c r="F46" s="1322">
        <v>125181</v>
      </c>
      <c r="G46" s="1322">
        <v>343534</v>
      </c>
      <c r="H46" s="1194"/>
    </row>
    <row r="47" spans="1:8">
      <c r="A47" s="1214"/>
      <c r="B47" s="1292" t="s">
        <v>4</v>
      </c>
      <c r="C47" s="1293">
        <v>12725492</v>
      </c>
      <c r="D47" s="1320">
        <v>-637988</v>
      </c>
      <c r="E47" s="1323" t="s">
        <v>4</v>
      </c>
      <c r="F47" s="1322">
        <v>125181</v>
      </c>
      <c r="G47" s="1322">
        <v>343534</v>
      </c>
      <c r="H47" s="1194"/>
    </row>
    <row r="48" spans="1:8">
      <c r="A48" s="1214"/>
      <c r="B48" s="1289" t="s">
        <v>3</v>
      </c>
      <c r="C48" s="1290">
        <v>12725492</v>
      </c>
      <c r="D48" s="1317">
        <v>-637988</v>
      </c>
      <c r="E48" s="1318" t="s">
        <v>3</v>
      </c>
      <c r="F48" s="1319">
        <v>125181</v>
      </c>
      <c r="G48" s="1319">
        <v>343534</v>
      </c>
      <c r="H48" s="1194"/>
    </row>
    <row r="49" spans="1:8">
      <c r="A49" s="1214"/>
      <c r="B49" s="1292" t="s">
        <v>19</v>
      </c>
      <c r="C49" s="1293">
        <v>12725492</v>
      </c>
      <c r="D49" s="1320">
        <v>-637988</v>
      </c>
      <c r="E49" s="1323" t="s">
        <v>2</v>
      </c>
      <c r="F49" s="1322">
        <v>125181</v>
      </c>
      <c r="G49" s="1322">
        <v>343534</v>
      </c>
      <c r="H49" s="1194"/>
    </row>
    <row r="50" spans="1:8">
      <c r="A50" s="1214"/>
      <c r="B50" s="1292" t="s">
        <v>20</v>
      </c>
      <c r="C50" s="1293">
        <v>12725492</v>
      </c>
      <c r="D50" s="1320">
        <v>-637988</v>
      </c>
      <c r="E50" s="1323" t="s">
        <v>12</v>
      </c>
      <c r="F50" s="1322">
        <v>125181</v>
      </c>
      <c r="G50" s="1322">
        <v>343534</v>
      </c>
      <c r="H50" s="1194"/>
    </row>
    <row r="51" spans="1:8">
      <c r="A51" s="1214"/>
      <c r="B51" s="1298" t="s">
        <v>174</v>
      </c>
      <c r="C51" s="1299"/>
      <c r="D51" s="1315"/>
      <c r="E51" s="1323" t="s">
        <v>14</v>
      </c>
      <c r="F51" s="1322">
        <v>125181</v>
      </c>
      <c r="G51" s="1322">
        <v>343534</v>
      </c>
      <c r="H51" s="1194"/>
    </row>
    <row r="52" spans="1:8">
      <c r="A52" s="1214"/>
      <c r="B52" s="1289" t="s">
        <v>6</v>
      </c>
      <c r="C52" s="1290">
        <v>16993598</v>
      </c>
      <c r="D52" s="1317">
        <v>-790361</v>
      </c>
      <c r="E52" s="1316" t="s">
        <v>126</v>
      </c>
      <c r="F52" s="1299"/>
      <c r="G52" s="1299"/>
      <c r="H52" s="1194"/>
    </row>
    <row r="53" spans="1:8">
      <c r="A53" s="1214"/>
      <c r="B53" s="1295" t="s">
        <v>5</v>
      </c>
      <c r="C53" s="1293">
        <v>16993598</v>
      </c>
      <c r="D53" s="1320">
        <v>-790361</v>
      </c>
      <c r="E53" s="1318" t="s">
        <v>6</v>
      </c>
      <c r="F53" s="1290">
        <v>375543</v>
      </c>
      <c r="G53" s="1290">
        <v>637988</v>
      </c>
      <c r="H53" s="1194"/>
    </row>
    <row r="54" spans="1:8">
      <c r="A54" s="1214"/>
      <c r="B54" s="1292" t="s">
        <v>4</v>
      </c>
      <c r="C54" s="1293">
        <v>16993598</v>
      </c>
      <c r="D54" s="1320">
        <v>-790361</v>
      </c>
      <c r="E54" s="1321" t="s">
        <v>5</v>
      </c>
      <c r="F54" s="1293">
        <v>375543</v>
      </c>
      <c r="G54" s="1293">
        <v>637988</v>
      </c>
      <c r="H54" s="1194"/>
    </row>
    <row r="55" spans="1:8">
      <c r="A55" s="1214"/>
      <c r="B55" s="1289" t="s">
        <v>3</v>
      </c>
      <c r="C55" s="1290">
        <v>16993598</v>
      </c>
      <c r="D55" s="1317">
        <v>-790361</v>
      </c>
      <c r="E55" s="1323" t="s">
        <v>4</v>
      </c>
      <c r="F55" s="1293">
        <v>375543</v>
      </c>
      <c r="G55" s="1293">
        <v>637988</v>
      </c>
      <c r="H55" s="1194"/>
    </row>
    <row r="56" spans="1:8">
      <c r="A56" s="1214"/>
      <c r="B56" s="1292" t="s">
        <v>19</v>
      </c>
      <c r="C56" s="1293">
        <v>16993598</v>
      </c>
      <c r="D56" s="1320">
        <v>-790361</v>
      </c>
      <c r="E56" s="1318" t="s">
        <v>3</v>
      </c>
      <c r="F56" s="1290">
        <v>375543</v>
      </c>
      <c r="G56" s="1290">
        <v>637988</v>
      </c>
      <c r="H56" s="1194"/>
    </row>
    <row r="57" spans="1:8">
      <c r="A57" s="1214"/>
      <c r="B57" s="1292" t="s">
        <v>20</v>
      </c>
      <c r="C57" s="1293">
        <v>16993598</v>
      </c>
      <c r="D57" s="1320">
        <v>-790361</v>
      </c>
      <c r="E57" s="1323" t="s">
        <v>2</v>
      </c>
      <c r="F57" s="1293">
        <v>375543</v>
      </c>
      <c r="G57" s="1293">
        <v>637988</v>
      </c>
      <c r="H57" s="1194"/>
    </row>
    <row r="58" spans="1:8">
      <c r="A58" s="1214"/>
      <c r="B58" s="1295"/>
      <c r="C58" s="1293"/>
      <c r="D58" s="1320"/>
      <c r="E58" s="1323" t="s">
        <v>12</v>
      </c>
      <c r="F58" s="1293">
        <v>375543</v>
      </c>
      <c r="G58" s="1293">
        <v>637988</v>
      </c>
      <c r="H58" s="1194"/>
    </row>
    <row r="59" spans="1:8">
      <c r="A59" s="1214"/>
      <c r="B59" s="1292"/>
      <c r="C59" s="1293"/>
      <c r="D59" s="1320"/>
      <c r="E59" s="1323" t="s">
        <v>14</v>
      </c>
      <c r="F59" s="1293">
        <v>375543</v>
      </c>
      <c r="G59" s="1293">
        <v>637988</v>
      </c>
      <c r="H59" s="1194"/>
    </row>
    <row r="60" spans="1:8">
      <c r="A60" s="1214"/>
      <c r="B60" s="1289"/>
      <c r="C60" s="1290"/>
      <c r="D60" s="1317"/>
      <c r="E60" s="1316" t="s">
        <v>174</v>
      </c>
      <c r="F60" s="1299"/>
      <c r="G60" s="1299"/>
      <c r="H60" s="1194"/>
    </row>
    <row r="61" spans="1:8">
      <c r="A61" s="1214"/>
      <c r="B61" s="1292"/>
      <c r="C61" s="1293"/>
      <c r="D61" s="1320"/>
      <c r="E61" s="1318" t="s">
        <v>6</v>
      </c>
      <c r="F61" s="1290">
        <v>375543</v>
      </c>
      <c r="G61" s="1290">
        <v>790361</v>
      </c>
      <c r="H61" s="1194"/>
    </row>
    <row r="62" spans="1:8">
      <c r="A62" s="1214"/>
      <c r="B62" s="1292"/>
      <c r="C62" s="1293"/>
      <c r="D62" s="1320"/>
      <c r="E62" s="1321" t="s">
        <v>5</v>
      </c>
      <c r="F62" s="1293">
        <v>375543</v>
      </c>
      <c r="G62" s="1293">
        <v>790361</v>
      </c>
      <c r="H62" s="1194"/>
    </row>
    <row r="63" spans="1:8">
      <c r="A63" s="1214"/>
      <c r="B63" s="1292"/>
      <c r="C63" s="1293"/>
      <c r="D63" s="1320"/>
      <c r="E63" s="1323" t="s">
        <v>4</v>
      </c>
      <c r="F63" s="1293">
        <v>375543</v>
      </c>
      <c r="G63" s="1293">
        <v>790361</v>
      </c>
      <c r="H63" s="1194"/>
    </row>
    <row r="64" spans="1:8">
      <c r="A64" s="1214"/>
      <c r="B64" s="1298"/>
      <c r="C64" s="1299"/>
      <c r="D64" s="1315"/>
      <c r="E64" s="1318" t="s">
        <v>3</v>
      </c>
      <c r="F64" s="1290">
        <v>375543</v>
      </c>
      <c r="G64" s="1290">
        <v>790361</v>
      </c>
      <c r="H64" s="1194"/>
    </row>
    <row r="65" spans="1:8">
      <c r="A65" s="1214"/>
      <c r="B65" s="1289"/>
      <c r="C65" s="1290"/>
      <c r="D65" s="1317"/>
      <c r="E65" s="1323" t="s">
        <v>2</v>
      </c>
      <c r="F65" s="1293">
        <v>375543</v>
      </c>
      <c r="G65" s="1293">
        <v>790361</v>
      </c>
      <c r="H65" s="1194"/>
    </row>
    <row r="66" spans="1:8">
      <c r="A66" s="70"/>
      <c r="B66" s="1295"/>
      <c r="C66" s="1293"/>
      <c r="D66" s="1320"/>
      <c r="E66" s="1323" t="s">
        <v>12</v>
      </c>
      <c r="F66" s="1293">
        <v>375543</v>
      </c>
      <c r="G66" s="1293">
        <v>790361</v>
      </c>
      <c r="H66" s="1194"/>
    </row>
    <row r="67" spans="1:8" ht="13.5" thickBot="1">
      <c r="A67" s="70"/>
      <c r="B67" s="1292"/>
      <c r="C67" s="1293"/>
      <c r="D67" s="1320"/>
      <c r="E67" s="1323" t="s">
        <v>14</v>
      </c>
      <c r="F67" s="1293">
        <v>375543</v>
      </c>
      <c r="G67" s="1293">
        <v>790361</v>
      </c>
      <c r="H67" s="1194"/>
    </row>
    <row r="68" spans="1:8" ht="102" customHeight="1" thickBot="1">
      <c r="A68" s="70"/>
      <c r="B68" s="1612" t="s">
        <v>371</v>
      </c>
      <c r="C68" s="1613"/>
      <c r="D68" s="1613"/>
      <c r="E68" s="1613"/>
      <c r="F68" s="1613"/>
      <c r="G68" s="1614"/>
      <c r="H68" s="1194"/>
    </row>
    <row r="69" spans="1:8" ht="13.5" thickBot="1">
      <c r="A69" s="70"/>
      <c r="B69" s="1389"/>
      <c r="C69" s="1389"/>
      <c r="D69" s="1389"/>
      <c r="E69" s="1389"/>
      <c r="F69" s="1389"/>
      <c r="G69" s="1389"/>
      <c r="H69" s="1194"/>
    </row>
    <row r="70" spans="1:8" ht="13.5">
      <c r="A70" s="70">
        <f>A4+1</f>
        <v>6</v>
      </c>
      <c r="B70" s="1277" t="s">
        <v>175</v>
      </c>
      <c r="C70" s="1281"/>
      <c r="D70" s="1282"/>
      <c r="E70" s="1277" t="s">
        <v>162</v>
      </c>
      <c r="F70" s="1278"/>
      <c r="G70" s="1279"/>
      <c r="H70" s="580" t="s">
        <v>66</v>
      </c>
    </row>
    <row r="71" spans="1:8">
      <c r="A71" s="70"/>
      <c r="B71" s="214" t="s">
        <v>103</v>
      </c>
      <c r="C71" s="1283"/>
      <c r="D71" s="1285"/>
      <c r="E71" s="214" t="s">
        <v>103</v>
      </c>
      <c r="F71" s="1283"/>
      <c r="G71" s="1283"/>
      <c r="H71" s="1194"/>
    </row>
    <row r="72" spans="1:8" ht="27">
      <c r="A72" s="70"/>
      <c r="B72" s="1286" t="s">
        <v>176</v>
      </c>
      <c r="C72" s="1287"/>
      <c r="D72" s="1287"/>
      <c r="E72" s="1286" t="s">
        <v>164</v>
      </c>
      <c r="F72" s="1287"/>
      <c r="G72" s="1287"/>
      <c r="H72" s="1194"/>
    </row>
    <row r="73" spans="1:8">
      <c r="A73" s="70"/>
      <c r="B73" s="1289" t="s">
        <v>6</v>
      </c>
      <c r="C73" s="1290">
        <v>50278616</v>
      </c>
      <c r="D73" s="1290">
        <v>-123604</v>
      </c>
      <c r="E73" s="1289" t="s">
        <v>6</v>
      </c>
      <c r="F73" s="1290">
        <v>21544328</v>
      </c>
      <c r="G73" s="1290">
        <v>123604</v>
      </c>
      <c r="H73" s="1194"/>
    </row>
    <row r="74" spans="1:8">
      <c r="A74" s="70"/>
      <c r="B74" s="1295" t="s">
        <v>5</v>
      </c>
      <c r="C74" s="1293">
        <v>50278616</v>
      </c>
      <c r="D74" s="1293">
        <v>-123604</v>
      </c>
      <c r="E74" s="1292" t="s">
        <v>5</v>
      </c>
      <c r="F74" s="1293">
        <v>21544328</v>
      </c>
      <c r="G74" s="1293">
        <v>123604</v>
      </c>
      <c r="H74" s="1194"/>
    </row>
    <row r="75" spans="1:8">
      <c r="A75" s="70"/>
      <c r="B75" s="1292" t="s">
        <v>4</v>
      </c>
      <c r="C75" s="1293">
        <v>50278616</v>
      </c>
      <c r="D75" s="1293">
        <v>-123604</v>
      </c>
      <c r="E75" s="1295" t="s">
        <v>4</v>
      </c>
      <c r="F75" s="1293">
        <v>21544328</v>
      </c>
      <c r="G75" s="1293">
        <v>123604</v>
      </c>
      <c r="H75" s="1194"/>
    </row>
    <row r="76" spans="1:8">
      <c r="A76" s="70"/>
      <c r="B76" s="1289" t="s">
        <v>3</v>
      </c>
      <c r="C76" s="1290">
        <v>50278616</v>
      </c>
      <c r="D76" s="1290">
        <v>-123604</v>
      </c>
      <c r="E76" s="1289" t="s">
        <v>3</v>
      </c>
      <c r="F76" s="1290">
        <v>21544328</v>
      </c>
      <c r="G76" s="1290">
        <v>123604</v>
      </c>
      <c r="H76" s="1194"/>
    </row>
    <row r="77" spans="1:8">
      <c r="A77" s="70"/>
      <c r="B77" s="1292" t="s">
        <v>2</v>
      </c>
      <c r="C77" s="1293">
        <v>49630674</v>
      </c>
      <c r="D77" s="1293">
        <v>-123604</v>
      </c>
      <c r="E77" s="1292" t="s">
        <v>19</v>
      </c>
      <c r="F77" s="1293">
        <v>21544328</v>
      </c>
      <c r="G77" s="1293">
        <v>123604</v>
      </c>
      <c r="H77" s="1194"/>
    </row>
    <row r="78" spans="1:8">
      <c r="A78" s="70"/>
      <c r="B78" s="1292" t="s">
        <v>12</v>
      </c>
      <c r="C78" s="1293">
        <v>49628082</v>
      </c>
      <c r="D78" s="1293">
        <v>-123604</v>
      </c>
      <c r="E78" s="1297" t="s">
        <v>20</v>
      </c>
      <c r="F78" s="1293">
        <v>21544328</v>
      </c>
      <c r="G78" s="1293">
        <v>123604</v>
      </c>
      <c r="H78" s="1194"/>
    </row>
    <row r="79" spans="1:8" ht="13.5" thickBot="1">
      <c r="A79" s="70"/>
      <c r="B79" s="1292" t="s">
        <v>14</v>
      </c>
      <c r="C79" s="1293">
        <v>7850242</v>
      </c>
      <c r="D79" s="1293">
        <v>-123604</v>
      </c>
      <c r="E79" s="1292"/>
      <c r="F79" s="1293"/>
      <c r="G79" s="1293"/>
      <c r="H79" s="1194"/>
    </row>
    <row r="80" spans="1:8" ht="13.5">
      <c r="A80" s="171"/>
      <c r="B80" s="1277" t="s">
        <v>175</v>
      </c>
      <c r="C80" s="1281"/>
      <c r="D80" s="1282"/>
      <c r="E80" s="1277" t="s">
        <v>162</v>
      </c>
      <c r="F80" s="1278"/>
      <c r="G80" s="1279"/>
      <c r="H80" s="1194"/>
    </row>
    <row r="81" spans="1:8">
      <c r="A81" s="70"/>
      <c r="B81" s="214" t="s">
        <v>116</v>
      </c>
      <c r="C81" s="1283"/>
      <c r="D81" s="1285"/>
      <c r="E81" s="214" t="s">
        <v>116</v>
      </c>
      <c r="F81" s="1283"/>
      <c r="G81" s="1283"/>
      <c r="H81" s="1194"/>
    </row>
    <row r="82" spans="1:8" ht="13.5">
      <c r="A82" s="70"/>
      <c r="B82" s="1286" t="s">
        <v>34</v>
      </c>
      <c r="C82" s="1287"/>
      <c r="D82" s="1287"/>
      <c r="E82" s="1286" t="s">
        <v>34</v>
      </c>
      <c r="F82" s="1287"/>
      <c r="G82" s="1287"/>
      <c r="H82" s="1194"/>
    </row>
    <row r="83" spans="1:8">
      <c r="A83" s="70"/>
      <c r="B83" s="1298" t="s">
        <v>125</v>
      </c>
      <c r="C83" s="1300"/>
      <c r="D83" s="1300"/>
      <c r="E83" s="1298" t="s">
        <v>125</v>
      </c>
      <c r="F83" s="1299"/>
      <c r="G83" s="1299"/>
      <c r="H83" s="1194"/>
    </row>
    <row r="84" spans="1:8">
      <c r="A84" s="70"/>
      <c r="B84" s="1289" t="s">
        <v>6</v>
      </c>
      <c r="C84" s="1290">
        <v>52673058</v>
      </c>
      <c r="D84" s="1290">
        <v>-1760295</v>
      </c>
      <c r="E84" s="1289" t="s">
        <v>6</v>
      </c>
      <c r="F84" s="1290">
        <v>1153830414</v>
      </c>
      <c r="G84" s="1290">
        <v>1760295</v>
      </c>
      <c r="H84" s="1194"/>
    </row>
    <row r="85" spans="1:8">
      <c r="A85" s="70"/>
      <c r="B85" s="1295" t="s">
        <v>5</v>
      </c>
      <c r="C85" s="1293">
        <v>52673058</v>
      </c>
      <c r="D85" s="1293">
        <v>-1760295</v>
      </c>
      <c r="E85" s="1292" t="s">
        <v>5</v>
      </c>
      <c r="F85" s="1293">
        <v>1153543958</v>
      </c>
      <c r="G85" s="1293">
        <v>1760295</v>
      </c>
      <c r="H85" s="1194"/>
    </row>
    <row r="86" spans="1:8">
      <c r="A86" s="70"/>
      <c r="B86" s="1292" t="s">
        <v>4</v>
      </c>
      <c r="C86" s="1293">
        <v>52673058</v>
      </c>
      <c r="D86" s="1293">
        <v>-1760295</v>
      </c>
      <c r="E86" s="1295" t="s">
        <v>4</v>
      </c>
      <c r="F86" s="1293">
        <v>1153543958</v>
      </c>
      <c r="G86" s="1293">
        <v>1760295</v>
      </c>
      <c r="H86" s="1194"/>
    </row>
    <row r="87" spans="1:8">
      <c r="A87" s="70"/>
      <c r="B87" s="1289" t="s">
        <v>3</v>
      </c>
      <c r="C87" s="1290">
        <v>52673058</v>
      </c>
      <c r="D87" s="1290">
        <v>-1760295</v>
      </c>
      <c r="E87" s="1289" t="s">
        <v>3</v>
      </c>
      <c r="F87" s="1290">
        <v>1152708791</v>
      </c>
      <c r="G87" s="1290">
        <v>1760295</v>
      </c>
      <c r="H87" s="1194"/>
    </row>
    <row r="88" spans="1:8">
      <c r="A88" s="70"/>
      <c r="B88" s="1292" t="s">
        <v>2</v>
      </c>
      <c r="C88" s="1293">
        <v>50770517</v>
      </c>
      <c r="D88" s="1293">
        <v>-991311</v>
      </c>
      <c r="E88" s="1292" t="s">
        <v>19</v>
      </c>
      <c r="F88" s="1293">
        <v>39372666</v>
      </c>
      <c r="G88" s="1293">
        <v>1760295</v>
      </c>
      <c r="H88" s="1194"/>
    </row>
    <row r="89" spans="1:8">
      <c r="A89" s="70"/>
      <c r="B89" s="1292" t="s">
        <v>12</v>
      </c>
      <c r="C89" s="1293">
        <v>50767925</v>
      </c>
      <c r="D89" s="1293">
        <v>-991311</v>
      </c>
      <c r="E89" s="1297" t="s">
        <v>20</v>
      </c>
      <c r="F89" s="1293">
        <v>39372666</v>
      </c>
      <c r="G89" s="1293">
        <v>1760295</v>
      </c>
      <c r="H89" s="1194"/>
    </row>
    <row r="90" spans="1:8">
      <c r="A90" s="70"/>
      <c r="B90" s="1324" t="s">
        <v>14</v>
      </c>
      <c r="C90" s="1325">
        <v>8484931</v>
      </c>
      <c r="D90" s="1325">
        <v>-991311</v>
      </c>
      <c r="E90" s="1326"/>
      <c r="F90" s="1325"/>
      <c r="G90" s="1325"/>
      <c r="H90" s="1194"/>
    </row>
    <row r="91" spans="1:8">
      <c r="A91" s="70"/>
      <c r="B91" s="1292" t="s">
        <v>19</v>
      </c>
      <c r="C91" s="1325">
        <v>1902541</v>
      </c>
      <c r="D91" s="1325">
        <v>-768984</v>
      </c>
      <c r="E91" s="1326"/>
      <c r="F91" s="1325"/>
      <c r="G91" s="1325"/>
      <c r="H91" s="1194"/>
    </row>
    <row r="92" spans="1:8" ht="13.5" thickBot="1">
      <c r="A92" s="70"/>
      <c r="B92" s="1292" t="s">
        <v>20</v>
      </c>
      <c r="C92" s="1293">
        <v>1902541</v>
      </c>
      <c r="D92" s="1325">
        <v>-768984</v>
      </c>
      <c r="E92" s="1327"/>
      <c r="F92" s="1308"/>
      <c r="G92" s="1308"/>
      <c r="H92" s="1194"/>
    </row>
    <row r="93" spans="1:8" ht="13.5">
      <c r="A93" s="70"/>
      <c r="B93" s="1328"/>
      <c r="C93" s="1329"/>
      <c r="D93" s="1290"/>
      <c r="E93" s="1330" t="s">
        <v>162</v>
      </c>
      <c r="F93" s="1331"/>
      <c r="G93" s="1332"/>
      <c r="H93" s="1194"/>
    </row>
    <row r="94" spans="1:8">
      <c r="A94" s="70"/>
      <c r="B94" s="1295"/>
      <c r="C94" s="1293"/>
      <c r="D94" s="1293"/>
      <c r="E94" s="214" t="s">
        <v>166</v>
      </c>
      <c r="F94" s="1283"/>
      <c r="G94" s="1283"/>
      <c r="H94" s="1194"/>
    </row>
    <row r="95" spans="1:8" ht="27">
      <c r="A95" s="70"/>
      <c r="B95" s="1292"/>
      <c r="C95" s="1293"/>
      <c r="D95" s="1293"/>
      <c r="E95" s="1286" t="s">
        <v>164</v>
      </c>
      <c r="F95" s="1302"/>
      <c r="G95" s="1302"/>
      <c r="H95" s="1194"/>
    </row>
    <row r="96" spans="1:8" ht="13.5">
      <c r="A96" s="70"/>
      <c r="B96" s="1289"/>
      <c r="C96" s="1290"/>
      <c r="D96" s="1290"/>
      <c r="E96" s="1286" t="s">
        <v>167</v>
      </c>
      <c r="F96" s="1302"/>
      <c r="G96" s="1302"/>
      <c r="H96" s="1194"/>
    </row>
    <row r="97" spans="1:8" ht="40.5">
      <c r="A97" s="70"/>
      <c r="B97" s="1292"/>
      <c r="C97" s="1293"/>
      <c r="D97" s="1293"/>
      <c r="E97" s="1286" t="s">
        <v>177</v>
      </c>
      <c r="F97" s="1304" t="s">
        <v>178</v>
      </c>
      <c r="G97" s="1302"/>
      <c r="H97" s="1194"/>
    </row>
    <row r="98" spans="1:8">
      <c r="A98" s="70"/>
      <c r="B98" s="1292"/>
      <c r="C98" s="1293"/>
      <c r="D98" s="1293"/>
      <c r="E98" s="1298" t="s">
        <v>124</v>
      </c>
      <c r="F98" s="1283"/>
      <c r="G98" s="1283"/>
      <c r="H98" s="1194"/>
    </row>
    <row r="99" spans="1:8">
      <c r="A99" s="70"/>
      <c r="B99" s="1292"/>
      <c r="C99" s="1293"/>
      <c r="D99" s="1293"/>
      <c r="E99" s="1289" t="s">
        <v>6</v>
      </c>
      <c r="F99" s="1290">
        <v>6420035</v>
      </c>
      <c r="G99" s="1290">
        <v>123604</v>
      </c>
      <c r="H99" s="1194"/>
    </row>
    <row r="100" spans="1:8">
      <c r="A100" s="70"/>
      <c r="B100" s="1295"/>
      <c r="C100" s="1293"/>
      <c r="D100" s="1293"/>
      <c r="E100" s="1295" t="s">
        <v>5</v>
      </c>
      <c r="F100" s="1293">
        <v>6420035</v>
      </c>
      <c r="G100" s="1293">
        <v>123604</v>
      </c>
      <c r="H100" s="1194"/>
    </row>
    <row r="101" spans="1:8">
      <c r="A101" s="70"/>
      <c r="B101" s="1292"/>
      <c r="C101" s="1293"/>
      <c r="D101" s="1293"/>
      <c r="E101" s="1292" t="s">
        <v>4</v>
      </c>
      <c r="F101" s="1293">
        <v>6420035</v>
      </c>
      <c r="G101" s="1293">
        <v>123604</v>
      </c>
      <c r="H101" s="1194"/>
    </row>
    <row r="102" spans="1:8">
      <c r="A102" s="70"/>
      <c r="B102" s="1289"/>
      <c r="C102" s="1290"/>
      <c r="D102" s="1290"/>
      <c r="E102" s="1289" t="s">
        <v>3</v>
      </c>
      <c r="F102" s="1290">
        <v>6420035</v>
      </c>
      <c r="G102" s="1290">
        <v>123604</v>
      </c>
      <c r="H102" s="1194"/>
    </row>
    <row r="103" spans="1:8">
      <c r="A103" s="70"/>
      <c r="B103" s="1292"/>
      <c r="C103" s="1293"/>
      <c r="D103" s="1293"/>
      <c r="E103" s="1292" t="s">
        <v>19</v>
      </c>
      <c r="F103" s="1293">
        <v>6420035</v>
      </c>
      <c r="G103" s="1293">
        <v>123604</v>
      </c>
      <c r="H103" s="1194"/>
    </row>
    <row r="104" spans="1:8">
      <c r="A104" s="70"/>
      <c r="B104" s="1292"/>
      <c r="C104" s="1293"/>
      <c r="D104" s="1293"/>
      <c r="E104" s="1292" t="s">
        <v>20</v>
      </c>
      <c r="F104" s="1293">
        <v>6420035</v>
      </c>
      <c r="G104" s="1293">
        <v>123604</v>
      </c>
      <c r="H104" s="1194"/>
    </row>
    <row r="105" spans="1:8">
      <c r="A105" s="70"/>
      <c r="B105" s="1292"/>
      <c r="C105" s="1293"/>
      <c r="D105" s="1293"/>
      <c r="E105" s="1292"/>
      <c r="F105" s="1293"/>
      <c r="G105" s="1293"/>
      <c r="H105" s="1194"/>
    </row>
    <row r="106" spans="1:8">
      <c r="A106" s="70"/>
      <c r="B106" s="1298"/>
      <c r="C106" s="1299"/>
      <c r="D106" s="1299"/>
      <c r="E106" s="1298" t="s">
        <v>125</v>
      </c>
      <c r="F106" s="1299"/>
      <c r="G106" s="1299"/>
      <c r="H106" s="1194"/>
    </row>
    <row r="107" spans="1:8">
      <c r="A107" s="70"/>
      <c r="B107" s="1289"/>
      <c r="C107" s="1290"/>
      <c r="D107" s="1290"/>
      <c r="E107" s="1289" t="s">
        <v>6</v>
      </c>
      <c r="F107" s="1290">
        <v>4626513</v>
      </c>
      <c r="G107" s="1290">
        <v>1760295</v>
      </c>
      <c r="H107" s="1194"/>
    </row>
    <row r="108" spans="1:8">
      <c r="A108" s="70"/>
      <c r="B108" s="1295"/>
      <c r="C108" s="1293"/>
      <c r="D108" s="1293"/>
      <c r="E108" s="1295" t="s">
        <v>5</v>
      </c>
      <c r="F108" s="1293">
        <v>4626513</v>
      </c>
      <c r="G108" s="1293">
        <v>1760295</v>
      </c>
      <c r="H108" s="1194"/>
    </row>
    <row r="109" spans="1:8">
      <c r="A109" s="70"/>
      <c r="B109" s="1292"/>
      <c r="C109" s="1293"/>
      <c r="D109" s="1293"/>
      <c r="E109" s="1292" t="s">
        <v>4</v>
      </c>
      <c r="F109" s="1293">
        <v>4626513</v>
      </c>
      <c r="G109" s="1293">
        <v>1760295</v>
      </c>
      <c r="H109" s="1194"/>
    </row>
    <row r="110" spans="1:8">
      <c r="A110" s="70"/>
      <c r="B110" s="1289"/>
      <c r="C110" s="1290"/>
      <c r="D110" s="1290"/>
      <c r="E110" s="1289" t="s">
        <v>3</v>
      </c>
      <c r="F110" s="1290">
        <v>4626513</v>
      </c>
      <c r="G110" s="1290">
        <v>1760295</v>
      </c>
      <c r="H110" s="1194"/>
    </row>
    <row r="111" spans="1:8">
      <c r="A111" s="70"/>
      <c r="B111" s="1292"/>
      <c r="C111" s="1293"/>
      <c r="D111" s="1293"/>
      <c r="E111" s="1292" t="s">
        <v>19</v>
      </c>
      <c r="F111" s="1293">
        <v>4626513</v>
      </c>
      <c r="G111" s="1293">
        <v>1760295</v>
      </c>
      <c r="H111" s="1194"/>
    </row>
    <row r="112" spans="1:8" ht="13.5" thickBot="1">
      <c r="A112" s="70"/>
      <c r="B112" s="1292"/>
      <c r="C112" s="1293"/>
      <c r="D112" s="1293"/>
      <c r="E112" s="1292" t="s">
        <v>20</v>
      </c>
      <c r="F112" s="1293">
        <v>4626513</v>
      </c>
      <c r="G112" s="1293">
        <v>1760295</v>
      </c>
      <c r="H112" s="1194"/>
    </row>
    <row r="113" spans="1:8" ht="90.75" customHeight="1" thickBot="1">
      <c r="A113" s="1214"/>
      <c r="B113" s="1612" t="s">
        <v>372</v>
      </c>
      <c r="C113" s="1613"/>
      <c r="D113" s="1613"/>
      <c r="E113" s="1613"/>
      <c r="F113" s="1613"/>
      <c r="G113" s="1614"/>
      <c r="H113" s="1194"/>
    </row>
    <row r="114" spans="1:8" ht="13.5" thickBot="1">
      <c r="A114" s="70"/>
      <c r="B114" s="1215"/>
      <c r="C114" s="1215"/>
      <c r="D114" s="1215"/>
      <c r="E114" s="1215"/>
      <c r="F114" s="1215"/>
      <c r="G114" s="1215"/>
      <c r="H114" s="1194"/>
    </row>
    <row r="115" spans="1:8" ht="13.5">
      <c r="A115" s="171">
        <f>A70+1</f>
        <v>7</v>
      </c>
      <c r="B115" s="1277" t="s">
        <v>162</v>
      </c>
      <c r="C115" s="1278"/>
      <c r="D115" s="1279"/>
      <c r="E115" s="1280" t="s">
        <v>175</v>
      </c>
      <c r="F115" s="1281"/>
      <c r="G115" s="1282"/>
      <c r="H115" s="580" t="s">
        <v>66</v>
      </c>
    </row>
    <row r="116" spans="1:8">
      <c r="A116" s="70"/>
      <c r="B116" s="214" t="s">
        <v>116</v>
      </c>
      <c r="C116" s="1283"/>
      <c r="D116" s="1283"/>
      <c r="E116" s="1284" t="s">
        <v>116</v>
      </c>
      <c r="F116" s="1283"/>
      <c r="G116" s="1285"/>
      <c r="H116" s="1194"/>
    </row>
    <row r="117" spans="1:8" ht="13.5">
      <c r="A117" s="70"/>
      <c r="B117" s="1286" t="s">
        <v>34</v>
      </c>
      <c r="C117" s="1287"/>
      <c r="D117" s="1287"/>
      <c r="E117" s="1288" t="s">
        <v>34</v>
      </c>
      <c r="F117" s="1287"/>
      <c r="G117" s="1287"/>
      <c r="H117" s="1194"/>
    </row>
    <row r="118" spans="1:8">
      <c r="A118" s="70"/>
      <c r="B118" s="1298" t="s">
        <v>125</v>
      </c>
      <c r="C118" s="1299"/>
      <c r="D118" s="1299"/>
      <c r="E118" s="1298" t="str">
        <f>B118</f>
        <v>2025.gadā</v>
      </c>
      <c r="F118" s="1300"/>
      <c r="G118" s="1300"/>
      <c r="H118" s="1194"/>
    </row>
    <row r="119" spans="1:8">
      <c r="A119" s="70"/>
      <c r="B119" s="1289" t="s">
        <v>6</v>
      </c>
      <c r="C119" s="1290">
        <v>1153830414</v>
      </c>
      <c r="D119" s="1290">
        <v>-412940</v>
      </c>
      <c r="E119" s="1291" t="s">
        <v>6</v>
      </c>
      <c r="F119" s="1290">
        <v>52673058</v>
      </c>
      <c r="G119" s="1290">
        <v>412940</v>
      </c>
      <c r="H119" s="1194"/>
    </row>
    <row r="120" spans="1:8">
      <c r="A120" s="70"/>
      <c r="B120" s="1292" t="s">
        <v>5</v>
      </c>
      <c r="C120" s="1293">
        <v>1153543958</v>
      </c>
      <c r="D120" s="1293">
        <v>-412940</v>
      </c>
      <c r="E120" s="1294" t="s">
        <v>5</v>
      </c>
      <c r="F120" s="1293">
        <v>52673058</v>
      </c>
      <c r="G120" s="1293">
        <v>412940</v>
      </c>
      <c r="H120" s="1194"/>
    </row>
    <row r="121" spans="1:8">
      <c r="A121" s="70"/>
      <c r="B121" s="1295" t="s">
        <v>4</v>
      </c>
      <c r="C121" s="1293">
        <v>1153543958</v>
      </c>
      <c r="D121" s="1293">
        <v>-412940</v>
      </c>
      <c r="E121" s="1296" t="s">
        <v>4</v>
      </c>
      <c r="F121" s="1293">
        <v>52673058</v>
      </c>
      <c r="G121" s="1293">
        <v>412940</v>
      </c>
      <c r="H121" s="1194"/>
    </row>
    <row r="122" spans="1:8">
      <c r="A122" s="70"/>
      <c r="B122" s="1289" t="s">
        <v>3</v>
      </c>
      <c r="C122" s="1290">
        <v>1152708791</v>
      </c>
      <c r="D122" s="1290">
        <v>-412940</v>
      </c>
      <c r="E122" s="1291" t="s">
        <v>3</v>
      </c>
      <c r="F122" s="1290">
        <v>52673058</v>
      </c>
      <c r="G122" s="1290">
        <v>412940</v>
      </c>
      <c r="H122" s="1194"/>
    </row>
    <row r="123" spans="1:8">
      <c r="A123" s="70"/>
      <c r="B123" s="1292" t="s">
        <v>2</v>
      </c>
      <c r="C123" s="1293">
        <v>1113336125</v>
      </c>
      <c r="D123" s="1293">
        <v>-412940</v>
      </c>
      <c r="E123" s="1296" t="s">
        <v>2</v>
      </c>
      <c r="F123" s="1293">
        <v>50770517</v>
      </c>
      <c r="G123" s="1293">
        <v>412940</v>
      </c>
      <c r="H123" s="1194"/>
    </row>
    <row r="124" spans="1:8">
      <c r="A124" s="70"/>
      <c r="B124" s="1292" t="s">
        <v>12</v>
      </c>
      <c r="C124" s="1293">
        <v>178730278</v>
      </c>
      <c r="D124" s="1293">
        <v>-412940</v>
      </c>
      <c r="E124" s="1296" t="s">
        <v>12</v>
      </c>
      <c r="F124" s="1293">
        <v>50767925</v>
      </c>
      <c r="G124" s="1293">
        <v>412940</v>
      </c>
      <c r="H124" s="1194"/>
    </row>
    <row r="125" spans="1:8">
      <c r="A125" s="70"/>
      <c r="B125" s="1292" t="s">
        <v>14</v>
      </c>
      <c r="C125" s="1293">
        <v>51492194</v>
      </c>
      <c r="D125" s="1293">
        <v>-412940</v>
      </c>
      <c r="E125" s="1296" t="s">
        <v>14</v>
      </c>
      <c r="F125" s="1293">
        <v>8484931</v>
      </c>
      <c r="G125" s="1293">
        <v>412940</v>
      </c>
      <c r="H125" s="1194"/>
    </row>
    <row r="126" spans="1:8">
      <c r="A126" s="70"/>
      <c r="B126" s="1292"/>
      <c r="C126" s="1293"/>
      <c r="D126" s="1293"/>
      <c r="E126" s="1296"/>
      <c r="F126" s="1293"/>
      <c r="G126" s="1293"/>
      <c r="H126" s="1194"/>
    </row>
    <row r="127" spans="1:8" ht="13.5">
      <c r="A127" s="70"/>
      <c r="B127" s="1286" t="s">
        <v>34</v>
      </c>
      <c r="C127" s="1287"/>
      <c r="D127" s="1287"/>
      <c r="E127" s="1288" t="s">
        <v>34</v>
      </c>
      <c r="F127" s="1287"/>
      <c r="G127" s="1287"/>
      <c r="H127" s="1194"/>
    </row>
    <row r="128" spans="1:8">
      <c r="A128" s="70"/>
      <c r="B128" s="1298" t="s">
        <v>126</v>
      </c>
      <c r="C128" s="1299"/>
      <c r="D128" s="1299"/>
      <c r="E128" s="1298" t="str">
        <f>B128</f>
        <v>2026.gadā</v>
      </c>
      <c r="F128" s="1300"/>
      <c r="G128" s="1300"/>
      <c r="H128" s="1194"/>
    </row>
    <row r="129" spans="1:8">
      <c r="A129" s="70"/>
      <c r="B129" s="1289" t="s">
        <v>6</v>
      </c>
      <c r="C129" s="1290">
        <v>1291135002</v>
      </c>
      <c r="D129" s="1290">
        <f>-3116386-412940+637988</f>
        <v>-2891338</v>
      </c>
      <c r="E129" s="1291" t="s">
        <v>6</v>
      </c>
      <c r="F129" s="1290">
        <v>51077641</v>
      </c>
      <c r="G129" s="1290">
        <f>2478398+412940</f>
        <v>2891338</v>
      </c>
      <c r="H129" s="1195"/>
    </row>
    <row r="130" spans="1:8">
      <c r="A130" s="70"/>
      <c r="B130" s="1292" t="s">
        <v>5</v>
      </c>
      <c r="C130" s="1293">
        <v>1290848546</v>
      </c>
      <c r="D130" s="1293">
        <v>-2891338</v>
      </c>
      <c r="E130" s="1294" t="s">
        <v>5</v>
      </c>
      <c r="F130" s="1293">
        <v>51077641</v>
      </c>
      <c r="G130" s="1293">
        <v>2891338</v>
      </c>
      <c r="H130" s="1194"/>
    </row>
    <row r="131" spans="1:8">
      <c r="A131" s="70"/>
      <c r="B131" s="1295" t="s">
        <v>4</v>
      </c>
      <c r="C131" s="1293">
        <v>1290848546</v>
      </c>
      <c r="D131" s="1293">
        <v>-2891338</v>
      </c>
      <c r="E131" s="1296" t="s">
        <v>4</v>
      </c>
      <c r="F131" s="1293">
        <v>51077641</v>
      </c>
      <c r="G131" s="1293">
        <v>2891338</v>
      </c>
      <c r="H131" s="1194"/>
    </row>
    <row r="132" spans="1:8">
      <c r="A132" s="70"/>
      <c r="B132" s="1289" t="s">
        <v>3</v>
      </c>
      <c r="C132" s="1290">
        <v>1186853379</v>
      </c>
      <c r="D132" s="1290">
        <v>-2891338</v>
      </c>
      <c r="E132" s="1291" t="s">
        <v>3</v>
      </c>
      <c r="F132" s="1290">
        <v>51077641</v>
      </c>
      <c r="G132" s="1290">
        <f>G133+G136</f>
        <v>2891338</v>
      </c>
      <c r="H132" s="1194"/>
    </row>
    <row r="133" spans="1:8">
      <c r="A133" s="70"/>
      <c r="B133" s="1292" t="s">
        <v>2</v>
      </c>
      <c r="C133" s="1293">
        <v>1156630001</v>
      </c>
      <c r="D133" s="1293">
        <v>-412940</v>
      </c>
      <c r="E133" s="1296" t="s">
        <v>2</v>
      </c>
      <c r="F133" s="1293">
        <v>50429699</v>
      </c>
      <c r="G133" s="1293">
        <f>G134</f>
        <v>1636739</v>
      </c>
      <c r="H133" s="1194"/>
    </row>
    <row r="134" spans="1:8">
      <c r="A134" s="70"/>
      <c r="B134" s="1292" t="s">
        <v>12</v>
      </c>
      <c r="C134" s="1293">
        <v>179143154</v>
      </c>
      <c r="D134" s="1293">
        <v>-412940</v>
      </c>
      <c r="E134" s="1296" t="s">
        <v>12</v>
      </c>
      <c r="F134" s="1293">
        <v>50427107</v>
      </c>
      <c r="G134" s="1293">
        <f>G135</f>
        <v>1636739</v>
      </c>
      <c r="H134" s="1194"/>
    </row>
    <row r="135" spans="1:8">
      <c r="A135" s="70"/>
      <c r="B135" s="1292" t="s">
        <v>14</v>
      </c>
      <c r="C135" s="1293">
        <v>51058248</v>
      </c>
      <c r="D135" s="1293">
        <v>-412940</v>
      </c>
      <c r="E135" s="1296" t="s">
        <v>14</v>
      </c>
      <c r="F135" s="1293">
        <v>7296172</v>
      </c>
      <c r="G135" s="1293">
        <f>1223799+412940</f>
        <v>1636739</v>
      </c>
      <c r="H135" s="1194"/>
    </row>
    <row r="136" spans="1:8">
      <c r="A136" s="70"/>
      <c r="B136" s="1292" t="s">
        <v>19</v>
      </c>
      <c r="C136" s="1293">
        <v>30223378</v>
      </c>
      <c r="D136" s="1293">
        <v>-2478398</v>
      </c>
      <c r="E136" s="1292" t="s">
        <v>19</v>
      </c>
      <c r="F136" s="1293">
        <v>647942</v>
      </c>
      <c r="G136" s="1293">
        <v>1254599</v>
      </c>
      <c r="H136" s="1194"/>
    </row>
    <row r="137" spans="1:8">
      <c r="A137" s="70"/>
      <c r="B137" s="1297" t="s">
        <v>20</v>
      </c>
      <c r="C137" s="1293">
        <v>30223378</v>
      </c>
      <c r="D137" s="1293">
        <v>-2478398</v>
      </c>
      <c r="E137" s="1297" t="s">
        <v>20</v>
      </c>
      <c r="F137" s="1293">
        <v>647942</v>
      </c>
      <c r="G137" s="1293">
        <v>1254599</v>
      </c>
      <c r="H137" s="1194"/>
    </row>
    <row r="138" spans="1:8" ht="13.5" thickBot="1">
      <c r="A138" s="70"/>
      <c r="B138" s="1297"/>
      <c r="C138" s="1293"/>
      <c r="D138" s="1293"/>
      <c r="E138" s="1296"/>
      <c r="F138" s="1293"/>
      <c r="G138" s="1293"/>
      <c r="H138" s="1194"/>
    </row>
    <row r="139" spans="1:8" ht="13.5">
      <c r="A139" s="70"/>
      <c r="B139" s="1277" t="s">
        <v>162</v>
      </c>
      <c r="C139" s="1278"/>
      <c r="D139" s="1279"/>
      <c r="E139" s="1277" t="s">
        <v>162</v>
      </c>
      <c r="F139" s="1281"/>
      <c r="G139" s="1279"/>
      <c r="H139" s="1194"/>
    </row>
    <row r="140" spans="1:8">
      <c r="A140" s="70"/>
      <c r="B140" s="214" t="s">
        <v>166</v>
      </c>
      <c r="C140" s="1283"/>
      <c r="D140" s="1283"/>
      <c r="E140" s="1284" t="s">
        <v>166</v>
      </c>
      <c r="F140" s="1283"/>
      <c r="G140" s="1283"/>
      <c r="H140" s="1194"/>
    </row>
    <row r="141" spans="1:8" ht="27">
      <c r="A141" s="70"/>
      <c r="B141" s="1286" t="s">
        <v>179</v>
      </c>
      <c r="C141" s="1302"/>
      <c r="D141" s="1302"/>
      <c r="E141" s="1286" t="s">
        <v>164</v>
      </c>
      <c r="F141" s="1304"/>
      <c r="G141" s="1304"/>
      <c r="H141" s="1194"/>
    </row>
    <row r="142" spans="1:8" ht="13.5">
      <c r="A142" s="70"/>
      <c r="B142" s="1286" t="s">
        <v>167</v>
      </c>
      <c r="C142" s="1302"/>
      <c r="D142" s="1302"/>
      <c r="E142" s="1286" t="s">
        <v>167</v>
      </c>
      <c r="F142" s="1304"/>
      <c r="G142" s="1304"/>
      <c r="H142" s="1194"/>
    </row>
    <row r="143" spans="1:8" ht="40.5">
      <c r="A143" s="70"/>
      <c r="B143" s="1286" t="s">
        <v>180</v>
      </c>
      <c r="C143" s="1304" t="s">
        <v>181</v>
      </c>
      <c r="D143" s="1302"/>
      <c r="E143" s="1286" t="s">
        <v>177</v>
      </c>
      <c r="F143" s="1304" t="s">
        <v>178</v>
      </c>
      <c r="G143" s="1304"/>
      <c r="H143" s="1194"/>
    </row>
    <row r="144" spans="1:8">
      <c r="A144" s="70"/>
      <c r="B144" s="1298" t="s">
        <v>125</v>
      </c>
      <c r="C144" s="1299"/>
      <c r="D144" s="1299"/>
      <c r="E144" s="1298" t="s">
        <v>126</v>
      </c>
      <c r="F144" s="1299"/>
      <c r="G144" s="1299"/>
      <c r="H144" s="1194"/>
    </row>
    <row r="145" spans="1:8">
      <c r="A145" s="70"/>
      <c r="B145" s="1289" t="s">
        <v>6</v>
      </c>
      <c r="C145" s="1290">
        <v>6357729</v>
      </c>
      <c r="D145" s="1290">
        <v>-412940</v>
      </c>
      <c r="E145" s="1291" t="s">
        <v>6</v>
      </c>
      <c r="F145" s="1290">
        <v>0</v>
      </c>
      <c r="G145" s="1290">
        <v>8004119</v>
      </c>
      <c r="H145" s="1194"/>
    </row>
    <row r="146" spans="1:8">
      <c r="A146" s="70"/>
      <c r="B146" s="1292" t="s">
        <v>5</v>
      </c>
      <c r="C146" s="1293">
        <v>6357729</v>
      </c>
      <c r="D146" s="1293">
        <v>-412940</v>
      </c>
      <c r="E146" s="1294" t="s">
        <v>5</v>
      </c>
      <c r="F146" s="1293">
        <v>0</v>
      </c>
      <c r="G146" s="1293">
        <v>8004119</v>
      </c>
      <c r="H146" s="1194"/>
    </row>
    <row r="147" spans="1:8">
      <c r="A147" s="70"/>
      <c r="B147" s="1295" t="s">
        <v>4</v>
      </c>
      <c r="C147" s="1293">
        <v>6357729</v>
      </c>
      <c r="D147" s="1293">
        <v>-412940</v>
      </c>
      <c r="E147" s="1296" t="s">
        <v>4</v>
      </c>
      <c r="F147" s="1293">
        <v>0</v>
      </c>
      <c r="G147" s="1293">
        <v>8004119</v>
      </c>
      <c r="H147" s="1194"/>
    </row>
    <row r="148" spans="1:8">
      <c r="A148" s="70"/>
      <c r="B148" s="1289" t="s">
        <v>3</v>
      </c>
      <c r="C148" s="1290">
        <v>6357729</v>
      </c>
      <c r="D148" s="1290">
        <v>-412940</v>
      </c>
      <c r="E148" s="1291" t="s">
        <v>3</v>
      </c>
      <c r="F148" s="1290">
        <v>0</v>
      </c>
      <c r="G148" s="1290">
        <v>8004119</v>
      </c>
      <c r="H148" s="1194"/>
    </row>
    <row r="149" spans="1:8">
      <c r="A149" s="70"/>
      <c r="B149" s="1292" t="s">
        <v>2</v>
      </c>
      <c r="C149" s="1293">
        <v>6357729</v>
      </c>
      <c r="D149" s="1293">
        <v>-412940</v>
      </c>
      <c r="E149" s="1296" t="s">
        <v>19</v>
      </c>
      <c r="F149" s="1293">
        <v>0</v>
      </c>
      <c r="G149" s="1293">
        <v>8004119</v>
      </c>
      <c r="H149" s="1194"/>
    </row>
    <row r="150" spans="1:8">
      <c r="A150" s="70"/>
      <c r="B150" s="1292" t="s">
        <v>12</v>
      </c>
      <c r="C150" s="1293">
        <v>6357729</v>
      </c>
      <c r="D150" s="1293">
        <v>-412940</v>
      </c>
      <c r="E150" s="1296" t="s">
        <v>20</v>
      </c>
      <c r="F150" s="1293">
        <v>0</v>
      </c>
      <c r="G150" s="1293">
        <v>8004119</v>
      </c>
      <c r="H150" s="1194"/>
    </row>
    <row r="151" spans="1:8">
      <c r="A151" s="70"/>
      <c r="B151" s="1292" t="s">
        <v>14</v>
      </c>
      <c r="C151" s="1293">
        <v>6357729</v>
      </c>
      <c r="D151" s="1293">
        <v>-412940</v>
      </c>
      <c r="E151" s="1296"/>
      <c r="F151" s="1293"/>
      <c r="G151" s="1293"/>
      <c r="H151" s="1194"/>
    </row>
    <row r="152" spans="1:8" ht="27">
      <c r="A152" s="70"/>
      <c r="B152" s="1298" t="s">
        <v>126</v>
      </c>
      <c r="C152" s="1299"/>
      <c r="D152" s="1299"/>
      <c r="E152" s="1286" t="s">
        <v>164</v>
      </c>
      <c r="F152" s="1302"/>
      <c r="G152" s="1302"/>
      <c r="H152" s="1194"/>
    </row>
    <row r="153" spans="1:8" ht="13.5">
      <c r="A153" s="70"/>
      <c r="B153" s="1289" t="s">
        <v>6</v>
      </c>
      <c r="C153" s="1290">
        <v>6357729</v>
      </c>
      <c r="D153" s="1290">
        <v>-412940</v>
      </c>
      <c r="E153" s="1286" t="s">
        <v>167</v>
      </c>
      <c r="F153" s="1302"/>
      <c r="G153" s="1302"/>
      <c r="H153" s="1194"/>
    </row>
    <row r="154" spans="1:8" ht="40.5">
      <c r="A154" s="70"/>
      <c r="B154" s="1292" t="s">
        <v>5</v>
      </c>
      <c r="C154" s="1293">
        <v>6357729</v>
      </c>
      <c r="D154" s="1293">
        <v>-412940</v>
      </c>
      <c r="E154" s="1286" t="s">
        <v>170</v>
      </c>
      <c r="F154" s="1304" t="s">
        <v>171</v>
      </c>
      <c r="G154" s="1302"/>
      <c r="H154" s="1194"/>
    </row>
    <row r="155" spans="1:8">
      <c r="A155" s="70"/>
      <c r="B155" s="1295" t="s">
        <v>4</v>
      </c>
      <c r="C155" s="1293">
        <v>6357729</v>
      </c>
      <c r="D155" s="1293">
        <v>-412940</v>
      </c>
      <c r="E155" s="1298" t="s">
        <v>182</v>
      </c>
      <c r="F155" s="1299"/>
      <c r="G155" s="1299"/>
      <c r="H155" s="1194"/>
    </row>
    <row r="156" spans="1:8">
      <c r="A156" s="70"/>
      <c r="B156" s="1289" t="s">
        <v>3</v>
      </c>
      <c r="C156" s="1290">
        <v>6357729</v>
      </c>
      <c r="D156" s="1290">
        <v>-412940</v>
      </c>
      <c r="E156" s="1289" t="s">
        <v>6</v>
      </c>
      <c r="F156" s="1290">
        <v>0</v>
      </c>
      <c r="G156" s="1290">
        <v>25000000</v>
      </c>
      <c r="H156" s="1194"/>
    </row>
    <row r="157" spans="1:8">
      <c r="A157" s="70"/>
      <c r="B157" s="1292" t="s">
        <v>2</v>
      </c>
      <c r="C157" s="1293">
        <v>6357729</v>
      </c>
      <c r="D157" s="1293">
        <v>-412940</v>
      </c>
      <c r="E157" s="1295" t="s">
        <v>5</v>
      </c>
      <c r="F157" s="1293">
        <v>0</v>
      </c>
      <c r="G157" s="1293">
        <v>25000000</v>
      </c>
      <c r="H157" s="1194"/>
    </row>
    <row r="158" spans="1:8">
      <c r="A158" s="70"/>
      <c r="B158" s="1292" t="s">
        <v>12</v>
      </c>
      <c r="C158" s="1293">
        <v>6357729</v>
      </c>
      <c r="D158" s="1293">
        <v>-412940</v>
      </c>
      <c r="E158" s="1292" t="s">
        <v>4</v>
      </c>
      <c r="F158" s="1293">
        <v>0</v>
      </c>
      <c r="G158" s="1293">
        <v>25000000</v>
      </c>
      <c r="H158" s="1194"/>
    </row>
    <row r="159" spans="1:8">
      <c r="A159" s="70"/>
      <c r="B159" s="1292" t="s">
        <v>14</v>
      </c>
      <c r="C159" s="1293">
        <v>6357729</v>
      </c>
      <c r="D159" s="1293">
        <v>-412940</v>
      </c>
      <c r="E159" s="1289" t="s">
        <v>3</v>
      </c>
      <c r="F159" s="1290">
        <v>0</v>
      </c>
      <c r="G159" s="1290">
        <v>25000000</v>
      </c>
      <c r="H159" s="1194"/>
    </row>
    <row r="160" spans="1:8">
      <c r="A160" s="70"/>
      <c r="B160" s="1298"/>
      <c r="C160" s="1299"/>
      <c r="D160" s="1299"/>
      <c r="E160" s="1292" t="s">
        <v>19</v>
      </c>
      <c r="F160" s="1293">
        <v>0</v>
      </c>
      <c r="G160" s="1293">
        <v>25000000</v>
      </c>
      <c r="H160" s="1194"/>
    </row>
    <row r="161" spans="1:8">
      <c r="A161" s="70"/>
      <c r="B161" s="225"/>
      <c r="C161" s="1333"/>
      <c r="D161" s="1333"/>
      <c r="E161" s="1292" t="s">
        <v>20</v>
      </c>
      <c r="F161" s="1293">
        <v>0</v>
      </c>
      <c r="G161" s="1293">
        <v>25000000</v>
      </c>
      <c r="H161" s="1194"/>
    </row>
    <row r="162" spans="1:8" ht="27">
      <c r="A162" s="70"/>
      <c r="B162" s="1286" t="s">
        <v>164</v>
      </c>
      <c r="C162" s="1302"/>
      <c r="D162" s="1302"/>
      <c r="E162" s="1296"/>
      <c r="F162" s="1293"/>
      <c r="G162" s="1293"/>
      <c r="H162" s="1194"/>
    </row>
    <row r="163" spans="1:8" ht="13.5">
      <c r="A163" s="70"/>
      <c r="B163" s="1286" t="s">
        <v>167</v>
      </c>
      <c r="C163" s="1302"/>
      <c r="D163" s="1302"/>
      <c r="E163" s="1296"/>
      <c r="F163" s="1293"/>
      <c r="G163" s="1293"/>
      <c r="H163" s="1194"/>
    </row>
    <row r="164" spans="1:8" ht="40.5">
      <c r="A164" s="70"/>
      <c r="B164" s="1286" t="s">
        <v>170</v>
      </c>
      <c r="C164" s="1304" t="s">
        <v>171</v>
      </c>
      <c r="D164" s="1302"/>
      <c r="E164" s="1296"/>
      <c r="F164" s="1293"/>
      <c r="G164" s="1293"/>
      <c r="H164" s="1194"/>
    </row>
    <row r="165" spans="1:8">
      <c r="A165" s="70"/>
      <c r="B165" s="1298" t="s">
        <v>126</v>
      </c>
      <c r="C165" s="1299"/>
      <c r="D165" s="1299"/>
      <c r="E165" s="1296"/>
      <c r="F165" s="1293"/>
      <c r="G165" s="1293"/>
      <c r="H165" s="1194"/>
    </row>
    <row r="166" spans="1:8">
      <c r="A166" s="70"/>
      <c r="B166" s="1289" t="s">
        <v>6</v>
      </c>
      <c r="C166" s="1290">
        <v>12725492</v>
      </c>
      <c r="D166" s="1290">
        <v>-10482517</v>
      </c>
      <c r="E166" s="1296"/>
      <c r="F166" s="1293"/>
      <c r="G166" s="1293"/>
      <c r="H166" s="1194"/>
    </row>
    <row r="167" spans="1:8">
      <c r="A167" s="70"/>
      <c r="B167" s="1295" t="s">
        <v>5</v>
      </c>
      <c r="C167" s="1293">
        <v>12725492</v>
      </c>
      <c r="D167" s="1293">
        <v>-10482517</v>
      </c>
      <c r="E167" s="1296"/>
      <c r="F167" s="1293"/>
      <c r="G167" s="1293"/>
      <c r="H167" s="1194"/>
    </row>
    <row r="168" spans="1:8">
      <c r="A168" s="70"/>
      <c r="B168" s="1292" t="s">
        <v>4</v>
      </c>
      <c r="C168" s="1293">
        <v>12725492</v>
      </c>
      <c r="D168" s="1293">
        <v>-10482517</v>
      </c>
      <c r="E168" s="1296"/>
      <c r="F168" s="1293"/>
      <c r="G168" s="1293"/>
      <c r="H168" s="1194"/>
    </row>
    <row r="169" spans="1:8">
      <c r="A169" s="70"/>
      <c r="B169" s="1289" t="s">
        <v>3</v>
      </c>
      <c r="C169" s="1290">
        <v>12725492</v>
      </c>
      <c r="D169" s="1290">
        <v>-10482517</v>
      </c>
      <c r="E169" s="1296"/>
      <c r="F169" s="1293"/>
      <c r="G169" s="1293"/>
      <c r="H169" s="1194"/>
    </row>
    <row r="170" spans="1:8">
      <c r="A170" s="70"/>
      <c r="B170" s="1292" t="s">
        <v>19</v>
      </c>
      <c r="C170" s="1293">
        <v>12725492</v>
      </c>
      <c r="D170" s="1293">
        <v>-10482517</v>
      </c>
      <c r="E170" s="1294"/>
      <c r="F170" s="1322"/>
      <c r="G170" s="1322"/>
      <c r="H170" s="1194"/>
    </row>
    <row r="171" spans="1:8">
      <c r="A171" s="70"/>
      <c r="B171" s="1292" t="s">
        <v>20</v>
      </c>
      <c r="C171" s="1293">
        <v>12725492</v>
      </c>
      <c r="D171" s="1293">
        <v>-10482517</v>
      </c>
      <c r="E171" s="1296"/>
      <c r="F171" s="1322"/>
      <c r="G171" s="1322"/>
      <c r="H171" s="1194"/>
    </row>
    <row r="172" spans="1:8">
      <c r="A172" s="70"/>
      <c r="B172" s="1298" t="s">
        <v>174</v>
      </c>
      <c r="C172" s="1299"/>
      <c r="D172" s="1299"/>
      <c r="E172" s="1291"/>
      <c r="F172" s="1319"/>
      <c r="G172" s="1319"/>
      <c r="H172" s="1194"/>
    </row>
    <row r="173" spans="1:8">
      <c r="A173" s="70"/>
      <c r="B173" s="1289" t="s">
        <v>6</v>
      </c>
      <c r="C173" s="1290">
        <v>16993598</v>
      </c>
      <c r="D173" s="1290">
        <v>-12693720</v>
      </c>
      <c r="E173" s="1296"/>
      <c r="F173" s="1322"/>
      <c r="G173" s="1322"/>
      <c r="H173" s="1194"/>
    </row>
    <row r="174" spans="1:8">
      <c r="A174" s="70"/>
      <c r="B174" s="1295" t="s">
        <v>5</v>
      </c>
      <c r="C174" s="1293">
        <v>16993598</v>
      </c>
      <c r="D174" s="1293">
        <v>-12693720</v>
      </c>
      <c r="E174" s="1296"/>
      <c r="F174" s="1322"/>
      <c r="G174" s="1322"/>
      <c r="H174" s="1194"/>
    </row>
    <row r="175" spans="1:8">
      <c r="A175" s="70"/>
      <c r="B175" s="1292" t="s">
        <v>4</v>
      </c>
      <c r="C175" s="1293">
        <v>16993598</v>
      </c>
      <c r="D175" s="1293">
        <v>-12693720</v>
      </c>
      <c r="E175" s="1296"/>
      <c r="F175" s="1322"/>
      <c r="G175" s="1322"/>
      <c r="H175" s="1194"/>
    </row>
    <row r="176" spans="1:8">
      <c r="A176" s="70"/>
      <c r="B176" s="1289" t="s">
        <v>3</v>
      </c>
      <c r="C176" s="1290">
        <v>16993598</v>
      </c>
      <c r="D176" s="1290">
        <v>-12693720</v>
      </c>
      <c r="E176" s="1291"/>
      <c r="F176" s="1290"/>
      <c r="G176" s="1290"/>
      <c r="H176" s="1194"/>
    </row>
    <row r="177" spans="1:8">
      <c r="A177" s="70"/>
      <c r="B177" s="1292" t="s">
        <v>19</v>
      </c>
      <c r="C177" s="1293">
        <v>16993598</v>
      </c>
      <c r="D177" s="1293">
        <v>-12693720</v>
      </c>
      <c r="E177" s="1291"/>
      <c r="F177" s="1290"/>
      <c r="G177" s="1290"/>
      <c r="H177" s="1194"/>
    </row>
    <row r="178" spans="1:8" ht="13.5" thickBot="1">
      <c r="A178" s="70"/>
      <c r="B178" s="1292" t="s">
        <v>20</v>
      </c>
      <c r="C178" s="1293">
        <v>16993598</v>
      </c>
      <c r="D178" s="1293">
        <f>-12699166+5446</f>
        <v>-12693720</v>
      </c>
      <c r="E178" s="1289"/>
      <c r="F178" s="1290"/>
      <c r="G178" s="1290"/>
      <c r="H178" s="1194"/>
    </row>
    <row r="179" spans="1:8" ht="116.25" customHeight="1" thickBot="1">
      <c r="A179" s="70"/>
      <c r="B179" s="1612" t="s">
        <v>373</v>
      </c>
      <c r="C179" s="1613"/>
      <c r="D179" s="1613"/>
      <c r="E179" s="1613"/>
      <c r="F179" s="1613"/>
      <c r="G179" s="1614"/>
      <c r="H179" s="1194"/>
    </row>
    <row r="180" spans="1:8" ht="13.5" thickBot="1"/>
    <row r="181" spans="1:8" ht="27">
      <c r="A181" s="1248">
        <f>A115+1</f>
        <v>8</v>
      </c>
      <c r="B181" s="643" t="s">
        <v>37</v>
      </c>
      <c r="C181" s="1435"/>
      <c r="D181" s="529"/>
      <c r="E181" s="1251" t="s">
        <v>8</v>
      </c>
      <c r="F181" s="872"/>
      <c r="G181" s="873"/>
      <c r="H181" s="1436" t="s">
        <v>66</v>
      </c>
    </row>
    <row r="182" spans="1:8">
      <c r="A182" s="3"/>
      <c r="B182" s="60" t="s">
        <v>38</v>
      </c>
      <c r="C182" s="500"/>
      <c r="D182" s="501"/>
      <c r="E182" s="718" t="s">
        <v>7</v>
      </c>
      <c r="F182" s="876"/>
      <c r="G182" s="718"/>
      <c r="H182" s="1437"/>
    </row>
    <row r="183" spans="1:8" ht="13.5">
      <c r="A183" s="3"/>
      <c r="B183" s="825" t="s">
        <v>39</v>
      </c>
      <c r="C183" s="650"/>
      <c r="D183" s="651"/>
      <c r="E183" s="880" t="s">
        <v>41</v>
      </c>
      <c r="F183" s="878"/>
      <c r="G183" s="879"/>
      <c r="H183" s="1437"/>
    </row>
    <row r="184" spans="1:8">
      <c r="A184" s="3"/>
      <c r="B184" s="1434" t="s">
        <v>23</v>
      </c>
      <c r="C184" s="500"/>
      <c r="D184" s="501"/>
      <c r="E184" s="1252" t="s">
        <v>6</v>
      </c>
      <c r="F184" s="882">
        <v>127226869</v>
      </c>
      <c r="G184" s="883">
        <f t="shared" ref="G184:G189" si="0">G185</f>
        <v>6286139</v>
      </c>
      <c r="H184" s="1437"/>
    </row>
    <row r="185" spans="1:8" ht="25.5">
      <c r="A185" s="3"/>
      <c r="B185" s="1438" t="s">
        <v>121</v>
      </c>
      <c r="C185" s="1444">
        <v>373206565</v>
      </c>
      <c r="D185" s="1439">
        <f>8469806-300000-350000-661783-1115420-150000-1223916-500000</f>
        <v>4168687</v>
      </c>
      <c r="E185" s="891" t="s">
        <v>5</v>
      </c>
      <c r="F185" s="886">
        <v>127226869</v>
      </c>
      <c r="G185" s="887">
        <f t="shared" si="0"/>
        <v>6286139</v>
      </c>
      <c r="H185" s="1437"/>
    </row>
    <row r="186" spans="1:8" ht="25.5">
      <c r="A186" s="3"/>
      <c r="B186" s="1438" t="s">
        <v>377</v>
      </c>
      <c r="C186" s="1445">
        <v>695725000</v>
      </c>
      <c r="D186" s="1440">
        <v>2117452</v>
      </c>
      <c r="E186" s="891" t="s">
        <v>4</v>
      </c>
      <c r="F186" s="886">
        <v>127226869</v>
      </c>
      <c r="G186" s="887">
        <f t="shared" si="0"/>
        <v>6286139</v>
      </c>
      <c r="H186" s="1437"/>
    </row>
    <row r="187" spans="1:8">
      <c r="A187" s="3"/>
      <c r="B187" s="1438"/>
      <c r="C187" s="1445"/>
      <c r="D187" s="1440"/>
      <c r="E187" s="1252" t="s">
        <v>3</v>
      </c>
      <c r="F187" s="892">
        <v>127226869</v>
      </c>
      <c r="G187" s="883">
        <f t="shared" si="0"/>
        <v>6286139</v>
      </c>
      <c r="H187" s="1437"/>
    </row>
    <row r="188" spans="1:8">
      <c r="A188" s="3"/>
      <c r="B188" s="1438"/>
      <c r="C188" s="1445"/>
      <c r="D188" s="1440"/>
      <c r="E188" s="894" t="s">
        <v>2</v>
      </c>
      <c r="F188" s="886">
        <v>127226869</v>
      </c>
      <c r="G188" s="887">
        <f t="shared" si="0"/>
        <v>6286139</v>
      </c>
      <c r="H188" s="1437"/>
    </row>
    <row r="189" spans="1:8" ht="25.5">
      <c r="A189" s="3"/>
      <c r="B189" s="1438"/>
      <c r="C189" s="1445"/>
      <c r="D189" s="1440"/>
      <c r="E189" s="1253" t="s">
        <v>1</v>
      </c>
      <c r="F189" s="886">
        <v>127226869</v>
      </c>
      <c r="G189" s="887">
        <f t="shared" si="0"/>
        <v>6286139</v>
      </c>
      <c r="H189" s="1437"/>
    </row>
    <row r="190" spans="1:8">
      <c r="A190" s="3"/>
      <c r="B190" s="1438"/>
      <c r="C190" s="1445"/>
      <c r="D190" s="1440"/>
      <c r="E190" s="895" t="s">
        <v>0</v>
      </c>
      <c r="F190" s="886">
        <v>127226869</v>
      </c>
      <c r="G190" s="887">
        <f>D185+D186</f>
        <v>6286139</v>
      </c>
      <c r="H190" s="1437"/>
    </row>
    <row r="191" spans="1:8" ht="13.5" thickBot="1">
      <c r="A191" s="3"/>
      <c r="B191" s="1441"/>
      <c r="C191" s="1446"/>
      <c r="D191" s="1442"/>
      <c r="E191" s="1443"/>
      <c r="F191" s="1293"/>
      <c r="G191" s="1293"/>
      <c r="H191" s="1437"/>
    </row>
    <row r="192" spans="1:8" ht="42.6" customHeight="1" thickBot="1">
      <c r="A192" s="1260"/>
      <c r="B192" s="1609" t="s">
        <v>378</v>
      </c>
      <c r="C192" s="1610"/>
      <c r="D192" s="1610"/>
      <c r="E192" s="1610"/>
      <c r="F192" s="1610"/>
      <c r="G192" s="1611"/>
      <c r="H192" s="1437"/>
    </row>
    <row r="193" spans="1:8" ht="13.5" thickBot="1"/>
    <row r="194" spans="1:8" ht="13.5">
      <c r="A194" s="1583">
        <f>A181+1</f>
        <v>9</v>
      </c>
      <c r="B194" s="643" t="s">
        <v>37</v>
      </c>
      <c r="C194" s="524"/>
      <c r="D194" s="525"/>
      <c r="E194" s="528" t="s">
        <v>163</v>
      </c>
      <c r="F194" s="498"/>
      <c r="G194" s="529"/>
      <c r="H194" s="1392" t="s">
        <v>66</v>
      </c>
    </row>
    <row r="195" spans="1:8">
      <c r="B195" s="60" t="s">
        <v>38</v>
      </c>
      <c r="C195" s="500"/>
      <c r="D195" s="501"/>
      <c r="E195" s="60" t="s">
        <v>7</v>
      </c>
      <c r="F195" s="500"/>
      <c r="G195" s="501"/>
      <c r="H195" s="1359"/>
    </row>
    <row r="196" spans="1:8" ht="27">
      <c r="B196" s="1433" t="s">
        <v>39</v>
      </c>
      <c r="C196" s="1447"/>
      <c r="D196" s="1453"/>
      <c r="E196" s="502" t="s">
        <v>382</v>
      </c>
      <c r="F196" s="503"/>
      <c r="G196" s="504"/>
      <c r="H196" s="1359"/>
    </row>
    <row r="197" spans="1:8">
      <c r="B197" s="1434" t="s">
        <v>23</v>
      </c>
      <c r="C197" s="500"/>
      <c r="D197" s="513"/>
      <c r="E197" s="505" t="s">
        <v>6</v>
      </c>
      <c r="F197" s="507">
        <v>1785097</v>
      </c>
      <c r="G197" s="508">
        <v>490000</v>
      </c>
      <c r="H197" s="1359"/>
    </row>
    <row r="198" spans="1:8" ht="25.5">
      <c r="B198" s="60" t="s">
        <v>121</v>
      </c>
      <c r="C198" s="500">
        <v>373206565</v>
      </c>
      <c r="D198" s="1449">
        <v>490000</v>
      </c>
      <c r="E198" s="1454" t="s">
        <v>5</v>
      </c>
      <c r="F198" s="511">
        <v>1785097</v>
      </c>
      <c r="G198" s="513">
        <v>490000</v>
      </c>
      <c r="H198" s="1359"/>
    </row>
    <row r="199" spans="1:8">
      <c r="B199" s="1454"/>
      <c r="C199" s="510"/>
      <c r="D199" s="513"/>
      <c r="E199" s="1454" t="s">
        <v>4</v>
      </c>
      <c r="F199" s="511">
        <v>1785097</v>
      </c>
      <c r="G199" s="513">
        <v>490000</v>
      </c>
      <c r="H199" s="1359"/>
    </row>
    <row r="200" spans="1:8">
      <c r="B200" s="1454"/>
      <c r="C200" s="510"/>
      <c r="D200" s="513"/>
      <c r="E200" s="505" t="s">
        <v>3</v>
      </c>
      <c r="F200" s="507">
        <v>1785097</v>
      </c>
      <c r="G200" s="508">
        <v>490000</v>
      </c>
      <c r="H200" s="1359"/>
    </row>
    <row r="201" spans="1:8">
      <c r="B201" s="1454"/>
      <c r="C201" s="510"/>
      <c r="D201" s="513"/>
      <c r="E201" s="1454" t="s">
        <v>2</v>
      </c>
      <c r="F201" s="511">
        <v>1785097</v>
      </c>
      <c r="G201" s="513">
        <v>490000</v>
      </c>
      <c r="H201" s="1359"/>
    </row>
    <row r="202" spans="1:8" ht="25.5">
      <c r="B202" s="512"/>
      <c r="C202" s="510"/>
      <c r="D202" s="513"/>
      <c r="E202" s="1455" t="s">
        <v>15</v>
      </c>
      <c r="F202" s="511">
        <v>28455</v>
      </c>
      <c r="G202" s="513">
        <v>490000</v>
      </c>
      <c r="H202" s="1359"/>
    </row>
    <row r="203" spans="1:8" ht="25.5">
      <c r="B203" s="514"/>
      <c r="C203" s="506"/>
      <c r="D203" s="508"/>
      <c r="E203" s="1455" t="s">
        <v>28</v>
      </c>
      <c r="F203" s="511">
        <v>28455</v>
      </c>
      <c r="G203" s="513">
        <v>490000</v>
      </c>
      <c r="H203" s="1359"/>
    </row>
    <row r="204" spans="1:8" ht="26.25" thickBot="1">
      <c r="B204" s="509"/>
      <c r="C204" s="510"/>
      <c r="D204" s="513"/>
      <c r="E204" s="1455" t="s">
        <v>109</v>
      </c>
      <c r="F204" s="511"/>
      <c r="G204" s="513">
        <v>490000</v>
      </c>
      <c r="H204" s="1359"/>
    </row>
    <row r="205" spans="1:8" ht="23.1" customHeight="1" thickBot="1">
      <c r="B205" s="1597" t="s">
        <v>383</v>
      </c>
      <c r="C205" s="1598"/>
      <c r="D205" s="1598"/>
      <c r="E205" s="1598"/>
      <c r="F205" s="1598"/>
      <c r="G205" s="1599"/>
      <c r="H205" s="1359"/>
    </row>
    <row r="206" spans="1:8" ht="13.5" thickBot="1"/>
    <row r="207" spans="1:8" ht="15">
      <c r="A207" s="1583">
        <f>A194+1</f>
        <v>10</v>
      </c>
      <c r="B207" s="643" t="s">
        <v>37</v>
      </c>
      <c r="C207" s="1456"/>
      <c r="D207" s="1515"/>
      <c r="E207" s="643" t="s">
        <v>37</v>
      </c>
      <c r="F207" s="1456"/>
      <c r="G207" s="1457"/>
      <c r="H207" s="975" t="s">
        <v>66</v>
      </c>
    </row>
    <row r="208" spans="1:8" ht="15">
      <c r="B208" s="1516" t="s">
        <v>38</v>
      </c>
      <c r="C208" s="816"/>
      <c r="D208" s="817"/>
      <c r="E208" s="1516" t="s">
        <v>38</v>
      </c>
      <c r="F208" s="816"/>
      <c r="G208" s="817"/>
      <c r="H208" s="439"/>
    </row>
    <row r="209" spans="2:8" ht="15">
      <c r="B209" s="1517" t="s">
        <v>39</v>
      </c>
      <c r="C209" s="1518"/>
      <c r="D209" s="1519"/>
      <c r="E209" s="1517" t="s">
        <v>39</v>
      </c>
      <c r="F209" s="1518"/>
      <c r="G209" s="1519"/>
      <c r="H209" s="439"/>
    </row>
    <row r="210" spans="2:8">
      <c r="B210" s="1410" t="s">
        <v>23</v>
      </c>
      <c r="C210" s="5"/>
      <c r="D210" s="1462"/>
      <c r="E210" s="1410" t="s">
        <v>23</v>
      </c>
      <c r="F210" s="175"/>
      <c r="G210" s="1462"/>
      <c r="H210" s="439"/>
    </row>
    <row r="211" spans="2:8">
      <c r="B211" s="616" t="s">
        <v>391</v>
      </c>
      <c r="C211" s="176">
        <v>4110776900</v>
      </c>
      <c r="D211" s="1464">
        <v>1863960</v>
      </c>
      <c r="E211" s="1465" t="s">
        <v>391</v>
      </c>
      <c r="F211" s="176">
        <v>4110776900</v>
      </c>
      <c r="G211" s="1464">
        <v>-15861300</v>
      </c>
      <c r="H211" s="1520"/>
    </row>
    <row r="212" spans="2:8">
      <c r="B212" s="1484" t="s">
        <v>385</v>
      </c>
      <c r="C212" s="176">
        <v>1246637000</v>
      </c>
      <c r="D212" s="1464">
        <v>8837040</v>
      </c>
      <c r="E212" s="1465"/>
      <c r="F212" s="176"/>
      <c r="G212" s="1464"/>
      <c r="H212" s="439"/>
    </row>
    <row r="213" spans="2:8">
      <c r="B213" s="1521" t="s">
        <v>392</v>
      </c>
      <c r="C213" s="1522">
        <v>44001000</v>
      </c>
      <c r="D213" s="1523">
        <v>2160300</v>
      </c>
      <c r="E213" s="1466"/>
      <c r="F213" s="176"/>
      <c r="G213" s="1464"/>
      <c r="H213" s="439"/>
    </row>
    <row r="214" spans="2:8">
      <c r="B214" s="1524" t="s">
        <v>393</v>
      </c>
      <c r="C214" s="1525"/>
      <c r="D214" s="1497"/>
      <c r="E214" s="1467"/>
      <c r="F214" s="175"/>
      <c r="G214" s="1462"/>
      <c r="H214" s="439"/>
    </row>
    <row r="215" spans="2:8">
      <c r="B215" s="60" t="s">
        <v>7</v>
      </c>
      <c r="C215" s="4"/>
      <c r="D215" s="1464"/>
      <c r="E215" s="1465"/>
      <c r="F215" s="176"/>
      <c r="G215" s="1464"/>
      <c r="H215" s="439"/>
    </row>
    <row r="216" spans="2:8" ht="40.5">
      <c r="B216" s="502" t="s">
        <v>394</v>
      </c>
      <c r="C216" s="1526"/>
      <c r="D216" s="1527"/>
      <c r="E216" s="1468"/>
      <c r="F216" s="176"/>
      <c r="G216" s="1464"/>
      <c r="H216" s="439"/>
    </row>
    <row r="217" spans="2:8">
      <c r="B217" s="1528" t="s">
        <v>6</v>
      </c>
      <c r="C217" s="1529">
        <v>123048131</v>
      </c>
      <c r="D217" s="1530">
        <v>-3000000</v>
      </c>
      <c r="E217" s="1531"/>
      <c r="F217" s="1532"/>
      <c r="G217" s="1523"/>
      <c r="H217" s="439"/>
    </row>
    <row r="218" spans="2:8">
      <c r="B218" s="1533" t="s">
        <v>5</v>
      </c>
      <c r="C218" s="994">
        <v>123048131</v>
      </c>
      <c r="D218" s="1523">
        <v>-3000000</v>
      </c>
      <c r="E218" s="1531"/>
      <c r="F218" s="1532"/>
      <c r="G218" s="1523"/>
      <c r="H218" s="439"/>
    </row>
    <row r="219" spans="2:8" ht="25.5">
      <c r="B219" s="1534" t="s">
        <v>4</v>
      </c>
      <c r="C219" s="994">
        <v>123048131</v>
      </c>
      <c r="D219" s="1523">
        <v>-3000000</v>
      </c>
      <c r="E219" s="1531"/>
      <c r="F219" s="1532"/>
      <c r="G219" s="1523"/>
      <c r="H219" s="439"/>
    </row>
    <row r="220" spans="2:8">
      <c r="B220" s="1528" t="s">
        <v>3</v>
      </c>
      <c r="C220" s="1529">
        <v>123048131</v>
      </c>
      <c r="D220" s="1530">
        <v>-3000000</v>
      </c>
      <c r="E220" s="1531"/>
      <c r="F220" s="1532"/>
      <c r="G220" s="1523"/>
      <c r="H220" s="439"/>
    </row>
    <row r="221" spans="2:8">
      <c r="B221" s="1533" t="s">
        <v>2</v>
      </c>
      <c r="C221" s="994">
        <v>122498131</v>
      </c>
      <c r="D221" s="1523">
        <v>-3000000</v>
      </c>
      <c r="E221" s="1531"/>
      <c r="F221" s="1532"/>
      <c r="G221" s="1523"/>
      <c r="H221" s="439"/>
    </row>
    <row r="222" spans="2:8">
      <c r="B222" s="1534" t="s">
        <v>1</v>
      </c>
      <c r="C222" s="994">
        <v>122249504</v>
      </c>
      <c r="D222" s="1523">
        <v>-3000000</v>
      </c>
      <c r="E222" s="1531"/>
      <c r="F222" s="1532"/>
      <c r="G222" s="1523"/>
      <c r="H222" s="439"/>
    </row>
    <row r="223" spans="2:8">
      <c r="B223" s="1535" t="s">
        <v>0</v>
      </c>
      <c r="C223" s="994">
        <v>122249504</v>
      </c>
      <c r="D223" s="1523">
        <v>-3000000</v>
      </c>
      <c r="E223" s="1531"/>
      <c r="F223" s="1532"/>
      <c r="G223" s="1523"/>
      <c r="H223" s="439"/>
    </row>
    <row r="224" spans="2:8" ht="25.5">
      <c r="B224" s="1534" t="s">
        <v>15</v>
      </c>
      <c r="C224" s="994">
        <v>248627</v>
      </c>
      <c r="D224" s="1523"/>
      <c r="E224" s="1531"/>
      <c r="F224" s="1532"/>
      <c r="G224" s="1523"/>
      <c r="H224" s="439"/>
    </row>
    <row r="225" spans="2:8" ht="51">
      <c r="B225" s="1535" t="s">
        <v>92</v>
      </c>
      <c r="C225" s="994">
        <v>248627</v>
      </c>
      <c r="D225" s="1523"/>
      <c r="E225" s="1531"/>
      <c r="F225" s="1532"/>
      <c r="G225" s="1523"/>
      <c r="H225" s="439"/>
    </row>
    <row r="226" spans="2:8" ht="51">
      <c r="B226" s="1536" t="s">
        <v>93</v>
      </c>
      <c r="C226" s="994">
        <v>25000</v>
      </c>
      <c r="D226" s="1523"/>
      <c r="E226" s="1531"/>
      <c r="F226" s="1532"/>
      <c r="G226" s="1523"/>
      <c r="H226" s="439"/>
    </row>
    <row r="227" spans="2:8" ht="76.5">
      <c r="B227" s="1536" t="s">
        <v>395</v>
      </c>
      <c r="C227" s="994">
        <v>223627</v>
      </c>
      <c r="D227" s="1523"/>
      <c r="E227" s="1531"/>
      <c r="F227" s="1532"/>
      <c r="G227" s="1523"/>
      <c r="H227" s="439"/>
    </row>
    <row r="228" spans="2:8">
      <c r="B228" s="1533" t="s">
        <v>19</v>
      </c>
      <c r="C228" s="994">
        <v>550000</v>
      </c>
      <c r="D228" s="1523"/>
      <c r="E228" s="1531"/>
      <c r="F228" s="1532"/>
      <c r="G228" s="1523"/>
      <c r="H228" s="439"/>
    </row>
    <row r="229" spans="2:8">
      <c r="B229" s="1534" t="s">
        <v>110</v>
      </c>
      <c r="C229" s="994">
        <v>550000</v>
      </c>
      <c r="D229" s="1523"/>
      <c r="E229" s="1531"/>
      <c r="F229" s="1532"/>
      <c r="G229" s="1523"/>
      <c r="H229" s="439"/>
    </row>
    <row r="230" spans="2:8" ht="51">
      <c r="B230" s="1535" t="s">
        <v>396</v>
      </c>
      <c r="C230" s="994">
        <v>550000</v>
      </c>
      <c r="D230" s="1523"/>
      <c r="E230" s="1531"/>
      <c r="F230" s="1532"/>
      <c r="G230" s="1523"/>
      <c r="H230" s="439"/>
    </row>
    <row r="231" spans="2:8" ht="51">
      <c r="B231" s="1536" t="s">
        <v>397</v>
      </c>
      <c r="C231" s="994">
        <v>550000</v>
      </c>
      <c r="D231" s="1523"/>
      <c r="E231" s="1531"/>
      <c r="F231" s="1532"/>
      <c r="G231" s="1523"/>
      <c r="H231" s="439"/>
    </row>
    <row r="232" spans="2:8">
      <c r="B232" s="1537" t="s">
        <v>21</v>
      </c>
      <c r="C232" s="1538"/>
      <c r="D232" s="1539"/>
      <c r="E232" s="1531"/>
      <c r="F232" s="1532"/>
      <c r="G232" s="1523"/>
      <c r="H232" s="439"/>
    </row>
    <row r="233" spans="2:8" ht="13.5">
      <c r="B233" s="1540" t="s">
        <v>393</v>
      </c>
      <c r="C233" s="1522"/>
      <c r="D233" s="1523"/>
      <c r="E233" s="1531"/>
      <c r="F233" s="1532"/>
      <c r="G233" s="1523"/>
      <c r="H233" s="439"/>
    </row>
    <row r="234" spans="2:8" ht="40.5">
      <c r="B234" s="502" t="s">
        <v>394</v>
      </c>
      <c r="C234" s="1541"/>
      <c r="D234" s="1542"/>
      <c r="E234" s="1531"/>
      <c r="F234" s="1532"/>
      <c r="G234" s="1523"/>
      <c r="H234" s="439"/>
    </row>
    <row r="235" spans="2:8" ht="25.5">
      <c r="B235" s="1528" t="s">
        <v>398</v>
      </c>
      <c r="C235" s="1522"/>
      <c r="D235" s="1523"/>
      <c r="E235" s="1531"/>
      <c r="F235" s="1532"/>
      <c r="G235" s="1523"/>
      <c r="H235" s="439"/>
    </row>
    <row r="236" spans="2:8">
      <c r="B236" s="1528" t="s">
        <v>23</v>
      </c>
      <c r="C236" s="1522"/>
      <c r="D236" s="1523"/>
      <c r="E236" s="1531"/>
      <c r="F236" s="1532"/>
      <c r="G236" s="1523"/>
      <c r="H236" s="439"/>
    </row>
    <row r="237" spans="2:8">
      <c r="B237" s="1528" t="s">
        <v>6</v>
      </c>
      <c r="C237" s="1529">
        <v>123048131</v>
      </c>
      <c r="D237" s="1530">
        <v>-3000000</v>
      </c>
      <c r="E237" s="1531"/>
      <c r="F237" s="1532"/>
      <c r="G237" s="1523"/>
      <c r="H237" s="439"/>
    </row>
    <row r="238" spans="2:8">
      <c r="B238" s="1533" t="s">
        <v>5</v>
      </c>
      <c r="C238" s="994">
        <v>123048131</v>
      </c>
      <c r="D238" s="1523">
        <v>-3000000</v>
      </c>
      <c r="E238" s="1531"/>
      <c r="F238" s="1532"/>
      <c r="G238" s="1523"/>
      <c r="H238" s="439"/>
    </row>
    <row r="239" spans="2:8" ht="25.5">
      <c r="B239" s="1534" t="s">
        <v>4</v>
      </c>
      <c r="C239" s="994">
        <v>123048131</v>
      </c>
      <c r="D239" s="1523">
        <v>-3000000</v>
      </c>
      <c r="E239" s="1531"/>
      <c r="F239" s="1532"/>
      <c r="G239" s="1523"/>
      <c r="H239" s="439"/>
    </row>
    <row r="240" spans="2:8">
      <c r="B240" s="1528" t="s">
        <v>3</v>
      </c>
      <c r="C240" s="1529">
        <v>123048131</v>
      </c>
      <c r="D240" s="1530">
        <v>-3000000</v>
      </c>
      <c r="E240" s="1531"/>
      <c r="F240" s="1532"/>
      <c r="G240" s="1523"/>
      <c r="H240" s="439"/>
    </row>
    <row r="241" spans="1:8">
      <c r="B241" s="1533" t="s">
        <v>2</v>
      </c>
      <c r="C241" s="994">
        <v>122498131</v>
      </c>
      <c r="D241" s="1523">
        <v>-3000000</v>
      </c>
      <c r="E241" s="1531"/>
      <c r="F241" s="1532"/>
      <c r="G241" s="1523"/>
      <c r="H241" s="439"/>
    </row>
    <row r="242" spans="1:8">
      <c r="B242" s="1534" t="s">
        <v>1</v>
      </c>
      <c r="C242" s="994">
        <v>122249504</v>
      </c>
      <c r="D242" s="1523">
        <v>-3000000</v>
      </c>
      <c r="E242" s="1531"/>
      <c r="F242" s="1532"/>
      <c r="G242" s="1523"/>
      <c r="H242" s="439"/>
    </row>
    <row r="243" spans="1:8">
      <c r="B243" s="1535" t="s">
        <v>0</v>
      </c>
      <c r="C243" s="994">
        <v>122249504</v>
      </c>
      <c r="D243" s="1523">
        <v>-3000000</v>
      </c>
      <c r="E243" s="1531"/>
      <c r="F243" s="1532"/>
      <c r="G243" s="1523"/>
      <c r="H243" s="439"/>
    </row>
    <row r="244" spans="1:8" ht="25.5">
      <c r="B244" s="1534" t="s">
        <v>15</v>
      </c>
      <c r="C244" s="994">
        <v>248627</v>
      </c>
      <c r="D244" s="1523"/>
      <c r="E244" s="1531"/>
      <c r="F244" s="1532"/>
      <c r="G244" s="1523"/>
      <c r="H244" s="439"/>
    </row>
    <row r="245" spans="1:8" ht="51">
      <c r="B245" s="1535" t="s">
        <v>92</v>
      </c>
      <c r="C245" s="994">
        <v>248627</v>
      </c>
      <c r="D245" s="1523"/>
      <c r="E245" s="1531"/>
      <c r="F245" s="1532"/>
      <c r="G245" s="1523"/>
      <c r="H245" s="439"/>
    </row>
    <row r="246" spans="1:8" ht="51">
      <c r="B246" s="1536" t="s">
        <v>93</v>
      </c>
      <c r="C246" s="994">
        <v>25000</v>
      </c>
      <c r="D246" s="1523"/>
      <c r="E246" s="1531"/>
      <c r="F246" s="1532"/>
      <c r="G246" s="1523"/>
      <c r="H246" s="439"/>
    </row>
    <row r="247" spans="1:8" ht="76.5">
      <c r="B247" s="1536" t="s">
        <v>395</v>
      </c>
      <c r="C247" s="994">
        <v>223627</v>
      </c>
      <c r="D247" s="1523"/>
      <c r="E247" s="1531"/>
      <c r="F247" s="1532"/>
      <c r="G247" s="1523"/>
      <c r="H247" s="439"/>
    </row>
    <row r="248" spans="1:8">
      <c r="B248" s="1533" t="s">
        <v>19</v>
      </c>
      <c r="C248" s="994">
        <v>550000</v>
      </c>
      <c r="D248" s="1523"/>
      <c r="E248" s="1531"/>
      <c r="F248" s="1532"/>
      <c r="G248" s="1523"/>
      <c r="H248" s="439"/>
    </row>
    <row r="249" spans="1:8">
      <c r="B249" s="1534" t="s">
        <v>110</v>
      </c>
      <c r="C249" s="994">
        <v>550000</v>
      </c>
      <c r="D249" s="1523"/>
      <c r="E249" s="1531"/>
      <c r="F249" s="1532"/>
      <c r="G249" s="1523"/>
      <c r="H249" s="439"/>
    </row>
    <row r="250" spans="1:8" ht="51">
      <c r="B250" s="1535" t="s">
        <v>396</v>
      </c>
      <c r="C250" s="994">
        <v>550000</v>
      </c>
      <c r="D250" s="1523"/>
      <c r="E250" s="1531"/>
      <c r="F250" s="1532"/>
      <c r="G250" s="1523"/>
      <c r="H250" s="439"/>
    </row>
    <row r="251" spans="1:8" ht="51.75" thickBot="1">
      <c r="B251" s="1536" t="s">
        <v>397</v>
      </c>
      <c r="C251" s="994">
        <v>550000</v>
      </c>
      <c r="D251" s="1523"/>
      <c r="E251" s="1531"/>
      <c r="F251" s="1532"/>
      <c r="G251" s="1523"/>
      <c r="H251" s="439"/>
    </row>
    <row r="252" spans="1:8" ht="81" customHeight="1" thickBot="1">
      <c r="B252" s="1606" t="s">
        <v>399</v>
      </c>
      <c r="C252" s="1607"/>
      <c r="D252" s="1607"/>
      <c r="E252" s="1607"/>
      <c r="F252" s="1607"/>
      <c r="G252" s="1608"/>
      <c r="H252" s="1255"/>
    </row>
    <row r="253" spans="1:8" ht="13.5" thickBot="1"/>
    <row r="254" spans="1:8" ht="27">
      <c r="A254" s="1583">
        <f>A207+1</f>
        <v>11</v>
      </c>
      <c r="B254" s="643" t="s">
        <v>37</v>
      </c>
      <c r="C254" s="1435"/>
      <c r="D254" s="529"/>
      <c r="E254" s="15" t="s">
        <v>40</v>
      </c>
      <c r="F254" s="16"/>
      <c r="G254" s="1543"/>
      <c r="H254" s="975" t="s">
        <v>66</v>
      </c>
    </row>
    <row r="255" spans="1:8">
      <c r="B255" s="60" t="s">
        <v>38</v>
      </c>
      <c r="C255" s="500"/>
      <c r="D255" s="501"/>
      <c r="E255" s="20" t="s">
        <v>25</v>
      </c>
      <c r="F255" s="52"/>
      <c r="G255" s="31"/>
      <c r="H255" s="37"/>
    </row>
    <row r="256" spans="1:8" ht="13.5">
      <c r="B256" s="1460" t="s">
        <v>39</v>
      </c>
      <c r="C256" s="176"/>
      <c r="D256" s="1464"/>
      <c r="E256" s="41" t="s">
        <v>34</v>
      </c>
      <c r="F256" s="66"/>
      <c r="G256" s="247"/>
      <c r="H256" s="37"/>
    </row>
    <row r="257" spans="2:8">
      <c r="B257" s="594" t="s">
        <v>24</v>
      </c>
      <c r="C257" s="1479"/>
      <c r="D257" s="1480"/>
      <c r="E257" s="44" t="s">
        <v>24</v>
      </c>
      <c r="F257" s="248"/>
      <c r="G257" s="249"/>
      <c r="H257" s="37"/>
    </row>
    <row r="258" spans="2:8">
      <c r="B258" s="1438" t="s">
        <v>385</v>
      </c>
      <c r="C258" s="1445">
        <v>1317087000</v>
      </c>
      <c r="D258" s="1440">
        <f>8006000-1223916</f>
        <v>6782084</v>
      </c>
      <c r="E258" s="27" t="s">
        <v>6</v>
      </c>
      <c r="F258" s="28">
        <v>920111247</v>
      </c>
      <c r="G258" s="29">
        <f t="shared" ref="G258:G263" si="1">G259</f>
        <v>6782084</v>
      </c>
      <c r="H258" s="37"/>
    </row>
    <row r="259" spans="2:8">
      <c r="B259" s="1485"/>
      <c r="C259" s="1546"/>
      <c r="D259" s="1464"/>
      <c r="E259" s="20" t="s">
        <v>5</v>
      </c>
      <c r="F259" s="30">
        <v>920111247</v>
      </c>
      <c r="G259" s="31">
        <f t="shared" si="1"/>
        <v>6782084</v>
      </c>
      <c r="H259" s="37"/>
    </row>
    <row r="260" spans="2:8">
      <c r="B260" s="1486"/>
      <c r="C260" s="1546"/>
      <c r="D260" s="1464"/>
      <c r="E260" s="20" t="s">
        <v>4</v>
      </c>
      <c r="F260" s="30">
        <v>920111247</v>
      </c>
      <c r="G260" s="31">
        <f t="shared" si="1"/>
        <v>6782084</v>
      </c>
      <c r="H260" s="37"/>
    </row>
    <row r="261" spans="2:8">
      <c r="B261" s="1485"/>
      <c r="C261" s="1546"/>
      <c r="D261" s="1464"/>
      <c r="E261" s="27" t="s">
        <v>3</v>
      </c>
      <c r="F261" s="28">
        <v>920111247</v>
      </c>
      <c r="G261" s="29">
        <f t="shared" si="1"/>
        <v>6782084</v>
      </c>
      <c r="H261" s="37"/>
    </row>
    <row r="262" spans="2:8">
      <c r="B262" s="1486"/>
      <c r="C262" s="1546"/>
      <c r="D262" s="1464"/>
      <c r="E262" s="20" t="s">
        <v>2</v>
      </c>
      <c r="F262" s="30">
        <v>920111247</v>
      </c>
      <c r="G262" s="31">
        <f t="shared" si="1"/>
        <v>6782084</v>
      </c>
      <c r="H262" s="37"/>
    </row>
    <row r="263" spans="2:8">
      <c r="B263" s="1487"/>
      <c r="C263" s="1544"/>
      <c r="D263" s="1462"/>
      <c r="E263" s="20" t="s">
        <v>1</v>
      </c>
      <c r="F263" s="30">
        <v>920111247</v>
      </c>
      <c r="G263" s="31">
        <f t="shared" si="1"/>
        <v>6782084</v>
      </c>
      <c r="H263" s="37"/>
    </row>
    <row r="264" spans="2:8">
      <c r="B264" s="1486"/>
      <c r="C264" s="1546"/>
      <c r="D264" s="1464"/>
      <c r="E264" s="214" t="s">
        <v>0</v>
      </c>
      <c r="F264" s="80">
        <v>920111247</v>
      </c>
      <c r="G264" s="31">
        <f>D258</f>
        <v>6782084</v>
      </c>
      <c r="H264" s="37"/>
    </row>
    <row r="265" spans="2:8">
      <c r="B265" s="594" t="s">
        <v>74</v>
      </c>
      <c r="C265" s="1545"/>
      <c r="D265" s="1480"/>
      <c r="E265" s="250" t="s">
        <v>74</v>
      </c>
      <c r="F265" s="221"/>
      <c r="G265" s="222"/>
      <c r="H265" s="37"/>
    </row>
    <row r="266" spans="2:8">
      <c r="B266" s="1438" t="s">
        <v>385</v>
      </c>
      <c r="C266" s="1445">
        <v>1388984000</v>
      </c>
      <c r="D266" s="1440">
        <f>8093000-1223916</f>
        <v>6869084</v>
      </c>
      <c r="E266" s="27" t="s">
        <v>6</v>
      </c>
      <c r="F266" s="28">
        <v>527160746</v>
      </c>
      <c r="G266" s="29">
        <f t="shared" ref="G266:G271" si="2">G267</f>
        <v>6869084</v>
      </c>
      <c r="H266" s="37"/>
    </row>
    <row r="267" spans="2:8">
      <c r="B267" s="1486"/>
      <c r="C267" s="176"/>
      <c r="D267" s="1464"/>
      <c r="E267" s="20" t="s">
        <v>5</v>
      </c>
      <c r="F267" s="30">
        <v>527160746</v>
      </c>
      <c r="G267" s="31">
        <f t="shared" si="2"/>
        <v>6869084</v>
      </c>
      <c r="H267" s="37"/>
    </row>
    <row r="268" spans="2:8">
      <c r="B268" s="1486"/>
      <c r="C268" s="176"/>
      <c r="D268" s="1464"/>
      <c r="E268" s="20" t="s">
        <v>4</v>
      </c>
      <c r="F268" s="30">
        <v>527160746</v>
      </c>
      <c r="G268" s="31">
        <f t="shared" si="2"/>
        <v>6869084</v>
      </c>
      <c r="H268" s="37"/>
    </row>
    <row r="269" spans="2:8">
      <c r="B269" s="1486"/>
      <c r="C269" s="176"/>
      <c r="D269" s="1464"/>
      <c r="E269" s="27" t="s">
        <v>3</v>
      </c>
      <c r="F269" s="28">
        <v>527160746</v>
      </c>
      <c r="G269" s="29">
        <f t="shared" si="2"/>
        <v>6869084</v>
      </c>
      <c r="H269" s="37"/>
    </row>
    <row r="270" spans="2:8">
      <c r="B270" s="1486"/>
      <c r="C270" s="176"/>
      <c r="D270" s="1464"/>
      <c r="E270" s="20" t="s">
        <v>2</v>
      </c>
      <c r="F270" s="30">
        <v>527160746</v>
      </c>
      <c r="G270" s="31">
        <f t="shared" si="2"/>
        <v>6869084</v>
      </c>
      <c r="H270" s="37"/>
    </row>
    <row r="271" spans="2:8">
      <c r="B271" s="1486"/>
      <c r="C271" s="176"/>
      <c r="D271" s="1464"/>
      <c r="E271" s="20" t="s">
        <v>1</v>
      </c>
      <c r="F271" s="30">
        <v>527160746</v>
      </c>
      <c r="G271" s="31">
        <f t="shared" si="2"/>
        <v>6869084</v>
      </c>
      <c r="H271" s="37"/>
    </row>
    <row r="272" spans="2:8" ht="13.5" thickBot="1">
      <c r="B272" s="1486"/>
      <c r="C272" s="176"/>
      <c r="D272" s="1464"/>
      <c r="E272" s="20" t="s">
        <v>0</v>
      </c>
      <c r="F272" s="30">
        <v>527160746</v>
      </c>
      <c r="G272" s="31">
        <f>D266</f>
        <v>6869084</v>
      </c>
      <c r="H272" s="37"/>
    </row>
    <row r="273" spans="1:8" ht="21" customHeight="1" thickBot="1">
      <c r="B273" s="1609" t="s">
        <v>400</v>
      </c>
      <c r="C273" s="1610"/>
      <c r="D273" s="1610"/>
      <c r="E273" s="1610"/>
      <c r="F273" s="1610"/>
      <c r="G273" s="1611"/>
      <c r="H273" s="37"/>
    </row>
    <row r="274" spans="1:8" ht="13.5" thickBot="1"/>
    <row r="275" spans="1:8" ht="27">
      <c r="A275" s="1584">
        <f>A254+1</f>
        <v>12</v>
      </c>
      <c r="B275" s="1550" t="s">
        <v>38</v>
      </c>
      <c r="C275" s="1456"/>
      <c r="D275" s="1551"/>
      <c r="E275" s="1552" t="s">
        <v>8</v>
      </c>
      <c r="F275" s="1456"/>
      <c r="G275" s="1457"/>
      <c r="H275" s="975" t="s">
        <v>66</v>
      </c>
    </row>
    <row r="276" spans="1:8" ht="15">
      <c r="A276" s="433"/>
      <c r="B276" s="1549" t="s">
        <v>39</v>
      </c>
      <c r="C276" s="1518"/>
      <c r="D276" s="1556"/>
      <c r="E276" s="1557" t="s">
        <v>41</v>
      </c>
      <c r="F276" s="1518"/>
      <c r="G276" s="1519"/>
    </row>
    <row r="277" spans="1:8" ht="15">
      <c r="A277" s="433"/>
      <c r="B277" s="594" t="s">
        <v>23</v>
      </c>
      <c r="C277" s="816"/>
      <c r="D277" s="1554"/>
      <c r="E277" s="1553" t="s">
        <v>7</v>
      </c>
      <c r="F277" s="816"/>
      <c r="G277" s="817"/>
    </row>
    <row r="278" spans="1:8" ht="15.75" customHeight="1">
      <c r="A278" s="433"/>
      <c r="B278" s="1410" t="s">
        <v>402</v>
      </c>
      <c r="C278" s="5">
        <v>7333843</v>
      </c>
      <c r="D278" s="1580">
        <f>2477000-2091805</f>
        <v>385195</v>
      </c>
      <c r="E278" s="1514" t="s">
        <v>6</v>
      </c>
      <c r="F278" s="187">
        <v>127226869</v>
      </c>
      <c r="G278" s="821">
        <v>385195</v>
      </c>
    </row>
    <row r="279" spans="1:8">
      <c r="A279" s="433"/>
      <c r="B279" s="616"/>
      <c r="C279" s="4"/>
      <c r="D279" s="1559"/>
      <c r="E279" s="998" t="s">
        <v>5</v>
      </c>
      <c r="F279" s="4">
        <v>127226869</v>
      </c>
      <c r="G279" s="822">
        <v>385195</v>
      </c>
    </row>
    <row r="280" spans="1:8">
      <c r="A280" s="433"/>
      <c r="B280" s="615"/>
      <c r="C280" s="4"/>
      <c r="D280" s="1559"/>
      <c r="E280" s="998" t="s">
        <v>4</v>
      </c>
      <c r="F280" s="4">
        <v>127226869</v>
      </c>
      <c r="G280" s="822">
        <v>385195</v>
      </c>
    </row>
    <row r="281" spans="1:8">
      <c r="A281" s="433"/>
      <c r="B281" s="594"/>
      <c r="C281" s="5"/>
      <c r="D281" s="1560"/>
      <c r="E281" s="594" t="s">
        <v>3</v>
      </c>
      <c r="F281" s="5">
        <v>127226869</v>
      </c>
      <c r="G281" s="821">
        <v>385195</v>
      </c>
    </row>
    <row r="282" spans="1:8">
      <c r="A282" s="433"/>
      <c r="B282" s="616"/>
      <c r="C282" s="4"/>
      <c r="D282" s="1559"/>
      <c r="E282" s="616" t="s">
        <v>2</v>
      </c>
      <c r="F282" s="4">
        <v>127226869</v>
      </c>
      <c r="G282" s="822">
        <v>385195</v>
      </c>
    </row>
    <row r="283" spans="1:8" ht="25.5">
      <c r="A283" s="433"/>
      <c r="B283" s="615"/>
      <c r="C283" s="4"/>
      <c r="D283" s="1559"/>
      <c r="E283" s="615" t="s">
        <v>1</v>
      </c>
      <c r="F283" s="4">
        <v>127226869</v>
      </c>
      <c r="G283" s="822">
        <v>385195</v>
      </c>
    </row>
    <row r="284" spans="1:8" ht="13.5" thickBot="1">
      <c r="A284" s="433"/>
      <c r="B284" s="618"/>
      <c r="C284" s="619"/>
      <c r="D284" s="1561"/>
      <c r="E284" s="618" t="s">
        <v>0</v>
      </c>
      <c r="F284" s="619">
        <v>127226869</v>
      </c>
      <c r="G284" s="824">
        <v>385195</v>
      </c>
    </row>
    <row r="285" spans="1:8" ht="13.5">
      <c r="A285" s="433"/>
      <c r="B285" s="1562" t="s">
        <v>38</v>
      </c>
      <c r="C285" s="811"/>
      <c r="D285" s="812"/>
      <c r="E285" s="1563" t="s">
        <v>25</v>
      </c>
      <c r="F285" s="1476"/>
      <c r="G285" s="812"/>
    </row>
    <row r="286" spans="1:8" ht="13.5">
      <c r="A286" s="433"/>
      <c r="B286" s="1549" t="s">
        <v>39</v>
      </c>
      <c r="C286" s="1564"/>
      <c r="D286" s="1565"/>
      <c r="E286" s="1566" t="s">
        <v>34</v>
      </c>
      <c r="F286" s="1564"/>
      <c r="G286" s="1565"/>
    </row>
    <row r="287" spans="1:8">
      <c r="A287" s="433"/>
      <c r="B287" s="594" t="s">
        <v>24</v>
      </c>
      <c r="C287" s="784"/>
      <c r="D287" s="820"/>
      <c r="E287" s="1567" t="s">
        <v>24</v>
      </c>
      <c r="F287" s="1482"/>
      <c r="G287" s="1483"/>
    </row>
    <row r="288" spans="1:8" ht="18" customHeight="1">
      <c r="A288" s="433"/>
      <c r="B288" s="1410" t="s">
        <v>402</v>
      </c>
      <c r="C288" s="175">
        <v>7788541</v>
      </c>
      <c r="D288" s="1581">
        <f>2530000-2091805</f>
        <v>438195</v>
      </c>
      <c r="E288" s="27" t="s">
        <v>6</v>
      </c>
      <c r="F288" s="28">
        <v>920111247</v>
      </c>
      <c r="G288" s="821">
        <v>438195</v>
      </c>
    </row>
    <row r="289" spans="1:7">
      <c r="A289" s="433"/>
      <c r="B289" s="594"/>
      <c r="C289" s="176"/>
      <c r="D289" s="822"/>
      <c r="E289" s="20" t="s">
        <v>5</v>
      </c>
      <c r="F289" s="30">
        <v>920111247</v>
      </c>
      <c r="G289" s="822">
        <v>438195</v>
      </c>
    </row>
    <row r="290" spans="1:7">
      <c r="A290" s="433"/>
      <c r="B290" s="1486"/>
      <c r="C290" s="176"/>
      <c r="D290" s="822"/>
      <c r="E290" s="20" t="s">
        <v>4</v>
      </c>
      <c r="F290" s="30">
        <v>920111247</v>
      </c>
      <c r="G290" s="822">
        <v>438195</v>
      </c>
    </row>
    <row r="291" spans="1:7">
      <c r="A291" s="433"/>
      <c r="B291" s="1487"/>
      <c r="C291" s="175"/>
      <c r="D291" s="821"/>
      <c r="E291" s="27" t="s">
        <v>3</v>
      </c>
      <c r="F291" s="28">
        <v>920111247</v>
      </c>
      <c r="G291" s="821">
        <v>438195</v>
      </c>
    </row>
    <row r="292" spans="1:7">
      <c r="A292" s="433"/>
      <c r="B292" s="1485"/>
      <c r="C292" s="176"/>
      <c r="D292" s="822"/>
      <c r="E292" s="20" t="s">
        <v>2</v>
      </c>
      <c r="F292" s="30">
        <v>920111247</v>
      </c>
      <c r="G292" s="822">
        <v>438195</v>
      </c>
    </row>
    <row r="293" spans="1:7">
      <c r="A293" s="433"/>
      <c r="B293" s="1486"/>
      <c r="C293" s="176"/>
      <c r="D293" s="822"/>
      <c r="E293" s="20" t="s">
        <v>1</v>
      </c>
      <c r="F293" s="30">
        <v>920111247</v>
      </c>
      <c r="G293" s="822">
        <v>438195</v>
      </c>
    </row>
    <row r="294" spans="1:7">
      <c r="A294" s="433"/>
      <c r="B294" s="1553"/>
      <c r="C294" s="176"/>
      <c r="D294" s="822"/>
      <c r="E294" s="214" t="s">
        <v>0</v>
      </c>
      <c r="F294" s="80">
        <v>920111247</v>
      </c>
      <c r="G294" s="822">
        <v>438195</v>
      </c>
    </row>
    <row r="295" spans="1:7">
      <c r="A295" s="433"/>
      <c r="B295" s="594" t="s">
        <v>74</v>
      </c>
      <c r="C295" s="1572"/>
      <c r="D295" s="823"/>
      <c r="E295" s="1567" t="s">
        <v>74</v>
      </c>
      <c r="F295" s="1573"/>
      <c r="G295" s="1574"/>
    </row>
    <row r="296" spans="1:7">
      <c r="A296" s="433"/>
      <c r="B296" s="1410" t="s">
        <v>402</v>
      </c>
      <c r="C296" s="175">
        <v>8240276</v>
      </c>
      <c r="D296" s="1582">
        <f>2612000-2091805</f>
        <v>520195</v>
      </c>
      <c r="E296" s="1568" t="s">
        <v>6</v>
      </c>
      <c r="F296" s="1569">
        <v>527160746</v>
      </c>
      <c r="G296" s="821">
        <v>520195</v>
      </c>
    </row>
    <row r="297" spans="1:7">
      <c r="A297" s="433"/>
      <c r="B297" s="1485"/>
      <c r="C297" s="176"/>
      <c r="D297" s="822"/>
      <c r="E297" s="1512" t="s">
        <v>5</v>
      </c>
      <c r="F297" s="1570">
        <v>527160746</v>
      </c>
      <c r="G297" s="822">
        <v>520195</v>
      </c>
    </row>
    <row r="298" spans="1:7" ht="25.5">
      <c r="A298" s="433"/>
      <c r="B298" s="1486"/>
      <c r="C298" s="176"/>
      <c r="D298" s="822"/>
      <c r="E298" s="1513" t="s">
        <v>4</v>
      </c>
      <c r="F298" s="1570">
        <v>527160746</v>
      </c>
      <c r="G298" s="822">
        <v>520195</v>
      </c>
    </row>
    <row r="299" spans="1:7">
      <c r="A299" s="433"/>
      <c r="B299" s="1487"/>
      <c r="C299" s="175"/>
      <c r="D299" s="821"/>
      <c r="E299" s="1514" t="s">
        <v>3</v>
      </c>
      <c r="F299" s="1569">
        <v>527160746</v>
      </c>
      <c r="G299" s="821">
        <v>520195</v>
      </c>
    </row>
    <row r="300" spans="1:7">
      <c r="A300" s="433"/>
      <c r="B300" s="1485"/>
      <c r="C300" s="176"/>
      <c r="D300" s="822"/>
      <c r="E300" s="1512" t="s">
        <v>2</v>
      </c>
      <c r="F300" s="1570">
        <v>527160746</v>
      </c>
      <c r="G300" s="822">
        <v>520195</v>
      </c>
    </row>
    <row r="301" spans="1:7">
      <c r="A301" s="433"/>
      <c r="B301" s="1486"/>
      <c r="C301" s="176"/>
      <c r="D301" s="822"/>
      <c r="E301" s="1513" t="s">
        <v>1</v>
      </c>
      <c r="F301" s="1570">
        <v>527160746</v>
      </c>
      <c r="G301" s="822">
        <v>520195</v>
      </c>
    </row>
    <row r="302" spans="1:7" ht="13.5" thickBot="1">
      <c r="A302" s="433"/>
      <c r="B302" s="1498"/>
      <c r="C302" s="1575"/>
      <c r="D302" s="824"/>
      <c r="E302" s="1576" t="s">
        <v>0</v>
      </c>
      <c r="F302" s="1577">
        <v>527160746</v>
      </c>
      <c r="G302" s="824">
        <v>520195</v>
      </c>
    </row>
    <row r="303" spans="1:7" ht="39" customHeight="1" thickBot="1">
      <c r="A303" s="433"/>
      <c r="B303" s="1603" t="s">
        <v>404</v>
      </c>
      <c r="C303" s="1604"/>
      <c r="D303" s="1604"/>
      <c r="E303" s="1604"/>
      <c r="F303" s="1604"/>
      <c r="G303" s="1605"/>
    </row>
  </sheetData>
  <mergeCells count="8">
    <mergeCell ref="B303:G303"/>
    <mergeCell ref="B252:G252"/>
    <mergeCell ref="B273:G273"/>
    <mergeCell ref="B68:G68"/>
    <mergeCell ref="B113:G113"/>
    <mergeCell ref="B179:G179"/>
    <mergeCell ref="B192:G192"/>
    <mergeCell ref="B205:G205"/>
  </mergeCells>
  <dataValidations count="1">
    <dataValidation type="whole" errorStyle="warning" allowBlank="1" showInputMessage="1" showErrorMessage="1" errorTitle="Kļūda" error="Jāviada skaitls" sqref="D210:D251 G210:G251 D256:D272 F285 G278:G302 D279:D287 D289:D295 D297:D302" xr:uid="{59467B64-30D5-46C2-8B71-C183C80DEF6E}">
      <formula1>-1000000000</formula1>
      <formula2>1000000000</formula2>
    </dataValidation>
  </dataValidations>
  <pageMargins left="0.19685039370078741" right="0.15748031496062992" top="0.59055118110236227" bottom="0.43307086614173229" header="0.43307086614173229" footer="0.15748031496062992"/>
  <pageSetup paperSize="9" scale="75" fitToHeight="0" orientation="landscape" r:id="rId1"/>
  <headerFooter alignWithMargins="0">
    <oddFooter>&amp;L&amp;"Arial,Regular"&amp;8&amp;F&amp;C&amp;P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H831"/>
  <sheetViews>
    <sheetView topLeftCell="A792" zoomScale="70" zoomScaleNormal="70" workbookViewId="0">
      <selection activeCell="A794" sqref="A794"/>
    </sheetView>
  </sheetViews>
  <sheetFormatPr defaultRowHeight="15"/>
  <cols>
    <col min="1" max="1" width="6.5703125" style="3" customWidth="1"/>
    <col min="2" max="2" width="53.42578125" style="2" customWidth="1"/>
    <col min="3" max="3" width="15.28515625" style="2" customWidth="1"/>
    <col min="4" max="4" width="13.42578125" style="1" customWidth="1"/>
    <col min="5" max="5" width="49.85546875" style="2" customWidth="1"/>
    <col min="6" max="6" width="15.7109375" style="2" customWidth="1"/>
    <col min="7" max="7" width="15.42578125" style="1" customWidth="1"/>
    <col min="8" max="8" width="17.140625" style="1359" customWidth="1"/>
  </cols>
  <sheetData>
    <row r="1" spans="1:8" s="37" customFormat="1" ht="39.75" customHeight="1" thickBot="1">
      <c r="A1" s="192"/>
      <c r="B1" s="193"/>
      <c r="C1" s="194" t="s">
        <v>10</v>
      </c>
      <c r="D1" s="195" t="s">
        <v>9</v>
      </c>
      <c r="E1" s="193"/>
      <c r="F1" s="194" t="s">
        <v>10</v>
      </c>
      <c r="G1" s="195" t="s">
        <v>9</v>
      </c>
      <c r="H1" s="195" t="s">
        <v>64</v>
      </c>
    </row>
    <row r="2" spans="1:8" s="37" customFormat="1" ht="13.5">
      <c r="A2" s="192"/>
      <c r="B2" s="196"/>
      <c r="C2" s="197"/>
      <c r="D2" s="197"/>
      <c r="E2" s="196"/>
      <c r="F2" s="197"/>
      <c r="G2" s="197"/>
    </row>
    <row r="3" spans="1:8" s="37" customFormat="1" ht="14.25" thickBot="1">
      <c r="A3" s="192"/>
      <c r="B3" s="186" t="s">
        <v>33</v>
      </c>
      <c r="C3" s="197"/>
      <c r="D3" s="197"/>
      <c r="E3" s="196"/>
      <c r="F3" s="197"/>
      <c r="G3" s="197"/>
    </row>
    <row r="4" spans="1:8">
      <c r="A4" s="14">
        <f>FM!A275+1</f>
        <v>13</v>
      </c>
      <c r="B4" s="15" t="s">
        <v>33</v>
      </c>
      <c r="C4" s="16"/>
      <c r="D4" s="17"/>
      <c r="E4" s="18"/>
      <c r="F4" s="18"/>
      <c r="G4" s="18"/>
      <c r="H4" s="1392" t="s">
        <v>66</v>
      </c>
    </row>
    <row r="5" spans="1:8">
      <c r="A5" s="19"/>
      <c r="B5" s="20" t="s">
        <v>7</v>
      </c>
      <c r="C5" s="21"/>
      <c r="D5" s="22"/>
      <c r="E5" s="18"/>
      <c r="F5" s="18"/>
      <c r="G5" s="18"/>
    </row>
    <row r="6" spans="1:8">
      <c r="A6" s="23"/>
      <c r="B6" s="24" t="s">
        <v>73</v>
      </c>
      <c r="C6" s="25"/>
      <c r="D6" s="26"/>
      <c r="E6" s="18"/>
      <c r="F6" s="18"/>
      <c r="G6" s="18"/>
    </row>
    <row r="7" spans="1:8">
      <c r="A7" s="18"/>
      <c r="B7" s="27" t="s">
        <v>6</v>
      </c>
      <c r="C7" s="28">
        <v>129880468</v>
      </c>
      <c r="D7" s="29">
        <f>D8</f>
        <v>5747</v>
      </c>
      <c r="E7" s="18"/>
      <c r="F7" s="18"/>
      <c r="G7" s="1393"/>
    </row>
    <row r="8" spans="1:8">
      <c r="A8" s="18"/>
      <c r="B8" s="20" t="s">
        <v>11</v>
      </c>
      <c r="C8" s="30">
        <v>43947</v>
      </c>
      <c r="D8" s="31">
        <v>5747</v>
      </c>
      <c r="E8" s="18"/>
      <c r="F8" s="18"/>
      <c r="G8" s="1393"/>
    </row>
    <row r="9" spans="1:8">
      <c r="A9" s="18"/>
      <c r="B9" s="20" t="s">
        <v>5</v>
      </c>
      <c r="C9" s="30">
        <v>129836521</v>
      </c>
      <c r="D9" s="31"/>
      <c r="E9" s="18"/>
      <c r="F9" s="18"/>
      <c r="G9" s="1393"/>
    </row>
    <row r="10" spans="1:8">
      <c r="A10" s="18"/>
      <c r="B10" s="20" t="s">
        <v>4</v>
      </c>
      <c r="C10" s="30">
        <v>129836521</v>
      </c>
      <c r="D10" s="31"/>
      <c r="E10" s="18"/>
      <c r="F10" s="18"/>
      <c r="G10" s="1393"/>
    </row>
    <row r="11" spans="1:8">
      <c r="A11" s="18"/>
      <c r="B11" s="27" t="s">
        <v>3</v>
      </c>
      <c r="C11" s="28">
        <v>129880468</v>
      </c>
      <c r="D11" s="29">
        <f>D12+D20</f>
        <v>5747</v>
      </c>
      <c r="E11" s="18"/>
      <c r="F11" s="18"/>
      <c r="G11" s="1393"/>
    </row>
    <row r="12" spans="1:8">
      <c r="A12" s="18"/>
      <c r="B12" s="20" t="s">
        <v>2</v>
      </c>
      <c r="C12" s="30">
        <v>80536767</v>
      </c>
      <c r="D12" s="31">
        <f>D13</f>
        <v>4103</v>
      </c>
      <c r="E12" s="18"/>
      <c r="F12" s="18"/>
      <c r="G12" s="1393"/>
    </row>
    <row r="13" spans="1:8">
      <c r="A13" s="18"/>
      <c r="B13" s="20" t="s">
        <v>12</v>
      </c>
      <c r="C13" s="30">
        <v>80527651</v>
      </c>
      <c r="D13" s="31">
        <f>D14+D15</f>
        <v>4103</v>
      </c>
      <c r="E13" s="18"/>
      <c r="F13" s="18"/>
      <c r="G13" s="1393"/>
    </row>
    <row r="14" spans="1:8">
      <c r="A14" s="18"/>
      <c r="B14" s="20" t="s">
        <v>13</v>
      </c>
      <c r="C14" s="30">
        <v>76803877</v>
      </c>
      <c r="D14" s="31">
        <v>3125</v>
      </c>
      <c r="E14" s="18"/>
      <c r="F14" s="18"/>
      <c r="G14" s="1393"/>
    </row>
    <row r="15" spans="1:8">
      <c r="A15" s="18"/>
      <c r="B15" s="20" t="s">
        <v>14</v>
      </c>
      <c r="C15" s="30">
        <v>3723774</v>
      </c>
      <c r="D15" s="31">
        <v>978</v>
      </c>
      <c r="E15" s="18"/>
      <c r="F15" s="18"/>
      <c r="G15" s="1393"/>
    </row>
    <row r="16" spans="1:8">
      <c r="A16" s="18"/>
      <c r="B16" s="20" t="s">
        <v>1</v>
      </c>
      <c r="C16" s="30">
        <v>6666</v>
      </c>
      <c r="D16" s="31"/>
      <c r="E16" s="18"/>
      <c r="F16" s="18"/>
      <c r="G16" s="1393"/>
    </row>
    <row r="17" spans="1:7">
      <c r="A17" s="18"/>
      <c r="B17" s="20" t="s">
        <v>17</v>
      </c>
      <c r="C17" s="30">
        <v>6666</v>
      </c>
      <c r="D17" s="31"/>
      <c r="E17" s="18"/>
      <c r="F17" s="18"/>
      <c r="G17" s="1393"/>
    </row>
    <row r="18" spans="1:7" ht="25.5">
      <c r="A18" s="18"/>
      <c r="B18" s="20" t="s">
        <v>26</v>
      </c>
      <c r="C18" s="30">
        <v>2450</v>
      </c>
      <c r="D18" s="31"/>
      <c r="E18" s="18"/>
      <c r="F18" s="18"/>
      <c r="G18" s="1393"/>
    </row>
    <row r="19" spans="1:7">
      <c r="A19" s="18"/>
      <c r="B19" s="33" t="s">
        <v>27</v>
      </c>
      <c r="C19" s="30">
        <v>2450</v>
      </c>
      <c r="D19" s="29"/>
      <c r="E19" s="18"/>
      <c r="F19" s="18"/>
      <c r="G19" s="1393"/>
    </row>
    <row r="20" spans="1:7">
      <c r="A20" s="18"/>
      <c r="B20" s="20" t="s">
        <v>19</v>
      </c>
      <c r="C20" s="30">
        <v>49343701</v>
      </c>
      <c r="D20" s="31">
        <f>D21</f>
        <v>1644</v>
      </c>
      <c r="E20" s="18"/>
      <c r="F20" s="18"/>
      <c r="G20" s="1393"/>
    </row>
    <row r="21" spans="1:7" ht="15.75" thickBot="1">
      <c r="A21" s="18"/>
      <c r="B21" s="20" t="s">
        <v>20</v>
      </c>
      <c r="C21" s="30">
        <v>49343701</v>
      </c>
      <c r="D21" s="31">
        <v>1644</v>
      </c>
      <c r="E21" s="18"/>
      <c r="F21" s="18"/>
      <c r="G21" s="1393"/>
    </row>
    <row r="22" spans="1:7">
      <c r="A22" s="14"/>
      <c r="B22" s="34" t="s">
        <v>33</v>
      </c>
      <c r="C22" s="35"/>
      <c r="D22" s="36"/>
      <c r="E22" s="37"/>
      <c r="F22" s="37"/>
      <c r="G22" s="37"/>
    </row>
    <row r="23" spans="1:7">
      <c r="A23" s="19"/>
      <c r="B23" s="38" t="s">
        <v>25</v>
      </c>
      <c r="C23" s="39"/>
      <c r="D23" s="40"/>
      <c r="E23" s="37"/>
      <c r="F23" s="37"/>
      <c r="G23" s="37"/>
    </row>
    <row r="24" spans="1:7">
      <c r="A24" s="37"/>
      <c r="B24" s="41" t="s">
        <v>34</v>
      </c>
      <c r="C24" s="42"/>
      <c r="D24" s="43"/>
      <c r="E24" s="37"/>
      <c r="F24" s="37"/>
      <c r="G24" s="37"/>
    </row>
    <row r="25" spans="1:7">
      <c r="A25" s="37"/>
      <c r="B25" s="44" t="s">
        <v>24</v>
      </c>
      <c r="C25" s="45"/>
      <c r="D25" s="46"/>
      <c r="E25" s="37"/>
      <c r="F25" s="37"/>
      <c r="G25" s="37"/>
    </row>
    <row r="26" spans="1:7">
      <c r="A26" s="37"/>
      <c r="B26" s="47" t="s">
        <v>6</v>
      </c>
      <c r="C26" s="175">
        <v>508888186</v>
      </c>
      <c r="D26" s="29">
        <f>D27</f>
        <v>5747</v>
      </c>
      <c r="E26" s="37"/>
      <c r="F26" s="37"/>
      <c r="G26" s="1394"/>
    </row>
    <row r="27" spans="1:7">
      <c r="A27" s="37"/>
      <c r="B27" s="198" t="s">
        <v>11</v>
      </c>
      <c r="C27" s="176">
        <v>4303518</v>
      </c>
      <c r="D27" s="31">
        <v>5747</v>
      </c>
      <c r="E27" s="37"/>
      <c r="F27" s="37"/>
      <c r="G27" s="1394"/>
    </row>
    <row r="28" spans="1:7">
      <c r="A28" s="37"/>
      <c r="B28" s="198" t="s">
        <v>5</v>
      </c>
      <c r="C28" s="176">
        <v>504584668</v>
      </c>
      <c r="D28" s="29"/>
      <c r="E28" s="37"/>
      <c r="F28" s="37"/>
      <c r="G28" s="1394"/>
    </row>
    <row r="29" spans="1:7">
      <c r="A29" s="37"/>
      <c r="B29" s="198" t="s">
        <v>4</v>
      </c>
      <c r="C29" s="176">
        <v>504584668</v>
      </c>
      <c r="D29" s="29"/>
      <c r="E29" s="37"/>
      <c r="F29" s="37"/>
      <c r="G29" s="1394"/>
    </row>
    <row r="30" spans="1:7">
      <c r="A30" s="37"/>
      <c r="B30" s="47" t="s">
        <v>3</v>
      </c>
      <c r="C30" s="175">
        <v>508888186</v>
      </c>
      <c r="D30" s="29">
        <f>D31+D47</f>
        <v>5747</v>
      </c>
      <c r="E30" s="37"/>
      <c r="F30" s="37"/>
      <c r="G30" s="1394"/>
    </row>
    <row r="31" spans="1:7">
      <c r="A31" s="37"/>
      <c r="B31" s="198" t="s">
        <v>2</v>
      </c>
      <c r="C31" s="176">
        <v>495523391</v>
      </c>
      <c r="D31" s="31">
        <f>D32</f>
        <v>4103</v>
      </c>
      <c r="E31" s="37"/>
      <c r="F31" s="37"/>
      <c r="G31" s="1394"/>
    </row>
    <row r="32" spans="1:7">
      <c r="A32" s="37"/>
      <c r="B32" s="198" t="s">
        <v>12</v>
      </c>
      <c r="C32" s="176">
        <v>483660250</v>
      </c>
      <c r="D32" s="31">
        <f>D33+D34</f>
        <v>4103</v>
      </c>
      <c r="E32" s="37"/>
      <c r="F32" s="37"/>
      <c r="G32" s="1394"/>
    </row>
    <row r="33" spans="1:7">
      <c r="A33" s="37"/>
      <c r="B33" s="198" t="s">
        <v>13</v>
      </c>
      <c r="C33" s="176">
        <v>348108350</v>
      </c>
      <c r="D33" s="31">
        <v>3125</v>
      </c>
      <c r="E33" s="37"/>
      <c r="F33" s="37"/>
      <c r="G33" s="1394"/>
    </row>
    <row r="34" spans="1:7">
      <c r="A34" s="37"/>
      <c r="B34" s="198" t="s">
        <v>14</v>
      </c>
      <c r="C34" s="176">
        <v>135551900</v>
      </c>
      <c r="D34" s="31">
        <v>978</v>
      </c>
      <c r="E34" s="37"/>
      <c r="F34" s="37"/>
      <c r="G34" s="1394"/>
    </row>
    <row r="35" spans="1:7">
      <c r="A35" s="37"/>
      <c r="B35" s="198" t="s">
        <v>1</v>
      </c>
      <c r="C35" s="176">
        <v>8276651</v>
      </c>
      <c r="D35" s="29"/>
      <c r="E35" s="37"/>
      <c r="F35" s="37"/>
      <c r="G35" s="1394"/>
    </row>
    <row r="36" spans="1:7">
      <c r="A36" s="37"/>
      <c r="B36" s="198" t="s">
        <v>0</v>
      </c>
      <c r="C36" s="176">
        <v>8015939</v>
      </c>
      <c r="D36" s="29"/>
      <c r="E36" s="37"/>
      <c r="F36" s="37"/>
      <c r="G36" s="1394"/>
    </row>
    <row r="37" spans="1:7">
      <c r="A37" s="37"/>
      <c r="B37" s="198" t="s">
        <v>17</v>
      </c>
      <c r="C37" s="176">
        <v>260712</v>
      </c>
      <c r="D37" s="29"/>
      <c r="E37" s="37"/>
      <c r="F37" s="37"/>
      <c r="G37" s="1394"/>
    </row>
    <row r="38" spans="1:7" ht="26.25">
      <c r="A38" s="37"/>
      <c r="B38" s="48" t="s">
        <v>26</v>
      </c>
      <c r="C38" s="49">
        <v>140306</v>
      </c>
      <c r="D38" s="29"/>
      <c r="E38" s="37"/>
      <c r="F38" s="37"/>
      <c r="G38" s="1394"/>
    </row>
    <row r="39" spans="1:7">
      <c r="A39" s="37"/>
      <c r="B39" s="48" t="s">
        <v>27</v>
      </c>
      <c r="C39" s="49">
        <v>140306</v>
      </c>
      <c r="D39" s="29"/>
      <c r="E39" s="37"/>
      <c r="F39" s="37"/>
      <c r="G39" s="1394"/>
    </row>
    <row r="40" spans="1:7" ht="26.25">
      <c r="A40" s="37"/>
      <c r="B40" s="48" t="s">
        <v>15</v>
      </c>
      <c r="C40" s="49">
        <v>3446184</v>
      </c>
      <c r="D40" s="29"/>
      <c r="E40" s="37"/>
      <c r="F40" s="37"/>
      <c r="G40" s="1394"/>
    </row>
    <row r="41" spans="1:7">
      <c r="A41" s="37"/>
      <c r="B41" s="48" t="s">
        <v>16</v>
      </c>
      <c r="C41" s="49">
        <v>276702</v>
      </c>
      <c r="D41" s="31"/>
      <c r="E41" s="37"/>
      <c r="F41" s="37"/>
      <c r="G41" s="1394"/>
    </row>
    <row r="42" spans="1:7" ht="26.25">
      <c r="A42" s="37"/>
      <c r="B42" s="48" t="s">
        <v>18</v>
      </c>
      <c r="C42" s="49">
        <v>7776</v>
      </c>
      <c r="D42" s="31"/>
      <c r="E42" s="37"/>
      <c r="F42" s="37"/>
      <c r="G42" s="1394"/>
    </row>
    <row r="43" spans="1:7" ht="26.25">
      <c r="A43" s="37"/>
      <c r="B43" s="48" t="s">
        <v>35</v>
      </c>
      <c r="C43" s="49">
        <v>268926</v>
      </c>
      <c r="D43" s="31"/>
      <c r="E43" s="37"/>
      <c r="F43" s="37"/>
      <c r="G43" s="1394"/>
    </row>
    <row r="44" spans="1:7" ht="26.25">
      <c r="A44" s="37"/>
      <c r="B44" s="48" t="s">
        <v>36</v>
      </c>
      <c r="C44" s="49">
        <v>268926</v>
      </c>
      <c r="D44" s="31"/>
      <c r="E44" s="37"/>
      <c r="F44" s="37"/>
      <c r="G44" s="1394"/>
    </row>
    <row r="45" spans="1:7" ht="26.25">
      <c r="A45" s="37"/>
      <c r="B45" s="48" t="s">
        <v>28</v>
      </c>
      <c r="C45" s="49">
        <v>3169482</v>
      </c>
      <c r="D45" s="31"/>
      <c r="E45" s="37"/>
      <c r="F45" s="37"/>
      <c r="G45" s="1394"/>
    </row>
    <row r="46" spans="1:7" ht="39">
      <c r="A46" s="37"/>
      <c r="B46" s="48" t="s">
        <v>29</v>
      </c>
      <c r="C46" s="49">
        <v>3169482</v>
      </c>
      <c r="D46" s="31"/>
      <c r="E46" s="37"/>
      <c r="F46" s="37"/>
      <c r="G46" s="1394"/>
    </row>
    <row r="47" spans="1:7">
      <c r="A47" s="37"/>
      <c r="B47" s="48" t="s">
        <v>19</v>
      </c>
      <c r="C47" s="49">
        <v>13364795</v>
      </c>
      <c r="D47" s="31">
        <f>D48</f>
        <v>1644</v>
      </c>
      <c r="E47" s="37"/>
      <c r="F47" s="37"/>
      <c r="G47" s="1394"/>
    </row>
    <row r="48" spans="1:7">
      <c r="A48" s="37"/>
      <c r="B48" s="48" t="s">
        <v>20</v>
      </c>
      <c r="C48" s="49">
        <v>13364795</v>
      </c>
      <c r="D48" s="31">
        <v>1644</v>
      </c>
      <c r="E48" s="37"/>
      <c r="F48" s="37"/>
      <c r="G48" s="1394"/>
    </row>
    <row r="49" spans="1:7">
      <c r="A49" s="18"/>
      <c r="B49" s="44" t="s">
        <v>74</v>
      </c>
      <c r="C49" s="45"/>
      <c r="D49" s="46"/>
      <c r="G49" s="1394"/>
    </row>
    <row r="50" spans="1:7">
      <c r="A50" s="18"/>
      <c r="B50" s="47" t="s">
        <v>6</v>
      </c>
      <c r="C50" s="61">
        <v>494219641</v>
      </c>
      <c r="D50" s="199">
        <f>D51</f>
        <v>5747</v>
      </c>
      <c r="G50" s="1394"/>
    </row>
    <row r="51" spans="1:7">
      <c r="A51" s="18"/>
      <c r="B51" s="198" t="s">
        <v>11</v>
      </c>
      <c r="C51" s="80">
        <v>4303518</v>
      </c>
      <c r="D51" s="200">
        <v>5747</v>
      </c>
      <c r="G51" s="1394"/>
    </row>
    <row r="52" spans="1:7">
      <c r="A52" s="23"/>
      <c r="B52" s="48" t="s">
        <v>5</v>
      </c>
      <c r="C52" s="80">
        <v>489916123</v>
      </c>
      <c r="D52" s="200"/>
      <c r="G52" s="1394"/>
    </row>
    <row r="53" spans="1:7">
      <c r="A53" s="18"/>
      <c r="B53" s="48" t="s">
        <v>4</v>
      </c>
      <c r="C53" s="80">
        <v>489916123</v>
      </c>
      <c r="D53" s="200"/>
      <c r="G53" s="1394"/>
    </row>
    <row r="54" spans="1:7">
      <c r="A54" s="23"/>
      <c r="B54" s="50" t="s">
        <v>3</v>
      </c>
      <c r="C54" s="61">
        <v>494219641</v>
      </c>
      <c r="D54" s="199">
        <f>D55+D71</f>
        <v>5747</v>
      </c>
      <c r="G54" s="1394"/>
    </row>
    <row r="55" spans="1:7">
      <c r="A55" s="18"/>
      <c r="B55" s="48" t="s">
        <v>2</v>
      </c>
      <c r="C55" s="80">
        <v>486658433</v>
      </c>
      <c r="D55" s="200">
        <f>D56</f>
        <v>4103</v>
      </c>
      <c r="G55" s="1394"/>
    </row>
    <row r="56" spans="1:7">
      <c r="A56" s="23"/>
      <c r="B56" s="48" t="s">
        <v>12</v>
      </c>
      <c r="C56" s="80">
        <v>478033018</v>
      </c>
      <c r="D56" s="200">
        <f>D57+D58</f>
        <v>4103</v>
      </c>
      <c r="G56" s="1394"/>
    </row>
    <row r="57" spans="1:7">
      <c r="A57" s="18"/>
      <c r="B57" s="48" t="s">
        <v>13</v>
      </c>
      <c r="C57" s="80">
        <v>347688766</v>
      </c>
      <c r="D57" s="200">
        <v>3125</v>
      </c>
      <c r="G57" s="1394"/>
    </row>
    <row r="58" spans="1:7">
      <c r="A58" s="23"/>
      <c r="B58" s="48" t="s">
        <v>14</v>
      </c>
      <c r="C58" s="80">
        <v>130344252</v>
      </c>
      <c r="D58" s="200">
        <v>978</v>
      </c>
      <c r="G58" s="1394"/>
    </row>
    <row r="59" spans="1:7">
      <c r="A59" s="18"/>
      <c r="B59" s="48" t="s">
        <v>1</v>
      </c>
      <c r="C59" s="80">
        <v>4463468</v>
      </c>
      <c r="D59" s="200"/>
      <c r="G59" s="1394"/>
    </row>
    <row r="60" spans="1:7">
      <c r="A60" s="23"/>
      <c r="B60" s="48" t="s">
        <v>0</v>
      </c>
      <c r="C60" s="80">
        <v>4202756</v>
      </c>
      <c r="D60" s="200"/>
      <c r="G60" s="1394"/>
    </row>
    <row r="61" spans="1:7">
      <c r="A61" s="18"/>
      <c r="B61" s="48" t="s">
        <v>17</v>
      </c>
      <c r="C61" s="80">
        <v>260712</v>
      </c>
      <c r="D61" s="200"/>
      <c r="G61" s="1394"/>
    </row>
    <row r="62" spans="1:7" ht="26.25">
      <c r="A62" s="23"/>
      <c r="B62" s="48" t="s">
        <v>26</v>
      </c>
      <c r="C62" s="80">
        <v>140306</v>
      </c>
      <c r="D62" s="200"/>
      <c r="G62" s="1394"/>
    </row>
    <row r="63" spans="1:7">
      <c r="A63" s="18"/>
      <c r="B63" s="48" t="s">
        <v>27</v>
      </c>
      <c r="C63" s="80">
        <v>140306</v>
      </c>
      <c r="D63" s="200"/>
      <c r="G63" s="1394"/>
    </row>
    <row r="64" spans="1:7" ht="26.25">
      <c r="A64" s="23"/>
      <c r="B64" s="48" t="s">
        <v>15</v>
      </c>
      <c r="C64" s="80">
        <v>4021641</v>
      </c>
      <c r="D64" s="200"/>
      <c r="G64" s="1394"/>
    </row>
    <row r="65" spans="1:8">
      <c r="A65" s="18"/>
      <c r="B65" s="48" t="s">
        <v>16</v>
      </c>
      <c r="C65" s="80">
        <v>15716</v>
      </c>
      <c r="D65" s="200"/>
      <c r="G65" s="1394"/>
    </row>
    <row r="66" spans="1:8" ht="26.25">
      <c r="A66" s="18"/>
      <c r="B66" s="48" t="s">
        <v>18</v>
      </c>
      <c r="C66" s="80">
        <v>7776</v>
      </c>
      <c r="D66" s="200"/>
      <c r="G66" s="1394"/>
    </row>
    <row r="67" spans="1:8" ht="26.25">
      <c r="A67" s="18"/>
      <c r="B67" s="48" t="s">
        <v>35</v>
      </c>
      <c r="C67" s="80">
        <v>7940</v>
      </c>
      <c r="D67" s="200"/>
      <c r="G67" s="1394"/>
    </row>
    <row r="68" spans="1:8" ht="26.25">
      <c r="A68" s="18"/>
      <c r="B68" s="48" t="s">
        <v>36</v>
      </c>
      <c r="C68" s="80">
        <v>7940</v>
      </c>
      <c r="D68" s="200"/>
      <c r="G68" s="1394"/>
    </row>
    <row r="69" spans="1:8" ht="26.25">
      <c r="A69" s="18"/>
      <c r="B69" s="48" t="s">
        <v>28</v>
      </c>
      <c r="C69" s="80">
        <v>4005925</v>
      </c>
      <c r="D69" s="200"/>
      <c r="G69" s="1394"/>
    </row>
    <row r="70" spans="1:8" ht="39">
      <c r="A70" s="18"/>
      <c r="B70" s="48" t="s">
        <v>29</v>
      </c>
      <c r="C70" s="80">
        <v>4005925</v>
      </c>
      <c r="D70" s="200"/>
      <c r="G70" s="1394"/>
    </row>
    <row r="71" spans="1:8">
      <c r="A71" s="23"/>
      <c r="B71" s="48" t="s">
        <v>19</v>
      </c>
      <c r="C71" s="80">
        <v>7561208</v>
      </c>
      <c r="D71" s="200">
        <f>D72</f>
        <v>1644</v>
      </c>
      <c r="G71" s="1394"/>
    </row>
    <row r="72" spans="1:8" ht="15.75" thickBot="1">
      <c r="A72" s="201"/>
      <c r="B72" s="202" t="s">
        <v>20</v>
      </c>
      <c r="C72" s="203">
        <v>7561208</v>
      </c>
      <c r="D72" s="204">
        <v>1644</v>
      </c>
      <c r="F72" s="37"/>
      <c r="G72" s="1394"/>
    </row>
    <row r="73" spans="1:8" s="1398" customFormat="1" ht="48.6" customHeight="1" thickBot="1">
      <c r="A73" s="18"/>
      <c r="B73" s="1615" t="s">
        <v>75</v>
      </c>
      <c r="C73" s="1616"/>
      <c r="D73" s="1617"/>
      <c r="E73" s="110"/>
      <c r="F73" s="1396"/>
      <c r="G73" s="1397"/>
      <c r="H73" s="1399"/>
    </row>
    <row r="74" spans="1:8" ht="15.75" thickBot="1">
      <c r="A74" s="11"/>
      <c r="B74" s="10"/>
      <c r="C74" s="8"/>
      <c r="D74" s="8"/>
      <c r="E74" s="9"/>
      <c r="F74" s="8"/>
      <c r="G74" s="1394"/>
    </row>
    <row r="75" spans="1:8" ht="27">
      <c r="A75" s="14">
        <f>A4+1</f>
        <v>14</v>
      </c>
      <c r="B75" s="15" t="s">
        <v>40</v>
      </c>
      <c r="C75" s="16"/>
      <c r="D75" s="17"/>
      <c r="E75" s="15" t="s">
        <v>33</v>
      </c>
      <c r="F75" s="16"/>
      <c r="G75" s="17"/>
      <c r="H75" s="1392" t="s">
        <v>66</v>
      </c>
    </row>
    <row r="76" spans="1:8">
      <c r="A76" s="19"/>
      <c r="B76" s="20" t="s">
        <v>7</v>
      </c>
      <c r="C76" s="52"/>
      <c r="D76" s="22"/>
      <c r="E76" s="20" t="s">
        <v>7</v>
      </c>
      <c r="F76" s="21"/>
      <c r="G76" s="22"/>
    </row>
    <row r="77" spans="1:8" ht="26.25">
      <c r="A77" s="23"/>
      <c r="B77" s="24" t="s">
        <v>76</v>
      </c>
      <c r="C77" s="25"/>
      <c r="D77" s="69"/>
      <c r="E77" s="206" t="s">
        <v>77</v>
      </c>
      <c r="F77" s="25"/>
      <c r="G77" s="26"/>
    </row>
    <row r="78" spans="1:8">
      <c r="A78" s="23"/>
      <c r="B78" s="27" t="s">
        <v>6</v>
      </c>
      <c r="C78" s="28">
        <v>376115734</v>
      </c>
      <c r="D78" s="29">
        <f>D79</f>
        <v>-785000</v>
      </c>
      <c r="E78" s="207" t="s">
        <v>6</v>
      </c>
      <c r="F78" s="5">
        <v>43132523</v>
      </c>
      <c r="G78" s="29">
        <f>G79+G80</f>
        <v>785000</v>
      </c>
    </row>
    <row r="79" spans="1:8" ht="25.5">
      <c r="A79" s="18"/>
      <c r="B79" s="20" t="s">
        <v>5</v>
      </c>
      <c r="C79" s="30">
        <v>376115734</v>
      </c>
      <c r="D79" s="31">
        <f>D80</f>
        <v>-785000</v>
      </c>
      <c r="E79" s="208" t="s">
        <v>11</v>
      </c>
      <c r="F79" s="4">
        <v>9384</v>
      </c>
      <c r="G79" s="31"/>
    </row>
    <row r="80" spans="1:8">
      <c r="A80" s="18"/>
      <c r="B80" s="20" t="s">
        <v>4</v>
      </c>
      <c r="C80" s="30">
        <v>376115734</v>
      </c>
      <c r="D80" s="31">
        <v>-785000</v>
      </c>
      <c r="E80" s="208" t="s">
        <v>5</v>
      </c>
      <c r="F80" s="4">
        <v>43123139</v>
      </c>
      <c r="G80" s="31">
        <f>G81</f>
        <v>785000</v>
      </c>
    </row>
    <row r="81" spans="1:8" ht="25.5">
      <c r="A81" s="18"/>
      <c r="B81" s="27" t="s">
        <v>3</v>
      </c>
      <c r="C81" s="28">
        <v>376115734</v>
      </c>
      <c r="D81" s="29">
        <f>D82</f>
        <v>-785000</v>
      </c>
      <c r="E81" s="208" t="s">
        <v>4</v>
      </c>
      <c r="F81" s="4">
        <v>43123139</v>
      </c>
      <c r="G81" s="31">
        <v>785000</v>
      </c>
    </row>
    <row r="82" spans="1:8">
      <c r="A82" s="18"/>
      <c r="B82" s="20" t="s">
        <v>2</v>
      </c>
      <c r="C82" s="30">
        <v>376115734</v>
      </c>
      <c r="D82" s="31">
        <f>D83</f>
        <v>-785000</v>
      </c>
      <c r="E82" s="207" t="s">
        <v>3</v>
      </c>
      <c r="F82" s="5">
        <v>43132523</v>
      </c>
      <c r="G82" s="29">
        <f>G83</f>
        <v>785000</v>
      </c>
    </row>
    <row r="83" spans="1:8">
      <c r="A83" s="18"/>
      <c r="B83" s="20" t="s">
        <v>1</v>
      </c>
      <c r="C83" s="30">
        <v>376115734</v>
      </c>
      <c r="D83" s="31">
        <f>D84</f>
        <v>-785000</v>
      </c>
      <c r="E83" s="208" t="s">
        <v>2</v>
      </c>
      <c r="F83" s="4">
        <v>43132523</v>
      </c>
      <c r="G83" s="31">
        <f>G84</f>
        <v>785000</v>
      </c>
    </row>
    <row r="84" spans="1:8">
      <c r="A84" s="18"/>
      <c r="B84" s="20" t="s">
        <v>0</v>
      </c>
      <c r="C84" s="30">
        <v>376115734</v>
      </c>
      <c r="D84" s="31">
        <v>-785000</v>
      </c>
      <c r="E84" s="208" t="s">
        <v>12</v>
      </c>
      <c r="F84" s="4">
        <v>43132523</v>
      </c>
      <c r="G84" s="31">
        <f>G85</f>
        <v>785000</v>
      </c>
    </row>
    <row r="85" spans="1:8" ht="15.75" thickBot="1">
      <c r="A85" s="18"/>
      <c r="B85" s="33"/>
      <c r="C85" s="55"/>
      <c r="D85" s="56"/>
      <c r="E85" s="208" t="s">
        <v>14</v>
      </c>
      <c r="F85" s="4">
        <v>43132523</v>
      </c>
      <c r="G85" s="31">
        <v>785000</v>
      </c>
    </row>
    <row r="86" spans="1:8" s="1398" customFormat="1" ht="34.5" customHeight="1" thickBot="1">
      <c r="A86" s="18"/>
      <c r="B86" s="1615" t="s">
        <v>358</v>
      </c>
      <c r="C86" s="1616"/>
      <c r="D86" s="1616"/>
      <c r="E86" s="1616"/>
      <c r="F86" s="1616"/>
      <c r="G86" s="1617"/>
      <c r="H86" s="1399"/>
    </row>
    <row r="87" spans="1:8" ht="15.75" thickBot="1">
      <c r="A87" s="37"/>
      <c r="B87" s="209"/>
      <c r="C87" s="209"/>
      <c r="D87" s="209"/>
      <c r="E87" s="205"/>
      <c r="F87" s="37"/>
      <c r="G87" s="37"/>
    </row>
    <row r="88" spans="1:8">
      <c r="A88" s="14">
        <f>A75+1</f>
        <v>15</v>
      </c>
      <c r="B88" s="15" t="s">
        <v>33</v>
      </c>
      <c r="C88" s="16"/>
      <c r="D88" s="17"/>
      <c r="E88" s="18"/>
      <c r="F88" s="18"/>
      <c r="G88" s="18"/>
      <c r="H88" s="1392" t="s">
        <v>66</v>
      </c>
    </row>
    <row r="89" spans="1:8">
      <c r="A89" s="19"/>
      <c r="B89" s="20" t="s">
        <v>7</v>
      </c>
      <c r="C89" s="21"/>
      <c r="D89" s="22"/>
      <c r="E89" s="18"/>
      <c r="F89" s="18"/>
      <c r="G89" s="18"/>
    </row>
    <row r="90" spans="1:8">
      <c r="A90" s="23"/>
      <c r="B90" s="24" t="s">
        <v>78</v>
      </c>
      <c r="C90" s="25"/>
      <c r="D90" s="26"/>
      <c r="E90" s="18"/>
      <c r="F90" s="18"/>
      <c r="G90" s="18"/>
    </row>
    <row r="91" spans="1:8">
      <c r="A91" s="23"/>
      <c r="B91" s="1410" t="s">
        <v>6</v>
      </c>
      <c r="C91" s="5">
        <v>29613713</v>
      </c>
      <c r="D91" s="29">
        <f>D92+D93</f>
        <v>0</v>
      </c>
      <c r="E91" s="1393"/>
      <c r="F91" s="18"/>
      <c r="G91" s="18"/>
    </row>
    <row r="92" spans="1:8" ht="26.25">
      <c r="A92" s="18"/>
      <c r="B92" s="616" t="s">
        <v>11</v>
      </c>
      <c r="C92" s="4">
        <v>463364</v>
      </c>
      <c r="D92" s="31"/>
      <c r="E92" s="1393"/>
      <c r="F92" s="18"/>
      <c r="G92" s="18"/>
    </row>
    <row r="93" spans="1:8">
      <c r="A93" s="18"/>
      <c r="B93" s="616" t="s">
        <v>5</v>
      </c>
      <c r="C93" s="4">
        <v>29150349</v>
      </c>
      <c r="D93" s="31">
        <f>D94</f>
        <v>0</v>
      </c>
      <c r="E93" s="1393"/>
      <c r="F93" s="18"/>
      <c r="G93" s="18"/>
    </row>
    <row r="94" spans="1:8" ht="26.25">
      <c r="A94" s="18"/>
      <c r="B94" s="615" t="s">
        <v>4</v>
      </c>
      <c r="C94" s="4">
        <v>29150349</v>
      </c>
      <c r="D94" s="31"/>
      <c r="E94" s="1393"/>
      <c r="F94" s="18"/>
      <c r="G94" s="18"/>
    </row>
    <row r="95" spans="1:8">
      <c r="A95" s="18"/>
      <c r="B95" s="1410" t="s">
        <v>3</v>
      </c>
      <c r="C95" s="5">
        <v>29613713</v>
      </c>
      <c r="D95" s="29">
        <f>D96+D105</f>
        <v>0</v>
      </c>
      <c r="E95" s="1393"/>
      <c r="F95" s="18"/>
      <c r="G95" s="18"/>
    </row>
    <row r="96" spans="1:8">
      <c r="A96" s="18"/>
      <c r="B96" s="616" t="s">
        <v>2</v>
      </c>
      <c r="C96" s="4">
        <v>29058525</v>
      </c>
      <c r="D96" s="31">
        <f>D97+D100+D103</f>
        <v>-225000</v>
      </c>
      <c r="E96" s="1393"/>
      <c r="F96" s="18"/>
      <c r="G96" s="18"/>
    </row>
    <row r="97" spans="1:7">
      <c r="A97" s="18"/>
      <c r="B97" s="615" t="s">
        <v>12</v>
      </c>
      <c r="C97" s="4">
        <v>25145336</v>
      </c>
      <c r="D97" s="31">
        <f>D98+D99</f>
        <v>-225000</v>
      </c>
      <c r="E97" s="1393"/>
      <c r="F97" s="18"/>
      <c r="G97" s="18"/>
    </row>
    <row r="98" spans="1:7">
      <c r="A98" s="18"/>
      <c r="B98" s="598" t="s">
        <v>13</v>
      </c>
      <c r="C98" s="4">
        <v>15954162</v>
      </c>
      <c r="D98" s="31"/>
      <c r="E98" s="1393"/>
      <c r="F98" s="18"/>
      <c r="G98" s="18"/>
    </row>
    <row r="99" spans="1:7">
      <c r="A99" s="18"/>
      <c r="B99" s="598" t="s">
        <v>14</v>
      </c>
      <c r="C99" s="4">
        <v>9191174</v>
      </c>
      <c r="D99" s="31">
        <v>-225000</v>
      </c>
      <c r="E99" s="1393"/>
      <c r="F99" s="18"/>
      <c r="G99" s="18"/>
    </row>
    <row r="100" spans="1:7">
      <c r="A100" s="18"/>
      <c r="B100" s="615" t="s">
        <v>1</v>
      </c>
      <c r="C100" s="4">
        <v>3853557</v>
      </c>
      <c r="D100" s="31"/>
      <c r="E100" s="1393"/>
      <c r="F100" s="18"/>
      <c r="G100" s="18"/>
    </row>
    <row r="101" spans="1:7">
      <c r="A101" s="18"/>
      <c r="B101" s="598" t="s">
        <v>0</v>
      </c>
      <c r="C101" s="4">
        <v>3720366</v>
      </c>
      <c r="D101" s="31"/>
      <c r="E101" s="1393"/>
      <c r="F101" s="18"/>
      <c r="G101" s="18"/>
    </row>
    <row r="102" spans="1:7">
      <c r="A102" s="18"/>
      <c r="B102" s="598" t="s">
        <v>17</v>
      </c>
      <c r="C102" s="4">
        <v>133191</v>
      </c>
      <c r="D102" s="31"/>
      <c r="E102" s="1393"/>
      <c r="F102" s="18"/>
      <c r="G102" s="18"/>
    </row>
    <row r="103" spans="1:7" ht="26.25">
      <c r="A103" s="18"/>
      <c r="B103" s="615" t="s">
        <v>26</v>
      </c>
      <c r="C103" s="4">
        <v>59632</v>
      </c>
      <c r="D103" s="31"/>
      <c r="E103" s="1393"/>
      <c r="F103" s="18"/>
      <c r="G103" s="18"/>
    </row>
    <row r="104" spans="1:7">
      <c r="A104" s="18"/>
      <c r="B104" s="598" t="s">
        <v>27</v>
      </c>
      <c r="C104" s="4">
        <v>59632</v>
      </c>
      <c r="D104" s="31"/>
      <c r="E104" s="1393"/>
      <c r="F104" s="18"/>
      <c r="G104" s="18"/>
    </row>
    <row r="105" spans="1:7">
      <c r="A105" s="18"/>
      <c r="B105" s="616" t="s">
        <v>19</v>
      </c>
      <c r="C105" s="4">
        <v>555188</v>
      </c>
      <c r="D105" s="31">
        <f>D106</f>
        <v>225000</v>
      </c>
      <c r="E105" s="1393"/>
      <c r="F105" s="18"/>
      <c r="G105" s="18"/>
    </row>
    <row r="106" spans="1:7" ht="15.75" thickBot="1">
      <c r="A106" s="18"/>
      <c r="B106" s="1411" t="s">
        <v>20</v>
      </c>
      <c r="C106" s="619">
        <v>555188</v>
      </c>
      <c r="D106" s="31">
        <v>225000</v>
      </c>
      <c r="E106" s="1393"/>
      <c r="F106" s="18"/>
      <c r="G106" s="18"/>
    </row>
    <row r="107" spans="1:7">
      <c r="A107" s="14"/>
      <c r="B107" s="34" t="s">
        <v>33</v>
      </c>
      <c r="C107" s="35"/>
      <c r="D107" s="36"/>
      <c r="E107" s="37"/>
      <c r="F107" s="37"/>
      <c r="G107" s="37"/>
    </row>
    <row r="108" spans="1:7">
      <c r="A108" s="19"/>
      <c r="B108" s="38" t="s">
        <v>25</v>
      </c>
      <c r="C108" s="39"/>
      <c r="D108" s="40"/>
      <c r="E108" s="37"/>
      <c r="F108" s="37"/>
      <c r="G108" s="37"/>
    </row>
    <row r="109" spans="1:7">
      <c r="A109" s="37"/>
      <c r="B109" s="41" t="s">
        <v>34</v>
      </c>
      <c r="C109" s="42"/>
      <c r="D109" s="43"/>
      <c r="E109" s="37"/>
      <c r="F109" s="37"/>
      <c r="G109" s="37"/>
    </row>
    <row r="110" spans="1:7">
      <c r="A110" s="37"/>
      <c r="B110" s="44" t="s">
        <v>24</v>
      </c>
      <c r="C110" s="45"/>
      <c r="D110" s="46"/>
      <c r="E110" s="37"/>
      <c r="F110" s="37"/>
      <c r="G110" s="37"/>
    </row>
    <row r="111" spans="1:7">
      <c r="A111" s="37"/>
      <c r="B111" s="47" t="s">
        <v>6</v>
      </c>
      <c r="C111" s="175">
        <v>508888186</v>
      </c>
      <c r="D111" s="29">
        <f>D112</f>
        <v>0</v>
      </c>
      <c r="E111" s="1394"/>
      <c r="F111" s="37"/>
      <c r="G111" s="37"/>
    </row>
    <row r="112" spans="1:7">
      <c r="A112" s="37"/>
      <c r="B112" s="198" t="s">
        <v>11</v>
      </c>
      <c r="C112" s="176">
        <v>4303518</v>
      </c>
      <c r="D112" s="31"/>
      <c r="E112" s="1394"/>
      <c r="F112" s="37"/>
      <c r="G112" s="37"/>
    </row>
    <row r="113" spans="1:7">
      <c r="A113" s="37"/>
      <c r="B113" s="198" t="s">
        <v>5</v>
      </c>
      <c r="C113" s="176">
        <v>504584668</v>
      </c>
      <c r="D113" s="29"/>
      <c r="E113" s="1394"/>
      <c r="F113" s="37"/>
      <c r="G113" s="37"/>
    </row>
    <row r="114" spans="1:7">
      <c r="A114" s="37"/>
      <c r="B114" s="198" t="s">
        <v>4</v>
      </c>
      <c r="C114" s="176">
        <v>504584668</v>
      </c>
      <c r="D114" s="29"/>
      <c r="E114" s="1394"/>
      <c r="F114" s="37"/>
      <c r="G114" s="37"/>
    </row>
    <row r="115" spans="1:7">
      <c r="A115" s="37"/>
      <c r="B115" s="47" t="s">
        <v>3</v>
      </c>
      <c r="C115" s="175">
        <v>508888186</v>
      </c>
      <c r="D115" s="29">
        <f>D116+D132</f>
        <v>0</v>
      </c>
      <c r="E115" s="1394"/>
      <c r="F115" s="37"/>
      <c r="G115" s="37"/>
    </row>
    <row r="116" spans="1:7">
      <c r="A116" s="37"/>
      <c r="B116" s="198" t="s">
        <v>2</v>
      </c>
      <c r="C116" s="176">
        <v>495523391</v>
      </c>
      <c r="D116" s="31">
        <f>D117</f>
        <v>-120000</v>
      </c>
      <c r="E116" s="1394"/>
      <c r="F116" s="37"/>
      <c r="G116" s="37"/>
    </row>
    <row r="117" spans="1:7">
      <c r="A117" s="37"/>
      <c r="B117" s="198" t="s">
        <v>12</v>
      </c>
      <c r="C117" s="176">
        <v>483660250</v>
      </c>
      <c r="D117" s="31">
        <f>D118+D119</f>
        <v>-120000</v>
      </c>
      <c r="E117" s="1394"/>
      <c r="F117" s="37"/>
      <c r="G117" s="37"/>
    </row>
    <row r="118" spans="1:7">
      <c r="A118" s="37"/>
      <c r="B118" s="198" t="s">
        <v>13</v>
      </c>
      <c r="C118" s="176">
        <v>348108350</v>
      </c>
      <c r="D118" s="31"/>
      <c r="E118" s="1394"/>
      <c r="F118" s="37"/>
      <c r="G118" s="37"/>
    </row>
    <row r="119" spans="1:7">
      <c r="A119" s="37"/>
      <c r="B119" s="198" t="s">
        <v>14</v>
      </c>
      <c r="C119" s="176">
        <v>135551900</v>
      </c>
      <c r="D119" s="31">
        <v>-120000</v>
      </c>
      <c r="E119" s="1394"/>
      <c r="F119" s="37"/>
      <c r="G119" s="37"/>
    </row>
    <row r="120" spans="1:7">
      <c r="A120" s="37"/>
      <c r="B120" s="198" t="s">
        <v>1</v>
      </c>
      <c r="C120" s="176">
        <v>8276651</v>
      </c>
      <c r="D120" s="29"/>
      <c r="E120" s="1394"/>
      <c r="F120" s="37"/>
      <c r="G120" s="37"/>
    </row>
    <row r="121" spans="1:7">
      <c r="A121" s="37"/>
      <c r="B121" s="198" t="s">
        <v>0</v>
      </c>
      <c r="C121" s="176">
        <v>8015939</v>
      </c>
      <c r="D121" s="29"/>
      <c r="E121" s="1394"/>
      <c r="F121" s="37"/>
      <c r="G121" s="37"/>
    </row>
    <row r="122" spans="1:7">
      <c r="A122" s="37"/>
      <c r="B122" s="198" t="s">
        <v>17</v>
      </c>
      <c r="C122" s="176">
        <v>260712</v>
      </c>
      <c r="D122" s="29"/>
      <c r="E122" s="1394"/>
      <c r="F122" s="37"/>
      <c r="G122" s="37"/>
    </row>
    <row r="123" spans="1:7" ht="26.25">
      <c r="A123" s="37"/>
      <c r="B123" s="48" t="s">
        <v>26</v>
      </c>
      <c r="C123" s="49">
        <v>140306</v>
      </c>
      <c r="D123" s="29"/>
      <c r="E123" s="1394"/>
      <c r="F123" s="37"/>
      <c r="G123" s="37"/>
    </row>
    <row r="124" spans="1:7">
      <c r="A124" s="37"/>
      <c r="B124" s="48" t="s">
        <v>27</v>
      </c>
      <c r="C124" s="49">
        <v>140306</v>
      </c>
      <c r="D124" s="29"/>
      <c r="E124" s="1394"/>
      <c r="F124" s="37"/>
      <c r="G124" s="37"/>
    </row>
    <row r="125" spans="1:7" ht="26.25">
      <c r="A125" s="37"/>
      <c r="B125" s="48" t="s">
        <v>15</v>
      </c>
      <c r="C125" s="49">
        <v>3446184</v>
      </c>
      <c r="D125" s="29"/>
      <c r="E125" s="1394"/>
      <c r="F125" s="37"/>
      <c r="G125" s="37"/>
    </row>
    <row r="126" spans="1:7">
      <c r="A126" s="37"/>
      <c r="B126" s="48" t="s">
        <v>16</v>
      </c>
      <c r="C126" s="49">
        <v>276702</v>
      </c>
      <c r="D126" s="31"/>
      <c r="E126" s="1394"/>
      <c r="F126" s="37"/>
      <c r="G126" s="37"/>
    </row>
    <row r="127" spans="1:7" ht="26.25">
      <c r="A127" s="37"/>
      <c r="B127" s="48" t="s">
        <v>18</v>
      </c>
      <c r="C127" s="49">
        <v>7776</v>
      </c>
      <c r="D127" s="31"/>
      <c r="E127" s="1394"/>
      <c r="F127" s="37"/>
      <c r="G127" s="37"/>
    </row>
    <row r="128" spans="1:7" ht="26.25">
      <c r="A128" s="37"/>
      <c r="B128" s="48" t="s">
        <v>35</v>
      </c>
      <c r="C128" s="49">
        <v>268926</v>
      </c>
      <c r="D128" s="31"/>
      <c r="E128" s="1394"/>
      <c r="F128" s="37"/>
      <c r="G128" s="37"/>
    </row>
    <row r="129" spans="1:8" ht="26.25">
      <c r="A129" s="37"/>
      <c r="B129" s="48" t="s">
        <v>36</v>
      </c>
      <c r="C129" s="49">
        <v>268926</v>
      </c>
      <c r="D129" s="31"/>
      <c r="E129" s="1394"/>
      <c r="F129" s="37"/>
      <c r="G129" s="37"/>
    </row>
    <row r="130" spans="1:8" ht="26.25">
      <c r="A130" s="37"/>
      <c r="B130" s="48" t="s">
        <v>28</v>
      </c>
      <c r="C130" s="49">
        <v>3169482</v>
      </c>
      <c r="D130" s="31"/>
      <c r="E130" s="1394"/>
      <c r="F130" s="37"/>
      <c r="G130" s="37"/>
    </row>
    <row r="131" spans="1:8" ht="39">
      <c r="A131" s="37"/>
      <c r="B131" s="48" t="s">
        <v>29</v>
      </c>
      <c r="C131" s="49">
        <v>3169482</v>
      </c>
      <c r="D131" s="31"/>
      <c r="E131" s="1394"/>
      <c r="F131" s="37"/>
      <c r="G131" s="37"/>
    </row>
    <row r="132" spans="1:8">
      <c r="A132" s="37"/>
      <c r="B132" s="48" t="s">
        <v>19</v>
      </c>
      <c r="C132" s="49">
        <v>13364795</v>
      </c>
      <c r="D132" s="31">
        <f>D133</f>
        <v>120000</v>
      </c>
      <c r="E132" s="1394"/>
      <c r="F132" s="37"/>
      <c r="G132" s="37"/>
    </row>
    <row r="133" spans="1:8" ht="15.75" thickBot="1">
      <c r="A133" s="37"/>
      <c r="B133" s="48" t="s">
        <v>20</v>
      </c>
      <c r="C133" s="49">
        <v>13364795</v>
      </c>
      <c r="D133" s="31">
        <v>120000</v>
      </c>
      <c r="E133" s="1394"/>
      <c r="F133" s="37"/>
      <c r="G133" s="37"/>
    </row>
    <row r="134" spans="1:8" s="1398" customFormat="1" ht="270" customHeight="1" thickBot="1">
      <c r="A134" s="18"/>
      <c r="B134" s="1615" t="s">
        <v>79</v>
      </c>
      <c r="C134" s="1616"/>
      <c r="D134" s="1617"/>
      <c r="E134" s="114"/>
      <c r="F134" s="18"/>
      <c r="G134" s="18"/>
      <c r="H134" s="1399"/>
    </row>
    <row r="135" spans="1:8" ht="15.75" thickBot="1">
      <c r="A135" s="37"/>
      <c r="B135" s="191"/>
      <c r="C135" s="191"/>
      <c r="D135" s="191"/>
      <c r="E135" s="205"/>
      <c r="F135" s="37"/>
      <c r="G135" s="37"/>
    </row>
    <row r="136" spans="1:8" ht="27">
      <c r="A136" s="14">
        <f>A88+1</f>
        <v>16</v>
      </c>
      <c r="B136" s="15" t="s">
        <v>40</v>
      </c>
      <c r="C136" s="16"/>
      <c r="D136" s="17"/>
      <c r="E136" s="15" t="s">
        <v>33</v>
      </c>
      <c r="F136" s="16"/>
      <c r="G136" s="17"/>
      <c r="H136" s="1395" t="s">
        <v>354</v>
      </c>
    </row>
    <row r="137" spans="1:8">
      <c r="A137" s="19"/>
      <c r="B137" s="20" t="s">
        <v>7</v>
      </c>
      <c r="C137" s="52"/>
      <c r="D137" s="22"/>
      <c r="E137" s="20" t="s">
        <v>7</v>
      </c>
      <c r="F137" s="21"/>
      <c r="G137" s="22"/>
    </row>
    <row r="138" spans="1:8" ht="26.25">
      <c r="A138" s="23"/>
      <c r="B138" s="65" t="s">
        <v>76</v>
      </c>
      <c r="C138" s="66"/>
      <c r="D138" s="67"/>
      <c r="E138" s="65" t="s">
        <v>82</v>
      </c>
      <c r="F138" s="66"/>
      <c r="G138" s="68"/>
    </row>
    <row r="139" spans="1:8">
      <c r="A139" s="23"/>
      <c r="B139" s="27" t="s">
        <v>6</v>
      </c>
      <c r="C139" s="28">
        <v>376115734</v>
      </c>
      <c r="D139" s="29">
        <f>D140</f>
        <v>-2941073</v>
      </c>
      <c r="E139" s="253" t="s">
        <v>6</v>
      </c>
      <c r="F139" s="254">
        <v>62420959</v>
      </c>
      <c r="G139" s="29">
        <f>G140+G141+G146</f>
        <v>2941073</v>
      </c>
    </row>
    <row r="140" spans="1:8" ht="25.5">
      <c r="A140" s="18"/>
      <c r="B140" s="20" t="s">
        <v>5</v>
      </c>
      <c r="C140" s="30">
        <v>376115734</v>
      </c>
      <c r="D140" s="31">
        <f>D141</f>
        <v>-2941073</v>
      </c>
      <c r="E140" s="255" t="s">
        <v>11</v>
      </c>
      <c r="F140" s="256">
        <v>1493111</v>
      </c>
      <c r="G140" s="31"/>
    </row>
    <row r="141" spans="1:8">
      <c r="A141" s="18"/>
      <c r="B141" s="20" t="s">
        <v>4</v>
      </c>
      <c r="C141" s="30">
        <v>376115734</v>
      </c>
      <c r="D141" s="31">
        <v>-2941073</v>
      </c>
      <c r="E141" s="255" t="s">
        <v>49</v>
      </c>
      <c r="F141" s="256">
        <v>24227</v>
      </c>
      <c r="G141" s="31"/>
    </row>
    <row r="142" spans="1:8">
      <c r="A142" s="18"/>
      <c r="B142" s="27" t="s">
        <v>3</v>
      </c>
      <c r="C142" s="28">
        <v>376115734</v>
      </c>
      <c r="D142" s="29">
        <f>D143</f>
        <v>-2941073</v>
      </c>
      <c r="E142" s="255" t="s">
        <v>50</v>
      </c>
      <c r="F142" s="256">
        <v>24227</v>
      </c>
      <c r="G142" s="29"/>
    </row>
    <row r="143" spans="1:8">
      <c r="A143" s="18"/>
      <c r="B143" s="20" t="s">
        <v>2</v>
      </c>
      <c r="C143" s="30">
        <v>376115734</v>
      </c>
      <c r="D143" s="31">
        <f>D144</f>
        <v>-2941073</v>
      </c>
      <c r="E143" s="255" t="s">
        <v>51</v>
      </c>
      <c r="F143" s="256">
        <v>24227</v>
      </c>
      <c r="G143" s="31"/>
    </row>
    <row r="144" spans="1:8" ht="25.5">
      <c r="A144" s="18"/>
      <c r="B144" s="20" t="s">
        <v>1</v>
      </c>
      <c r="C144" s="30">
        <v>376115734</v>
      </c>
      <c r="D144" s="31">
        <f>D145</f>
        <v>-2941073</v>
      </c>
      <c r="E144" s="255" t="s">
        <v>52</v>
      </c>
      <c r="F144" s="256">
        <v>24227</v>
      </c>
      <c r="G144" s="31"/>
    </row>
    <row r="145" spans="1:7" ht="25.5">
      <c r="A145" s="18"/>
      <c r="B145" s="20" t="s">
        <v>0</v>
      </c>
      <c r="C145" s="30">
        <v>376115734</v>
      </c>
      <c r="D145" s="31">
        <v>-2941073</v>
      </c>
      <c r="E145" s="255" t="s">
        <v>67</v>
      </c>
      <c r="F145" s="256">
        <v>24227</v>
      </c>
      <c r="G145" s="31"/>
    </row>
    <row r="146" spans="1:7">
      <c r="A146" s="18"/>
      <c r="B146" s="33"/>
      <c r="C146" s="55"/>
      <c r="D146" s="56"/>
      <c r="E146" s="255" t="s">
        <v>5</v>
      </c>
      <c r="F146" s="256">
        <v>60903621</v>
      </c>
      <c r="G146" s="31">
        <f>G147</f>
        <v>2941073</v>
      </c>
    </row>
    <row r="147" spans="1:7" ht="25.5">
      <c r="A147" s="23"/>
      <c r="B147" s="27"/>
      <c r="C147" s="28"/>
      <c r="D147" s="29"/>
      <c r="E147" s="255" t="s">
        <v>4</v>
      </c>
      <c r="F147" s="256">
        <v>60903621</v>
      </c>
      <c r="G147" s="31">
        <v>2941073</v>
      </c>
    </row>
    <row r="148" spans="1:7">
      <c r="A148" s="18"/>
      <c r="B148" s="20"/>
      <c r="C148" s="30"/>
      <c r="D148" s="31"/>
      <c r="E148" s="253" t="s">
        <v>3</v>
      </c>
      <c r="F148" s="254">
        <v>62420959</v>
      </c>
      <c r="G148" s="29">
        <f>G154</f>
        <v>2941073</v>
      </c>
    </row>
    <row r="149" spans="1:7">
      <c r="A149" s="18"/>
      <c r="B149" s="20"/>
      <c r="C149" s="30"/>
      <c r="D149" s="31"/>
      <c r="E149" s="255" t="s">
        <v>2</v>
      </c>
      <c r="F149" s="256">
        <v>57065143</v>
      </c>
      <c r="G149" s="31"/>
    </row>
    <row r="150" spans="1:7">
      <c r="A150" s="18"/>
      <c r="B150" s="27"/>
      <c r="C150" s="28"/>
      <c r="D150" s="29"/>
      <c r="E150" s="255" t="s">
        <v>12</v>
      </c>
      <c r="F150" s="256">
        <v>27886415</v>
      </c>
      <c r="G150" s="29"/>
    </row>
    <row r="151" spans="1:7">
      <c r="A151" s="18"/>
      <c r="B151" s="20"/>
      <c r="C151" s="30"/>
      <c r="D151" s="31"/>
      <c r="E151" s="255" t="s">
        <v>14</v>
      </c>
      <c r="F151" s="256">
        <v>27886415</v>
      </c>
      <c r="G151" s="31"/>
    </row>
    <row r="152" spans="1:7">
      <c r="A152" s="18"/>
      <c r="B152" s="20"/>
      <c r="C152" s="30"/>
      <c r="D152" s="31"/>
      <c r="E152" s="255" t="s">
        <v>1</v>
      </c>
      <c r="F152" s="256">
        <v>29178728</v>
      </c>
      <c r="G152" s="31"/>
    </row>
    <row r="153" spans="1:7">
      <c r="A153" s="18"/>
      <c r="B153" s="20"/>
      <c r="C153" s="30"/>
      <c r="D153" s="31"/>
      <c r="E153" s="255" t="s">
        <v>0</v>
      </c>
      <c r="F153" s="256">
        <v>29178728</v>
      </c>
      <c r="G153" s="31"/>
    </row>
    <row r="154" spans="1:7">
      <c r="A154" s="18"/>
      <c r="B154" s="33"/>
      <c r="C154" s="55"/>
      <c r="D154" s="56"/>
      <c r="E154" s="255" t="s">
        <v>19</v>
      </c>
      <c r="F154" s="256">
        <v>5355816</v>
      </c>
      <c r="G154" s="31">
        <f>G155</f>
        <v>2941073</v>
      </c>
    </row>
    <row r="155" spans="1:7" ht="15.75" thickBot="1">
      <c r="A155" s="23"/>
      <c r="B155" s="27"/>
      <c r="C155" s="28"/>
      <c r="D155" s="29"/>
      <c r="E155" s="255" t="s">
        <v>20</v>
      </c>
      <c r="F155" s="256">
        <v>5355816</v>
      </c>
      <c r="G155" s="31">
        <v>2941073</v>
      </c>
    </row>
    <row r="156" spans="1:7" ht="27">
      <c r="A156" s="14"/>
      <c r="B156" s="15" t="s">
        <v>40</v>
      </c>
      <c r="C156" s="16"/>
      <c r="D156" s="17"/>
      <c r="E156" s="34" t="s">
        <v>33</v>
      </c>
      <c r="F156" s="35"/>
      <c r="G156" s="36"/>
    </row>
    <row r="157" spans="1:7">
      <c r="A157" s="19"/>
      <c r="B157" s="20" t="s">
        <v>25</v>
      </c>
      <c r="C157" s="52"/>
      <c r="D157" s="22"/>
      <c r="E157" s="38" t="s">
        <v>25</v>
      </c>
      <c r="F157" s="39"/>
      <c r="G157" s="40"/>
    </row>
    <row r="158" spans="1:7">
      <c r="A158" s="23"/>
      <c r="B158" s="41" t="s">
        <v>34</v>
      </c>
      <c r="C158" s="66"/>
      <c r="D158" s="67"/>
      <c r="E158" s="41" t="s">
        <v>34</v>
      </c>
      <c r="F158" s="42"/>
      <c r="G158" s="43"/>
    </row>
    <row r="159" spans="1:7">
      <c r="A159" s="23"/>
      <c r="B159" s="44" t="s">
        <v>24</v>
      </c>
      <c r="C159" s="45"/>
      <c r="D159" s="46"/>
      <c r="E159" s="44" t="s">
        <v>24</v>
      </c>
      <c r="F159" s="45"/>
      <c r="G159" s="46"/>
    </row>
    <row r="160" spans="1:7">
      <c r="A160" s="18"/>
      <c r="B160" s="27" t="s">
        <v>6</v>
      </c>
      <c r="C160" s="28">
        <v>920111247</v>
      </c>
      <c r="D160" s="29">
        <v>-6987363</v>
      </c>
      <c r="E160" s="47" t="s">
        <v>6</v>
      </c>
      <c r="F160" s="175">
        <v>508888186</v>
      </c>
      <c r="G160" s="29">
        <f>G162</f>
        <v>6987363</v>
      </c>
    </row>
    <row r="161" spans="1:7" ht="26.25">
      <c r="A161" s="18"/>
      <c r="B161" s="20" t="s">
        <v>5</v>
      </c>
      <c r="C161" s="30">
        <v>920111247</v>
      </c>
      <c r="D161" s="31">
        <v>-6987363</v>
      </c>
      <c r="E161" s="198" t="s">
        <v>11</v>
      </c>
      <c r="F161" s="176">
        <v>4303518</v>
      </c>
      <c r="G161" s="29"/>
    </row>
    <row r="162" spans="1:7">
      <c r="A162" s="18"/>
      <c r="B162" s="20" t="s">
        <v>4</v>
      </c>
      <c r="C162" s="30">
        <v>920111247</v>
      </c>
      <c r="D162" s="31">
        <v>-6987363</v>
      </c>
      <c r="E162" s="48" t="s">
        <v>5</v>
      </c>
      <c r="F162" s="49">
        <v>504584668</v>
      </c>
      <c r="G162" s="31">
        <f>G163</f>
        <v>6987363</v>
      </c>
    </row>
    <row r="163" spans="1:7" ht="26.25">
      <c r="A163" s="18"/>
      <c r="B163" s="27" t="s">
        <v>3</v>
      </c>
      <c r="C163" s="28">
        <v>920111247</v>
      </c>
      <c r="D163" s="29">
        <v>-6987363</v>
      </c>
      <c r="E163" s="48" t="s">
        <v>4</v>
      </c>
      <c r="F163" s="49">
        <v>504584668</v>
      </c>
      <c r="G163" s="31">
        <v>6987363</v>
      </c>
    </row>
    <row r="164" spans="1:7">
      <c r="A164" s="18"/>
      <c r="B164" s="20" t="s">
        <v>2</v>
      </c>
      <c r="C164" s="30">
        <v>920111247</v>
      </c>
      <c r="D164" s="31">
        <v>-6987363</v>
      </c>
      <c r="E164" s="50" t="s">
        <v>3</v>
      </c>
      <c r="F164" s="51">
        <v>508888186</v>
      </c>
      <c r="G164" s="29">
        <f>G166+G181</f>
        <v>6987363</v>
      </c>
    </row>
    <row r="165" spans="1:7">
      <c r="A165" s="18"/>
      <c r="B165" s="20" t="s">
        <v>1</v>
      </c>
      <c r="C165" s="30">
        <v>920111247</v>
      </c>
      <c r="D165" s="31">
        <v>-6987363</v>
      </c>
      <c r="E165" s="48" t="s">
        <v>2</v>
      </c>
      <c r="F165" s="49">
        <v>495523391</v>
      </c>
      <c r="G165" s="31"/>
    </row>
    <row r="166" spans="1:7">
      <c r="A166" s="18"/>
      <c r="B166" s="214" t="s">
        <v>0</v>
      </c>
      <c r="C166" s="80">
        <v>920111247</v>
      </c>
      <c r="D166" s="200">
        <v>-6987363</v>
      </c>
      <c r="E166" s="48" t="s">
        <v>12</v>
      </c>
      <c r="F166" s="49">
        <v>483660250</v>
      </c>
      <c r="G166" s="31"/>
    </row>
    <row r="167" spans="1:7">
      <c r="A167" s="18"/>
      <c r="B167" s="169"/>
      <c r="C167" s="55"/>
      <c r="D167" s="139"/>
      <c r="E167" s="48" t="s">
        <v>13</v>
      </c>
      <c r="F167" s="49">
        <v>348108350</v>
      </c>
      <c r="G167" s="31"/>
    </row>
    <row r="168" spans="1:7">
      <c r="A168" s="18"/>
      <c r="B168" s="169"/>
      <c r="C168" s="55"/>
      <c r="D168" s="139"/>
      <c r="E168" s="48" t="s">
        <v>14</v>
      </c>
      <c r="F168" s="49">
        <v>135551900</v>
      </c>
      <c r="G168" s="31"/>
    </row>
    <row r="169" spans="1:7">
      <c r="A169" s="18"/>
      <c r="B169" s="169"/>
      <c r="C169" s="55"/>
      <c r="D169" s="139"/>
      <c r="E169" s="48" t="s">
        <v>1</v>
      </c>
      <c r="F169" s="49">
        <v>8276651</v>
      </c>
      <c r="G169" s="31"/>
    </row>
    <row r="170" spans="1:7">
      <c r="A170" s="18"/>
      <c r="B170" s="169"/>
      <c r="C170" s="55"/>
      <c r="D170" s="139"/>
      <c r="E170" s="48" t="s">
        <v>0</v>
      </c>
      <c r="F170" s="49">
        <v>8015939</v>
      </c>
      <c r="G170" s="31"/>
    </row>
    <row r="171" spans="1:7">
      <c r="A171" s="18"/>
      <c r="B171" s="169"/>
      <c r="C171" s="55"/>
      <c r="D171" s="139"/>
      <c r="E171" s="48" t="s">
        <v>17</v>
      </c>
      <c r="F171" s="49">
        <v>260712</v>
      </c>
      <c r="G171" s="31"/>
    </row>
    <row r="172" spans="1:7" ht="26.25">
      <c r="A172" s="18"/>
      <c r="B172" s="169"/>
      <c r="C172" s="55"/>
      <c r="D172" s="139"/>
      <c r="E172" s="48" t="s">
        <v>26</v>
      </c>
      <c r="F172" s="49">
        <v>140306</v>
      </c>
      <c r="G172" s="31"/>
    </row>
    <row r="173" spans="1:7">
      <c r="A173" s="18"/>
      <c r="B173" s="169"/>
      <c r="C173" s="55"/>
      <c r="D173" s="139"/>
      <c r="E173" s="48" t="s">
        <v>27</v>
      </c>
      <c r="F173" s="49">
        <v>140306</v>
      </c>
      <c r="G173" s="31"/>
    </row>
    <row r="174" spans="1:7" ht="26.25">
      <c r="A174" s="18"/>
      <c r="B174" s="169"/>
      <c r="C174" s="55"/>
      <c r="D174" s="139"/>
      <c r="E174" s="48" t="s">
        <v>15</v>
      </c>
      <c r="F174" s="49">
        <v>3446184</v>
      </c>
      <c r="G174" s="31"/>
    </row>
    <row r="175" spans="1:7">
      <c r="A175" s="18"/>
      <c r="B175" s="169"/>
      <c r="C175" s="55"/>
      <c r="D175" s="139"/>
      <c r="E175" s="48" t="s">
        <v>16</v>
      </c>
      <c r="F175" s="49">
        <v>276702</v>
      </c>
      <c r="G175" s="31"/>
    </row>
    <row r="176" spans="1:7" ht="26.25">
      <c r="A176" s="23"/>
      <c r="B176" s="169"/>
      <c r="C176" s="55"/>
      <c r="D176" s="139"/>
      <c r="E176" s="48" t="s">
        <v>18</v>
      </c>
      <c r="F176" s="49">
        <v>7776</v>
      </c>
      <c r="G176" s="31"/>
    </row>
    <row r="177" spans="1:7" ht="26.25">
      <c r="A177" s="18"/>
      <c r="B177" s="169"/>
      <c r="C177" s="55"/>
      <c r="D177" s="139"/>
      <c r="E177" s="48" t="s">
        <v>35</v>
      </c>
      <c r="F177" s="49">
        <v>268926</v>
      </c>
      <c r="G177" s="29"/>
    </row>
    <row r="178" spans="1:7" ht="26.25">
      <c r="A178" s="18"/>
      <c r="B178" s="169"/>
      <c r="C178" s="55"/>
      <c r="D178" s="139"/>
      <c r="E178" s="48" t="s">
        <v>36</v>
      </c>
      <c r="F178" s="49">
        <v>268926</v>
      </c>
      <c r="G178" s="31"/>
    </row>
    <row r="179" spans="1:7" ht="26.25">
      <c r="A179" s="18"/>
      <c r="B179" s="169"/>
      <c r="C179" s="55"/>
      <c r="D179" s="139"/>
      <c r="E179" s="48" t="s">
        <v>28</v>
      </c>
      <c r="F179" s="49">
        <v>3169482</v>
      </c>
      <c r="G179" s="31"/>
    </row>
    <row r="180" spans="1:7" ht="39">
      <c r="A180" s="18"/>
      <c r="B180" s="169"/>
      <c r="C180" s="55"/>
      <c r="D180" s="139"/>
      <c r="E180" s="48" t="s">
        <v>29</v>
      </c>
      <c r="F180" s="49">
        <v>3169482</v>
      </c>
      <c r="G180" s="31"/>
    </row>
    <row r="181" spans="1:7">
      <c r="A181" s="18"/>
      <c r="B181" s="169"/>
      <c r="C181" s="55"/>
      <c r="D181" s="139"/>
      <c r="E181" s="48" t="s">
        <v>19</v>
      </c>
      <c r="F181" s="49">
        <v>13364795</v>
      </c>
      <c r="G181" s="31">
        <f>G182</f>
        <v>6987363</v>
      </c>
    </row>
    <row r="182" spans="1:7" ht="15.75" thickBot="1">
      <c r="A182" s="18"/>
      <c r="B182" s="170"/>
      <c r="C182" s="257"/>
      <c r="D182" s="258"/>
      <c r="E182" s="202" t="s">
        <v>20</v>
      </c>
      <c r="F182" s="211">
        <v>13364795</v>
      </c>
      <c r="G182" s="58">
        <v>6987363</v>
      </c>
    </row>
    <row r="183" spans="1:7">
      <c r="A183" s="18"/>
      <c r="B183" s="1400"/>
      <c r="C183" s="21"/>
      <c r="D183" s="40"/>
      <c r="E183" s="44" t="s">
        <v>74</v>
      </c>
      <c r="F183" s="45"/>
      <c r="G183" s="46"/>
    </row>
    <row r="184" spans="1:7">
      <c r="A184" s="18"/>
      <c r="B184" s="27"/>
      <c r="C184" s="28"/>
      <c r="D184" s="29"/>
      <c r="E184" s="47" t="s">
        <v>6</v>
      </c>
      <c r="F184" s="61">
        <v>494219641</v>
      </c>
      <c r="G184" s="199">
        <f>G186</f>
        <v>1971928</v>
      </c>
    </row>
    <row r="185" spans="1:7" ht="26.25">
      <c r="A185" s="18"/>
      <c r="B185" s="20"/>
      <c r="C185" s="30"/>
      <c r="D185" s="31"/>
      <c r="E185" s="198" t="s">
        <v>11</v>
      </c>
      <c r="F185" s="80">
        <v>4303518</v>
      </c>
      <c r="G185" s="200"/>
    </row>
    <row r="186" spans="1:7">
      <c r="A186" s="23"/>
      <c r="B186" s="20"/>
      <c r="C186" s="30"/>
      <c r="D186" s="31"/>
      <c r="E186" s="48" t="s">
        <v>5</v>
      </c>
      <c r="F186" s="80">
        <v>489916123</v>
      </c>
      <c r="G186" s="200">
        <f>G187</f>
        <v>1971928</v>
      </c>
    </row>
    <row r="187" spans="1:7" ht="26.25">
      <c r="A187" s="18"/>
      <c r="B187" s="27"/>
      <c r="C187" s="28"/>
      <c r="D187" s="29"/>
      <c r="E187" s="48" t="s">
        <v>4</v>
      </c>
      <c r="F187" s="80">
        <v>489916123</v>
      </c>
      <c r="G187" s="200">
        <f>G188</f>
        <v>1971928</v>
      </c>
    </row>
    <row r="188" spans="1:7">
      <c r="A188" s="23"/>
      <c r="B188" s="20"/>
      <c r="C188" s="30"/>
      <c r="D188" s="31"/>
      <c r="E188" s="50" t="s">
        <v>3</v>
      </c>
      <c r="F188" s="61">
        <v>494219641</v>
      </c>
      <c r="G188" s="199">
        <f>G189+G205</f>
        <v>1971928</v>
      </c>
    </row>
    <row r="189" spans="1:7">
      <c r="A189" s="18"/>
      <c r="B189" s="20"/>
      <c r="C189" s="30"/>
      <c r="D189" s="31"/>
      <c r="E189" s="48" t="s">
        <v>2</v>
      </c>
      <c r="F189" s="80">
        <v>486658433</v>
      </c>
      <c r="G189" s="200"/>
    </row>
    <row r="190" spans="1:7">
      <c r="A190" s="23"/>
      <c r="B190" s="20"/>
      <c r="C190" s="30"/>
      <c r="D190" s="31"/>
      <c r="E190" s="48" t="s">
        <v>12</v>
      </c>
      <c r="F190" s="80">
        <v>478033018</v>
      </c>
      <c r="G190" s="200"/>
    </row>
    <row r="191" spans="1:7">
      <c r="A191" s="18"/>
      <c r="B191" s="33"/>
      <c r="C191" s="55"/>
      <c r="D191" s="56"/>
      <c r="E191" s="48" t="s">
        <v>13</v>
      </c>
      <c r="F191" s="80">
        <v>347688766</v>
      </c>
      <c r="G191" s="200"/>
    </row>
    <row r="192" spans="1:7">
      <c r="A192" s="23"/>
      <c r="B192" s="27"/>
      <c r="C192" s="28"/>
      <c r="D192" s="29"/>
      <c r="E192" s="48" t="s">
        <v>14</v>
      </c>
      <c r="F192" s="80">
        <v>130344252</v>
      </c>
      <c r="G192" s="200"/>
    </row>
    <row r="193" spans="1:8">
      <c r="A193" s="18"/>
      <c r="B193" s="33"/>
      <c r="C193" s="55"/>
      <c r="D193" s="56"/>
      <c r="E193" s="48" t="s">
        <v>1</v>
      </c>
      <c r="F193" s="80">
        <v>4463468</v>
      </c>
      <c r="G193" s="200"/>
    </row>
    <row r="194" spans="1:8">
      <c r="A194" s="23"/>
      <c r="B194" s="27"/>
      <c r="C194" s="28"/>
      <c r="D194" s="29"/>
      <c r="E194" s="48" t="s">
        <v>0</v>
      </c>
      <c r="F194" s="80">
        <v>4202756</v>
      </c>
      <c r="G194" s="200"/>
    </row>
    <row r="195" spans="1:8">
      <c r="A195" s="18"/>
      <c r="B195" s="33"/>
      <c r="C195" s="55"/>
      <c r="D195" s="56"/>
      <c r="E195" s="48" t="s">
        <v>17</v>
      </c>
      <c r="F195" s="80">
        <v>260712</v>
      </c>
      <c r="G195" s="200"/>
    </row>
    <row r="196" spans="1:8" ht="26.25">
      <c r="A196" s="23"/>
      <c r="B196" s="27"/>
      <c r="C196" s="28"/>
      <c r="D196" s="29"/>
      <c r="E196" s="48" t="s">
        <v>26</v>
      </c>
      <c r="F196" s="80">
        <v>140306</v>
      </c>
      <c r="G196" s="200"/>
    </row>
    <row r="197" spans="1:8">
      <c r="A197" s="18"/>
      <c r="B197" s="33"/>
      <c r="C197" s="55"/>
      <c r="D197" s="56"/>
      <c r="E197" s="48" t="s">
        <v>27</v>
      </c>
      <c r="F197" s="80">
        <v>140306</v>
      </c>
      <c r="G197" s="200"/>
    </row>
    <row r="198" spans="1:8" ht="27" thickBot="1">
      <c r="A198" s="23"/>
      <c r="B198" s="27"/>
      <c r="C198" s="28"/>
      <c r="D198" s="29"/>
      <c r="E198" s="48" t="s">
        <v>15</v>
      </c>
      <c r="F198" s="80">
        <v>4021641</v>
      </c>
      <c r="G198" s="200"/>
    </row>
    <row r="199" spans="1:8" ht="15.75" thickBot="1">
      <c r="A199" s="18"/>
      <c r="B199" s="33"/>
      <c r="C199" s="55"/>
      <c r="D199" s="56"/>
      <c r="E199" s="48" t="s">
        <v>16</v>
      </c>
      <c r="F199" s="80">
        <v>15716</v>
      </c>
      <c r="G199" s="200"/>
    </row>
    <row r="200" spans="1:8" ht="27" thickBot="1">
      <c r="A200" s="18"/>
      <c r="B200" s="27"/>
      <c r="C200" s="30"/>
      <c r="D200" s="29"/>
      <c r="E200" s="48" t="s">
        <v>18</v>
      </c>
      <c r="F200" s="80">
        <v>7776</v>
      </c>
      <c r="G200" s="200"/>
    </row>
    <row r="201" spans="1:8" ht="27" thickBot="1">
      <c r="A201" s="18"/>
      <c r="B201" s="27"/>
      <c r="C201" s="30"/>
      <c r="D201" s="56"/>
      <c r="E201" s="48" t="s">
        <v>35</v>
      </c>
      <c r="F201" s="80">
        <v>7940</v>
      </c>
      <c r="G201" s="200"/>
    </row>
    <row r="202" spans="1:8" ht="27" thickBot="1">
      <c r="A202" s="18"/>
      <c r="B202" s="27"/>
      <c r="C202" s="30"/>
      <c r="D202" s="29"/>
      <c r="E202" s="48" t="s">
        <v>36</v>
      </c>
      <c r="F202" s="80">
        <v>7940</v>
      </c>
      <c r="G202" s="200"/>
    </row>
    <row r="203" spans="1:8" ht="27" thickBot="1">
      <c r="A203" s="18"/>
      <c r="B203" s="27"/>
      <c r="C203" s="30"/>
      <c r="D203" s="56"/>
      <c r="E203" s="48" t="s">
        <v>28</v>
      </c>
      <c r="F203" s="80">
        <v>4005925</v>
      </c>
      <c r="G203" s="200"/>
    </row>
    <row r="204" spans="1:8" ht="39.75" thickBot="1">
      <c r="A204" s="18"/>
      <c r="B204" s="27"/>
      <c r="C204" s="55"/>
      <c r="D204" s="29"/>
      <c r="E204" s="48" t="s">
        <v>29</v>
      </c>
      <c r="F204" s="80">
        <v>4005925</v>
      </c>
      <c r="G204" s="200"/>
    </row>
    <row r="205" spans="1:8" ht="15.75" thickBot="1">
      <c r="A205" s="23"/>
      <c r="B205" s="27"/>
      <c r="C205" s="28"/>
      <c r="D205" s="29"/>
      <c r="E205" s="48" t="s">
        <v>19</v>
      </c>
      <c r="F205" s="80">
        <v>7561208</v>
      </c>
      <c r="G205" s="200">
        <f>G206</f>
        <v>1971928</v>
      </c>
    </row>
    <row r="206" spans="1:8" ht="15.75" thickBot="1">
      <c r="A206" s="201"/>
      <c r="B206" s="170"/>
      <c r="C206" s="257"/>
      <c r="D206" s="259"/>
      <c r="E206" s="202" t="s">
        <v>20</v>
      </c>
      <c r="F206" s="203">
        <v>7561208</v>
      </c>
      <c r="G206" s="204">
        <v>1971928</v>
      </c>
    </row>
    <row r="207" spans="1:8" ht="15.75" thickBot="1">
      <c r="A207" s="224"/>
      <c r="B207" s="260"/>
      <c r="C207" s="261"/>
      <c r="D207" s="262"/>
      <c r="E207" s="108" t="s">
        <v>21</v>
      </c>
      <c r="F207" s="16"/>
      <c r="G207" s="17"/>
      <c r="H207" s="37"/>
    </row>
    <row r="208" spans="1:8" ht="15.75" thickBot="1">
      <c r="A208" s="6"/>
      <c r="B208" s="33"/>
      <c r="C208" s="55"/>
      <c r="D208" s="56"/>
      <c r="E208" s="227" t="s">
        <v>33</v>
      </c>
      <c r="F208" s="228"/>
      <c r="G208" s="229"/>
      <c r="H208" s="37"/>
    </row>
    <row r="209" spans="1:8" ht="27" thickBot="1">
      <c r="A209" s="6"/>
      <c r="B209" s="27"/>
      <c r="C209" s="28"/>
      <c r="D209" s="29"/>
      <c r="E209" s="230" t="s">
        <v>82</v>
      </c>
      <c r="F209" s="231"/>
      <c r="G209" s="232"/>
      <c r="H209" s="37"/>
    </row>
    <row r="210" spans="1:8" ht="15.75" thickBot="1">
      <c r="A210" s="6"/>
      <c r="B210" s="33"/>
      <c r="C210" s="55"/>
      <c r="D210" s="56"/>
      <c r="E210" s="158" t="s">
        <v>80</v>
      </c>
      <c r="F210" s="172"/>
      <c r="G210" s="173"/>
      <c r="H210" s="37"/>
    </row>
    <row r="211" spans="1:8" ht="15.75" thickBot="1">
      <c r="A211" s="6"/>
      <c r="B211" s="27"/>
      <c r="C211" s="28"/>
      <c r="D211" s="29"/>
      <c r="E211" s="117" t="s">
        <v>22</v>
      </c>
      <c r="F211" s="92"/>
      <c r="G211" s="174"/>
      <c r="H211" s="37"/>
    </row>
    <row r="212" spans="1:8" ht="41.25" thickBot="1">
      <c r="A212" s="6"/>
      <c r="B212" s="33"/>
      <c r="C212" s="55"/>
      <c r="D212" s="56"/>
      <c r="E212" s="252" t="s">
        <v>83</v>
      </c>
      <c r="F212" s="233"/>
      <c r="G212" s="234"/>
      <c r="H212" s="37"/>
    </row>
    <row r="213" spans="1:8" ht="15.75" thickBot="1">
      <c r="A213" s="6"/>
      <c r="B213" s="27"/>
      <c r="C213" s="28"/>
      <c r="D213" s="29"/>
      <c r="E213" s="235" t="s">
        <v>23</v>
      </c>
      <c r="F213" s="236"/>
      <c r="G213" s="237"/>
      <c r="H213" s="37"/>
    </row>
    <row r="214" spans="1:8" ht="15.75" thickBot="1">
      <c r="A214" s="6"/>
      <c r="B214" s="27"/>
      <c r="C214" s="28"/>
      <c r="D214" s="29"/>
      <c r="E214" s="154" t="s">
        <v>6</v>
      </c>
      <c r="F214" s="238"/>
      <c r="G214" s="239">
        <f>G215</f>
        <v>2941073</v>
      </c>
      <c r="H214" s="37"/>
    </row>
    <row r="215" spans="1:8" ht="15.75" thickBot="1">
      <c r="A215" s="6"/>
      <c r="B215" s="33"/>
      <c r="C215" s="55"/>
      <c r="D215" s="56"/>
      <c r="E215" s="155" t="s">
        <v>5</v>
      </c>
      <c r="F215" s="240"/>
      <c r="G215" s="241">
        <f>G216</f>
        <v>2941073</v>
      </c>
      <c r="H215" s="37"/>
    </row>
    <row r="216" spans="1:8" ht="27" thickBot="1">
      <c r="A216" s="6"/>
      <c r="B216" s="27"/>
      <c r="C216" s="28"/>
      <c r="D216" s="29"/>
      <c r="E216" s="155" t="s">
        <v>4</v>
      </c>
      <c r="F216" s="236"/>
      <c r="G216" s="156">
        <v>2941073</v>
      </c>
      <c r="H216" s="37"/>
    </row>
    <row r="217" spans="1:8" ht="15.75" thickBot="1">
      <c r="A217" s="6"/>
      <c r="B217" s="33"/>
      <c r="C217" s="55"/>
      <c r="D217" s="56"/>
      <c r="E217" s="154" t="s">
        <v>3</v>
      </c>
      <c r="F217" s="238"/>
      <c r="G217" s="239">
        <f t="shared" ref="G217" si="0">G218</f>
        <v>2941073</v>
      </c>
      <c r="H217" s="37"/>
    </row>
    <row r="218" spans="1:8" ht="15.75" thickBot="1">
      <c r="A218" s="6"/>
      <c r="B218" s="27"/>
      <c r="C218" s="28"/>
      <c r="D218" s="29"/>
      <c r="E218" s="48" t="s">
        <v>19</v>
      </c>
      <c r="F218" s="80"/>
      <c r="G218" s="200">
        <f>G219</f>
        <v>2941073</v>
      </c>
      <c r="H218" s="37"/>
    </row>
    <row r="219" spans="1:8" ht="15.75" thickBot="1">
      <c r="A219" s="6"/>
      <c r="B219" s="33"/>
      <c r="C219" s="55"/>
      <c r="D219" s="56"/>
      <c r="E219" s="202" t="s">
        <v>20</v>
      </c>
      <c r="F219" s="203"/>
      <c r="G219" s="204">
        <v>2941073</v>
      </c>
      <c r="H219" s="37"/>
    </row>
    <row r="220" spans="1:8" ht="15.75" thickBot="1">
      <c r="A220" s="6"/>
      <c r="B220" s="27"/>
      <c r="C220" s="28"/>
      <c r="D220" s="29"/>
      <c r="E220" s="235" t="s">
        <v>24</v>
      </c>
      <c r="F220" s="236"/>
      <c r="G220" s="237"/>
      <c r="H220" s="37"/>
    </row>
    <row r="221" spans="1:8" ht="15.75" thickBot="1">
      <c r="A221" s="6"/>
      <c r="B221" s="27"/>
      <c r="C221" s="28"/>
      <c r="D221" s="29"/>
      <c r="E221" s="154" t="s">
        <v>6</v>
      </c>
      <c r="F221" s="238"/>
      <c r="G221" s="239">
        <f>G222</f>
        <v>6987363</v>
      </c>
      <c r="H221" s="37"/>
    </row>
    <row r="222" spans="1:8" ht="15.75" thickBot="1">
      <c r="A222" s="6"/>
      <c r="B222" s="33"/>
      <c r="C222" s="55"/>
      <c r="D222" s="56"/>
      <c r="E222" s="155" t="s">
        <v>5</v>
      </c>
      <c r="F222" s="240"/>
      <c r="G222" s="241">
        <f>G223</f>
        <v>6987363</v>
      </c>
      <c r="H222" s="37"/>
    </row>
    <row r="223" spans="1:8" ht="27" thickBot="1">
      <c r="A223" s="6"/>
      <c r="B223" s="27"/>
      <c r="C223" s="28"/>
      <c r="D223" s="29"/>
      <c r="E223" s="155" t="s">
        <v>4</v>
      </c>
      <c r="F223" s="236"/>
      <c r="G223" s="156">
        <v>6987363</v>
      </c>
      <c r="H223" s="37"/>
    </row>
    <row r="224" spans="1:8" ht="15.75" thickBot="1">
      <c r="A224" s="6"/>
      <c r="B224" s="33"/>
      <c r="C224" s="55"/>
      <c r="D224" s="56"/>
      <c r="E224" s="154" t="s">
        <v>3</v>
      </c>
      <c r="F224" s="238"/>
      <c r="G224" s="239">
        <f t="shared" ref="G224" si="1">G225</f>
        <v>6987363</v>
      </c>
      <c r="H224" s="37"/>
    </row>
    <row r="225" spans="1:8" ht="15.75" thickBot="1">
      <c r="A225" s="6"/>
      <c r="B225" s="27"/>
      <c r="C225" s="28"/>
      <c r="D225" s="29"/>
      <c r="E225" s="48" t="s">
        <v>19</v>
      </c>
      <c r="F225" s="80"/>
      <c r="G225" s="200">
        <f>G226</f>
        <v>6987363</v>
      </c>
      <c r="H225" s="37"/>
    </row>
    <row r="226" spans="1:8" ht="15.75" thickBot="1">
      <c r="A226" s="6"/>
      <c r="B226" s="33"/>
      <c r="C226" s="55"/>
      <c r="D226" s="56"/>
      <c r="E226" s="202" t="s">
        <v>20</v>
      </c>
      <c r="F226" s="203"/>
      <c r="G226" s="204">
        <v>6987363</v>
      </c>
      <c r="H226" s="37"/>
    </row>
    <row r="227" spans="1:8" ht="15.75" thickBot="1">
      <c r="A227" s="6"/>
      <c r="B227" s="27"/>
      <c r="C227" s="28"/>
      <c r="D227" s="29"/>
      <c r="E227" s="235" t="s">
        <v>74</v>
      </c>
      <c r="F227" s="236"/>
      <c r="G227" s="237"/>
      <c r="H227" s="37"/>
    </row>
    <row r="228" spans="1:8" ht="15.75" thickBot="1">
      <c r="A228" s="6"/>
      <c r="B228" s="27"/>
      <c r="C228" s="28"/>
      <c r="D228" s="29"/>
      <c r="E228" s="154" t="s">
        <v>6</v>
      </c>
      <c r="F228" s="238"/>
      <c r="G228" s="239">
        <f>G229</f>
        <v>1971928</v>
      </c>
      <c r="H228" s="37"/>
    </row>
    <row r="229" spans="1:8" ht="15.75" thickBot="1">
      <c r="A229" s="6"/>
      <c r="B229" s="33"/>
      <c r="C229" s="55"/>
      <c r="D229" s="56"/>
      <c r="E229" s="155" t="s">
        <v>5</v>
      </c>
      <c r="F229" s="240"/>
      <c r="G229" s="241">
        <f>G230</f>
        <v>1971928</v>
      </c>
      <c r="H229" s="37"/>
    </row>
    <row r="230" spans="1:8" ht="27" thickBot="1">
      <c r="A230" s="6"/>
      <c r="B230" s="27"/>
      <c r="C230" s="28"/>
      <c r="D230" s="29"/>
      <c r="E230" s="155" t="s">
        <v>4</v>
      </c>
      <c r="F230" s="236"/>
      <c r="G230" s="156">
        <v>1971928</v>
      </c>
      <c r="H230" s="37"/>
    </row>
    <row r="231" spans="1:8" ht="15.75" thickBot="1">
      <c r="A231" s="6"/>
      <c r="B231" s="33"/>
      <c r="C231" s="55"/>
      <c r="D231" s="56"/>
      <c r="E231" s="154" t="s">
        <v>3</v>
      </c>
      <c r="F231" s="238"/>
      <c r="G231" s="239">
        <f t="shared" ref="G231" si="2">G232</f>
        <v>1971928</v>
      </c>
      <c r="H231" s="37"/>
    </row>
    <row r="232" spans="1:8" ht="15.75" thickBot="1">
      <c r="A232" s="6"/>
      <c r="B232" s="27"/>
      <c r="C232" s="28"/>
      <c r="D232" s="29"/>
      <c r="E232" s="48" t="s">
        <v>19</v>
      </c>
      <c r="F232" s="80"/>
      <c r="G232" s="200">
        <f>G233</f>
        <v>1971928</v>
      </c>
      <c r="H232" s="37"/>
    </row>
    <row r="233" spans="1:8" ht="15.75" thickBot="1">
      <c r="A233" s="6"/>
      <c r="B233" s="33"/>
      <c r="C233" s="55"/>
      <c r="D233" s="56"/>
      <c r="E233" s="202" t="s">
        <v>20</v>
      </c>
      <c r="F233" s="203"/>
      <c r="G233" s="204">
        <v>1971928</v>
      </c>
      <c r="H233" s="37"/>
    </row>
    <row r="234" spans="1:8" s="1398" customFormat="1" ht="151.5" customHeight="1" thickBot="1">
      <c r="A234" s="18"/>
      <c r="B234" s="1628" t="s">
        <v>357</v>
      </c>
      <c r="C234" s="1629"/>
      <c r="D234" s="1629"/>
      <c r="E234" s="1629"/>
      <c r="F234" s="1629"/>
      <c r="G234" s="1630"/>
      <c r="H234" s="1399"/>
    </row>
    <row r="235" spans="1:8" ht="15.75" thickBot="1">
      <c r="A235" s="37"/>
      <c r="B235" s="223"/>
      <c r="C235" s="223"/>
      <c r="D235" s="223"/>
      <c r="E235" s="223"/>
      <c r="F235" s="223"/>
      <c r="G235" s="223"/>
    </row>
    <row r="236" spans="1:8" ht="27.75" thickBot="1">
      <c r="A236" s="14">
        <f>A136+1</f>
        <v>17</v>
      </c>
      <c r="B236" s="15" t="s">
        <v>40</v>
      </c>
      <c r="C236" s="16"/>
      <c r="D236" s="17"/>
      <c r="E236" s="15" t="s">
        <v>33</v>
      </c>
      <c r="F236" s="16"/>
      <c r="G236" s="17"/>
      <c r="H236" s="1392" t="s">
        <v>66</v>
      </c>
    </row>
    <row r="237" spans="1:8" ht="15.75" thickBot="1">
      <c r="A237" s="19"/>
      <c r="B237" s="20" t="s">
        <v>7</v>
      </c>
      <c r="C237" s="52"/>
      <c r="D237" s="22"/>
      <c r="E237" s="20" t="s">
        <v>7</v>
      </c>
      <c r="F237" s="21"/>
      <c r="G237" s="22"/>
    </row>
    <row r="238" spans="1:8" ht="27" thickBot="1">
      <c r="A238" s="23"/>
      <c r="B238" s="65" t="s">
        <v>41</v>
      </c>
      <c r="C238" s="66"/>
      <c r="D238" s="67"/>
      <c r="E238" s="65" t="s">
        <v>82</v>
      </c>
      <c r="F238" s="66"/>
      <c r="G238" s="68"/>
    </row>
    <row r="239" spans="1:8" ht="15.75" thickBot="1">
      <c r="A239" s="23"/>
      <c r="B239" s="27" t="s">
        <v>6</v>
      </c>
      <c r="C239" s="28">
        <v>127226869</v>
      </c>
      <c r="D239" s="29">
        <f>D240</f>
        <v>-1350000</v>
      </c>
      <c r="E239" s="255" t="s">
        <v>6</v>
      </c>
      <c r="F239" s="254">
        <v>62420959</v>
      </c>
      <c r="G239" s="29">
        <f>G240+G241+G246</f>
        <v>1350000</v>
      </c>
    </row>
    <row r="240" spans="1:8" ht="26.25" thickBot="1">
      <c r="A240" s="18"/>
      <c r="B240" s="20" t="s">
        <v>5</v>
      </c>
      <c r="C240" s="30">
        <v>127226869</v>
      </c>
      <c r="D240" s="31">
        <f>D241</f>
        <v>-1350000</v>
      </c>
      <c r="E240" s="255" t="s">
        <v>11</v>
      </c>
      <c r="F240" s="256">
        <v>1493111</v>
      </c>
      <c r="G240" s="31"/>
    </row>
    <row r="241" spans="1:8" ht="15.75" thickBot="1">
      <c r="A241" s="18"/>
      <c r="B241" s="20" t="s">
        <v>4</v>
      </c>
      <c r="C241" s="30">
        <v>127226869</v>
      </c>
      <c r="D241" s="31">
        <v>-1350000</v>
      </c>
      <c r="E241" s="255" t="s">
        <v>49</v>
      </c>
      <c r="F241" s="256">
        <v>24227</v>
      </c>
      <c r="G241" s="31"/>
    </row>
    <row r="242" spans="1:8" ht="15.75" thickBot="1">
      <c r="A242" s="18"/>
      <c r="B242" s="27" t="s">
        <v>3</v>
      </c>
      <c r="C242" s="28">
        <v>127226869</v>
      </c>
      <c r="D242" s="29">
        <f>D243</f>
        <v>-1350000</v>
      </c>
      <c r="E242" s="255" t="s">
        <v>50</v>
      </c>
      <c r="F242" s="256">
        <v>24227</v>
      </c>
      <c r="G242" s="29"/>
    </row>
    <row r="243" spans="1:8" ht="15.75" thickBot="1">
      <c r="A243" s="18"/>
      <c r="B243" s="20" t="s">
        <v>2</v>
      </c>
      <c r="C243" s="30">
        <v>127226869</v>
      </c>
      <c r="D243" s="31">
        <f>D244</f>
        <v>-1350000</v>
      </c>
      <c r="E243" s="255" t="s">
        <v>51</v>
      </c>
      <c r="F243" s="256">
        <v>24227</v>
      </c>
      <c r="G243" s="31"/>
    </row>
    <row r="244" spans="1:8" ht="26.25" thickBot="1">
      <c r="A244" s="18"/>
      <c r="B244" s="20" t="s">
        <v>1</v>
      </c>
      <c r="C244" s="30">
        <v>127226869</v>
      </c>
      <c r="D244" s="31">
        <f>D245</f>
        <v>-1350000</v>
      </c>
      <c r="E244" s="255" t="s">
        <v>52</v>
      </c>
      <c r="F244" s="256">
        <v>24227</v>
      </c>
      <c r="G244" s="31"/>
    </row>
    <row r="245" spans="1:8" ht="26.25" thickBot="1">
      <c r="A245" s="18"/>
      <c r="B245" s="20" t="s">
        <v>0</v>
      </c>
      <c r="C245" s="30">
        <v>127226869</v>
      </c>
      <c r="D245" s="31">
        <v>-1350000</v>
      </c>
      <c r="E245" s="255" t="s">
        <v>67</v>
      </c>
      <c r="F245" s="256">
        <v>24227</v>
      </c>
      <c r="G245" s="31"/>
    </row>
    <row r="246" spans="1:8" ht="15.75" thickBot="1">
      <c r="A246" s="18"/>
      <c r="B246" s="33"/>
      <c r="C246" s="55"/>
      <c r="D246" s="56"/>
      <c r="E246" s="255" t="s">
        <v>5</v>
      </c>
      <c r="F246" s="256">
        <v>60903621</v>
      </c>
      <c r="G246" s="31">
        <f>G247</f>
        <v>1350000</v>
      </c>
    </row>
    <row r="247" spans="1:8" ht="26.25" thickBot="1">
      <c r="A247" s="23"/>
      <c r="B247" s="27"/>
      <c r="C247" s="28"/>
      <c r="D247" s="29"/>
      <c r="E247" s="255" t="s">
        <v>4</v>
      </c>
      <c r="F247" s="256">
        <v>60903621</v>
      </c>
      <c r="G247" s="31">
        <v>1350000</v>
      </c>
    </row>
    <row r="248" spans="1:8" ht="15.75" thickBot="1">
      <c r="A248" s="18"/>
      <c r="B248" s="20"/>
      <c r="C248" s="30"/>
      <c r="D248" s="31"/>
      <c r="E248" s="255" t="s">
        <v>3</v>
      </c>
      <c r="F248" s="254">
        <v>62420959</v>
      </c>
      <c r="G248" s="29">
        <f>G254</f>
        <v>1350000</v>
      </c>
    </row>
    <row r="249" spans="1:8" ht="15.75" thickBot="1">
      <c r="A249" s="18"/>
      <c r="B249" s="20"/>
      <c r="C249" s="30"/>
      <c r="D249" s="31"/>
      <c r="E249" s="255" t="s">
        <v>2</v>
      </c>
      <c r="F249" s="256">
        <v>57065143</v>
      </c>
      <c r="G249" s="31"/>
    </row>
    <row r="250" spans="1:8" ht="15.75" thickBot="1">
      <c r="A250" s="18"/>
      <c r="B250" s="27"/>
      <c r="C250" s="28"/>
      <c r="D250" s="29"/>
      <c r="E250" s="255" t="s">
        <v>12</v>
      </c>
      <c r="F250" s="256">
        <v>27886415</v>
      </c>
      <c r="G250" s="29"/>
    </row>
    <row r="251" spans="1:8" ht="15.75" thickBot="1">
      <c r="A251" s="18"/>
      <c r="B251" s="20"/>
      <c r="C251" s="30"/>
      <c r="D251" s="31"/>
      <c r="E251" s="255" t="s">
        <v>14</v>
      </c>
      <c r="F251" s="256">
        <v>27886415</v>
      </c>
      <c r="G251" s="31"/>
    </row>
    <row r="252" spans="1:8" ht="15.75" thickBot="1">
      <c r="A252" s="18"/>
      <c r="B252" s="20"/>
      <c r="C252" s="30"/>
      <c r="D252" s="31"/>
      <c r="E252" s="255" t="s">
        <v>1</v>
      </c>
      <c r="F252" s="256">
        <v>29178728</v>
      </c>
      <c r="G252" s="31"/>
    </row>
    <row r="253" spans="1:8" ht="15.75" thickBot="1">
      <c r="A253" s="18"/>
      <c r="B253" s="20"/>
      <c r="C253" s="30"/>
      <c r="D253" s="31"/>
      <c r="E253" s="255" t="s">
        <v>0</v>
      </c>
      <c r="F253" s="256">
        <v>29178728</v>
      </c>
      <c r="G253" s="31"/>
    </row>
    <row r="254" spans="1:8" ht="15.75" thickBot="1">
      <c r="A254" s="18"/>
      <c r="B254" s="33"/>
      <c r="C254" s="55"/>
      <c r="D254" s="56"/>
      <c r="E254" s="255" t="s">
        <v>19</v>
      </c>
      <c r="F254" s="256">
        <v>5355816</v>
      </c>
      <c r="G254" s="31">
        <f>G255</f>
        <v>1350000</v>
      </c>
    </row>
    <row r="255" spans="1:8" ht="15.75" thickBot="1">
      <c r="A255" s="23"/>
      <c r="B255" s="27"/>
      <c r="C255" s="28"/>
      <c r="D255" s="29"/>
      <c r="E255" s="255" t="s">
        <v>20</v>
      </c>
      <c r="F255" s="256">
        <v>5355816</v>
      </c>
      <c r="G255" s="31">
        <v>1350000</v>
      </c>
    </row>
    <row r="256" spans="1:8" s="1398" customFormat="1" ht="61.5" customHeight="1" thickBot="1">
      <c r="A256" s="18"/>
      <c r="B256" s="1628" t="s">
        <v>84</v>
      </c>
      <c r="C256" s="1629"/>
      <c r="D256" s="1629"/>
      <c r="E256" s="1629"/>
      <c r="F256" s="1629"/>
      <c r="G256" s="1630"/>
      <c r="H256" s="1399"/>
    </row>
    <row r="257" spans="1:8" ht="15.75" thickBot="1">
      <c r="A257" s="23"/>
      <c r="B257" s="263"/>
      <c r="C257" s="264"/>
      <c r="D257" s="264"/>
      <c r="E257" s="265"/>
      <c r="F257" s="266"/>
      <c r="G257" s="267"/>
    </row>
    <row r="258" spans="1:8" ht="15.75" thickBot="1">
      <c r="A258" s="14">
        <f>A236+1</f>
        <v>18</v>
      </c>
      <c r="B258" s="15" t="s">
        <v>37</v>
      </c>
      <c r="C258" s="16"/>
      <c r="D258" s="17"/>
      <c r="E258" s="15" t="s">
        <v>33</v>
      </c>
      <c r="F258" s="16"/>
      <c r="G258" s="17"/>
      <c r="H258" s="1392" t="s">
        <v>66</v>
      </c>
    </row>
    <row r="259" spans="1:8" ht="15.75" thickBot="1">
      <c r="A259" s="19"/>
      <c r="B259" s="7" t="s">
        <v>38</v>
      </c>
      <c r="C259" s="52"/>
      <c r="D259" s="22"/>
      <c r="E259" s="20" t="s">
        <v>7</v>
      </c>
      <c r="F259" s="21"/>
      <c r="G259" s="22"/>
    </row>
    <row r="260" spans="1:8" ht="27" thickBot="1">
      <c r="A260" s="23"/>
      <c r="B260" s="24" t="s">
        <v>39</v>
      </c>
      <c r="C260" s="53"/>
      <c r="D260" s="54"/>
      <c r="E260" s="65" t="s">
        <v>82</v>
      </c>
      <c r="F260" s="66"/>
      <c r="G260" s="68"/>
    </row>
    <row r="261" spans="1:8" ht="15.75" thickBot="1">
      <c r="A261" s="23"/>
      <c r="B261" s="20" t="s">
        <v>23</v>
      </c>
      <c r="C261" s="28"/>
      <c r="D261" s="29"/>
      <c r="E261" s="255" t="s">
        <v>6</v>
      </c>
      <c r="F261" s="254">
        <v>62420959</v>
      </c>
      <c r="G261" s="29">
        <f>G262+G263+G268</f>
        <v>1143746</v>
      </c>
    </row>
    <row r="262" spans="1:8" ht="26.25" thickBot="1">
      <c r="A262" s="18"/>
      <c r="B262" s="20" t="s">
        <v>85</v>
      </c>
      <c r="C262" s="28">
        <v>7793732</v>
      </c>
      <c r="D262" s="29">
        <v>1143746</v>
      </c>
      <c r="E262" s="255" t="s">
        <v>11</v>
      </c>
      <c r="F262" s="256">
        <v>1493111</v>
      </c>
      <c r="G262" s="31"/>
    </row>
    <row r="263" spans="1:8" ht="15.75" thickBot="1">
      <c r="A263" s="18"/>
      <c r="B263" s="20"/>
      <c r="C263" s="30"/>
      <c r="D263" s="31"/>
      <c r="E263" s="255" t="s">
        <v>49</v>
      </c>
      <c r="F263" s="256">
        <v>24227</v>
      </c>
      <c r="G263" s="31"/>
    </row>
    <row r="264" spans="1:8" ht="15.75" thickBot="1">
      <c r="A264" s="18"/>
      <c r="B264" s="27"/>
      <c r="C264" s="28"/>
      <c r="D264" s="29"/>
      <c r="E264" s="255" t="s">
        <v>50</v>
      </c>
      <c r="F264" s="256">
        <v>24227</v>
      </c>
      <c r="G264" s="29"/>
    </row>
    <row r="265" spans="1:8" ht="15.75" thickBot="1">
      <c r="A265" s="18"/>
      <c r="B265" s="20"/>
      <c r="C265" s="30"/>
      <c r="D265" s="31"/>
      <c r="E265" s="255" t="s">
        <v>51</v>
      </c>
      <c r="F265" s="256">
        <v>24227</v>
      </c>
      <c r="G265" s="31"/>
    </row>
    <row r="266" spans="1:8" ht="26.25" thickBot="1">
      <c r="A266" s="18"/>
      <c r="B266" s="20"/>
      <c r="C266" s="30"/>
      <c r="D266" s="31"/>
      <c r="E266" s="255" t="s">
        <v>52</v>
      </c>
      <c r="F266" s="256">
        <v>24227</v>
      </c>
      <c r="G266" s="31"/>
    </row>
    <row r="267" spans="1:8" ht="26.25" thickBot="1">
      <c r="A267" s="18"/>
      <c r="B267" s="20"/>
      <c r="C267" s="30"/>
      <c r="D267" s="31"/>
      <c r="E267" s="255" t="s">
        <v>67</v>
      </c>
      <c r="F267" s="256">
        <v>24227</v>
      </c>
      <c r="G267" s="31"/>
    </row>
    <row r="268" spans="1:8" ht="15.75" thickBot="1">
      <c r="A268" s="18"/>
      <c r="B268" s="33"/>
      <c r="C268" s="55"/>
      <c r="D268" s="56"/>
      <c r="E268" s="255" t="s">
        <v>5</v>
      </c>
      <c r="F268" s="256">
        <v>60903621</v>
      </c>
      <c r="G268" s="31">
        <f>G269</f>
        <v>1143746</v>
      </c>
    </row>
    <row r="269" spans="1:8" ht="26.25" thickBot="1">
      <c r="A269" s="23"/>
      <c r="B269" s="27"/>
      <c r="C269" s="28"/>
      <c r="D269" s="29"/>
      <c r="E269" s="255" t="s">
        <v>4</v>
      </c>
      <c r="F269" s="256">
        <v>60903621</v>
      </c>
      <c r="G269" s="31">
        <v>1143746</v>
      </c>
    </row>
    <row r="270" spans="1:8" ht="15.75" thickBot="1">
      <c r="A270" s="18"/>
      <c r="B270" s="20"/>
      <c r="C270" s="30"/>
      <c r="D270" s="31"/>
      <c r="E270" s="255" t="s">
        <v>3</v>
      </c>
      <c r="F270" s="254">
        <v>62420959</v>
      </c>
      <c r="G270" s="29">
        <f>G271+G276</f>
        <v>1143746</v>
      </c>
    </row>
    <row r="271" spans="1:8" ht="15.75" thickBot="1">
      <c r="A271" s="18"/>
      <c r="B271" s="20"/>
      <c r="C271" s="30"/>
      <c r="D271" s="31"/>
      <c r="E271" s="255" t="s">
        <v>2</v>
      </c>
      <c r="F271" s="256">
        <v>57065143</v>
      </c>
      <c r="G271" s="31">
        <f>G272</f>
        <v>1143746</v>
      </c>
    </row>
    <row r="272" spans="1:8" ht="15.75" thickBot="1">
      <c r="A272" s="18"/>
      <c r="B272" s="27"/>
      <c r="C272" s="28"/>
      <c r="D272" s="29"/>
      <c r="E272" s="255" t="s">
        <v>12</v>
      </c>
      <c r="F272" s="256">
        <v>27886415</v>
      </c>
      <c r="G272" s="31">
        <f>G273</f>
        <v>1143746</v>
      </c>
    </row>
    <row r="273" spans="1:7" ht="15.75" thickBot="1">
      <c r="A273" s="18"/>
      <c r="B273" s="20"/>
      <c r="C273" s="30"/>
      <c r="D273" s="31"/>
      <c r="E273" s="255" t="s">
        <v>14</v>
      </c>
      <c r="F273" s="256">
        <v>27886415</v>
      </c>
      <c r="G273" s="31">
        <v>1143746</v>
      </c>
    </row>
    <row r="274" spans="1:7" ht="15.75" thickBot="1">
      <c r="A274" s="18"/>
      <c r="B274" s="20"/>
      <c r="C274" s="30"/>
      <c r="D274" s="31"/>
      <c r="E274" s="255" t="s">
        <v>1</v>
      </c>
      <c r="F274" s="256">
        <v>29178728</v>
      </c>
      <c r="G274" s="31"/>
    </row>
    <row r="275" spans="1:7" ht="15.75" thickBot="1">
      <c r="A275" s="18"/>
      <c r="B275" s="20"/>
      <c r="C275" s="30"/>
      <c r="D275" s="31"/>
      <c r="E275" s="255" t="s">
        <v>0</v>
      </c>
      <c r="F275" s="256">
        <v>29178728</v>
      </c>
      <c r="G275" s="31"/>
    </row>
    <row r="276" spans="1:7" ht="15.75" thickBot="1">
      <c r="A276" s="18"/>
      <c r="B276" s="33"/>
      <c r="C276" s="55"/>
      <c r="D276" s="56"/>
      <c r="E276" s="255" t="s">
        <v>19</v>
      </c>
      <c r="F276" s="256">
        <v>5355816</v>
      </c>
      <c r="G276" s="31">
        <f>G277</f>
        <v>0</v>
      </c>
    </row>
    <row r="277" spans="1:7" ht="15.75" thickBot="1">
      <c r="A277" s="23"/>
      <c r="B277" s="27"/>
      <c r="C277" s="28"/>
      <c r="D277" s="29"/>
      <c r="E277" s="255" t="s">
        <v>20</v>
      </c>
      <c r="F277" s="256">
        <v>5355816</v>
      </c>
      <c r="G277" s="31"/>
    </row>
    <row r="278" spans="1:7" ht="15.75" thickBot="1">
      <c r="A278" s="14"/>
      <c r="B278" s="15" t="s">
        <v>37</v>
      </c>
      <c r="C278" s="16"/>
      <c r="D278" s="17"/>
      <c r="E278" s="34" t="s">
        <v>33</v>
      </c>
      <c r="F278" s="35"/>
      <c r="G278" s="36"/>
    </row>
    <row r="279" spans="1:7" ht="15.75" thickBot="1">
      <c r="A279" s="19"/>
      <c r="B279" s="7" t="s">
        <v>38</v>
      </c>
      <c r="C279" s="52"/>
      <c r="D279" s="22"/>
      <c r="E279" s="38" t="s">
        <v>25</v>
      </c>
      <c r="F279" s="39"/>
      <c r="G279" s="40"/>
    </row>
    <row r="280" spans="1:7" ht="15.75" thickBot="1">
      <c r="A280" s="23"/>
      <c r="B280" s="24" t="s">
        <v>39</v>
      </c>
      <c r="C280" s="53"/>
      <c r="D280" s="54"/>
      <c r="E280" s="41" t="s">
        <v>34</v>
      </c>
      <c r="F280" s="42"/>
      <c r="G280" s="43"/>
    </row>
    <row r="281" spans="1:7" ht="15.75" thickBot="1">
      <c r="A281" s="23"/>
      <c r="B281" s="44" t="s">
        <v>65</v>
      </c>
      <c r="C281" s="45"/>
      <c r="D281" s="46"/>
      <c r="E281" s="44" t="s">
        <v>65</v>
      </c>
      <c r="F281" s="45"/>
      <c r="G281" s="46"/>
    </row>
    <row r="282" spans="1:7" ht="26.25" thickBot="1">
      <c r="A282" s="23"/>
      <c r="B282" s="20" t="s">
        <v>85</v>
      </c>
      <c r="C282" s="28">
        <v>6973319</v>
      </c>
      <c r="D282" s="29">
        <v>1143746</v>
      </c>
      <c r="E282" s="268" t="s">
        <v>6</v>
      </c>
      <c r="F282" s="269">
        <v>508888186</v>
      </c>
      <c r="G282" s="29">
        <f>G284</f>
        <v>1143746</v>
      </c>
    </row>
    <row r="283" spans="1:7" ht="27" thickBot="1">
      <c r="A283" s="23"/>
      <c r="B283" s="20"/>
      <c r="C283" s="28"/>
      <c r="D283" s="29"/>
      <c r="E283" s="198" t="s">
        <v>11</v>
      </c>
      <c r="F283" s="176">
        <v>4303518</v>
      </c>
      <c r="G283" s="29"/>
    </row>
    <row r="284" spans="1:7" ht="15.75" thickBot="1">
      <c r="A284" s="23"/>
      <c r="B284" s="20"/>
      <c r="C284" s="28"/>
      <c r="D284" s="29"/>
      <c r="E284" s="48" t="s">
        <v>5</v>
      </c>
      <c r="F284" s="49">
        <v>504584668</v>
      </c>
      <c r="G284" s="31">
        <f>G285</f>
        <v>1143746</v>
      </c>
    </row>
    <row r="285" spans="1:7" ht="27" thickBot="1">
      <c r="A285" s="23"/>
      <c r="B285" s="20"/>
      <c r="C285" s="28"/>
      <c r="D285" s="29"/>
      <c r="E285" s="48" t="s">
        <v>4</v>
      </c>
      <c r="F285" s="49">
        <v>504584668</v>
      </c>
      <c r="G285" s="31">
        <v>1143746</v>
      </c>
    </row>
    <row r="286" spans="1:7" ht="15.75" thickBot="1">
      <c r="A286" s="23"/>
      <c r="B286" s="20"/>
      <c r="C286" s="28"/>
      <c r="D286" s="29"/>
      <c r="E286" s="50" t="s">
        <v>3</v>
      </c>
      <c r="F286" s="51">
        <v>508888186</v>
      </c>
      <c r="G286" s="29">
        <f>G287+G303</f>
        <v>1143746</v>
      </c>
    </row>
    <row r="287" spans="1:7" ht="15.75" thickBot="1">
      <c r="A287" s="23"/>
      <c r="B287" s="20"/>
      <c r="C287" s="28"/>
      <c r="D287" s="29"/>
      <c r="E287" s="48" t="s">
        <v>2</v>
      </c>
      <c r="F287" s="49">
        <v>495523391</v>
      </c>
      <c r="G287" s="31">
        <f>G288</f>
        <v>1143746</v>
      </c>
    </row>
    <row r="288" spans="1:7" ht="15.75" thickBot="1">
      <c r="A288" s="23"/>
      <c r="B288" s="20"/>
      <c r="C288" s="28"/>
      <c r="D288" s="29"/>
      <c r="E288" s="48" t="s">
        <v>12</v>
      </c>
      <c r="F288" s="49">
        <v>483660250</v>
      </c>
      <c r="G288" s="31">
        <f>G290</f>
        <v>1143746</v>
      </c>
    </row>
    <row r="289" spans="1:7" ht="15.75" thickBot="1">
      <c r="A289" s="23"/>
      <c r="B289" s="20"/>
      <c r="C289" s="28"/>
      <c r="D289" s="29"/>
      <c r="E289" s="48" t="s">
        <v>13</v>
      </c>
      <c r="F289" s="49">
        <v>348108350</v>
      </c>
      <c r="G289" s="31"/>
    </row>
    <row r="290" spans="1:7" ht="15.75" thickBot="1">
      <c r="A290" s="23"/>
      <c r="B290" s="20"/>
      <c r="C290" s="28"/>
      <c r="D290" s="29"/>
      <c r="E290" s="48" t="s">
        <v>14</v>
      </c>
      <c r="F290" s="49">
        <v>135551900</v>
      </c>
      <c r="G290" s="31">
        <v>1143746</v>
      </c>
    </row>
    <row r="291" spans="1:7" ht="15.75" thickBot="1">
      <c r="A291" s="23"/>
      <c r="B291" s="20"/>
      <c r="C291" s="28"/>
      <c r="D291" s="29"/>
      <c r="E291" s="48" t="s">
        <v>1</v>
      </c>
      <c r="F291" s="49">
        <v>8276651</v>
      </c>
      <c r="G291" s="31"/>
    </row>
    <row r="292" spans="1:7" ht="15.75" thickBot="1">
      <c r="A292" s="23"/>
      <c r="B292" s="20"/>
      <c r="C292" s="28"/>
      <c r="D292" s="29"/>
      <c r="E292" s="48" t="s">
        <v>0</v>
      </c>
      <c r="F292" s="49">
        <v>8015939</v>
      </c>
      <c r="G292" s="31"/>
    </row>
    <row r="293" spans="1:7" ht="15.75" thickBot="1">
      <c r="A293" s="23"/>
      <c r="B293" s="20"/>
      <c r="C293" s="28"/>
      <c r="D293" s="29"/>
      <c r="E293" s="48" t="s">
        <v>17</v>
      </c>
      <c r="F293" s="49">
        <v>260712</v>
      </c>
      <c r="G293" s="31"/>
    </row>
    <row r="294" spans="1:7" ht="27" thickBot="1">
      <c r="A294" s="18"/>
      <c r="B294" s="20"/>
      <c r="C294" s="30"/>
      <c r="D294" s="31"/>
      <c r="E294" s="48" t="s">
        <v>26</v>
      </c>
      <c r="F294" s="49">
        <v>140306</v>
      </c>
      <c r="G294" s="31"/>
    </row>
    <row r="295" spans="1:7" ht="15.75" thickBot="1">
      <c r="A295" s="18"/>
      <c r="B295" s="20"/>
      <c r="C295" s="30"/>
      <c r="D295" s="31"/>
      <c r="E295" s="48" t="s">
        <v>27</v>
      </c>
      <c r="F295" s="49">
        <v>140306</v>
      </c>
      <c r="G295" s="31"/>
    </row>
    <row r="296" spans="1:7" ht="27" thickBot="1">
      <c r="A296" s="18"/>
      <c r="B296" s="27"/>
      <c r="C296" s="28"/>
      <c r="D296" s="29"/>
      <c r="E296" s="48" t="s">
        <v>15</v>
      </c>
      <c r="F296" s="49">
        <v>3446184</v>
      </c>
      <c r="G296" s="31"/>
    </row>
    <row r="297" spans="1:7" ht="15.75" thickBot="1">
      <c r="A297" s="18"/>
      <c r="B297" s="20"/>
      <c r="C297" s="30"/>
      <c r="D297" s="31"/>
      <c r="E297" s="48" t="s">
        <v>16</v>
      </c>
      <c r="F297" s="49">
        <v>276702</v>
      </c>
      <c r="G297" s="31"/>
    </row>
    <row r="298" spans="1:7" ht="27" thickBot="1">
      <c r="A298" s="18"/>
      <c r="B298" s="20"/>
      <c r="C298" s="30"/>
      <c r="D298" s="31"/>
      <c r="E298" s="48" t="s">
        <v>18</v>
      </c>
      <c r="F298" s="49">
        <v>7776</v>
      </c>
      <c r="G298" s="31"/>
    </row>
    <row r="299" spans="1:7" ht="27" thickBot="1">
      <c r="A299" s="18"/>
      <c r="B299" s="20"/>
      <c r="C299" s="30"/>
      <c r="D299" s="31"/>
      <c r="E299" s="48" t="s">
        <v>35</v>
      </c>
      <c r="F299" s="49">
        <v>268926</v>
      </c>
      <c r="G299" s="29"/>
    </row>
    <row r="300" spans="1:7" ht="27" thickBot="1">
      <c r="A300" s="18"/>
      <c r="B300" s="33"/>
      <c r="C300" s="55"/>
      <c r="D300" s="56"/>
      <c r="E300" s="48" t="s">
        <v>36</v>
      </c>
      <c r="F300" s="49">
        <v>268926</v>
      </c>
      <c r="G300" s="31"/>
    </row>
    <row r="301" spans="1:7" ht="27" thickBot="1">
      <c r="A301" s="23"/>
      <c r="B301" s="27"/>
      <c r="C301" s="28"/>
      <c r="D301" s="29"/>
      <c r="E301" s="48" t="s">
        <v>28</v>
      </c>
      <c r="F301" s="49">
        <v>3169482</v>
      </c>
      <c r="G301" s="31"/>
    </row>
    <row r="302" spans="1:7" ht="39.75" thickBot="1">
      <c r="A302" s="18"/>
      <c r="B302" s="20"/>
      <c r="C302" s="30"/>
      <c r="D302" s="31"/>
      <c r="E302" s="48" t="s">
        <v>29</v>
      </c>
      <c r="F302" s="49">
        <v>3169482</v>
      </c>
      <c r="G302" s="31"/>
    </row>
    <row r="303" spans="1:7" ht="15.75" thickBot="1">
      <c r="A303" s="18"/>
      <c r="B303" s="20"/>
      <c r="C303" s="30"/>
      <c r="D303" s="31"/>
      <c r="E303" s="48" t="s">
        <v>19</v>
      </c>
      <c r="F303" s="49">
        <v>13364795</v>
      </c>
      <c r="G303" s="31"/>
    </row>
    <row r="304" spans="1:7" ht="15.75" thickBot="1">
      <c r="A304" s="18"/>
      <c r="B304" s="270"/>
      <c r="C304" s="271"/>
      <c r="D304" s="272"/>
      <c r="E304" s="202" t="s">
        <v>20</v>
      </c>
      <c r="F304" s="211">
        <v>13364795</v>
      </c>
      <c r="G304" s="58"/>
    </row>
    <row r="305" spans="1:7" ht="15.75" thickBot="1">
      <c r="A305" s="23"/>
      <c r="B305" s="273" t="s">
        <v>74</v>
      </c>
      <c r="C305" s="274"/>
      <c r="D305" s="275"/>
      <c r="E305" s="44" t="s">
        <v>74</v>
      </c>
      <c r="F305" s="45"/>
      <c r="G305" s="46"/>
    </row>
    <row r="306" spans="1:7" ht="26.25" thickBot="1">
      <c r="A306" s="23"/>
      <c r="B306" s="20" t="s">
        <v>85</v>
      </c>
      <c r="C306" s="28">
        <v>2175472</v>
      </c>
      <c r="D306" s="29">
        <v>1143746</v>
      </c>
      <c r="E306" s="268" t="s">
        <v>6</v>
      </c>
      <c r="F306" s="269">
        <v>494219641</v>
      </c>
      <c r="G306" s="29">
        <f>G308</f>
        <v>1143746</v>
      </c>
    </row>
    <row r="307" spans="1:7" ht="27" thickBot="1">
      <c r="A307" s="23"/>
      <c r="B307" s="20"/>
      <c r="C307" s="28"/>
      <c r="D307" s="29"/>
      <c r="E307" s="198" t="s">
        <v>11</v>
      </c>
      <c r="F307" s="176">
        <v>4303518</v>
      </c>
      <c r="G307" s="29"/>
    </row>
    <row r="308" spans="1:7" ht="15.75" thickBot="1">
      <c r="A308" s="23"/>
      <c r="B308" s="20"/>
      <c r="C308" s="28"/>
      <c r="D308" s="29"/>
      <c r="E308" s="48" t="s">
        <v>5</v>
      </c>
      <c r="F308" s="49">
        <v>489916123</v>
      </c>
      <c r="G308" s="31">
        <f>G309</f>
        <v>1143746</v>
      </c>
    </row>
    <row r="309" spans="1:7" ht="27" thickBot="1">
      <c r="A309" s="23"/>
      <c r="B309" s="20"/>
      <c r="C309" s="28"/>
      <c r="D309" s="29"/>
      <c r="E309" s="48" t="s">
        <v>4</v>
      </c>
      <c r="F309" s="49">
        <v>489916123</v>
      </c>
      <c r="G309" s="31">
        <v>1143746</v>
      </c>
    </row>
    <row r="310" spans="1:7" ht="15.75" thickBot="1">
      <c r="A310" s="23"/>
      <c r="B310" s="20"/>
      <c r="C310" s="28"/>
      <c r="D310" s="29"/>
      <c r="E310" s="50" t="s">
        <v>3</v>
      </c>
      <c r="F310" s="51">
        <v>494219641</v>
      </c>
      <c r="G310" s="29">
        <f>G311+G327</f>
        <v>1143746</v>
      </c>
    </row>
    <row r="311" spans="1:7" ht="15.75" thickBot="1">
      <c r="A311" s="23"/>
      <c r="B311" s="20"/>
      <c r="C311" s="28"/>
      <c r="D311" s="29"/>
      <c r="E311" s="48" t="s">
        <v>2</v>
      </c>
      <c r="F311" s="49">
        <v>486658433</v>
      </c>
      <c r="G311" s="31">
        <f>G312</f>
        <v>1143746</v>
      </c>
    </row>
    <row r="312" spans="1:7" ht="15.75" thickBot="1">
      <c r="A312" s="23"/>
      <c r="B312" s="20"/>
      <c r="C312" s="28"/>
      <c r="D312" s="29"/>
      <c r="E312" s="48" t="s">
        <v>12</v>
      </c>
      <c r="F312" s="49">
        <v>478033018</v>
      </c>
      <c r="G312" s="31">
        <f>G314</f>
        <v>1143746</v>
      </c>
    </row>
    <row r="313" spans="1:7" ht="15.75" thickBot="1">
      <c r="A313" s="23"/>
      <c r="B313" s="20"/>
      <c r="C313" s="28"/>
      <c r="D313" s="29"/>
      <c r="E313" s="48" t="s">
        <v>13</v>
      </c>
      <c r="F313" s="49">
        <v>347688766</v>
      </c>
      <c r="G313" s="31"/>
    </row>
    <row r="314" spans="1:7" ht="15.75" thickBot="1">
      <c r="A314" s="23"/>
      <c r="B314" s="20"/>
      <c r="C314" s="28"/>
      <c r="D314" s="29"/>
      <c r="E314" s="48" t="s">
        <v>14</v>
      </c>
      <c r="F314" s="49">
        <v>130344252</v>
      </c>
      <c r="G314" s="31">
        <v>1143746</v>
      </c>
    </row>
    <row r="315" spans="1:7" ht="15.75" thickBot="1">
      <c r="A315" s="23"/>
      <c r="B315" s="20"/>
      <c r="C315" s="28"/>
      <c r="D315" s="29"/>
      <c r="E315" s="48" t="s">
        <v>1</v>
      </c>
      <c r="F315" s="49">
        <v>4463468</v>
      </c>
      <c r="G315" s="31"/>
    </row>
    <row r="316" spans="1:7" ht="15.75" thickBot="1">
      <c r="A316" s="23"/>
      <c r="B316" s="20"/>
      <c r="C316" s="28"/>
      <c r="D316" s="29"/>
      <c r="E316" s="48" t="s">
        <v>0</v>
      </c>
      <c r="F316" s="49">
        <v>4202756</v>
      </c>
      <c r="G316" s="31"/>
    </row>
    <row r="317" spans="1:7" ht="15.75" thickBot="1">
      <c r="A317" s="23"/>
      <c r="B317" s="20"/>
      <c r="C317" s="28"/>
      <c r="D317" s="29"/>
      <c r="E317" s="48" t="s">
        <v>17</v>
      </c>
      <c r="F317" s="49">
        <v>260712</v>
      </c>
      <c r="G317" s="31"/>
    </row>
    <row r="318" spans="1:7" ht="27" thickBot="1">
      <c r="A318" s="18"/>
      <c r="B318" s="20"/>
      <c r="C318" s="30"/>
      <c r="D318" s="31"/>
      <c r="E318" s="48" t="s">
        <v>26</v>
      </c>
      <c r="F318" s="49">
        <v>140306</v>
      </c>
      <c r="G318" s="31"/>
    </row>
    <row r="319" spans="1:7" ht="15.75" thickBot="1">
      <c r="A319" s="18"/>
      <c r="B319" s="20"/>
      <c r="C319" s="30"/>
      <c r="D319" s="31"/>
      <c r="E319" s="48" t="s">
        <v>27</v>
      </c>
      <c r="F319" s="49">
        <v>140306</v>
      </c>
      <c r="G319" s="31"/>
    </row>
    <row r="320" spans="1:7" ht="27" thickBot="1">
      <c r="A320" s="18"/>
      <c r="B320" s="27"/>
      <c r="C320" s="28"/>
      <c r="D320" s="29"/>
      <c r="E320" s="48" t="s">
        <v>15</v>
      </c>
      <c r="F320" s="49">
        <v>4021641</v>
      </c>
      <c r="G320" s="31"/>
    </row>
    <row r="321" spans="1:8" ht="15.75" thickBot="1">
      <c r="A321" s="18"/>
      <c r="B321" s="20"/>
      <c r="C321" s="30"/>
      <c r="D321" s="31"/>
      <c r="E321" s="48" t="s">
        <v>16</v>
      </c>
      <c r="F321" s="49">
        <v>15716</v>
      </c>
      <c r="G321" s="31"/>
    </row>
    <row r="322" spans="1:8" ht="27" thickBot="1">
      <c r="A322" s="18"/>
      <c r="B322" s="20"/>
      <c r="C322" s="30"/>
      <c r="D322" s="31"/>
      <c r="E322" s="48" t="s">
        <v>18</v>
      </c>
      <c r="F322" s="49">
        <v>7776</v>
      </c>
      <c r="G322" s="31"/>
    </row>
    <row r="323" spans="1:8" ht="27" thickBot="1">
      <c r="A323" s="18"/>
      <c r="B323" s="20"/>
      <c r="C323" s="30"/>
      <c r="D323" s="31"/>
      <c r="E323" s="48" t="s">
        <v>35</v>
      </c>
      <c r="F323" s="49">
        <v>7940</v>
      </c>
      <c r="G323" s="29"/>
    </row>
    <row r="324" spans="1:8" ht="27" thickBot="1">
      <c r="A324" s="18"/>
      <c r="B324" s="33"/>
      <c r="C324" s="55"/>
      <c r="D324" s="56"/>
      <c r="E324" s="48" t="s">
        <v>36</v>
      </c>
      <c r="F324" s="49">
        <v>7940</v>
      </c>
      <c r="G324" s="31"/>
    </row>
    <row r="325" spans="1:8" ht="27" thickBot="1">
      <c r="A325" s="23"/>
      <c r="B325" s="27"/>
      <c r="C325" s="28"/>
      <c r="D325" s="29"/>
      <c r="E325" s="48" t="s">
        <v>28</v>
      </c>
      <c r="F325" s="49">
        <v>4005925</v>
      </c>
      <c r="G325" s="31"/>
    </row>
    <row r="326" spans="1:8" ht="39.75" thickBot="1">
      <c r="A326" s="18"/>
      <c r="B326" s="20"/>
      <c r="C326" s="30"/>
      <c r="D326" s="31"/>
      <c r="E326" s="48" t="s">
        <v>29</v>
      </c>
      <c r="F326" s="49">
        <v>4005925</v>
      </c>
      <c r="G326" s="31"/>
    </row>
    <row r="327" spans="1:8" ht="15.75" thickBot="1">
      <c r="A327" s="18"/>
      <c r="B327" s="20"/>
      <c r="C327" s="30"/>
      <c r="D327" s="31"/>
      <c r="E327" s="48" t="s">
        <v>19</v>
      </c>
      <c r="F327" s="49">
        <v>7561208</v>
      </c>
      <c r="G327" s="31"/>
    </row>
    <row r="328" spans="1:8" ht="15.75" thickBot="1">
      <c r="A328" s="18"/>
      <c r="B328" s="27"/>
      <c r="C328" s="28"/>
      <c r="D328" s="29"/>
      <c r="E328" s="202" t="s">
        <v>20</v>
      </c>
      <c r="F328" s="211">
        <v>7561208</v>
      </c>
      <c r="G328" s="58"/>
    </row>
    <row r="329" spans="1:8" s="1398" customFormat="1" ht="59.1" customHeight="1" thickBot="1">
      <c r="A329" s="18"/>
      <c r="B329" s="1628" t="s">
        <v>86</v>
      </c>
      <c r="C329" s="1629"/>
      <c r="D329" s="1629"/>
      <c r="E329" s="1629"/>
      <c r="F329" s="1629"/>
      <c r="G329" s="1630"/>
      <c r="H329" s="1399"/>
    </row>
    <row r="330" spans="1:8" ht="15.75" thickBot="1"/>
    <row r="331" spans="1:8" ht="27.75" thickBot="1">
      <c r="A331" s="14">
        <f>A258+1</f>
        <v>19</v>
      </c>
      <c r="B331" s="15" t="s">
        <v>40</v>
      </c>
      <c r="C331" s="16"/>
      <c r="D331" s="17"/>
      <c r="E331" s="15" t="s">
        <v>33</v>
      </c>
      <c r="F331" s="16"/>
      <c r="G331" s="71"/>
      <c r="H331" s="1392" t="s">
        <v>66</v>
      </c>
    </row>
    <row r="332" spans="1:8" ht="15.75" thickBot="1">
      <c r="A332" s="19"/>
      <c r="B332" s="7" t="s">
        <v>7</v>
      </c>
      <c r="C332" s="52"/>
      <c r="D332" s="22"/>
      <c r="E332" s="20" t="s">
        <v>7</v>
      </c>
      <c r="F332" s="21"/>
      <c r="G332" s="72"/>
      <c r="H332" s="18"/>
    </row>
    <row r="333" spans="1:8" ht="39" thickBot="1">
      <c r="A333" s="23"/>
      <c r="B333" s="73" t="s">
        <v>42</v>
      </c>
      <c r="C333" s="74"/>
      <c r="D333" s="59"/>
      <c r="E333" s="73" t="s">
        <v>43</v>
      </c>
      <c r="F333" s="25"/>
      <c r="G333" s="75"/>
      <c r="H333" s="18"/>
    </row>
    <row r="334" spans="1:8" ht="15.75" thickBot="1">
      <c r="A334" s="23"/>
      <c r="B334" s="27" t="s">
        <v>6</v>
      </c>
      <c r="C334" s="28">
        <v>1167698156</v>
      </c>
      <c r="D334" s="76">
        <v>-497605</v>
      </c>
      <c r="E334" s="27" t="s">
        <v>6</v>
      </c>
      <c r="F334" s="28"/>
      <c r="G334" s="76">
        <f>G335</f>
        <v>497605</v>
      </c>
      <c r="H334" s="18"/>
    </row>
    <row r="335" spans="1:8" ht="15.75" thickBot="1">
      <c r="A335" s="18"/>
      <c r="B335" s="20" t="s">
        <v>5</v>
      </c>
      <c r="C335" s="30">
        <v>1167698156</v>
      </c>
      <c r="D335" s="77">
        <v>-497605</v>
      </c>
      <c r="E335" s="20" t="s">
        <v>5</v>
      </c>
      <c r="F335" s="30"/>
      <c r="G335" s="77">
        <f>G336</f>
        <v>497605</v>
      </c>
      <c r="H335" s="18"/>
    </row>
    <row r="336" spans="1:8" ht="26.25" thickBot="1">
      <c r="A336" s="18"/>
      <c r="B336" s="20" t="s">
        <v>4</v>
      </c>
      <c r="C336" s="30">
        <v>1167698156</v>
      </c>
      <c r="D336" s="77">
        <v>-497605</v>
      </c>
      <c r="E336" s="20" t="s">
        <v>4</v>
      </c>
      <c r="F336" s="30"/>
      <c r="G336" s="77">
        <f>G337</f>
        <v>497605</v>
      </c>
      <c r="H336" s="18"/>
    </row>
    <row r="337" spans="1:8" ht="15.75" thickBot="1">
      <c r="A337" s="18"/>
      <c r="B337" s="27" t="s">
        <v>3</v>
      </c>
      <c r="C337" s="28">
        <v>1167698156</v>
      </c>
      <c r="D337" s="76">
        <v>-497605</v>
      </c>
      <c r="E337" s="32" t="s">
        <v>3</v>
      </c>
      <c r="F337" s="28"/>
      <c r="G337" s="76">
        <f>G338+G342</f>
        <v>497605</v>
      </c>
      <c r="H337" s="18"/>
    </row>
    <row r="338" spans="1:8" ht="15.75" thickBot="1">
      <c r="A338" s="78"/>
      <c r="B338" s="20" t="s">
        <v>2</v>
      </c>
      <c r="C338" s="30">
        <v>1167698156</v>
      </c>
      <c r="D338" s="77">
        <v>-497605</v>
      </c>
      <c r="E338" s="20" t="s">
        <v>2</v>
      </c>
      <c r="F338" s="79"/>
      <c r="G338" s="77">
        <f>G339</f>
        <v>36182</v>
      </c>
      <c r="H338" s="78"/>
    </row>
    <row r="339" spans="1:8" ht="15.75" thickBot="1">
      <c r="A339" s="18"/>
      <c r="B339" s="20" t="s">
        <v>1</v>
      </c>
      <c r="C339" s="30">
        <v>1167698156</v>
      </c>
      <c r="D339" s="77">
        <v>-497605</v>
      </c>
      <c r="E339" s="20" t="s">
        <v>12</v>
      </c>
      <c r="F339" s="79"/>
      <c r="G339" s="77">
        <f>G340+G341</f>
        <v>36182</v>
      </c>
      <c r="H339" s="18"/>
    </row>
    <row r="340" spans="1:8" ht="15.75" thickBot="1">
      <c r="A340" s="18"/>
      <c r="B340" s="20" t="s">
        <v>0</v>
      </c>
      <c r="C340" s="30">
        <v>1167698156</v>
      </c>
      <c r="D340" s="77">
        <v>-497605</v>
      </c>
      <c r="E340" s="20" t="s">
        <v>13</v>
      </c>
      <c r="F340" s="79"/>
      <c r="G340" s="77">
        <v>474</v>
      </c>
      <c r="H340" s="18"/>
    </row>
    <row r="341" spans="1:8" ht="15.75" thickBot="1">
      <c r="A341" s="18"/>
      <c r="B341" s="33"/>
      <c r="C341" s="55"/>
      <c r="D341" s="56"/>
      <c r="E341" s="20" t="s">
        <v>14</v>
      </c>
      <c r="F341" s="79"/>
      <c r="G341" s="77">
        <v>35708</v>
      </c>
      <c r="H341" s="18"/>
    </row>
    <row r="342" spans="1:8" ht="15.75" thickBot="1">
      <c r="A342" s="18"/>
      <c r="B342" s="20"/>
      <c r="C342" s="80"/>
      <c r="D342" s="22"/>
      <c r="E342" s="20" t="s">
        <v>19</v>
      </c>
      <c r="F342" s="79"/>
      <c r="G342" s="77">
        <f>G343</f>
        <v>461423</v>
      </c>
      <c r="H342" s="18"/>
    </row>
    <row r="343" spans="1:8" ht="15.75" thickBot="1">
      <c r="A343" s="18"/>
      <c r="B343" s="81"/>
      <c r="C343" s="82"/>
      <c r="D343" s="83"/>
      <c r="E343" s="81" t="s">
        <v>20</v>
      </c>
      <c r="F343" s="84"/>
      <c r="G343" s="85">
        <v>461423</v>
      </c>
      <c r="H343" s="18"/>
    </row>
    <row r="344" spans="1:8" ht="15.75" thickBot="1">
      <c r="A344" s="19"/>
      <c r="B344" s="86" t="s">
        <v>21</v>
      </c>
      <c r="C344" s="16"/>
      <c r="D344" s="17"/>
      <c r="E344" s="86" t="s">
        <v>21</v>
      </c>
      <c r="F344" s="87"/>
      <c r="G344" s="71"/>
      <c r="H344" s="18"/>
    </row>
    <row r="345" spans="1:8" ht="27.75" thickBot="1">
      <c r="A345" s="19"/>
      <c r="B345" s="276" t="s">
        <v>40</v>
      </c>
      <c r="C345" s="52"/>
      <c r="D345" s="22"/>
      <c r="E345" s="276" t="s">
        <v>44</v>
      </c>
      <c r="F345" s="21"/>
      <c r="G345" s="72"/>
      <c r="H345" s="18"/>
    </row>
    <row r="346" spans="1:8" ht="39" thickBot="1">
      <c r="A346" s="23"/>
      <c r="B346" s="73" t="s">
        <v>42</v>
      </c>
      <c r="C346" s="74"/>
      <c r="D346" s="59"/>
      <c r="E346" s="73" t="s">
        <v>43</v>
      </c>
      <c r="F346" s="25"/>
      <c r="G346" s="75"/>
      <c r="H346" s="18"/>
    </row>
    <row r="347" spans="1:8" ht="26.25" thickBot="1">
      <c r="A347" s="18"/>
      <c r="B347" s="27" t="s">
        <v>87</v>
      </c>
      <c r="C347" s="277"/>
      <c r="D347" s="278"/>
      <c r="E347" s="144" t="s">
        <v>88</v>
      </c>
      <c r="F347" s="28"/>
      <c r="G347" s="90"/>
      <c r="H347" s="18"/>
    </row>
    <row r="348" spans="1:8" ht="15.75" thickBot="1">
      <c r="A348" s="37"/>
      <c r="B348" s="91"/>
      <c r="C348" s="92"/>
      <c r="D348" s="93"/>
      <c r="E348" s="94" t="s">
        <v>22</v>
      </c>
      <c r="F348" s="28"/>
      <c r="G348" s="90"/>
      <c r="H348" s="37"/>
    </row>
    <row r="349" spans="1:8" ht="41.25" thickBot="1">
      <c r="A349" s="37"/>
      <c r="B349" s="95"/>
      <c r="C349" s="92"/>
      <c r="D349" s="93"/>
      <c r="E349" s="95" t="s">
        <v>89</v>
      </c>
      <c r="F349" s="28"/>
      <c r="G349" s="90"/>
      <c r="H349" s="37"/>
    </row>
    <row r="350" spans="1:8" ht="15.75" thickBot="1">
      <c r="A350" s="37"/>
      <c r="B350" s="91" t="s">
        <v>23</v>
      </c>
      <c r="C350" s="92"/>
      <c r="D350" s="96"/>
      <c r="E350" s="144" t="s">
        <v>23</v>
      </c>
      <c r="F350" s="28"/>
      <c r="G350" s="90"/>
      <c r="H350" s="37"/>
    </row>
    <row r="351" spans="1:8" ht="15.75" thickBot="1">
      <c r="A351" s="18"/>
      <c r="B351" s="32" t="s">
        <v>6</v>
      </c>
      <c r="C351" s="28">
        <v>1167698156</v>
      </c>
      <c r="D351" s="76">
        <v>-497705</v>
      </c>
      <c r="E351" s="27" t="s">
        <v>6</v>
      </c>
      <c r="F351" s="28"/>
      <c r="G351" s="76">
        <f>G352</f>
        <v>497605</v>
      </c>
      <c r="H351" s="18"/>
    </row>
    <row r="352" spans="1:8" ht="15.75" thickBot="1">
      <c r="A352" s="18"/>
      <c r="B352" s="20" t="s">
        <v>5</v>
      </c>
      <c r="C352" s="30">
        <v>1167698156</v>
      </c>
      <c r="D352" s="77">
        <v>-497705</v>
      </c>
      <c r="E352" s="279" t="s">
        <v>5</v>
      </c>
      <c r="F352" s="30"/>
      <c r="G352" s="77">
        <f>G353</f>
        <v>497605</v>
      </c>
      <c r="H352" s="18"/>
    </row>
    <row r="353" spans="1:8" ht="15.75" thickBot="1">
      <c r="A353" s="18"/>
      <c r="B353" s="20" t="s">
        <v>4</v>
      </c>
      <c r="C353" s="30">
        <v>1167698156</v>
      </c>
      <c r="D353" s="77">
        <v>-497705</v>
      </c>
      <c r="E353" s="279" t="s">
        <v>4</v>
      </c>
      <c r="F353" s="30"/>
      <c r="G353" s="77">
        <f>G354</f>
        <v>497605</v>
      </c>
      <c r="H353" s="18"/>
    </row>
    <row r="354" spans="1:8" ht="15.75" thickBot="1">
      <c r="A354" s="18"/>
      <c r="B354" s="32" t="s">
        <v>3</v>
      </c>
      <c r="C354" s="28">
        <v>1167698156</v>
      </c>
      <c r="D354" s="76">
        <v>-497705</v>
      </c>
      <c r="E354" s="280" t="s">
        <v>3</v>
      </c>
      <c r="F354" s="28"/>
      <c r="G354" s="76">
        <f>G355+G359</f>
        <v>497605</v>
      </c>
      <c r="H354" s="18"/>
    </row>
    <row r="355" spans="1:8" ht="15.75" thickBot="1">
      <c r="A355" s="18"/>
      <c r="B355" s="20" t="s">
        <v>2</v>
      </c>
      <c r="C355" s="30">
        <v>1167698156</v>
      </c>
      <c r="D355" s="77">
        <v>-497705</v>
      </c>
      <c r="E355" s="281" t="s">
        <v>2</v>
      </c>
      <c r="F355" s="30"/>
      <c r="G355" s="77">
        <f>G356</f>
        <v>36182</v>
      </c>
      <c r="H355" s="18"/>
    </row>
    <row r="356" spans="1:8" ht="15.75" thickBot="1">
      <c r="A356" s="18"/>
      <c r="B356" s="20" t="s">
        <v>1</v>
      </c>
      <c r="C356" s="30">
        <v>1167698156</v>
      </c>
      <c r="D356" s="77">
        <v>-497705</v>
      </c>
      <c r="E356" s="281" t="s">
        <v>12</v>
      </c>
      <c r="F356" s="30"/>
      <c r="G356" s="77">
        <f>G357+G358</f>
        <v>36182</v>
      </c>
      <c r="H356" s="18"/>
    </row>
    <row r="357" spans="1:8" ht="15.75" thickBot="1">
      <c r="A357" s="18"/>
      <c r="B357" s="20" t="s">
        <v>0</v>
      </c>
      <c r="C357" s="30">
        <v>1167698156</v>
      </c>
      <c r="D357" s="77">
        <v>-497605</v>
      </c>
      <c r="E357" s="281" t="s">
        <v>13</v>
      </c>
      <c r="F357" s="30"/>
      <c r="G357" s="77">
        <v>474</v>
      </c>
      <c r="H357" s="18"/>
    </row>
    <row r="358" spans="1:8" ht="15.75" thickBot="1">
      <c r="A358" s="18"/>
      <c r="B358" s="20"/>
      <c r="C358" s="80"/>
      <c r="D358" s="22"/>
      <c r="E358" s="281" t="s">
        <v>14</v>
      </c>
      <c r="F358" s="30"/>
      <c r="G358" s="77">
        <v>35708</v>
      </c>
      <c r="H358" s="18"/>
    </row>
    <row r="359" spans="1:8" ht="15.75" thickBot="1">
      <c r="A359" s="18"/>
      <c r="B359" s="20"/>
      <c r="C359" s="80"/>
      <c r="D359" s="22"/>
      <c r="E359" s="281" t="s">
        <v>19</v>
      </c>
      <c r="F359" s="30"/>
      <c r="G359" s="77">
        <f>G360</f>
        <v>461423</v>
      </c>
      <c r="H359" s="18"/>
    </row>
    <row r="360" spans="1:8" ht="15.75" thickBot="1">
      <c r="A360" s="18"/>
      <c r="B360" s="20"/>
      <c r="C360" s="80"/>
      <c r="D360" s="57"/>
      <c r="E360" s="282" t="s">
        <v>20</v>
      </c>
      <c r="F360" s="30"/>
      <c r="G360" s="77">
        <v>461423</v>
      </c>
      <c r="H360" s="18"/>
    </row>
    <row r="361" spans="1:8" ht="61.5" customHeight="1" thickBot="1">
      <c r="A361" s="18"/>
      <c r="B361" s="1621" t="s">
        <v>90</v>
      </c>
      <c r="C361" s="1622"/>
      <c r="D361" s="1622"/>
      <c r="E361" s="1623"/>
      <c r="F361" s="1622"/>
      <c r="G361" s="1624"/>
      <c r="H361" s="18"/>
    </row>
    <row r="362" spans="1:8" ht="15.75" thickBot="1"/>
    <row r="363" spans="1:8" ht="15.75" thickBot="1">
      <c r="A363" s="14">
        <f>A331+1</f>
        <v>20</v>
      </c>
      <c r="B363" s="34" t="s">
        <v>44</v>
      </c>
      <c r="C363" s="35"/>
      <c r="D363" s="36"/>
      <c r="E363" s="78"/>
      <c r="F363" s="37"/>
      <c r="G363" s="37"/>
      <c r="H363" s="1392" t="s">
        <v>66</v>
      </c>
    </row>
    <row r="364" spans="1:8" ht="15.75" thickBot="1">
      <c r="A364" s="37"/>
      <c r="B364" s="38" t="s">
        <v>7</v>
      </c>
      <c r="C364" s="21"/>
      <c r="D364" s="118"/>
      <c r="E364" s="109"/>
      <c r="F364" s="78"/>
      <c r="G364" s="110"/>
      <c r="H364" s="37"/>
    </row>
    <row r="365" spans="1:8" ht="39" thickBot="1">
      <c r="A365" s="37"/>
      <c r="B365" s="111" t="s">
        <v>56</v>
      </c>
      <c r="C365" s="112"/>
      <c r="D365" s="113"/>
      <c r="E365" s="114"/>
      <c r="F365" s="115"/>
      <c r="G365" s="116"/>
      <c r="H365" s="37"/>
    </row>
    <row r="366" spans="1:8" ht="15.75" thickBot="1">
      <c r="A366" s="37"/>
      <c r="B366" s="124" t="s">
        <v>6</v>
      </c>
      <c r="C366" s="125">
        <f t="shared" ref="C366:D370" si="3">C367</f>
        <v>10453194</v>
      </c>
      <c r="D366" s="147">
        <f t="shared" si="3"/>
        <v>186602</v>
      </c>
      <c r="E366" s="127"/>
      <c r="F366" s="18"/>
      <c r="G366" s="18"/>
      <c r="H366" s="37"/>
    </row>
    <row r="367" spans="1:8" ht="15.75" thickBot="1">
      <c r="A367" s="37"/>
      <c r="B367" s="128" t="s">
        <v>58</v>
      </c>
      <c r="C367" s="129">
        <f t="shared" si="3"/>
        <v>10453194</v>
      </c>
      <c r="D367" s="148">
        <f t="shared" si="3"/>
        <v>186602</v>
      </c>
      <c r="E367" s="13"/>
      <c r="F367" s="131"/>
      <c r="G367" s="131"/>
      <c r="H367" s="37"/>
    </row>
    <row r="368" spans="1:8" ht="15.75" thickBot="1">
      <c r="A368" s="37"/>
      <c r="B368" s="128" t="s">
        <v>48</v>
      </c>
      <c r="C368" s="129">
        <f t="shared" si="3"/>
        <v>10453194</v>
      </c>
      <c r="D368" s="148">
        <f t="shared" si="3"/>
        <v>186602</v>
      </c>
      <c r="E368" s="12"/>
      <c r="F368" s="132"/>
      <c r="G368" s="132"/>
      <c r="H368" s="37"/>
    </row>
    <row r="369" spans="1:8" ht="15.75" thickBot="1">
      <c r="A369" s="37"/>
      <c r="B369" s="124" t="s">
        <v>3</v>
      </c>
      <c r="C369" s="133">
        <f t="shared" si="3"/>
        <v>10453194</v>
      </c>
      <c r="D369" s="149">
        <f t="shared" si="3"/>
        <v>186602</v>
      </c>
      <c r="E369" s="12"/>
      <c r="F369" s="132"/>
      <c r="G369" s="132"/>
      <c r="H369" s="37"/>
    </row>
    <row r="370" spans="1:8" ht="15.75" thickBot="1">
      <c r="A370" s="37"/>
      <c r="B370" s="128" t="s">
        <v>2</v>
      </c>
      <c r="C370" s="135">
        <f t="shared" si="3"/>
        <v>10453194</v>
      </c>
      <c r="D370" s="150">
        <f t="shared" si="3"/>
        <v>186602</v>
      </c>
      <c r="E370" s="13"/>
      <c r="F370" s="137"/>
      <c r="G370" s="137"/>
      <c r="H370" s="37"/>
    </row>
    <row r="371" spans="1:8" ht="27" thickBot="1">
      <c r="A371" s="37"/>
      <c r="B371" s="128" t="s">
        <v>15</v>
      </c>
      <c r="C371" s="135">
        <f>C372</f>
        <v>10453194</v>
      </c>
      <c r="D371" s="150">
        <f>D372</f>
        <v>186602</v>
      </c>
      <c r="E371" s="12"/>
      <c r="F371" s="138"/>
      <c r="G371" s="138"/>
      <c r="H371" s="37"/>
    </row>
    <row r="372" spans="1:8" ht="15.75" thickBot="1">
      <c r="A372" s="37"/>
      <c r="B372" s="283" t="s">
        <v>54</v>
      </c>
      <c r="C372" s="284">
        <v>10453194</v>
      </c>
      <c r="D372" s="285">
        <v>186602</v>
      </c>
      <c r="E372" s="12"/>
      <c r="F372" s="138"/>
      <c r="G372" s="138"/>
      <c r="H372" s="37"/>
    </row>
    <row r="373" spans="1:8" ht="16.5" thickBot="1">
      <c r="A373" s="64"/>
      <c r="B373" s="34" t="s">
        <v>33</v>
      </c>
      <c r="C373" s="35"/>
      <c r="D373" s="97"/>
      <c r="E373"/>
      <c r="F373"/>
      <c r="G373" s="98"/>
    </row>
    <row r="374" spans="1:8" ht="16.5" thickBot="1">
      <c r="A374" s="64"/>
      <c r="B374" s="38" t="s">
        <v>25</v>
      </c>
      <c r="C374" s="39"/>
      <c r="D374" s="99"/>
      <c r="E374"/>
      <c r="F374"/>
      <c r="G374" s="98"/>
    </row>
    <row r="375" spans="1:8" ht="26.25" thickBot="1">
      <c r="A375" s="70"/>
      <c r="B375" s="286" t="s">
        <v>45</v>
      </c>
      <c r="C375" s="287"/>
      <c r="D375" s="288"/>
      <c r="E375" s="37"/>
      <c r="F375" s="37"/>
      <c r="G375" s="100"/>
      <c r="H375" s="37"/>
    </row>
    <row r="376" spans="1:8" ht="15.75" thickBot="1">
      <c r="A376" s="70"/>
      <c r="B376" s="289" t="s">
        <v>24</v>
      </c>
      <c r="C376" s="248"/>
      <c r="D376" s="290"/>
      <c r="E376" s="37"/>
      <c r="F376" s="37"/>
      <c r="G376" s="100"/>
      <c r="H376" s="37"/>
    </row>
    <row r="377" spans="1:8" ht="15.75" thickBot="1">
      <c r="A377" s="70"/>
      <c r="B377" s="101" t="s">
        <v>6</v>
      </c>
      <c r="C377" s="102">
        <f>C378+C381+C386</f>
        <v>58525471</v>
      </c>
      <c r="D377" s="76">
        <f>D378</f>
        <v>186602</v>
      </c>
      <c r="E377" s="37"/>
      <c r="F377" s="37"/>
      <c r="G377" s="100"/>
      <c r="H377" s="37"/>
    </row>
    <row r="378" spans="1:8" ht="15.75" thickBot="1">
      <c r="A378" s="70"/>
      <c r="B378" s="103" t="s">
        <v>46</v>
      </c>
      <c r="C378" s="104">
        <v>24634402</v>
      </c>
      <c r="D378" s="77">
        <f>D379</f>
        <v>186602</v>
      </c>
      <c r="E378" s="37"/>
      <c r="F378" s="37"/>
      <c r="G378" s="100"/>
      <c r="H378" s="37"/>
    </row>
    <row r="379" spans="1:8" ht="15.75" thickBot="1">
      <c r="A379" s="70"/>
      <c r="B379" s="103" t="s">
        <v>47</v>
      </c>
      <c r="C379" s="104">
        <v>8936798</v>
      </c>
      <c r="D379" s="77">
        <f>D380</f>
        <v>186602</v>
      </c>
      <c r="E379" s="37"/>
      <c r="F379" s="37"/>
      <c r="G379" s="100"/>
      <c r="H379" s="37"/>
    </row>
    <row r="380" spans="1:8" ht="15.75" thickBot="1">
      <c r="A380" s="70"/>
      <c r="B380" s="103" t="s">
        <v>48</v>
      </c>
      <c r="C380" s="104">
        <v>15697604</v>
      </c>
      <c r="D380" s="77">
        <f>D388</f>
        <v>186602</v>
      </c>
      <c r="E380" s="37"/>
      <c r="F380" s="37"/>
      <c r="G380" s="100"/>
      <c r="H380" s="37"/>
    </row>
    <row r="381" spans="1:8" ht="15.75" thickBot="1">
      <c r="A381" s="70"/>
      <c r="B381" s="103" t="s">
        <v>49</v>
      </c>
      <c r="C381" s="104">
        <v>4888</v>
      </c>
      <c r="D381" s="77"/>
      <c r="E381" s="37"/>
      <c r="F381" s="37"/>
      <c r="G381" s="100"/>
      <c r="H381" s="37"/>
    </row>
    <row r="382" spans="1:8" ht="15.75" thickBot="1">
      <c r="A382" s="70"/>
      <c r="B382" s="103" t="s">
        <v>50</v>
      </c>
      <c r="C382" s="104">
        <v>4888</v>
      </c>
      <c r="D382" s="77"/>
      <c r="E382" s="37"/>
      <c r="F382" s="37"/>
      <c r="G382" s="100"/>
      <c r="H382" s="37"/>
    </row>
    <row r="383" spans="1:8" ht="15.75" thickBot="1">
      <c r="A383" s="70"/>
      <c r="B383" s="103" t="s">
        <v>51</v>
      </c>
      <c r="C383" s="104">
        <v>4888</v>
      </c>
      <c r="D383" s="77"/>
      <c r="E383" s="37"/>
      <c r="F383" s="37"/>
      <c r="G383" s="100"/>
      <c r="H383" s="37"/>
    </row>
    <row r="384" spans="1:8" ht="27" thickBot="1">
      <c r="A384" s="70"/>
      <c r="B384" s="103" t="s">
        <v>52</v>
      </c>
      <c r="C384" s="104">
        <v>4888</v>
      </c>
      <c r="D384" s="77"/>
      <c r="E384" s="37"/>
      <c r="F384" s="37"/>
      <c r="G384" s="100"/>
      <c r="H384" s="37"/>
    </row>
    <row r="385" spans="1:8" ht="27" thickBot="1">
      <c r="A385" s="70"/>
      <c r="B385" s="103" t="s">
        <v>53</v>
      </c>
      <c r="C385" s="104">
        <v>4888</v>
      </c>
      <c r="D385" s="77"/>
      <c r="E385" s="37"/>
      <c r="F385" s="37"/>
      <c r="G385" s="100"/>
      <c r="H385" s="37"/>
    </row>
    <row r="386" spans="1:8" ht="15.75" thickBot="1">
      <c r="A386" s="70"/>
      <c r="B386" s="103" t="s">
        <v>5</v>
      </c>
      <c r="C386" s="104">
        <v>33886181</v>
      </c>
      <c r="D386" s="77"/>
      <c r="E386" s="37"/>
      <c r="F386" s="37"/>
      <c r="G386" s="100"/>
      <c r="H386" s="37"/>
    </row>
    <row r="387" spans="1:8" ht="15.75" thickBot="1">
      <c r="A387" s="70"/>
      <c r="B387" s="103" t="s">
        <v>4</v>
      </c>
      <c r="C387" s="104">
        <v>33886181</v>
      </c>
      <c r="D387" s="77"/>
      <c r="E387" s="37"/>
      <c r="F387" s="37"/>
      <c r="G387" s="100"/>
      <c r="H387" s="37"/>
    </row>
    <row r="388" spans="1:8" ht="15.75" thickBot="1">
      <c r="A388" s="70"/>
      <c r="B388" s="101" t="s">
        <v>3</v>
      </c>
      <c r="C388" s="102">
        <v>58592345</v>
      </c>
      <c r="D388" s="76">
        <f>D389</f>
        <v>186602</v>
      </c>
      <c r="E388" s="37"/>
      <c r="F388" s="37"/>
      <c r="G388" s="100"/>
      <c r="H388" s="37"/>
    </row>
    <row r="389" spans="1:8" ht="15.75" thickBot="1">
      <c r="A389" s="70"/>
      <c r="B389" s="103" t="s">
        <v>2</v>
      </c>
      <c r="C389" s="105">
        <v>28245773</v>
      </c>
      <c r="D389" s="77">
        <f>D396</f>
        <v>186602</v>
      </c>
      <c r="E389" s="37"/>
      <c r="F389" s="37"/>
      <c r="G389" s="100"/>
      <c r="H389" s="37"/>
    </row>
    <row r="390" spans="1:8" ht="15.75" thickBot="1">
      <c r="A390" s="70"/>
      <c r="B390" s="103" t="s">
        <v>12</v>
      </c>
      <c r="C390" s="104">
        <v>11998949</v>
      </c>
      <c r="D390" s="77"/>
      <c r="E390" s="37"/>
      <c r="F390" s="37"/>
      <c r="G390" s="100"/>
      <c r="H390" s="37"/>
    </row>
    <row r="391" spans="1:8" ht="15.75" thickBot="1">
      <c r="A391" s="70"/>
      <c r="B391" s="103" t="s">
        <v>13</v>
      </c>
      <c r="C391" s="104">
        <v>2326424</v>
      </c>
      <c r="D391" s="77"/>
      <c r="E391" s="37"/>
      <c r="F391" s="37"/>
      <c r="G391" s="100"/>
      <c r="H391" s="37"/>
    </row>
    <row r="392" spans="1:8" ht="15.75" thickBot="1">
      <c r="A392" s="70"/>
      <c r="B392" s="103" t="s">
        <v>14</v>
      </c>
      <c r="C392" s="104">
        <v>9672525</v>
      </c>
      <c r="D392" s="77"/>
      <c r="E392" s="37"/>
      <c r="F392" s="37"/>
      <c r="G392" s="100"/>
      <c r="H392" s="37"/>
    </row>
    <row r="393" spans="1:8" ht="15.75" thickBot="1">
      <c r="A393" s="70"/>
      <c r="B393" s="103" t="s">
        <v>1</v>
      </c>
      <c r="C393" s="104">
        <v>252546</v>
      </c>
      <c r="D393" s="77"/>
      <c r="E393" s="37"/>
      <c r="F393" s="37"/>
      <c r="G393" s="100"/>
      <c r="H393" s="37"/>
    </row>
    <row r="394" spans="1:8" ht="15.75" thickBot="1">
      <c r="A394" s="70"/>
      <c r="B394" s="103" t="s">
        <v>0</v>
      </c>
      <c r="C394" s="104">
        <v>74271</v>
      </c>
      <c r="D394" s="77"/>
      <c r="E394" s="37"/>
      <c r="F394" s="37"/>
      <c r="G394" s="100"/>
      <c r="H394" s="37"/>
    </row>
    <row r="395" spans="1:8" ht="15.75" thickBot="1">
      <c r="A395" s="70"/>
      <c r="B395" s="103" t="s">
        <v>17</v>
      </c>
      <c r="C395" s="104">
        <v>178275</v>
      </c>
      <c r="D395" s="77"/>
      <c r="E395" s="37"/>
      <c r="F395" s="37"/>
      <c r="G395" s="100"/>
      <c r="H395" s="37"/>
    </row>
    <row r="396" spans="1:8" ht="27" thickBot="1">
      <c r="A396" s="70"/>
      <c r="B396" s="103" t="s">
        <v>15</v>
      </c>
      <c r="C396" s="104">
        <v>15994278</v>
      </c>
      <c r="D396" s="77">
        <v>186602</v>
      </c>
      <c r="E396" s="37"/>
      <c r="F396" s="37"/>
      <c r="G396" s="100"/>
      <c r="H396" s="37"/>
    </row>
    <row r="397" spans="1:8" ht="15.75" thickBot="1">
      <c r="A397" s="70"/>
      <c r="B397" s="103" t="s">
        <v>16</v>
      </c>
      <c r="C397" s="104">
        <v>246674</v>
      </c>
      <c r="D397" s="77"/>
      <c r="E397" s="37"/>
      <c r="F397" s="37"/>
      <c r="G397" s="100"/>
      <c r="H397" s="37"/>
    </row>
    <row r="398" spans="1:8" ht="27" thickBot="1">
      <c r="A398" s="70"/>
      <c r="B398" s="103" t="s">
        <v>35</v>
      </c>
      <c r="C398" s="104">
        <v>246674</v>
      </c>
      <c r="D398" s="77"/>
      <c r="E398" s="37"/>
      <c r="F398" s="37"/>
      <c r="G398" s="100"/>
      <c r="H398" s="37"/>
    </row>
    <row r="399" spans="1:8" ht="27" thickBot="1">
      <c r="A399" s="70"/>
      <c r="B399" s="103" t="s">
        <v>91</v>
      </c>
      <c r="C399" s="104">
        <v>246674</v>
      </c>
      <c r="D399" s="77"/>
      <c r="E399" s="37"/>
      <c r="F399" s="37"/>
      <c r="G399" s="100"/>
      <c r="H399" s="37"/>
    </row>
    <row r="400" spans="1:8" ht="39.75" thickBot="1">
      <c r="A400" s="70"/>
      <c r="B400" s="103" t="s">
        <v>92</v>
      </c>
      <c r="C400" s="104">
        <v>50000</v>
      </c>
      <c r="D400" s="77"/>
      <c r="E400" s="37"/>
      <c r="F400" s="37"/>
      <c r="G400" s="100"/>
      <c r="H400" s="37"/>
    </row>
    <row r="401" spans="1:8" ht="39.75" thickBot="1">
      <c r="A401" s="70"/>
      <c r="B401" s="291" t="s">
        <v>93</v>
      </c>
      <c r="C401" s="104">
        <v>50000</v>
      </c>
      <c r="D401" s="77"/>
      <c r="E401" s="37"/>
      <c r="F401" s="37"/>
      <c r="G401" s="100"/>
      <c r="H401" s="37"/>
    </row>
    <row r="402" spans="1:8" ht="15.75" thickBot="1">
      <c r="A402" s="70"/>
      <c r="B402" s="291" t="s">
        <v>54</v>
      </c>
      <c r="C402" s="104">
        <v>15697604</v>
      </c>
      <c r="D402" s="77">
        <v>186602</v>
      </c>
      <c r="E402" s="37"/>
      <c r="F402" s="37"/>
      <c r="G402" s="100"/>
      <c r="H402" s="37"/>
    </row>
    <row r="403" spans="1:8" ht="15.75" thickBot="1">
      <c r="A403" s="70"/>
      <c r="B403" s="291" t="s">
        <v>19</v>
      </c>
      <c r="C403" s="104">
        <v>30346572</v>
      </c>
      <c r="D403" s="77"/>
      <c r="E403" s="37"/>
      <c r="F403" s="37"/>
      <c r="G403" s="100"/>
      <c r="H403" s="37"/>
    </row>
    <row r="404" spans="1:8" ht="15.75" thickBot="1">
      <c r="A404" s="70"/>
      <c r="B404" s="291" t="s">
        <v>20</v>
      </c>
      <c r="C404" s="104">
        <v>30346572</v>
      </c>
      <c r="D404" s="77"/>
      <c r="E404" s="37"/>
      <c r="F404" s="37"/>
      <c r="G404" s="100"/>
      <c r="H404" s="37"/>
    </row>
    <row r="405" spans="1:8" ht="15.75" thickBot="1">
      <c r="A405" s="70"/>
      <c r="B405" s="103" t="s">
        <v>30</v>
      </c>
      <c r="C405" s="104">
        <v>-66874</v>
      </c>
      <c r="D405" s="77"/>
      <c r="E405" s="37"/>
      <c r="F405" s="37"/>
      <c r="G405" s="100"/>
      <c r="H405" s="37"/>
    </row>
    <row r="406" spans="1:8" ht="15.75" thickBot="1">
      <c r="A406" s="70"/>
      <c r="B406" s="103" t="s">
        <v>31</v>
      </c>
      <c r="C406" s="104">
        <v>66874</v>
      </c>
      <c r="D406" s="77"/>
      <c r="E406" s="37"/>
      <c r="F406" s="37"/>
      <c r="G406" s="100"/>
      <c r="H406" s="37"/>
    </row>
    <row r="407" spans="1:8" ht="15.75" thickBot="1">
      <c r="A407" s="70"/>
      <c r="B407" s="103" t="s">
        <v>32</v>
      </c>
      <c r="C407" s="104">
        <v>66874</v>
      </c>
      <c r="D407" s="77"/>
      <c r="E407" s="37"/>
      <c r="F407" s="37"/>
      <c r="G407" s="100"/>
      <c r="H407" s="37"/>
    </row>
    <row r="408" spans="1:8" ht="27" thickBot="1">
      <c r="A408" s="70"/>
      <c r="B408" s="292" t="s">
        <v>55</v>
      </c>
      <c r="C408" s="293">
        <v>66874</v>
      </c>
      <c r="D408" s="294"/>
      <c r="E408" s="37"/>
      <c r="F408" s="37"/>
      <c r="G408" s="100"/>
      <c r="H408" s="37"/>
    </row>
    <row r="409" spans="1:8" ht="15.75" thickBot="1">
      <c r="A409" s="70"/>
      <c r="B409" s="295" t="s">
        <v>33</v>
      </c>
      <c r="C409" s="296"/>
      <c r="D409" s="297"/>
      <c r="E409" s="37"/>
      <c r="F409" s="37"/>
      <c r="G409" s="100"/>
      <c r="H409" s="37"/>
    </row>
    <row r="410" spans="1:8" ht="15.75" thickBot="1">
      <c r="A410" s="37"/>
      <c r="B410" s="38" t="s">
        <v>21</v>
      </c>
      <c r="C410" s="21"/>
      <c r="D410" s="118"/>
      <c r="E410" s="298"/>
      <c r="F410" s="78"/>
      <c r="G410" s="110"/>
      <c r="H410" s="37"/>
    </row>
    <row r="411" spans="1:8" ht="39" thickBot="1">
      <c r="A411" s="37"/>
      <c r="B411" s="111" t="s">
        <v>56</v>
      </c>
      <c r="C411" s="112"/>
      <c r="D411" s="113"/>
      <c r="E411" s="110"/>
      <c r="F411" s="115"/>
      <c r="G411" s="116"/>
      <c r="H411" s="37"/>
    </row>
    <row r="412" spans="1:8" ht="15.75" thickBot="1">
      <c r="A412" s="37"/>
      <c r="B412" s="117" t="s">
        <v>22</v>
      </c>
      <c r="C412" s="21"/>
      <c r="D412" s="118"/>
      <c r="E412" s="299"/>
      <c r="F412" s="119"/>
      <c r="G412" s="120"/>
      <c r="H412" s="37"/>
    </row>
    <row r="413" spans="1:8" ht="41.25" thickBot="1">
      <c r="A413" s="37"/>
      <c r="B413" s="121" t="s">
        <v>57</v>
      </c>
      <c r="C413" s="122"/>
      <c r="D413" s="118"/>
      <c r="E413" s="300"/>
      <c r="F413" s="115"/>
      <c r="G413" s="116"/>
      <c r="H413" s="37"/>
    </row>
    <row r="414" spans="1:8" ht="15.75" thickBot="1">
      <c r="A414" s="37"/>
      <c r="B414" s="301" t="s">
        <v>23</v>
      </c>
      <c r="C414" s="55"/>
      <c r="D414" s="123"/>
      <c r="E414" s="302"/>
      <c r="F414" s="115"/>
      <c r="G414" s="116"/>
      <c r="H414" s="37"/>
    </row>
    <row r="415" spans="1:8" ht="15.75" thickBot="1">
      <c r="A415" s="37"/>
      <c r="B415" s="124" t="s">
        <v>6</v>
      </c>
      <c r="C415" s="125">
        <f t="shared" ref="C415:D420" si="4">C416</f>
        <v>10453194</v>
      </c>
      <c r="D415" s="149">
        <f t="shared" si="4"/>
        <v>186602</v>
      </c>
      <c r="E415" s="115"/>
      <c r="F415" s="18"/>
      <c r="G415" s="18"/>
      <c r="H415" s="37"/>
    </row>
    <row r="416" spans="1:8" ht="15.75" thickBot="1">
      <c r="A416" s="37"/>
      <c r="B416" s="128" t="s">
        <v>58</v>
      </c>
      <c r="C416" s="129">
        <f t="shared" si="4"/>
        <v>10453194</v>
      </c>
      <c r="D416" s="303">
        <f t="shared" si="4"/>
        <v>186602</v>
      </c>
      <c r="E416" s="304"/>
      <c r="F416" s="131"/>
      <c r="G416" s="131"/>
      <c r="H416" s="37"/>
    </row>
    <row r="417" spans="1:8" ht="15.75" thickBot="1">
      <c r="A417" s="37"/>
      <c r="B417" s="128" t="s">
        <v>48</v>
      </c>
      <c r="C417" s="129">
        <f t="shared" si="4"/>
        <v>10453194</v>
      </c>
      <c r="D417" s="305">
        <f t="shared" si="4"/>
        <v>186602</v>
      </c>
      <c r="E417" s="306"/>
      <c r="F417" s="132"/>
      <c r="G417" s="132"/>
      <c r="H417" s="37"/>
    </row>
    <row r="418" spans="1:8" ht="15.75" thickBot="1">
      <c r="A418" s="37"/>
      <c r="B418" s="124" t="s">
        <v>3</v>
      </c>
      <c r="C418" s="133">
        <f t="shared" si="4"/>
        <v>10453194</v>
      </c>
      <c r="D418" s="149">
        <f t="shared" si="4"/>
        <v>186602</v>
      </c>
      <c r="E418" s="132"/>
      <c r="F418" s="132"/>
      <c r="G418" s="132"/>
      <c r="H418" s="37"/>
    </row>
    <row r="419" spans="1:8" ht="15.75" thickBot="1">
      <c r="A419" s="37"/>
      <c r="B419" s="128" t="s">
        <v>2</v>
      </c>
      <c r="C419" s="135">
        <f t="shared" si="4"/>
        <v>10453194</v>
      </c>
      <c r="D419" s="303">
        <f t="shared" si="4"/>
        <v>186602</v>
      </c>
      <c r="E419" s="304"/>
      <c r="F419" s="137"/>
      <c r="G419" s="137"/>
      <c r="H419" s="37"/>
    </row>
    <row r="420" spans="1:8" ht="27" thickBot="1">
      <c r="A420" s="37"/>
      <c r="B420" s="128" t="s">
        <v>15</v>
      </c>
      <c r="C420" s="135">
        <f t="shared" si="4"/>
        <v>10453194</v>
      </c>
      <c r="D420" s="303">
        <f t="shared" si="4"/>
        <v>186602</v>
      </c>
      <c r="E420" s="306"/>
      <c r="F420" s="138"/>
      <c r="G420" s="138"/>
      <c r="H420" s="37"/>
    </row>
    <row r="421" spans="1:8" ht="15.75" thickBot="1">
      <c r="A421" s="37"/>
      <c r="B421" s="307" t="s">
        <v>54</v>
      </c>
      <c r="C421" s="308">
        <v>10453194</v>
      </c>
      <c r="D421" s="309">
        <v>186602</v>
      </c>
      <c r="E421" s="306"/>
      <c r="F421" s="138"/>
      <c r="G421" s="138"/>
      <c r="H421" s="37"/>
    </row>
    <row r="422" spans="1:8" ht="15.75" thickBot="1">
      <c r="A422" s="37"/>
      <c r="B422" s="310" t="s">
        <v>24</v>
      </c>
      <c r="C422" s="311"/>
      <c r="D422" s="312"/>
      <c r="E422" s="306"/>
      <c r="F422" s="138"/>
      <c r="G422" s="138"/>
      <c r="H422" s="37"/>
    </row>
    <row r="423" spans="1:8" ht="15.75" thickBot="1">
      <c r="A423" s="37"/>
      <c r="B423" s="124" t="s">
        <v>6</v>
      </c>
      <c r="C423" s="151">
        <f t="shared" ref="C423:D428" si="5">C424</f>
        <v>5079374</v>
      </c>
      <c r="D423" s="149">
        <f t="shared" si="5"/>
        <v>186602</v>
      </c>
      <c r="E423" s="115"/>
      <c r="F423" s="18"/>
      <c r="G423" s="18"/>
      <c r="H423" s="37"/>
    </row>
    <row r="424" spans="1:8" ht="15.75" thickBot="1">
      <c r="A424" s="37"/>
      <c r="B424" s="128" t="s">
        <v>58</v>
      </c>
      <c r="C424" s="152">
        <f t="shared" si="5"/>
        <v>5079374</v>
      </c>
      <c r="D424" s="303">
        <f t="shared" si="5"/>
        <v>186602</v>
      </c>
      <c r="E424" s="304"/>
      <c r="F424" s="131"/>
      <c r="G424" s="131"/>
      <c r="H424" s="37"/>
    </row>
    <row r="425" spans="1:8" ht="15.75" thickBot="1">
      <c r="A425" s="37"/>
      <c r="B425" s="128" t="s">
        <v>48</v>
      </c>
      <c r="C425" s="141">
        <f t="shared" si="5"/>
        <v>5079374</v>
      </c>
      <c r="D425" s="305">
        <f t="shared" si="5"/>
        <v>186602</v>
      </c>
      <c r="E425" s="306"/>
      <c r="F425" s="132"/>
      <c r="G425" s="132"/>
      <c r="H425" s="37"/>
    </row>
    <row r="426" spans="1:8" ht="15.75" thickBot="1">
      <c r="A426" s="37"/>
      <c r="B426" s="124" t="s">
        <v>3</v>
      </c>
      <c r="C426" s="151">
        <f t="shared" si="5"/>
        <v>5079374</v>
      </c>
      <c r="D426" s="149">
        <f t="shared" si="5"/>
        <v>186602</v>
      </c>
      <c r="E426" s="132"/>
      <c r="F426" s="132"/>
      <c r="G426" s="132"/>
      <c r="H426" s="37"/>
    </row>
    <row r="427" spans="1:8" ht="15.75" thickBot="1">
      <c r="A427" s="37"/>
      <c r="B427" s="128" t="s">
        <v>2</v>
      </c>
      <c r="C427" s="152">
        <f t="shared" si="5"/>
        <v>5079374</v>
      </c>
      <c r="D427" s="303">
        <f t="shared" si="5"/>
        <v>186602</v>
      </c>
      <c r="E427" s="304"/>
      <c r="F427" s="137"/>
      <c r="G427" s="137"/>
      <c r="H427" s="37"/>
    </row>
    <row r="428" spans="1:8" ht="27" thickBot="1">
      <c r="A428" s="37"/>
      <c r="B428" s="128" t="s">
        <v>15</v>
      </c>
      <c r="C428" s="152">
        <f t="shared" si="5"/>
        <v>5079374</v>
      </c>
      <c r="D428" s="303">
        <f t="shared" si="5"/>
        <v>186602</v>
      </c>
      <c r="E428" s="306"/>
      <c r="F428" s="138"/>
      <c r="G428" s="138"/>
      <c r="H428" s="37"/>
    </row>
    <row r="429" spans="1:8" ht="15.75" thickBot="1">
      <c r="A429" s="37"/>
      <c r="B429" s="128" t="s">
        <v>54</v>
      </c>
      <c r="C429" s="313">
        <v>5079374</v>
      </c>
      <c r="D429" s="303">
        <v>186602</v>
      </c>
      <c r="E429" s="306"/>
      <c r="F429" s="138"/>
      <c r="G429" s="138"/>
      <c r="H429" s="37"/>
    </row>
    <row r="430" spans="1:8" s="1398" customFormat="1" ht="84.95" customHeight="1" thickBot="1">
      <c r="A430" s="18"/>
      <c r="B430" s="1625" t="s">
        <v>94</v>
      </c>
      <c r="C430" s="1626"/>
      <c r="D430" s="1627"/>
      <c r="E430" s="1631"/>
      <c r="F430" s="1631"/>
      <c r="G430" s="1631"/>
      <c r="H430" s="18"/>
    </row>
    <row r="431" spans="1:8" ht="15.75" thickBot="1"/>
    <row r="432" spans="1:8" ht="27.75" thickBot="1">
      <c r="A432" s="14">
        <f>A363+1</f>
        <v>21</v>
      </c>
      <c r="B432" s="15" t="s">
        <v>40</v>
      </c>
      <c r="C432" s="16"/>
      <c r="D432" s="17"/>
      <c r="E432" s="15" t="s">
        <v>33</v>
      </c>
      <c r="F432" s="16"/>
      <c r="G432" s="71"/>
      <c r="H432" s="1392" t="s">
        <v>66</v>
      </c>
    </row>
    <row r="433" spans="1:8" ht="15.75" thickBot="1">
      <c r="A433" s="19"/>
      <c r="B433" s="7" t="s">
        <v>7</v>
      </c>
      <c r="C433" s="52"/>
      <c r="D433" s="22"/>
      <c r="E433" s="20" t="s">
        <v>7</v>
      </c>
      <c r="F433" s="21"/>
      <c r="G433" s="72"/>
      <c r="H433" s="18"/>
    </row>
    <row r="434" spans="1:8" ht="52.5" thickBot="1">
      <c r="A434" s="23"/>
      <c r="B434" s="73" t="s">
        <v>42</v>
      </c>
      <c r="C434" s="74"/>
      <c r="D434" s="59"/>
      <c r="E434" s="24" t="s">
        <v>59</v>
      </c>
      <c r="F434" s="25"/>
      <c r="G434" s="75"/>
      <c r="H434" s="18"/>
    </row>
    <row r="435" spans="1:8" ht="15.75" thickBot="1">
      <c r="A435" s="23"/>
      <c r="B435" s="27" t="s">
        <v>6</v>
      </c>
      <c r="C435" s="28">
        <v>1167698156</v>
      </c>
      <c r="D435" s="29">
        <v>-19909003</v>
      </c>
      <c r="E435" s="168" t="s">
        <v>6</v>
      </c>
      <c r="F435" s="61">
        <v>16610088</v>
      </c>
      <c r="G435" s="199">
        <f>G436</f>
        <v>19909003</v>
      </c>
      <c r="H435" s="18"/>
    </row>
    <row r="436" spans="1:8" ht="15.75" thickBot="1">
      <c r="A436" s="18"/>
      <c r="B436" s="20" t="s">
        <v>5</v>
      </c>
      <c r="C436" s="30">
        <v>1167698156</v>
      </c>
      <c r="D436" s="31">
        <v>-19909003</v>
      </c>
      <c r="E436" s="214" t="s">
        <v>5</v>
      </c>
      <c r="F436" s="80">
        <v>16610088</v>
      </c>
      <c r="G436" s="200">
        <f>G437</f>
        <v>19909003</v>
      </c>
      <c r="H436" s="18"/>
    </row>
    <row r="437" spans="1:8" ht="26.25" thickBot="1">
      <c r="A437" s="18"/>
      <c r="B437" s="20" t="s">
        <v>4</v>
      </c>
      <c r="C437" s="30">
        <v>1167698156</v>
      </c>
      <c r="D437" s="31">
        <v>-19909003</v>
      </c>
      <c r="E437" s="214" t="s">
        <v>4</v>
      </c>
      <c r="F437" s="80">
        <v>16610088</v>
      </c>
      <c r="G437" s="200">
        <f>G438</f>
        <v>19909003</v>
      </c>
      <c r="H437" s="18"/>
    </row>
    <row r="438" spans="1:8" ht="15.75" thickBot="1">
      <c r="A438" s="18"/>
      <c r="B438" s="27" t="s">
        <v>3</v>
      </c>
      <c r="C438" s="28">
        <v>1167698156</v>
      </c>
      <c r="D438" s="29">
        <v>-19909003</v>
      </c>
      <c r="E438" s="314" t="s">
        <v>3</v>
      </c>
      <c r="F438" s="61">
        <v>16610088</v>
      </c>
      <c r="G438" s="199">
        <f>G439+G446</f>
        <v>19909003</v>
      </c>
      <c r="H438" s="18"/>
    </row>
    <row r="439" spans="1:8" ht="15.75" thickBot="1">
      <c r="A439" s="78"/>
      <c r="B439" s="20" t="s">
        <v>2</v>
      </c>
      <c r="C439" s="30">
        <v>1167698156</v>
      </c>
      <c r="D439" s="31">
        <v>-19909003</v>
      </c>
      <c r="E439" s="214" t="s">
        <v>2</v>
      </c>
      <c r="F439" s="80">
        <v>8637956</v>
      </c>
      <c r="G439" s="200">
        <f>G440+G443</f>
        <v>19286015</v>
      </c>
      <c r="H439" s="78"/>
    </row>
    <row r="440" spans="1:8" ht="15.75" thickBot="1">
      <c r="A440" s="18"/>
      <c r="B440" s="20" t="s">
        <v>1</v>
      </c>
      <c r="C440" s="30">
        <v>1167698156</v>
      </c>
      <c r="D440" s="31">
        <v>-19909003</v>
      </c>
      <c r="E440" s="214" t="s">
        <v>12</v>
      </c>
      <c r="F440" s="80">
        <v>6811297</v>
      </c>
      <c r="G440" s="200">
        <f>G441+G442</f>
        <v>288420</v>
      </c>
      <c r="H440" s="18"/>
    </row>
    <row r="441" spans="1:8" ht="15.75" thickBot="1">
      <c r="A441" s="18"/>
      <c r="B441" s="20" t="s">
        <v>0</v>
      </c>
      <c r="C441" s="30">
        <v>1167698156</v>
      </c>
      <c r="D441" s="31">
        <v>-19909003</v>
      </c>
      <c r="E441" s="214" t="s">
        <v>13</v>
      </c>
      <c r="F441" s="80">
        <v>2473985</v>
      </c>
      <c r="G441" s="200">
        <f>128599+87144</f>
        <v>215743</v>
      </c>
      <c r="H441" s="18"/>
    </row>
    <row r="442" spans="1:8" ht="15.75" thickBot="1">
      <c r="A442" s="18"/>
      <c r="B442" s="33"/>
      <c r="C442" s="55"/>
      <c r="D442" s="56"/>
      <c r="E442" s="214" t="s">
        <v>14</v>
      </c>
      <c r="F442" s="80">
        <v>4337312</v>
      </c>
      <c r="G442" s="200">
        <f>62977+9700</f>
        <v>72677</v>
      </c>
      <c r="H442" s="18"/>
    </row>
    <row r="443" spans="1:8" ht="15.75" thickBot="1">
      <c r="A443" s="18"/>
      <c r="B443" s="20"/>
      <c r="C443" s="30"/>
      <c r="D443" s="22"/>
      <c r="E443" s="214" t="s">
        <v>1</v>
      </c>
      <c r="F443" s="80">
        <v>1826659</v>
      </c>
      <c r="G443" s="315">
        <f>G444</f>
        <v>18997595</v>
      </c>
      <c r="H443" s="18"/>
    </row>
    <row r="444" spans="1:8" ht="15.75" thickBot="1">
      <c r="A444" s="18"/>
      <c r="B444" s="20"/>
      <c r="C444" s="30"/>
      <c r="D444" s="22"/>
      <c r="E444" s="214" t="s">
        <v>0</v>
      </c>
      <c r="F444" s="80">
        <v>1651608</v>
      </c>
      <c r="G444" s="315">
        <v>18997595</v>
      </c>
      <c r="H444" s="18"/>
    </row>
    <row r="445" spans="1:8" ht="15.75" thickBot="1">
      <c r="A445" s="18"/>
      <c r="B445" s="20"/>
      <c r="C445" s="30"/>
      <c r="D445" s="22"/>
      <c r="E445" s="214" t="s">
        <v>17</v>
      </c>
      <c r="F445" s="80">
        <v>175051</v>
      </c>
      <c r="G445" s="315"/>
      <c r="H445" s="18"/>
    </row>
    <row r="446" spans="1:8" ht="15.75" thickBot="1">
      <c r="A446" s="18"/>
      <c r="B446" s="20"/>
      <c r="C446" s="80"/>
      <c r="D446" s="22"/>
      <c r="E446" s="169" t="s">
        <v>19</v>
      </c>
      <c r="F446" s="80">
        <v>7972132</v>
      </c>
      <c r="G446" s="315">
        <f>G447</f>
        <v>622988</v>
      </c>
      <c r="H446" s="18"/>
    </row>
    <row r="447" spans="1:8" ht="15.75" thickBot="1">
      <c r="A447" s="18"/>
      <c r="B447" s="81"/>
      <c r="C447" s="82"/>
      <c r="D447" s="83"/>
      <c r="E447" s="170" t="s">
        <v>20</v>
      </c>
      <c r="F447" s="203">
        <v>7972132</v>
      </c>
      <c r="G447" s="316">
        <f>223552+399436</f>
        <v>622988</v>
      </c>
      <c r="H447" s="18"/>
    </row>
    <row r="448" spans="1:8" ht="27.75" thickBot="1">
      <c r="A448" s="14"/>
      <c r="B448" s="15" t="s">
        <v>8</v>
      </c>
      <c r="C448" s="159"/>
      <c r="D448" s="160"/>
      <c r="E448" s="34" t="s">
        <v>33</v>
      </c>
      <c r="F448" s="35"/>
      <c r="G448" s="97"/>
      <c r="H448" s="37"/>
    </row>
    <row r="449" spans="1:8" ht="15.75" thickBot="1">
      <c r="A449" s="19"/>
      <c r="B449" s="38" t="s">
        <v>25</v>
      </c>
      <c r="C449" s="161"/>
      <c r="D449" s="162"/>
      <c r="E449" s="38" t="s">
        <v>25</v>
      </c>
      <c r="F449" s="39"/>
      <c r="G449" s="99"/>
      <c r="H449" s="37"/>
    </row>
    <row r="450" spans="1:8" ht="26.25" thickBot="1">
      <c r="A450" s="37"/>
      <c r="B450" s="286" t="s">
        <v>45</v>
      </c>
      <c r="C450" s="287"/>
      <c r="D450" s="317"/>
      <c r="E450" s="286" t="s">
        <v>45</v>
      </c>
      <c r="F450" s="287"/>
      <c r="G450" s="288"/>
      <c r="H450" s="37"/>
    </row>
    <row r="451" spans="1:8" ht="15.75" thickBot="1">
      <c r="A451" s="37"/>
      <c r="B451" s="318" t="s">
        <v>24</v>
      </c>
      <c r="C451" s="319"/>
      <c r="D451" s="320"/>
      <c r="E451" s="289" t="s">
        <v>24</v>
      </c>
      <c r="F451" s="248"/>
      <c r="G451" s="321"/>
      <c r="H451" s="37"/>
    </row>
    <row r="452" spans="1:8" ht="15.75" thickBot="1">
      <c r="A452" s="163"/>
      <c r="B452" s="164" t="s">
        <v>6</v>
      </c>
      <c r="C452" s="51">
        <v>1697001083</v>
      </c>
      <c r="D452" s="76">
        <v>-25220370</v>
      </c>
      <c r="E452" s="101" t="s">
        <v>6</v>
      </c>
      <c r="F452" s="102">
        <v>58525471</v>
      </c>
      <c r="G452" s="76">
        <f>G461</f>
        <v>25220370</v>
      </c>
      <c r="H452" s="163"/>
    </row>
    <row r="453" spans="1:8" ht="15.75" thickBot="1">
      <c r="A453" s="37"/>
      <c r="B453" s="62" t="s">
        <v>5</v>
      </c>
      <c r="C453" s="49">
        <v>1697001083</v>
      </c>
      <c r="D453" s="77">
        <v>-25220370</v>
      </c>
      <c r="E453" s="103" t="s">
        <v>46</v>
      </c>
      <c r="F453" s="104">
        <v>24634402</v>
      </c>
      <c r="G453" s="77"/>
      <c r="H453" s="37"/>
    </row>
    <row r="454" spans="1:8" ht="15.75" thickBot="1">
      <c r="A454" s="37"/>
      <c r="B454" s="62" t="s">
        <v>4</v>
      </c>
      <c r="C454" s="49">
        <v>1697001083</v>
      </c>
      <c r="D454" s="77">
        <v>-25220370</v>
      </c>
      <c r="E454" s="103" t="s">
        <v>47</v>
      </c>
      <c r="F454" s="104">
        <v>8936798</v>
      </c>
      <c r="G454" s="77"/>
      <c r="H454" s="37"/>
    </row>
    <row r="455" spans="1:8" ht="15.75" thickBot="1">
      <c r="A455" s="37"/>
      <c r="B455" s="164" t="s">
        <v>3</v>
      </c>
      <c r="C455" s="51">
        <v>1697001083</v>
      </c>
      <c r="D455" s="76">
        <v>-25220370</v>
      </c>
      <c r="E455" s="103" t="s">
        <v>48</v>
      </c>
      <c r="F455" s="104">
        <v>15697604</v>
      </c>
      <c r="G455" s="77"/>
      <c r="H455" s="37"/>
    </row>
    <row r="456" spans="1:8" ht="15.75" thickBot="1">
      <c r="A456" s="37"/>
      <c r="B456" s="62" t="s">
        <v>2</v>
      </c>
      <c r="C456" s="49">
        <v>1697001083</v>
      </c>
      <c r="D456" s="77">
        <v>-25220370</v>
      </c>
      <c r="E456" s="103" t="s">
        <v>49</v>
      </c>
      <c r="F456" s="104">
        <v>4888</v>
      </c>
      <c r="G456" s="77"/>
      <c r="H456" s="37"/>
    </row>
    <row r="457" spans="1:8" ht="15.75" thickBot="1">
      <c r="A457" s="37"/>
      <c r="B457" s="62" t="s">
        <v>1</v>
      </c>
      <c r="C457" s="49">
        <v>1697001083</v>
      </c>
      <c r="D457" s="77">
        <v>-25220370</v>
      </c>
      <c r="E457" s="103" t="s">
        <v>50</v>
      </c>
      <c r="F457" s="104">
        <v>4888</v>
      </c>
      <c r="G457" s="77"/>
      <c r="H457" s="37"/>
    </row>
    <row r="458" spans="1:8" ht="15.75" thickBot="1">
      <c r="A458" s="37"/>
      <c r="B458" s="62" t="s">
        <v>0</v>
      </c>
      <c r="C458" s="49">
        <v>1697001083</v>
      </c>
      <c r="D458" s="77">
        <v>-25220370</v>
      </c>
      <c r="E458" s="103" t="s">
        <v>51</v>
      </c>
      <c r="F458" s="104">
        <v>4888</v>
      </c>
      <c r="G458" s="77"/>
      <c r="H458" s="37"/>
    </row>
    <row r="459" spans="1:8" ht="27" thickBot="1">
      <c r="A459" s="37"/>
      <c r="B459" s="164"/>
      <c r="C459" s="49"/>
      <c r="D459" s="31"/>
      <c r="E459" s="103" t="s">
        <v>52</v>
      </c>
      <c r="F459" s="104">
        <v>4888</v>
      </c>
      <c r="G459" s="77"/>
      <c r="H459" s="37"/>
    </row>
    <row r="460" spans="1:8" ht="27" thickBot="1">
      <c r="A460" s="37"/>
      <c r="B460" s="164"/>
      <c r="C460" s="49"/>
      <c r="D460" s="31"/>
      <c r="E460" s="103" t="s">
        <v>53</v>
      </c>
      <c r="F460" s="104">
        <v>4888</v>
      </c>
      <c r="G460" s="77"/>
      <c r="H460" s="37"/>
    </row>
    <row r="461" spans="1:8" ht="15.75" thickBot="1">
      <c r="A461" s="37"/>
      <c r="B461" s="164"/>
      <c r="C461" s="49"/>
      <c r="D461" s="31"/>
      <c r="E461" s="103" t="s">
        <v>5</v>
      </c>
      <c r="F461" s="104">
        <v>33886181</v>
      </c>
      <c r="G461" s="77">
        <f>G462</f>
        <v>25220370</v>
      </c>
      <c r="H461" s="37"/>
    </row>
    <row r="462" spans="1:8" ht="27" thickBot="1">
      <c r="A462" s="37"/>
      <c r="B462" s="164"/>
      <c r="C462" s="49"/>
      <c r="D462" s="31"/>
      <c r="E462" s="103" t="s">
        <v>4</v>
      </c>
      <c r="F462" s="104">
        <v>33886181</v>
      </c>
      <c r="G462" s="77">
        <f>G463</f>
        <v>25220370</v>
      </c>
      <c r="H462" s="37"/>
    </row>
    <row r="463" spans="1:8" ht="15.75" thickBot="1">
      <c r="A463" s="37"/>
      <c r="B463" s="164"/>
      <c r="C463" s="49"/>
      <c r="D463" s="31"/>
      <c r="E463" s="101" t="s">
        <v>3</v>
      </c>
      <c r="F463" s="102">
        <v>58592345</v>
      </c>
      <c r="G463" s="76">
        <f>G464+G478</f>
        <v>25220370</v>
      </c>
      <c r="H463" s="37"/>
    </row>
    <row r="464" spans="1:8" ht="15.75" thickBot="1">
      <c r="A464" s="163"/>
      <c r="B464" s="164"/>
      <c r="C464" s="51"/>
      <c r="D464" s="29"/>
      <c r="E464" s="103" t="s">
        <v>2</v>
      </c>
      <c r="F464" s="104">
        <v>28245773</v>
      </c>
      <c r="G464" s="77">
        <f>G465+G468</f>
        <v>24428766</v>
      </c>
      <c r="H464" s="163"/>
    </row>
    <row r="465" spans="1:8" ht="15.75" thickBot="1">
      <c r="A465" s="37"/>
      <c r="B465" s="63"/>
      <c r="C465" s="61"/>
      <c r="D465" s="29"/>
      <c r="E465" s="103" t="s">
        <v>12</v>
      </c>
      <c r="F465" s="105">
        <v>11998949</v>
      </c>
      <c r="G465" s="77">
        <f>G466+G467</f>
        <v>139786</v>
      </c>
      <c r="H465" s="37"/>
    </row>
    <row r="466" spans="1:8" ht="15.75" thickBot="1">
      <c r="A466" s="37"/>
      <c r="B466" s="164"/>
      <c r="C466" s="49"/>
      <c r="D466" s="31"/>
      <c r="E466" s="103" t="s">
        <v>13</v>
      </c>
      <c r="F466" s="104">
        <v>2326424</v>
      </c>
      <c r="G466" s="77">
        <v>98549</v>
      </c>
      <c r="H466" s="37"/>
    </row>
    <row r="467" spans="1:8" ht="15.75" thickBot="1">
      <c r="A467" s="37"/>
      <c r="B467" s="50"/>
      <c r="C467" s="51"/>
      <c r="D467" s="29"/>
      <c r="E467" s="103" t="s">
        <v>14</v>
      </c>
      <c r="F467" s="104">
        <v>9672525</v>
      </c>
      <c r="G467" s="77">
        <v>41237</v>
      </c>
      <c r="H467" s="37"/>
    </row>
    <row r="468" spans="1:8" ht="15.75" thickBot="1">
      <c r="A468" s="37"/>
      <c r="B468" s="48"/>
      <c r="C468" s="49"/>
      <c r="D468" s="31"/>
      <c r="E468" s="103" t="s">
        <v>1</v>
      </c>
      <c r="F468" s="104">
        <v>252546</v>
      </c>
      <c r="G468" s="77">
        <f>G469</f>
        <v>24288980</v>
      </c>
      <c r="H468" s="37"/>
    </row>
    <row r="469" spans="1:8" ht="15.75" thickBot="1">
      <c r="A469" s="37"/>
      <c r="B469" s="48"/>
      <c r="C469" s="49"/>
      <c r="D469" s="31"/>
      <c r="E469" s="103" t="s">
        <v>0</v>
      </c>
      <c r="F469" s="104">
        <v>74271</v>
      </c>
      <c r="G469" s="77">
        <v>24288980</v>
      </c>
      <c r="H469" s="37"/>
    </row>
    <row r="470" spans="1:8" ht="15.75" thickBot="1">
      <c r="A470" s="37"/>
      <c r="B470" s="48"/>
      <c r="C470" s="49"/>
      <c r="D470" s="31"/>
      <c r="E470" s="103" t="s">
        <v>17</v>
      </c>
      <c r="F470" s="104">
        <v>178275</v>
      </c>
      <c r="G470" s="77"/>
      <c r="H470" s="37"/>
    </row>
    <row r="471" spans="1:8" ht="27" thickBot="1">
      <c r="A471" s="37"/>
      <c r="B471" s="48"/>
      <c r="C471" s="49"/>
      <c r="D471" s="31"/>
      <c r="E471" s="103" t="s">
        <v>15</v>
      </c>
      <c r="F471" s="104">
        <v>15994278</v>
      </c>
      <c r="G471" s="77"/>
      <c r="H471" s="37"/>
    </row>
    <row r="472" spans="1:8" ht="15.75" thickBot="1">
      <c r="A472" s="37"/>
      <c r="B472" s="48"/>
      <c r="C472" s="49"/>
      <c r="D472" s="31"/>
      <c r="E472" s="103" t="s">
        <v>16</v>
      </c>
      <c r="F472" s="104">
        <v>246674</v>
      </c>
      <c r="G472" s="77"/>
      <c r="H472" s="37"/>
    </row>
    <row r="473" spans="1:8" ht="27" thickBot="1">
      <c r="A473" s="37"/>
      <c r="B473" s="48"/>
      <c r="C473" s="49"/>
      <c r="D473" s="31"/>
      <c r="E473" s="103" t="s">
        <v>35</v>
      </c>
      <c r="F473" s="104">
        <v>246674</v>
      </c>
      <c r="G473" s="77"/>
      <c r="H473" s="37"/>
    </row>
    <row r="474" spans="1:8" ht="27" thickBot="1">
      <c r="A474" s="37"/>
      <c r="B474" s="48"/>
      <c r="C474" s="49"/>
      <c r="D474" s="31"/>
      <c r="E474" s="103" t="s">
        <v>91</v>
      </c>
      <c r="F474" s="104">
        <v>246674</v>
      </c>
      <c r="G474" s="77"/>
      <c r="H474" s="37"/>
    </row>
    <row r="475" spans="1:8" ht="52.5" thickBot="1">
      <c r="A475" s="37"/>
      <c r="B475" s="48"/>
      <c r="C475" s="49"/>
      <c r="D475" s="31"/>
      <c r="E475" s="103" t="s">
        <v>92</v>
      </c>
      <c r="F475" s="104">
        <v>50000</v>
      </c>
      <c r="G475" s="77"/>
      <c r="H475" s="37"/>
    </row>
    <row r="476" spans="1:8" ht="39.75" thickBot="1">
      <c r="A476" s="37"/>
      <c r="B476" s="48"/>
      <c r="C476" s="49"/>
      <c r="D476" s="31"/>
      <c r="E476" s="291" t="s">
        <v>93</v>
      </c>
      <c r="F476" s="104">
        <v>50000</v>
      </c>
      <c r="G476" s="77"/>
      <c r="H476" s="37"/>
    </row>
    <row r="477" spans="1:8" ht="15.75" thickBot="1">
      <c r="A477" s="37"/>
      <c r="B477" s="48"/>
      <c r="C477" s="49"/>
      <c r="D477" s="31"/>
      <c r="E477" s="291" t="s">
        <v>54</v>
      </c>
      <c r="F477" s="104">
        <v>15697604</v>
      </c>
      <c r="G477" s="77"/>
      <c r="H477" s="37"/>
    </row>
    <row r="478" spans="1:8" ht="15.75" thickBot="1">
      <c r="A478" s="37"/>
      <c r="B478" s="48"/>
      <c r="C478" s="49"/>
      <c r="D478" s="31"/>
      <c r="E478" s="291" t="s">
        <v>19</v>
      </c>
      <c r="F478" s="104">
        <v>30346572</v>
      </c>
      <c r="G478" s="77">
        <f>G479</f>
        <v>791604</v>
      </c>
      <c r="H478" s="37"/>
    </row>
    <row r="479" spans="1:8" ht="15.75" thickBot="1">
      <c r="A479" s="37"/>
      <c r="B479" s="48"/>
      <c r="C479" s="49"/>
      <c r="D479" s="31"/>
      <c r="E479" s="291" t="s">
        <v>20</v>
      </c>
      <c r="F479" s="322">
        <v>30346572</v>
      </c>
      <c r="G479" s="323">
        <v>791604</v>
      </c>
      <c r="H479" s="37"/>
    </row>
    <row r="480" spans="1:8" ht="15.75" thickBot="1">
      <c r="A480" s="37"/>
      <c r="B480" s="48"/>
      <c r="C480" s="49"/>
      <c r="D480" s="31"/>
      <c r="E480" s="103" t="s">
        <v>30</v>
      </c>
      <c r="F480" s="322">
        <v>-66874</v>
      </c>
      <c r="G480" s="323"/>
      <c r="H480" s="37"/>
    </row>
    <row r="481" spans="1:8" ht="15.75" thickBot="1">
      <c r="A481" s="37"/>
      <c r="B481" s="48"/>
      <c r="C481" s="49"/>
      <c r="D481" s="31"/>
      <c r="E481" s="103" t="s">
        <v>31</v>
      </c>
      <c r="F481" s="322">
        <v>66874</v>
      </c>
      <c r="G481" s="323"/>
      <c r="H481" s="37"/>
    </row>
    <row r="482" spans="1:8" ht="15.75" thickBot="1">
      <c r="A482" s="37"/>
      <c r="B482" s="48"/>
      <c r="C482" s="49"/>
      <c r="D482" s="31"/>
      <c r="E482" s="103" t="s">
        <v>32</v>
      </c>
      <c r="F482" s="322">
        <v>66874</v>
      </c>
      <c r="G482" s="323"/>
      <c r="H482" s="37"/>
    </row>
    <row r="483" spans="1:8" ht="27" thickBot="1">
      <c r="A483" s="37"/>
      <c r="B483" s="165"/>
      <c r="C483" s="166"/>
      <c r="D483" s="157"/>
      <c r="E483" s="106" t="s">
        <v>55</v>
      </c>
      <c r="F483" s="107">
        <v>66874</v>
      </c>
      <c r="G483" s="85"/>
      <c r="H483" s="37"/>
    </row>
    <row r="484" spans="1:8">
      <c r="A484" s="37"/>
      <c r="B484" s="324" t="s">
        <v>74</v>
      </c>
      <c r="C484" s="325"/>
      <c r="D484" s="326"/>
      <c r="E484" s="327" t="s">
        <v>74</v>
      </c>
      <c r="F484" s="328"/>
      <c r="G484" s="329"/>
      <c r="H484" s="37"/>
    </row>
    <row r="485" spans="1:8">
      <c r="A485" s="163"/>
      <c r="B485" s="164" t="s">
        <v>6</v>
      </c>
      <c r="C485" s="51">
        <v>1562267793</v>
      </c>
      <c r="D485" s="76">
        <v>-12455667</v>
      </c>
      <c r="E485" s="101" t="s">
        <v>6</v>
      </c>
      <c r="F485" s="102">
        <v>23473845</v>
      </c>
      <c r="G485" s="76">
        <f>G489</f>
        <v>12455667</v>
      </c>
      <c r="H485" s="163"/>
    </row>
    <row r="486" spans="1:8">
      <c r="A486" s="37"/>
      <c r="B486" s="62" t="s">
        <v>5</v>
      </c>
      <c r="C486" s="49">
        <v>1562267793</v>
      </c>
      <c r="D486" s="77">
        <v>-12455667</v>
      </c>
      <c r="E486" s="103" t="s">
        <v>46</v>
      </c>
      <c r="F486" s="104">
        <v>19753929</v>
      </c>
      <c r="G486" s="77"/>
      <c r="H486" s="37"/>
    </row>
    <row r="487" spans="1:8">
      <c r="A487" s="37"/>
      <c r="B487" s="62" t="s">
        <v>4</v>
      </c>
      <c r="C487" s="49">
        <v>1562267793</v>
      </c>
      <c r="D487" s="77">
        <v>-12455667</v>
      </c>
      <c r="E487" s="103" t="s">
        <v>47</v>
      </c>
      <c r="F487" s="104">
        <v>8769557</v>
      </c>
      <c r="G487" s="77"/>
      <c r="H487" s="37"/>
    </row>
    <row r="488" spans="1:8">
      <c r="A488" s="37"/>
      <c r="B488" s="164" t="s">
        <v>3</v>
      </c>
      <c r="C488" s="51">
        <v>1562267793</v>
      </c>
      <c r="D488" s="76">
        <v>-12455667</v>
      </c>
      <c r="E488" s="103" t="s">
        <v>48</v>
      </c>
      <c r="F488" s="104">
        <v>10984372</v>
      </c>
      <c r="G488" s="77"/>
      <c r="H488" s="37"/>
    </row>
    <row r="489" spans="1:8">
      <c r="A489" s="37"/>
      <c r="B489" s="62" t="s">
        <v>2</v>
      </c>
      <c r="C489" s="49">
        <v>1562267793</v>
      </c>
      <c r="D489" s="77">
        <v>-12455667</v>
      </c>
      <c r="E489" s="103" t="s">
        <v>5</v>
      </c>
      <c r="F489" s="104">
        <v>3719916</v>
      </c>
      <c r="G489" s="77">
        <f>G490</f>
        <v>12455667</v>
      </c>
      <c r="H489" s="37"/>
    </row>
    <row r="490" spans="1:8" ht="26.25">
      <c r="A490" s="37"/>
      <c r="B490" s="62" t="s">
        <v>1</v>
      </c>
      <c r="C490" s="49">
        <v>1562267793</v>
      </c>
      <c r="D490" s="77">
        <v>-12455667</v>
      </c>
      <c r="E490" s="103" t="s">
        <v>4</v>
      </c>
      <c r="F490" s="104">
        <v>3719916</v>
      </c>
      <c r="G490" s="77">
        <f>G491</f>
        <v>12455667</v>
      </c>
      <c r="H490" s="37"/>
    </row>
    <row r="491" spans="1:8">
      <c r="A491" s="37"/>
      <c r="B491" s="62" t="s">
        <v>0</v>
      </c>
      <c r="C491" s="49">
        <v>1562267793</v>
      </c>
      <c r="D491" s="77">
        <v>-12455667</v>
      </c>
      <c r="E491" s="101" t="s">
        <v>3</v>
      </c>
      <c r="F491" s="102">
        <v>23503876</v>
      </c>
      <c r="G491" s="76">
        <f>G492+G502</f>
        <v>12455667</v>
      </c>
      <c r="H491" s="37"/>
    </row>
    <row r="492" spans="1:8">
      <c r="A492" s="37"/>
      <c r="B492" s="164"/>
      <c r="C492" s="49"/>
      <c r="D492" s="31"/>
      <c r="E492" s="103" t="s">
        <v>2</v>
      </c>
      <c r="F492" s="104">
        <v>22024075</v>
      </c>
      <c r="G492" s="77">
        <f>G493+G496</f>
        <v>12453587</v>
      </c>
      <c r="H492" s="37"/>
    </row>
    <row r="493" spans="1:8">
      <c r="A493" s="37"/>
      <c r="B493" s="164"/>
      <c r="C493" s="49"/>
      <c r="D493" s="31"/>
      <c r="E493" s="103" t="s">
        <v>12</v>
      </c>
      <c r="F493" s="104">
        <v>8899703</v>
      </c>
      <c r="G493" s="77">
        <f>G494+G495</f>
        <v>64089</v>
      </c>
      <c r="H493" s="37"/>
    </row>
    <row r="494" spans="1:8">
      <c r="A494" s="37"/>
      <c r="B494" s="164"/>
      <c r="C494" s="49"/>
      <c r="D494" s="31"/>
      <c r="E494" s="103" t="s">
        <v>13</v>
      </c>
      <c r="F494" s="104">
        <v>1522311</v>
      </c>
      <c r="G494" s="77">
        <v>55843</v>
      </c>
      <c r="H494" s="37"/>
    </row>
    <row r="495" spans="1:8">
      <c r="A495" s="37"/>
      <c r="B495" s="164"/>
      <c r="C495" s="49"/>
      <c r="D495" s="31"/>
      <c r="E495" s="103" t="s">
        <v>14</v>
      </c>
      <c r="F495" s="104">
        <v>7377392</v>
      </c>
      <c r="G495" s="77">
        <v>8246</v>
      </c>
      <c r="H495" s="37"/>
    </row>
    <row r="496" spans="1:8">
      <c r="A496" s="37"/>
      <c r="B496" s="164"/>
      <c r="C496" s="49"/>
      <c r="D496" s="31"/>
      <c r="E496" s="103" t="s">
        <v>1</v>
      </c>
      <c r="F496" s="104"/>
      <c r="G496" s="77">
        <f>G497</f>
        <v>12389498</v>
      </c>
      <c r="H496" s="37"/>
    </row>
    <row r="497" spans="1:8">
      <c r="A497" s="37"/>
      <c r="B497" s="164"/>
      <c r="C497" s="49"/>
      <c r="D497" s="31"/>
      <c r="E497" s="103" t="s">
        <v>0</v>
      </c>
      <c r="F497" s="104"/>
      <c r="G497" s="77">
        <v>12389498</v>
      </c>
      <c r="H497" s="37"/>
    </row>
    <row r="498" spans="1:8" ht="26.25">
      <c r="A498" s="37"/>
      <c r="B498" s="164"/>
      <c r="C498" s="49"/>
      <c r="D498" s="31"/>
      <c r="E498" s="103" t="s">
        <v>26</v>
      </c>
      <c r="F498" s="104">
        <v>2140000</v>
      </c>
      <c r="G498" s="77"/>
      <c r="H498" s="37"/>
    </row>
    <row r="499" spans="1:8">
      <c r="A499" s="37"/>
      <c r="B499" s="50"/>
      <c r="C499" s="51"/>
      <c r="D499" s="29"/>
      <c r="E499" s="103" t="s">
        <v>27</v>
      </c>
      <c r="F499" s="104">
        <v>2140000</v>
      </c>
      <c r="G499" s="77"/>
      <c r="H499" s="37"/>
    </row>
    <row r="500" spans="1:8" ht="26.25">
      <c r="A500" s="37"/>
      <c r="B500" s="48"/>
      <c r="C500" s="49"/>
      <c r="D500" s="31"/>
      <c r="E500" s="103" t="s">
        <v>15</v>
      </c>
      <c r="F500" s="104">
        <v>10984372</v>
      </c>
      <c r="G500" s="77"/>
      <c r="H500" s="37"/>
    </row>
    <row r="501" spans="1:8">
      <c r="A501" s="37"/>
      <c r="B501" s="48"/>
      <c r="C501" s="49"/>
      <c r="D501" s="31"/>
      <c r="E501" s="291" t="s">
        <v>54</v>
      </c>
      <c r="F501" s="104">
        <v>10984372</v>
      </c>
      <c r="G501" s="77"/>
      <c r="H501" s="37"/>
    </row>
    <row r="502" spans="1:8">
      <c r="A502" s="37"/>
      <c r="B502" s="48"/>
      <c r="C502" s="49"/>
      <c r="D502" s="31"/>
      <c r="E502" s="291" t="s">
        <v>19</v>
      </c>
      <c r="F502" s="104">
        <v>1479801</v>
      </c>
      <c r="G502" s="77">
        <f>G503</f>
        <v>2080</v>
      </c>
      <c r="H502" s="37"/>
    </row>
    <row r="503" spans="1:8">
      <c r="A503" s="37"/>
      <c r="B503" s="48"/>
      <c r="C503" s="49"/>
      <c r="D503" s="31"/>
      <c r="E503" s="291" t="s">
        <v>20</v>
      </c>
      <c r="F503" s="104">
        <v>1479801</v>
      </c>
      <c r="G503" s="77">
        <v>2080</v>
      </c>
      <c r="H503" s="37"/>
    </row>
    <row r="504" spans="1:8">
      <c r="A504" s="37"/>
      <c r="B504" s="48"/>
      <c r="C504" s="49"/>
      <c r="D504" s="31"/>
      <c r="E504" s="103" t="s">
        <v>30</v>
      </c>
      <c r="F504" s="104">
        <v>-30031</v>
      </c>
      <c r="G504" s="77"/>
      <c r="H504" s="37"/>
    </row>
    <row r="505" spans="1:8">
      <c r="A505" s="37"/>
      <c r="B505" s="48"/>
      <c r="C505" s="49"/>
      <c r="D505" s="31"/>
      <c r="E505" s="103" t="s">
        <v>31</v>
      </c>
      <c r="F505" s="104">
        <v>30031</v>
      </c>
      <c r="G505" s="77"/>
      <c r="H505" s="37"/>
    </row>
    <row r="506" spans="1:8" ht="15.75" thickBot="1">
      <c r="A506" s="37"/>
      <c r="B506" s="165"/>
      <c r="C506" s="166"/>
      <c r="D506" s="157"/>
      <c r="E506" s="106" t="s">
        <v>32</v>
      </c>
      <c r="F506" s="330">
        <v>30031</v>
      </c>
      <c r="G506" s="331"/>
      <c r="H506" s="37"/>
    </row>
    <row r="507" spans="1:8" ht="27">
      <c r="A507" s="19"/>
      <c r="B507" s="332" t="s">
        <v>40</v>
      </c>
      <c r="C507" s="16"/>
      <c r="D507" s="17"/>
      <c r="E507" s="332" t="s">
        <v>44</v>
      </c>
      <c r="F507" s="87"/>
      <c r="G507" s="71"/>
      <c r="H507" s="18"/>
    </row>
    <row r="508" spans="1:8">
      <c r="A508" s="19"/>
      <c r="B508" s="20" t="s">
        <v>21</v>
      </c>
      <c r="C508" s="52"/>
      <c r="D508" s="22"/>
      <c r="E508" s="20" t="s">
        <v>21</v>
      </c>
      <c r="F508" s="21"/>
      <c r="G508" s="72"/>
      <c r="H508" s="18"/>
    </row>
    <row r="509" spans="1:8" ht="51.75">
      <c r="A509" s="23"/>
      <c r="B509" s="73" t="s">
        <v>42</v>
      </c>
      <c r="C509" s="74"/>
      <c r="D509" s="59"/>
      <c r="E509" s="24" t="s">
        <v>59</v>
      </c>
      <c r="F509" s="25"/>
      <c r="G509" s="75"/>
      <c r="H509" s="18"/>
    </row>
    <row r="510" spans="1:8" ht="25.5">
      <c r="A510" s="18"/>
      <c r="B510" s="144" t="s">
        <v>87</v>
      </c>
      <c r="C510" s="277"/>
      <c r="D510" s="278"/>
      <c r="E510" s="144" t="s">
        <v>88</v>
      </c>
      <c r="F510" s="28"/>
      <c r="G510" s="90"/>
      <c r="H510" s="18"/>
    </row>
    <row r="511" spans="1:8">
      <c r="A511" s="37"/>
      <c r="B511" s="91"/>
      <c r="C511" s="92"/>
      <c r="D511" s="93"/>
      <c r="E511" s="94" t="s">
        <v>22</v>
      </c>
      <c r="F511" s="28"/>
      <c r="G511" s="90"/>
      <c r="H511" s="37"/>
    </row>
    <row r="512" spans="1:8" ht="54">
      <c r="A512" s="37"/>
      <c r="B512" s="95"/>
      <c r="C512" s="92"/>
      <c r="D512" s="93"/>
      <c r="E512" s="95" t="s">
        <v>60</v>
      </c>
      <c r="F512" s="61"/>
      <c r="G512" s="333"/>
      <c r="H512" s="37"/>
    </row>
    <row r="513" spans="1:8">
      <c r="A513" s="37"/>
      <c r="B513" s="91" t="s">
        <v>23</v>
      </c>
      <c r="C513" s="92"/>
      <c r="D513" s="93"/>
      <c r="E513" s="91" t="s">
        <v>23</v>
      </c>
      <c r="F513" s="61"/>
      <c r="G513" s="333"/>
      <c r="H513" s="37"/>
    </row>
    <row r="514" spans="1:8">
      <c r="A514" s="18"/>
      <c r="B514" s="32" t="s">
        <v>6</v>
      </c>
      <c r="C514" s="28">
        <v>1167698156</v>
      </c>
      <c r="D514" s="167">
        <v>-19909003</v>
      </c>
      <c r="E514" s="168" t="s">
        <v>6</v>
      </c>
      <c r="F514" s="61">
        <v>16610088</v>
      </c>
      <c r="G514" s="334">
        <f>G515</f>
        <v>19909003</v>
      </c>
      <c r="H514" s="18"/>
    </row>
    <row r="515" spans="1:8">
      <c r="A515" s="18"/>
      <c r="B515" s="20" t="s">
        <v>5</v>
      </c>
      <c r="C515" s="30">
        <v>1167698156</v>
      </c>
      <c r="D515" s="335">
        <v>-19909003</v>
      </c>
      <c r="E515" s="214" t="s">
        <v>5</v>
      </c>
      <c r="F515" s="80">
        <v>16610088</v>
      </c>
      <c r="G515" s="315">
        <f>G516</f>
        <v>19909003</v>
      </c>
      <c r="H515" s="18"/>
    </row>
    <row r="516" spans="1:8" ht="25.5">
      <c r="A516" s="18"/>
      <c r="B516" s="20" t="s">
        <v>4</v>
      </c>
      <c r="C516" s="30">
        <v>1167698156</v>
      </c>
      <c r="D516" s="335">
        <v>-19909003</v>
      </c>
      <c r="E516" s="214" t="s">
        <v>4</v>
      </c>
      <c r="F516" s="80">
        <v>16610088</v>
      </c>
      <c r="G516" s="315">
        <f>G517</f>
        <v>19909003</v>
      </c>
      <c r="H516" s="18"/>
    </row>
    <row r="517" spans="1:8">
      <c r="A517" s="18"/>
      <c r="B517" s="32" t="s">
        <v>3</v>
      </c>
      <c r="C517" s="28">
        <v>1167698156</v>
      </c>
      <c r="D517" s="167">
        <v>-19909003</v>
      </c>
      <c r="E517" s="314" t="s">
        <v>3</v>
      </c>
      <c r="F517" s="61">
        <v>16610088</v>
      </c>
      <c r="G517" s="334">
        <f>G518+G525</f>
        <v>19909003</v>
      </c>
      <c r="H517" s="18"/>
    </row>
    <row r="518" spans="1:8">
      <c r="A518" s="18"/>
      <c r="B518" s="20" t="s">
        <v>2</v>
      </c>
      <c r="C518" s="30">
        <v>1167698156</v>
      </c>
      <c r="D518" s="335">
        <v>-19909003</v>
      </c>
      <c r="E518" s="214" t="s">
        <v>2</v>
      </c>
      <c r="F518" s="80">
        <v>8637956</v>
      </c>
      <c r="G518" s="315">
        <f>G519+G522</f>
        <v>19286015</v>
      </c>
      <c r="H518" s="18"/>
    </row>
    <row r="519" spans="1:8">
      <c r="A519" s="18"/>
      <c r="B519" s="20" t="s">
        <v>1</v>
      </c>
      <c r="C519" s="30">
        <v>1167698156</v>
      </c>
      <c r="D519" s="335">
        <v>-19909003</v>
      </c>
      <c r="E519" s="214" t="s">
        <v>12</v>
      </c>
      <c r="F519" s="80">
        <v>6811297</v>
      </c>
      <c r="G519" s="315">
        <f>G520+G521</f>
        <v>288420</v>
      </c>
      <c r="H519" s="18"/>
    </row>
    <row r="520" spans="1:8">
      <c r="A520" s="18"/>
      <c r="B520" s="20" t="s">
        <v>0</v>
      </c>
      <c r="C520" s="30">
        <v>1167698156</v>
      </c>
      <c r="D520" s="335">
        <v>-19909003</v>
      </c>
      <c r="E520" s="214" t="s">
        <v>13</v>
      </c>
      <c r="F520" s="80">
        <v>2473985</v>
      </c>
      <c r="G520" s="315">
        <f>128599+87144</f>
        <v>215743</v>
      </c>
      <c r="H520" s="18"/>
    </row>
    <row r="521" spans="1:8">
      <c r="A521" s="18"/>
      <c r="B521" s="20"/>
      <c r="C521" s="80"/>
      <c r="D521" s="22"/>
      <c r="E521" s="214" t="s">
        <v>14</v>
      </c>
      <c r="F521" s="80">
        <v>4337312</v>
      </c>
      <c r="G521" s="315">
        <f>62977+9700</f>
        <v>72677</v>
      </c>
      <c r="H521" s="18"/>
    </row>
    <row r="522" spans="1:8">
      <c r="A522" s="18"/>
      <c r="B522" s="20"/>
      <c r="C522" s="80"/>
      <c r="D522" s="22"/>
      <c r="E522" s="214" t="s">
        <v>1</v>
      </c>
      <c r="F522" s="80">
        <v>1826659</v>
      </c>
      <c r="G522" s="315">
        <f>G523</f>
        <v>18997595</v>
      </c>
      <c r="H522" s="18"/>
    </row>
    <row r="523" spans="1:8">
      <c r="A523" s="18"/>
      <c r="B523" s="20"/>
      <c r="C523" s="80"/>
      <c r="D523" s="22"/>
      <c r="E523" s="214" t="s">
        <v>0</v>
      </c>
      <c r="F523" s="80">
        <v>1651608</v>
      </c>
      <c r="G523" s="315">
        <v>18997595</v>
      </c>
      <c r="H523" s="18"/>
    </row>
    <row r="524" spans="1:8">
      <c r="A524" s="18"/>
      <c r="B524" s="20"/>
      <c r="C524" s="80"/>
      <c r="D524" s="22"/>
      <c r="E524" s="214" t="s">
        <v>17</v>
      </c>
      <c r="F524" s="80">
        <v>175051</v>
      </c>
      <c r="G524" s="315"/>
      <c r="H524" s="18"/>
    </row>
    <row r="525" spans="1:8">
      <c r="A525" s="18"/>
      <c r="B525" s="20"/>
      <c r="C525" s="80"/>
      <c r="D525" s="22"/>
      <c r="E525" s="169" t="s">
        <v>19</v>
      </c>
      <c r="F525" s="80">
        <v>7972132</v>
      </c>
      <c r="G525" s="315">
        <f>G526</f>
        <v>622988</v>
      </c>
      <c r="H525" s="18"/>
    </row>
    <row r="526" spans="1:8" ht="15.75" thickBot="1">
      <c r="A526" s="18"/>
      <c r="B526" s="81"/>
      <c r="C526" s="82"/>
      <c r="D526" s="83"/>
      <c r="E526" s="170" t="s">
        <v>20</v>
      </c>
      <c r="F526" s="203">
        <v>7972132</v>
      </c>
      <c r="G526" s="316">
        <f>223552+399436</f>
        <v>622988</v>
      </c>
      <c r="H526" s="18"/>
    </row>
    <row r="527" spans="1:8">
      <c r="A527" s="37"/>
      <c r="B527" s="336" t="s">
        <v>24</v>
      </c>
      <c r="C527" s="337"/>
      <c r="D527" s="338"/>
      <c r="E527" s="339" t="s">
        <v>24</v>
      </c>
      <c r="F527" s="340"/>
      <c r="G527" s="341"/>
      <c r="H527" s="37"/>
    </row>
    <row r="528" spans="1:8">
      <c r="A528" s="18"/>
      <c r="B528" s="314" t="s">
        <v>6</v>
      </c>
      <c r="C528" s="61">
        <v>1697001083</v>
      </c>
      <c r="D528" s="342">
        <v>-25220370</v>
      </c>
      <c r="E528" s="27" t="s">
        <v>6</v>
      </c>
      <c r="F528" s="28">
        <v>15964913</v>
      </c>
      <c r="G528" s="76">
        <f t="shared" ref="G528:G530" si="6">G529</f>
        <v>25220370</v>
      </c>
      <c r="H528" s="18"/>
    </row>
    <row r="529" spans="1:8">
      <c r="A529" s="18"/>
      <c r="B529" s="214" t="s">
        <v>5</v>
      </c>
      <c r="C529" s="80">
        <v>1697001083</v>
      </c>
      <c r="D529" s="343">
        <v>-25220370</v>
      </c>
      <c r="E529" s="20" t="s">
        <v>5</v>
      </c>
      <c r="F529" s="30">
        <v>15964913</v>
      </c>
      <c r="G529" s="77">
        <f t="shared" si="6"/>
        <v>25220370</v>
      </c>
      <c r="H529" s="18"/>
    </row>
    <row r="530" spans="1:8" ht="25.5">
      <c r="A530" s="18"/>
      <c r="B530" s="214" t="s">
        <v>4</v>
      </c>
      <c r="C530" s="80">
        <v>1697001083</v>
      </c>
      <c r="D530" s="343">
        <v>-25220370</v>
      </c>
      <c r="E530" s="20" t="s">
        <v>4</v>
      </c>
      <c r="F530" s="30">
        <v>15964913</v>
      </c>
      <c r="G530" s="77">
        <f t="shared" si="6"/>
        <v>25220370</v>
      </c>
      <c r="H530" s="18"/>
    </row>
    <row r="531" spans="1:8">
      <c r="A531" s="18"/>
      <c r="B531" s="314" t="s">
        <v>3</v>
      </c>
      <c r="C531" s="61">
        <v>1697001083</v>
      </c>
      <c r="D531" s="342">
        <v>-25220370</v>
      </c>
      <c r="E531" s="344" t="s">
        <v>3</v>
      </c>
      <c r="F531" s="28">
        <v>15964913</v>
      </c>
      <c r="G531" s="76">
        <f>G532+G539</f>
        <v>25220370</v>
      </c>
      <c r="H531" s="18"/>
    </row>
    <row r="532" spans="1:8">
      <c r="A532" s="18"/>
      <c r="B532" s="214" t="s">
        <v>2</v>
      </c>
      <c r="C532" s="80">
        <v>1697001083</v>
      </c>
      <c r="D532" s="343">
        <v>-25220370</v>
      </c>
      <c r="E532" s="20" t="s">
        <v>2</v>
      </c>
      <c r="F532" s="30">
        <v>4475415</v>
      </c>
      <c r="G532" s="77">
        <f>G533+G536</f>
        <v>24428766</v>
      </c>
      <c r="H532" s="18"/>
    </row>
    <row r="533" spans="1:8">
      <c r="A533" s="18"/>
      <c r="B533" s="214" t="s">
        <v>1</v>
      </c>
      <c r="C533" s="80">
        <v>1697001083</v>
      </c>
      <c r="D533" s="343">
        <v>-25220370</v>
      </c>
      <c r="E533" s="20" t="s">
        <v>12</v>
      </c>
      <c r="F533" s="30">
        <v>4226093</v>
      </c>
      <c r="G533" s="77">
        <f>G534+G535</f>
        <v>139786</v>
      </c>
      <c r="H533" s="18"/>
    </row>
    <row r="534" spans="1:8">
      <c r="A534" s="18"/>
      <c r="B534" s="214" t="s">
        <v>0</v>
      </c>
      <c r="C534" s="80">
        <v>1697001083</v>
      </c>
      <c r="D534" s="343">
        <v>-25220370</v>
      </c>
      <c r="E534" s="20" t="s">
        <v>13</v>
      </c>
      <c r="F534" s="30">
        <v>1805445</v>
      </c>
      <c r="G534" s="77">
        <v>98549</v>
      </c>
      <c r="H534" s="18"/>
    </row>
    <row r="535" spans="1:8">
      <c r="A535" s="18"/>
      <c r="B535" s="214"/>
      <c r="C535" s="80"/>
      <c r="D535" s="215"/>
      <c r="E535" s="20" t="s">
        <v>14</v>
      </c>
      <c r="F535" s="30">
        <v>2420648</v>
      </c>
      <c r="G535" s="77">
        <v>41237</v>
      </c>
      <c r="H535" s="18"/>
    </row>
    <row r="536" spans="1:8">
      <c r="A536" s="18"/>
      <c r="B536" s="214"/>
      <c r="C536" s="80"/>
      <c r="D536" s="215"/>
      <c r="E536" s="20" t="s">
        <v>1</v>
      </c>
      <c r="F536" s="30">
        <v>249322</v>
      </c>
      <c r="G536" s="77">
        <f>G537</f>
        <v>24288980</v>
      </c>
      <c r="H536" s="18"/>
    </row>
    <row r="537" spans="1:8">
      <c r="A537" s="18"/>
      <c r="B537" s="214"/>
      <c r="C537" s="80"/>
      <c r="D537" s="215"/>
      <c r="E537" s="20" t="s">
        <v>0</v>
      </c>
      <c r="F537" s="30">
        <v>74271</v>
      </c>
      <c r="G537" s="77">
        <v>24288980</v>
      </c>
      <c r="H537" s="18"/>
    </row>
    <row r="538" spans="1:8">
      <c r="A538" s="18"/>
      <c r="B538" s="214"/>
      <c r="C538" s="80"/>
      <c r="D538" s="215"/>
      <c r="E538" s="20" t="s">
        <v>17</v>
      </c>
      <c r="F538" s="30">
        <v>175051</v>
      </c>
      <c r="G538" s="77"/>
      <c r="H538" s="18"/>
    </row>
    <row r="539" spans="1:8">
      <c r="A539" s="18"/>
      <c r="B539" s="214"/>
      <c r="C539" s="80"/>
      <c r="D539" s="215"/>
      <c r="E539" s="145" t="s">
        <v>19</v>
      </c>
      <c r="F539" s="30">
        <v>11489498</v>
      </c>
      <c r="G539" s="77">
        <f>G540</f>
        <v>791604</v>
      </c>
      <c r="H539" s="18"/>
    </row>
    <row r="540" spans="1:8" ht="15.75" thickBot="1">
      <c r="A540" s="18"/>
      <c r="B540" s="220"/>
      <c r="C540" s="203"/>
      <c r="D540" s="345"/>
      <c r="E540" s="146" t="s">
        <v>20</v>
      </c>
      <c r="F540" s="143">
        <v>11489498</v>
      </c>
      <c r="G540" s="85">
        <v>791604</v>
      </c>
      <c r="H540" s="18"/>
    </row>
    <row r="541" spans="1:8">
      <c r="A541" s="37"/>
      <c r="B541" s="336" t="s">
        <v>74</v>
      </c>
      <c r="C541" s="337"/>
      <c r="D541" s="338"/>
      <c r="E541" s="336" t="s">
        <v>74</v>
      </c>
      <c r="F541" s="346"/>
      <c r="G541" s="347"/>
      <c r="H541" s="37"/>
    </row>
    <row r="542" spans="1:8">
      <c r="A542" s="18"/>
      <c r="B542" s="32" t="s">
        <v>6</v>
      </c>
      <c r="C542" s="61">
        <v>1562267793</v>
      </c>
      <c r="D542" s="342">
        <v>-12455667</v>
      </c>
      <c r="E542" s="168" t="s">
        <v>6</v>
      </c>
      <c r="F542" s="61">
        <v>1159287</v>
      </c>
      <c r="G542" s="334">
        <f t="shared" ref="G542:G544" si="7">G543</f>
        <v>12455667</v>
      </c>
      <c r="H542" s="18"/>
    </row>
    <row r="543" spans="1:8">
      <c r="A543" s="18"/>
      <c r="B543" s="20" t="s">
        <v>5</v>
      </c>
      <c r="C543" s="80">
        <v>1562267793</v>
      </c>
      <c r="D543" s="343">
        <v>-12455667</v>
      </c>
      <c r="E543" s="214" t="s">
        <v>5</v>
      </c>
      <c r="F543" s="80">
        <v>1159287</v>
      </c>
      <c r="G543" s="315">
        <f t="shared" si="7"/>
        <v>12455667</v>
      </c>
      <c r="H543" s="18"/>
    </row>
    <row r="544" spans="1:8" ht="25.5">
      <c r="A544" s="18"/>
      <c r="B544" s="20" t="s">
        <v>4</v>
      </c>
      <c r="C544" s="80">
        <v>1562267793</v>
      </c>
      <c r="D544" s="343">
        <v>-12455667</v>
      </c>
      <c r="E544" s="214" t="s">
        <v>4</v>
      </c>
      <c r="F544" s="80">
        <v>1159287</v>
      </c>
      <c r="G544" s="315">
        <f t="shared" si="7"/>
        <v>12455667</v>
      </c>
      <c r="H544" s="18"/>
    </row>
    <row r="545" spans="1:8">
      <c r="A545" s="18"/>
      <c r="B545" s="32" t="s">
        <v>3</v>
      </c>
      <c r="C545" s="61">
        <v>1562267793</v>
      </c>
      <c r="D545" s="342">
        <v>-12455667</v>
      </c>
      <c r="E545" s="314" t="s">
        <v>3</v>
      </c>
      <c r="F545" s="61">
        <v>1159287</v>
      </c>
      <c r="G545" s="334">
        <f>G546+G552</f>
        <v>12455667</v>
      </c>
      <c r="H545" s="18"/>
    </row>
    <row r="546" spans="1:8">
      <c r="A546" s="18"/>
      <c r="B546" s="20" t="s">
        <v>2</v>
      </c>
      <c r="C546" s="80">
        <v>1562267793</v>
      </c>
      <c r="D546" s="343">
        <v>-12455667</v>
      </c>
      <c r="E546" s="214" t="s">
        <v>2</v>
      </c>
      <c r="F546" s="80">
        <v>1144287</v>
      </c>
      <c r="G546" s="315">
        <f>G547+G550</f>
        <v>12453587</v>
      </c>
      <c r="H546" s="18"/>
    </row>
    <row r="547" spans="1:8">
      <c r="A547" s="18"/>
      <c r="B547" s="20" t="s">
        <v>1</v>
      </c>
      <c r="C547" s="80">
        <v>1562267793</v>
      </c>
      <c r="D547" s="343">
        <v>-12455667</v>
      </c>
      <c r="E547" s="214" t="s">
        <v>12</v>
      </c>
      <c r="F547" s="80">
        <v>1144287</v>
      </c>
      <c r="G547" s="315">
        <f>G548+G549</f>
        <v>64089</v>
      </c>
      <c r="H547" s="18"/>
    </row>
    <row r="548" spans="1:8">
      <c r="A548" s="18"/>
      <c r="B548" s="20" t="s">
        <v>0</v>
      </c>
      <c r="C548" s="80">
        <v>1562267793</v>
      </c>
      <c r="D548" s="343">
        <v>-12455667</v>
      </c>
      <c r="E548" s="214" t="s">
        <v>13</v>
      </c>
      <c r="F548" s="80">
        <v>1012500</v>
      </c>
      <c r="G548" s="315">
        <v>55843</v>
      </c>
      <c r="H548" s="18"/>
    </row>
    <row r="549" spans="1:8">
      <c r="A549" s="18"/>
      <c r="B549" s="20"/>
      <c r="C549" s="80"/>
      <c r="D549" s="215"/>
      <c r="E549" s="214" t="s">
        <v>14</v>
      </c>
      <c r="F549" s="80">
        <v>131787</v>
      </c>
      <c r="G549" s="315">
        <v>8246</v>
      </c>
      <c r="H549" s="18"/>
    </row>
    <row r="550" spans="1:8">
      <c r="A550" s="18"/>
      <c r="B550" s="20"/>
      <c r="C550" s="80"/>
      <c r="D550" s="215"/>
      <c r="E550" s="214" t="s">
        <v>1</v>
      </c>
      <c r="F550" s="80"/>
      <c r="G550" s="315">
        <f>G551</f>
        <v>12389498</v>
      </c>
      <c r="H550" s="18"/>
    </row>
    <row r="551" spans="1:8">
      <c r="A551" s="18"/>
      <c r="B551" s="20"/>
      <c r="C551" s="80"/>
      <c r="D551" s="215"/>
      <c r="E551" s="214" t="s">
        <v>0</v>
      </c>
      <c r="F551" s="80"/>
      <c r="G551" s="315">
        <v>12389498</v>
      </c>
      <c r="H551" s="18"/>
    </row>
    <row r="552" spans="1:8">
      <c r="A552" s="18"/>
      <c r="B552" s="20"/>
      <c r="C552" s="80"/>
      <c r="D552" s="215"/>
      <c r="E552" s="169" t="s">
        <v>19</v>
      </c>
      <c r="F552" s="80">
        <v>15000</v>
      </c>
      <c r="G552" s="315">
        <f>G553</f>
        <v>2080</v>
      </c>
      <c r="H552" s="18"/>
    </row>
    <row r="553" spans="1:8" ht="15.75" thickBot="1">
      <c r="A553" s="18"/>
      <c r="B553" s="81"/>
      <c r="C553" s="203"/>
      <c r="D553" s="345"/>
      <c r="E553" s="170" t="s">
        <v>20</v>
      </c>
      <c r="F553" s="203">
        <v>15000</v>
      </c>
      <c r="G553" s="316">
        <v>2080</v>
      </c>
      <c r="H553" s="18"/>
    </row>
    <row r="554" spans="1:8">
      <c r="A554" s="37"/>
      <c r="B554" s="348"/>
      <c r="C554" s="349"/>
      <c r="D554" s="350"/>
      <c r="E554" s="351" t="s">
        <v>95</v>
      </c>
      <c r="F554" s="352"/>
      <c r="G554" s="347"/>
      <c r="H554" s="37"/>
    </row>
    <row r="555" spans="1:8">
      <c r="A555" s="18"/>
      <c r="B555" s="353"/>
      <c r="C555" s="354"/>
      <c r="D555" s="355"/>
      <c r="E555" s="356" t="s">
        <v>6</v>
      </c>
      <c r="F555" s="354">
        <v>1200000</v>
      </c>
      <c r="G555" s="334">
        <f t="shared" ref="G555:G557" si="8">G556</f>
        <v>1489381</v>
      </c>
      <c r="H555" s="18"/>
    </row>
    <row r="556" spans="1:8">
      <c r="A556" s="18"/>
      <c r="B556" s="357"/>
      <c r="C556" s="358"/>
      <c r="D556" s="355"/>
      <c r="E556" s="359" t="s">
        <v>5</v>
      </c>
      <c r="F556" s="358">
        <v>1200000</v>
      </c>
      <c r="G556" s="315">
        <f t="shared" si="8"/>
        <v>1489381</v>
      </c>
      <c r="H556" s="18"/>
    </row>
    <row r="557" spans="1:8" ht="25.5">
      <c r="A557" s="18"/>
      <c r="B557" s="357"/>
      <c r="C557" s="358"/>
      <c r="D557" s="355"/>
      <c r="E557" s="359" t="s">
        <v>4</v>
      </c>
      <c r="F557" s="358">
        <v>1200000</v>
      </c>
      <c r="G557" s="315">
        <f t="shared" si="8"/>
        <v>1489381</v>
      </c>
      <c r="H557" s="18"/>
    </row>
    <row r="558" spans="1:8">
      <c r="A558" s="18"/>
      <c r="B558" s="353"/>
      <c r="C558" s="354"/>
      <c r="D558" s="355"/>
      <c r="E558" s="360" t="s">
        <v>3</v>
      </c>
      <c r="F558" s="354">
        <v>1200000</v>
      </c>
      <c r="G558" s="334">
        <f>G559+G565</f>
        <v>1489381</v>
      </c>
      <c r="H558" s="18"/>
    </row>
    <row r="559" spans="1:8">
      <c r="A559" s="18"/>
      <c r="B559" s="357"/>
      <c r="C559" s="358"/>
      <c r="D559" s="355"/>
      <c r="E559" s="359" t="s">
        <v>2</v>
      </c>
      <c r="F559" s="358">
        <v>1195000</v>
      </c>
      <c r="G559" s="315">
        <f>G560+G563</f>
        <v>1487601</v>
      </c>
      <c r="H559" s="18"/>
    </row>
    <row r="560" spans="1:8">
      <c r="A560" s="18"/>
      <c r="B560" s="357"/>
      <c r="C560" s="358"/>
      <c r="D560" s="355"/>
      <c r="E560" s="359" t="s">
        <v>12</v>
      </c>
      <c r="F560" s="358">
        <v>1195000</v>
      </c>
      <c r="G560" s="315">
        <f>G561+G562</f>
        <v>109014</v>
      </c>
      <c r="H560" s="18"/>
    </row>
    <row r="561" spans="1:8">
      <c r="A561" s="18"/>
      <c r="B561" s="357"/>
      <c r="C561" s="358"/>
      <c r="D561" s="355"/>
      <c r="E561" s="359" t="s">
        <v>13</v>
      </c>
      <c r="F561" s="358">
        <v>1094500</v>
      </c>
      <c r="G561" s="315">
        <v>55843</v>
      </c>
      <c r="H561" s="18"/>
    </row>
    <row r="562" spans="1:8">
      <c r="A562" s="18"/>
      <c r="B562" s="357"/>
      <c r="C562" s="358"/>
      <c r="D562" s="361"/>
      <c r="E562" s="359" t="s">
        <v>14</v>
      </c>
      <c r="F562" s="358">
        <v>100500</v>
      </c>
      <c r="G562" s="315">
        <v>53171</v>
      </c>
      <c r="H562" s="18"/>
    </row>
    <row r="563" spans="1:8">
      <c r="A563" s="18"/>
      <c r="B563" s="357"/>
      <c r="C563" s="358"/>
      <c r="D563" s="361"/>
      <c r="E563" s="359" t="s">
        <v>1</v>
      </c>
      <c r="F563" s="358"/>
      <c r="G563" s="315">
        <f>G564</f>
        <v>1378587</v>
      </c>
      <c r="H563" s="18"/>
    </row>
    <row r="564" spans="1:8">
      <c r="A564" s="18"/>
      <c r="B564" s="357"/>
      <c r="C564" s="358"/>
      <c r="D564" s="361"/>
      <c r="E564" s="359" t="s">
        <v>0</v>
      </c>
      <c r="F564" s="358"/>
      <c r="G564" s="315">
        <v>1378587</v>
      </c>
      <c r="H564" s="18"/>
    </row>
    <row r="565" spans="1:8">
      <c r="A565" s="18"/>
      <c r="B565" s="357"/>
      <c r="C565" s="358"/>
      <c r="D565" s="361"/>
      <c r="E565" s="362" t="s">
        <v>19</v>
      </c>
      <c r="F565" s="358">
        <v>5000</v>
      </c>
      <c r="G565" s="315">
        <f>G566</f>
        <v>1780</v>
      </c>
      <c r="H565" s="18"/>
    </row>
    <row r="566" spans="1:8" ht="15.75" thickBot="1">
      <c r="A566" s="18"/>
      <c r="B566" s="363"/>
      <c r="C566" s="364"/>
      <c r="D566" s="365"/>
      <c r="E566" s="366" t="s">
        <v>20</v>
      </c>
      <c r="F566" s="364">
        <v>5000</v>
      </c>
      <c r="G566" s="316">
        <v>1780</v>
      </c>
      <c r="H566" s="18"/>
    </row>
    <row r="567" spans="1:8" ht="264" customHeight="1" thickBot="1">
      <c r="A567" s="18"/>
      <c r="B567" s="1621" t="s">
        <v>96</v>
      </c>
      <c r="C567" s="1622"/>
      <c r="D567" s="1622"/>
      <c r="E567" s="1622"/>
      <c r="F567" s="1622"/>
      <c r="G567" s="1624"/>
      <c r="H567" s="18"/>
    </row>
    <row r="568" spans="1:8" ht="15.75" thickBot="1"/>
    <row r="569" spans="1:8">
      <c r="A569" s="171">
        <f>A432+1</f>
        <v>22</v>
      </c>
      <c r="B569" s="34" t="s">
        <v>44</v>
      </c>
      <c r="C569" s="35"/>
      <c r="D569" s="36"/>
      <c r="E569" s="78"/>
      <c r="F569" s="37"/>
      <c r="G569" s="37"/>
      <c r="H569" s="1392" t="s">
        <v>66</v>
      </c>
    </row>
    <row r="570" spans="1:8">
      <c r="A570" s="37"/>
      <c r="B570" s="38" t="s">
        <v>7</v>
      </c>
      <c r="C570" s="21"/>
      <c r="D570" s="118"/>
      <c r="E570" s="109"/>
      <c r="F570" s="78"/>
      <c r="G570" s="110"/>
      <c r="H570" s="37"/>
    </row>
    <row r="571" spans="1:8" ht="51">
      <c r="A571" s="37"/>
      <c r="B571" s="111" t="s">
        <v>61</v>
      </c>
      <c r="C571" s="112"/>
      <c r="D571" s="113"/>
      <c r="E571" s="114"/>
      <c r="F571" s="115"/>
      <c r="G571" s="116"/>
      <c r="H571" s="37"/>
    </row>
    <row r="572" spans="1:8">
      <c r="A572" s="37"/>
      <c r="B572" s="124" t="s">
        <v>6</v>
      </c>
      <c r="C572" s="140">
        <v>5332294</v>
      </c>
      <c r="D572" s="147">
        <v>316741</v>
      </c>
      <c r="E572" s="127"/>
      <c r="F572" s="18"/>
      <c r="G572" s="18"/>
      <c r="H572" s="37"/>
    </row>
    <row r="573" spans="1:8">
      <c r="A573" s="37"/>
      <c r="B573" s="128" t="s">
        <v>58</v>
      </c>
      <c r="C573" s="141">
        <v>5332294</v>
      </c>
      <c r="D573" s="148">
        <v>316741</v>
      </c>
      <c r="E573" s="13"/>
      <c r="F573" s="131"/>
      <c r="G573" s="131"/>
      <c r="H573" s="37"/>
    </row>
    <row r="574" spans="1:8">
      <c r="A574" s="37"/>
      <c r="B574" s="128" t="s">
        <v>48</v>
      </c>
      <c r="C574" s="141">
        <v>5332294</v>
      </c>
      <c r="D574" s="148">
        <v>316741</v>
      </c>
      <c r="E574" s="12"/>
      <c r="F574" s="132"/>
      <c r="G574" s="132"/>
      <c r="H574" s="37"/>
    </row>
    <row r="575" spans="1:8">
      <c r="A575" s="37"/>
      <c r="B575" s="124" t="s">
        <v>3</v>
      </c>
      <c r="C575" s="140">
        <v>5332294</v>
      </c>
      <c r="D575" s="147">
        <v>316741</v>
      </c>
      <c r="E575" s="12"/>
      <c r="F575" s="132"/>
      <c r="G575" s="132"/>
      <c r="H575" s="37"/>
    </row>
    <row r="576" spans="1:8">
      <c r="A576" s="37"/>
      <c r="B576" s="128" t="s">
        <v>2</v>
      </c>
      <c r="C576" s="141">
        <v>5332294</v>
      </c>
      <c r="D576" s="148">
        <v>316741</v>
      </c>
      <c r="E576" s="13"/>
      <c r="F576" s="137"/>
      <c r="G576" s="137"/>
      <c r="H576" s="37"/>
    </row>
    <row r="577" spans="1:8" ht="26.25">
      <c r="A577" s="37"/>
      <c r="B577" s="128" t="s">
        <v>15</v>
      </c>
      <c r="C577" s="141">
        <v>5332294</v>
      </c>
      <c r="D577" s="148">
        <v>316741</v>
      </c>
      <c r="E577" s="12"/>
      <c r="F577" s="138"/>
      <c r="G577" s="138"/>
      <c r="H577" s="37"/>
    </row>
    <row r="578" spans="1:8" ht="15.75" thickBot="1">
      <c r="A578" s="37"/>
      <c r="B578" s="307" t="s">
        <v>54</v>
      </c>
      <c r="C578" s="142">
        <v>5332294</v>
      </c>
      <c r="D578" s="367">
        <v>316741</v>
      </c>
      <c r="E578" s="306"/>
      <c r="F578" s="138"/>
      <c r="G578" s="138"/>
      <c r="H578" s="37"/>
    </row>
    <row r="579" spans="1:8" ht="15.75">
      <c r="A579" s="64"/>
      <c r="B579" s="89" t="s">
        <v>33</v>
      </c>
      <c r="C579" s="88"/>
      <c r="D579" s="368"/>
      <c r="E579"/>
      <c r="F579"/>
      <c r="G579" s="98"/>
    </row>
    <row r="580" spans="1:8" ht="15.75">
      <c r="A580" s="64"/>
      <c r="B580" s="38" t="s">
        <v>25</v>
      </c>
      <c r="C580" s="39"/>
      <c r="D580" s="99"/>
      <c r="E580"/>
      <c r="F580"/>
      <c r="G580" s="98"/>
    </row>
    <row r="581" spans="1:8" ht="25.5">
      <c r="A581" s="70"/>
      <c r="B581" s="286" t="s">
        <v>45</v>
      </c>
      <c r="C581" s="287"/>
      <c r="D581" s="288"/>
      <c r="E581" s="37"/>
      <c r="F581" s="37"/>
      <c r="G581" s="100"/>
      <c r="H581" s="37"/>
    </row>
    <row r="582" spans="1:8">
      <c r="A582" s="70"/>
      <c r="B582" s="289" t="s">
        <v>24</v>
      </c>
      <c r="C582" s="248"/>
      <c r="D582" s="321"/>
      <c r="E582" s="37"/>
      <c r="F582" s="37"/>
      <c r="G582" s="100"/>
      <c r="H582" s="37"/>
    </row>
    <row r="583" spans="1:8">
      <c r="A583" s="70"/>
      <c r="B583" s="101" t="s">
        <v>6</v>
      </c>
      <c r="C583" s="102">
        <v>58525471</v>
      </c>
      <c r="D583" s="76">
        <f>D584</f>
        <v>7782618</v>
      </c>
      <c r="E583" s="37"/>
      <c r="F583" s="37"/>
      <c r="G583" s="100"/>
      <c r="H583" s="37"/>
    </row>
    <row r="584" spans="1:8">
      <c r="A584" s="70"/>
      <c r="B584" s="103" t="s">
        <v>46</v>
      </c>
      <c r="C584" s="104">
        <v>24634402</v>
      </c>
      <c r="D584" s="77">
        <f>D585</f>
        <v>7782618</v>
      </c>
      <c r="E584" s="37"/>
      <c r="F584" s="37"/>
      <c r="G584" s="100"/>
      <c r="H584" s="37"/>
    </row>
    <row r="585" spans="1:8">
      <c r="A585" s="70"/>
      <c r="B585" s="103" t="s">
        <v>47</v>
      </c>
      <c r="C585" s="104">
        <v>8936798</v>
      </c>
      <c r="D585" s="77">
        <f>D586</f>
        <v>7782618</v>
      </c>
      <c r="E585" s="37"/>
      <c r="F585" s="37"/>
      <c r="G585" s="100"/>
      <c r="H585" s="37"/>
    </row>
    <row r="586" spans="1:8">
      <c r="A586" s="70"/>
      <c r="B586" s="103" t="s">
        <v>48</v>
      </c>
      <c r="C586" s="104">
        <v>15697604</v>
      </c>
      <c r="D586" s="77">
        <f>D594</f>
        <v>7782618</v>
      </c>
      <c r="E586" s="37"/>
      <c r="F586" s="37"/>
      <c r="G586" s="100"/>
      <c r="H586" s="37"/>
    </row>
    <row r="587" spans="1:8">
      <c r="A587" s="70"/>
      <c r="B587" s="103" t="s">
        <v>49</v>
      </c>
      <c r="C587" s="104">
        <v>4888</v>
      </c>
      <c r="D587" s="77"/>
      <c r="E587" s="37"/>
      <c r="F587" s="37"/>
      <c r="G587" s="100"/>
      <c r="H587" s="37"/>
    </row>
    <row r="588" spans="1:8">
      <c r="A588" s="70"/>
      <c r="B588" s="103" t="s">
        <v>50</v>
      </c>
      <c r="C588" s="104">
        <v>4888</v>
      </c>
      <c r="D588" s="77"/>
      <c r="E588" s="37"/>
      <c r="F588" s="37"/>
      <c r="G588" s="100"/>
      <c r="H588" s="37"/>
    </row>
    <row r="589" spans="1:8">
      <c r="A589" s="70"/>
      <c r="B589" s="103" t="s">
        <v>51</v>
      </c>
      <c r="C589" s="104">
        <v>4888</v>
      </c>
      <c r="D589" s="76"/>
      <c r="E589" s="37"/>
      <c r="F589" s="37"/>
      <c r="G589" s="100"/>
      <c r="H589" s="37"/>
    </row>
    <row r="590" spans="1:8" ht="26.25">
      <c r="A590" s="70"/>
      <c r="B590" s="103" t="s">
        <v>52</v>
      </c>
      <c r="C590" s="105">
        <v>4888</v>
      </c>
      <c r="D590" s="77"/>
      <c r="E590" s="37"/>
      <c r="F590" s="37"/>
      <c r="G590" s="100"/>
      <c r="H590" s="37"/>
    </row>
    <row r="591" spans="1:8" ht="26.25">
      <c r="A591" s="70"/>
      <c r="B591" s="103" t="s">
        <v>53</v>
      </c>
      <c r="C591" s="104">
        <v>4888</v>
      </c>
      <c r="D591" s="77"/>
      <c r="E591" s="37"/>
      <c r="F591" s="37"/>
      <c r="G591" s="100"/>
      <c r="H591" s="37"/>
    </row>
    <row r="592" spans="1:8">
      <c r="A592" s="70"/>
      <c r="B592" s="103" t="s">
        <v>5</v>
      </c>
      <c r="C592" s="104">
        <v>33886181</v>
      </c>
      <c r="D592" s="77"/>
      <c r="E592" s="37"/>
      <c r="F592" s="37"/>
      <c r="G592" s="100"/>
      <c r="H592" s="37"/>
    </row>
    <row r="593" spans="1:8">
      <c r="A593" s="70"/>
      <c r="B593" s="103" t="s">
        <v>4</v>
      </c>
      <c r="C593" s="104">
        <v>33886181</v>
      </c>
      <c r="D593" s="77"/>
      <c r="E593" s="37"/>
      <c r="F593" s="37"/>
      <c r="G593" s="100"/>
      <c r="H593" s="37"/>
    </row>
    <row r="594" spans="1:8">
      <c r="A594" s="70"/>
      <c r="B594" s="101" t="s">
        <v>3</v>
      </c>
      <c r="C594" s="102">
        <v>58592345</v>
      </c>
      <c r="D594" s="76">
        <f>D595</f>
        <v>7782618</v>
      </c>
      <c r="E594" s="37"/>
      <c r="F594" s="37"/>
      <c r="G594" s="100"/>
      <c r="H594" s="37"/>
    </row>
    <row r="595" spans="1:8">
      <c r="A595" s="70"/>
      <c r="B595" s="103" t="s">
        <v>2</v>
      </c>
      <c r="C595" s="104">
        <v>28245773</v>
      </c>
      <c r="D595" s="77">
        <f>D602</f>
        <v>7782618</v>
      </c>
      <c r="E595" s="37"/>
      <c r="F595" s="37"/>
      <c r="G595" s="100"/>
      <c r="H595" s="37"/>
    </row>
    <row r="596" spans="1:8">
      <c r="A596" s="70"/>
      <c r="B596" s="103" t="s">
        <v>12</v>
      </c>
      <c r="C596" s="104">
        <v>11998949</v>
      </c>
      <c r="D596" s="77"/>
      <c r="E596" s="37"/>
      <c r="F596" s="37"/>
      <c r="G596" s="100"/>
      <c r="H596" s="37"/>
    </row>
    <row r="597" spans="1:8">
      <c r="A597" s="70"/>
      <c r="B597" s="103" t="s">
        <v>13</v>
      </c>
      <c r="C597" s="104">
        <v>2326424</v>
      </c>
      <c r="D597" s="77"/>
      <c r="E597" s="37"/>
      <c r="F597" s="37"/>
      <c r="G597" s="100"/>
      <c r="H597" s="37"/>
    </row>
    <row r="598" spans="1:8">
      <c r="A598" s="70"/>
      <c r="B598" s="103" t="s">
        <v>14</v>
      </c>
      <c r="C598" s="104">
        <v>9672525</v>
      </c>
      <c r="D598" s="77"/>
      <c r="E598" s="37"/>
      <c r="F598" s="37"/>
      <c r="G598" s="100"/>
      <c r="H598" s="37"/>
    </row>
    <row r="599" spans="1:8">
      <c r="A599" s="70"/>
      <c r="B599" s="103" t="s">
        <v>1</v>
      </c>
      <c r="C599" s="104">
        <v>252546</v>
      </c>
      <c r="D599" s="77"/>
      <c r="E599" s="37"/>
      <c r="F599" s="37"/>
      <c r="G599" s="100"/>
      <c r="H599" s="37"/>
    </row>
    <row r="600" spans="1:8">
      <c r="A600" s="70"/>
      <c r="B600" s="103" t="s">
        <v>0</v>
      </c>
      <c r="C600" s="104">
        <v>74271</v>
      </c>
      <c r="D600" s="77"/>
      <c r="E600" s="37"/>
      <c r="F600" s="37"/>
      <c r="G600" s="100"/>
      <c r="H600" s="37"/>
    </row>
    <row r="601" spans="1:8">
      <c r="A601" s="70"/>
      <c r="B601" s="103" t="s">
        <v>17</v>
      </c>
      <c r="C601" s="104">
        <v>178275</v>
      </c>
      <c r="D601" s="77"/>
      <c r="E601" s="37"/>
      <c r="F601" s="37"/>
      <c r="G601" s="100"/>
      <c r="H601" s="37"/>
    </row>
    <row r="602" spans="1:8" ht="26.25">
      <c r="A602" s="70"/>
      <c r="B602" s="103" t="s">
        <v>15</v>
      </c>
      <c r="C602" s="104">
        <v>15994278</v>
      </c>
      <c r="D602" s="369">
        <f>D608</f>
        <v>7782618</v>
      </c>
      <c r="E602" s="37"/>
      <c r="F602" s="37"/>
      <c r="G602" s="100"/>
      <c r="H602" s="37"/>
    </row>
    <row r="603" spans="1:8">
      <c r="A603" s="70"/>
      <c r="B603" s="370" t="s">
        <v>16</v>
      </c>
      <c r="C603" s="49">
        <v>246674</v>
      </c>
      <c r="D603" s="77"/>
      <c r="E603" s="37"/>
      <c r="F603" s="37"/>
      <c r="G603" s="100"/>
      <c r="H603" s="37"/>
    </row>
    <row r="604" spans="1:8" ht="26.25">
      <c r="A604" s="70"/>
      <c r="B604" s="370" t="s">
        <v>35</v>
      </c>
      <c r="C604" s="49">
        <v>246674</v>
      </c>
      <c r="D604" s="371"/>
      <c r="E604" s="37"/>
      <c r="F604" s="37"/>
      <c r="G604" s="100"/>
      <c r="H604" s="37"/>
    </row>
    <row r="605" spans="1:8" ht="26.25">
      <c r="A605" s="70"/>
      <c r="B605" s="370" t="s">
        <v>91</v>
      </c>
      <c r="C605" s="49">
        <v>246674</v>
      </c>
      <c r="D605" s="371"/>
      <c r="E605" s="37"/>
      <c r="F605" s="37"/>
      <c r="G605" s="100"/>
      <c r="H605" s="37"/>
    </row>
    <row r="606" spans="1:8" ht="39">
      <c r="A606" s="70"/>
      <c r="B606" s="370" t="s">
        <v>92</v>
      </c>
      <c r="C606" s="49">
        <v>50000</v>
      </c>
      <c r="D606" s="371"/>
      <c r="E606" s="37"/>
      <c r="F606" s="37"/>
      <c r="G606" s="100"/>
      <c r="H606" s="37"/>
    </row>
    <row r="607" spans="1:8" ht="39">
      <c r="A607" s="70"/>
      <c r="B607" s="372" t="s">
        <v>93</v>
      </c>
      <c r="C607" s="49">
        <v>50000</v>
      </c>
      <c r="D607" s="371"/>
      <c r="E607" s="37"/>
      <c r="F607" s="37"/>
      <c r="G607" s="100"/>
      <c r="H607" s="37"/>
    </row>
    <row r="608" spans="1:8">
      <c r="A608" s="70"/>
      <c r="B608" s="372" t="s">
        <v>54</v>
      </c>
      <c r="C608" s="49">
        <v>15697604</v>
      </c>
      <c r="D608" s="371">
        <f>7596513+186105</f>
        <v>7782618</v>
      </c>
      <c r="E608" s="37"/>
      <c r="F608" s="37"/>
      <c r="G608" s="100"/>
      <c r="H608" s="37"/>
    </row>
    <row r="609" spans="1:8">
      <c r="A609" s="70"/>
      <c r="B609" s="372" t="s">
        <v>19</v>
      </c>
      <c r="C609" s="49">
        <v>30346572</v>
      </c>
      <c r="D609" s="373"/>
      <c r="E609" s="37"/>
      <c r="F609" s="37"/>
      <c r="G609" s="100"/>
      <c r="H609" s="37"/>
    </row>
    <row r="610" spans="1:8">
      <c r="A610" s="70"/>
      <c r="B610" s="372" t="s">
        <v>20</v>
      </c>
      <c r="C610" s="49">
        <v>30346572</v>
      </c>
      <c r="D610" s="373"/>
      <c r="E610" s="37"/>
      <c r="F610" s="37"/>
      <c r="G610" s="100"/>
      <c r="H610" s="37"/>
    </row>
    <row r="611" spans="1:8">
      <c r="A611" s="70"/>
      <c r="B611" s="370" t="s">
        <v>30</v>
      </c>
      <c r="C611" s="49">
        <v>-66874</v>
      </c>
      <c r="D611" s="373"/>
      <c r="E611" s="37"/>
      <c r="F611" s="37"/>
      <c r="G611" s="100"/>
      <c r="H611" s="37"/>
    </row>
    <row r="612" spans="1:8">
      <c r="A612" s="70"/>
      <c r="B612" s="370" t="s">
        <v>31</v>
      </c>
      <c r="C612" s="49">
        <v>66874</v>
      </c>
      <c r="D612" s="373"/>
      <c r="E612" s="37"/>
      <c r="F612" s="37"/>
      <c r="G612" s="100"/>
      <c r="H612" s="37"/>
    </row>
    <row r="613" spans="1:8">
      <c r="A613" s="70"/>
      <c r="B613" s="370" t="s">
        <v>32</v>
      </c>
      <c r="C613" s="49">
        <v>66874</v>
      </c>
      <c r="D613" s="373"/>
      <c r="E613" s="37"/>
      <c r="F613" s="37"/>
      <c r="G613" s="100"/>
      <c r="H613" s="37"/>
    </row>
    <row r="614" spans="1:8" ht="27" thickBot="1">
      <c r="A614" s="70"/>
      <c r="B614" s="374" t="s">
        <v>55</v>
      </c>
      <c r="C614" s="166">
        <v>66874</v>
      </c>
      <c r="D614" s="375"/>
      <c r="E614" s="37"/>
      <c r="F614" s="37"/>
      <c r="G614" s="100"/>
      <c r="H614" s="37"/>
    </row>
    <row r="615" spans="1:8">
      <c r="A615" s="70"/>
      <c r="B615" s="327" t="s">
        <v>74</v>
      </c>
      <c r="C615" s="328"/>
      <c r="D615" s="329"/>
      <c r="E615" s="37"/>
      <c r="F615" s="37"/>
      <c r="G615" s="100"/>
      <c r="H615" s="37"/>
    </row>
    <row r="616" spans="1:8">
      <c r="A616" s="70"/>
      <c r="B616" s="101" t="s">
        <v>6</v>
      </c>
      <c r="C616" s="102">
        <v>23473845</v>
      </c>
      <c r="D616" s="76">
        <f>D617</f>
        <v>16923515</v>
      </c>
      <c r="E616" s="37"/>
      <c r="F616" s="37"/>
      <c r="G616" s="100"/>
      <c r="H616" s="37"/>
    </row>
    <row r="617" spans="1:8">
      <c r="A617" s="70"/>
      <c r="B617" s="103" t="s">
        <v>46</v>
      </c>
      <c r="C617" s="104">
        <v>19753929</v>
      </c>
      <c r="D617" s="77">
        <f>D618</f>
        <v>16923515</v>
      </c>
      <c r="E617" s="37"/>
      <c r="F617" s="37"/>
      <c r="G617" s="100"/>
      <c r="H617" s="37"/>
    </row>
    <row r="618" spans="1:8">
      <c r="A618" s="70"/>
      <c r="B618" s="103" t="s">
        <v>47</v>
      </c>
      <c r="C618" s="104">
        <v>8769557</v>
      </c>
      <c r="D618" s="77">
        <f>D619</f>
        <v>16923515</v>
      </c>
      <c r="E618" s="37"/>
      <c r="F618" s="37"/>
      <c r="G618" s="100"/>
      <c r="H618" s="37"/>
    </row>
    <row r="619" spans="1:8">
      <c r="A619" s="70"/>
      <c r="B619" s="103" t="s">
        <v>48</v>
      </c>
      <c r="C619" s="104">
        <v>10984372</v>
      </c>
      <c r="D619" s="77">
        <f>D622</f>
        <v>16923515</v>
      </c>
      <c r="E619" s="37"/>
      <c r="F619" s="37"/>
      <c r="G619" s="100"/>
      <c r="H619" s="37"/>
    </row>
    <row r="620" spans="1:8">
      <c r="A620" s="70"/>
      <c r="B620" s="103" t="s">
        <v>5</v>
      </c>
      <c r="C620" s="104">
        <v>3719916</v>
      </c>
      <c r="D620" s="77"/>
      <c r="E620" s="37"/>
      <c r="F620" s="37"/>
      <c r="G620" s="100"/>
      <c r="H620" s="37"/>
    </row>
    <row r="621" spans="1:8">
      <c r="A621" s="70"/>
      <c r="B621" s="103" t="s">
        <v>4</v>
      </c>
      <c r="C621" s="104">
        <v>3719916</v>
      </c>
      <c r="D621" s="77"/>
      <c r="E621" s="37"/>
      <c r="F621" s="37"/>
      <c r="G621" s="100"/>
      <c r="H621" s="37"/>
    </row>
    <row r="622" spans="1:8">
      <c r="A622" s="70"/>
      <c r="B622" s="101" t="s">
        <v>3</v>
      </c>
      <c r="C622" s="102">
        <v>23503876</v>
      </c>
      <c r="D622" s="76">
        <f>D623</f>
        <v>16923515</v>
      </c>
      <c r="E622" s="37"/>
      <c r="F622" s="37"/>
      <c r="G622" s="100"/>
      <c r="H622" s="37"/>
    </row>
    <row r="623" spans="1:8">
      <c r="A623" s="70"/>
      <c r="B623" s="103" t="s">
        <v>2</v>
      </c>
      <c r="C623" s="105">
        <v>22024075</v>
      </c>
      <c r="D623" s="77">
        <f>D629</f>
        <v>16923515</v>
      </c>
      <c r="E623" s="37"/>
      <c r="F623" s="37"/>
      <c r="G623" s="100"/>
      <c r="H623" s="37"/>
    </row>
    <row r="624" spans="1:8">
      <c r="A624" s="70"/>
      <c r="B624" s="103" t="s">
        <v>12</v>
      </c>
      <c r="C624" s="104">
        <v>8899703</v>
      </c>
      <c r="D624" s="77"/>
      <c r="E624" s="37"/>
      <c r="F624" s="37"/>
      <c r="G624" s="100"/>
      <c r="H624" s="37"/>
    </row>
    <row r="625" spans="1:8">
      <c r="A625" s="70"/>
      <c r="B625" s="103" t="s">
        <v>13</v>
      </c>
      <c r="C625" s="104">
        <v>1522311</v>
      </c>
      <c r="D625" s="77"/>
      <c r="E625" s="37"/>
      <c r="F625" s="37"/>
      <c r="G625" s="100"/>
      <c r="H625" s="37"/>
    </row>
    <row r="626" spans="1:8">
      <c r="A626" s="70"/>
      <c r="B626" s="103" t="s">
        <v>14</v>
      </c>
      <c r="C626" s="104">
        <v>7377392</v>
      </c>
      <c r="D626" s="77"/>
      <c r="E626" s="37"/>
      <c r="F626" s="37"/>
      <c r="G626" s="100"/>
      <c r="H626" s="37"/>
    </row>
    <row r="627" spans="1:8" ht="26.25">
      <c r="A627" s="70"/>
      <c r="B627" s="103" t="s">
        <v>26</v>
      </c>
      <c r="C627" s="104">
        <v>2140000</v>
      </c>
      <c r="D627" s="77"/>
      <c r="E627" s="37"/>
      <c r="F627" s="37"/>
      <c r="G627" s="100"/>
      <c r="H627" s="37"/>
    </row>
    <row r="628" spans="1:8">
      <c r="A628" s="70"/>
      <c r="B628" s="103" t="s">
        <v>27</v>
      </c>
      <c r="C628" s="104">
        <v>2140000</v>
      </c>
      <c r="D628" s="77"/>
      <c r="E628" s="37"/>
      <c r="F628" s="37"/>
      <c r="G628" s="100"/>
      <c r="H628" s="37"/>
    </row>
    <row r="629" spans="1:8" ht="26.25">
      <c r="A629" s="70"/>
      <c r="B629" s="103" t="s">
        <v>15</v>
      </c>
      <c r="C629" s="104">
        <v>10984372</v>
      </c>
      <c r="D629" s="77">
        <f>D630</f>
        <v>16923515</v>
      </c>
      <c r="E629" s="37"/>
      <c r="F629" s="37"/>
      <c r="G629" s="100"/>
      <c r="H629" s="37"/>
    </row>
    <row r="630" spans="1:8">
      <c r="A630" s="70"/>
      <c r="B630" s="291" t="s">
        <v>54</v>
      </c>
      <c r="C630" s="104">
        <v>10984372</v>
      </c>
      <c r="D630" s="77">
        <f>16737410+186105</f>
        <v>16923515</v>
      </c>
      <c r="E630" s="37"/>
      <c r="F630" s="37"/>
      <c r="G630" s="100"/>
      <c r="H630" s="37"/>
    </row>
    <row r="631" spans="1:8">
      <c r="A631" s="70"/>
      <c r="B631" s="291" t="s">
        <v>19</v>
      </c>
      <c r="C631" s="104">
        <v>1479801</v>
      </c>
      <c r="D631" s="77"/>
      <c r="E631" s="37"/>
      <c r="F631" s="37"/>
      <c r="G631" s="100"/>
      <c r="H631" s="37"/>
    </row>
    <row r="632" spans="1:8">
      <c r="A632" s="70"/>
      <c r="B632" s="291" t="s">
        <v>20</v>
      </c>
      <c r="C632" s="104">
        <v>1479801</v>
      </c>
      <c r="D632" s="90"/>
      <c r="E632" s="37"/>
      <c r="F632" s="37"/>
      <c r="G632" s="100"/>
      <c r="H632" s="37"/>
    </row>
    <row r="633" spans="1:8">
      <c r="A633" s="70"/>
      <c r="B633" s="103" t="s">
        <v>30</v>
      </c>
      <c r="C633" s="104">
        <v>-30031</v>
      </c>
      <c r="D633" s="90"/>
      <c r="E633" s="37"/>
      <c r="F633" s="37"/>
      <c r="G633" s="100"/>
      <c r="H633" s="37"/>
    </row>
    <row r="634" spans="1:8">
      <c r="A634" s="70"/>
      <c r="B634" s="103" t="s">
        <v>31</v>
      </c>
      <c r="C634" s="104">
        <v>30031</v>
      </c>
      <c r="D634" s="90"/>
      <c r="E634" s="37"/>
      <c r="F634" s="37"/>
      <c r="G634" s="100"/>
      <c r="H634" s="37"/>
    </row>
    <row r="635" spans="1:8">
      <c r="A635" s="70"/>
      <c r="B635" s="103" t="s">
        <v>32</v>
      </c>
      <c r="C635" s="104">
        <v>30031</v>
      </c>
      <c r="D635" s="90"/>
      <c r="E635" s="37"/>
      <c r="F635" s="37"/>
      <c r="G635" s="100"/>
      <c r="H635" s="37"/>
    </row>
    <row r="636" spans="1:8" ht="27" thickBot="1">
      <c r="A636" s="70"/>
      <c r="B636" s="292" t="s">
        <v>55</v>
      </c>
      <c r="C636" s="293">
        <v>30031</v>
      </c>
      <c r="D636" s="376"/>
      <c r="E636" s="37"/>
      <c r="F636" s="37"/>
      <c r="G636" s="100"/>
      <c r="H636" s="37"/>
    </row>
    <row r="637" spans="1:8">
      <c r="A637" s="70"/>
      <c r="B637" s="377" t="s">
        <v>33</v>
      </c>
      <c r="C637" s="296"/>
      <c r="D637" s="378"/>
      <c r="E637" s="37"/>
      <c r="F637" s="37"/>
      <c r="G637" s="100"/>
      <c r="H637" s="37"/>
    </row>
    <row r="638" spans="1:8">
      <c r="A638" s="37"/>
      <c r="B638" s="38" t="s">
        <v>21</v>
      </c>
      <c r="C638" s="21"/>
      <c r="D638" s="118"/>
      <c r="E638" s="298"/>
      <c r="F638" s="78"/>
      <c r="G638" s="110"/>
      <c r="H638" s="37"/>
    </row>
    <row r="639" spans="1:8" ht="51">
      <c r="A639" s="37"/>
      <c r="B639" s="111" t="s">
        <v>61</v>
      </c>
      <c r="C639" s="112"/>
      <c r="D639" s="113"/>
      <c r="E639" s="110"/>
      <c r="F639" s="115"/>
      <c r="G639" s="116"/>
      <c r="H639" s="37"/>
    </row>
    <row r="640" spans="1:8">
      <c r="A640" s="37"/>
      <c r="B640" s="117" t="s">
        <v>22</v>
      </c>
      <c r="C640" s="21"/>
      <c r="D640" s="118"/>
      <c r="E640" s="299"/>
      <c r="F640" s="119"/>
      <c r="G640" s="120"/>
      <c r="H640" s="37"/>
    </row>
    <row r="641" spans="1:8" ht="54">
      <c r="A641" s="37"/>
      <c r="B641" s="121" t="s">
        <v>62</v>
      </c>
      <c r="C641" s="122"/>
      <c r="D641" s="118"/>
      <c r="E641" s="300"/>
      <c r="F641" s="115"/>
      <c r="G641" s="116"/>
      <c r="H641" s="37"/>
    </row>
    <row r="642" spans="1:8">
      <c r="A642" s="37"/>
      <c r="B642" s="301" t="s">
        <v>23</v>
      </c>
      <c r="C642" s="55"/>
      <c r="D642" s="123"/>
      <c r="E642" s="302"/>
      <c r="F642" s="115"/>
      <c r="G642" s="116"/>
      <c r="H642" s="37"/>
    </row>
    <row r="643" spans="1:8">
      <c r="A643" s="37"/>
      <c r="B643" s="124" t="s">
        <v>6</v>
      </c>
      <c r="C643" s="151">
        <v>5332294</v>
      </c>
      <c r="D643" s="147">
        <f t="shared" ref="D643:D648" si="9">D644</f>
        <v>316741</v>
      </c>
      <c r="E643" s="379"/>
      <c r="F643" s="18"/>
      <c r="G643" s="18"/>
      <c r="H643" s="37"/>
    </row>
    <row r="644" spans="1:8">
      <c r="A644" s="37"/>
      <c r="B644" s="128" t="s">
        <v>58</v>
      </c>
      <c r="C644" s="152">
        <v>5332294</v>
      </c>
      <c r="D644" s="148">
        <f t="shared" si="9"/>
        <v>316741</v>
      </c>
      <c r="E644" s="380"/>
      <c r="F644" s="131"/>
      <c r="G644" s="131"/>
      <c r="H644" s="37"/>
    </row>
    <row r="645" spans="1:8">
      <c r="A645" s="37"/>
      <c r="B645" s="128" t="s">
        <v>48</v>
      </c>
      <c r="C645" s="141">
        <v>5332294</v>
      </c>
      <c r="D645" s="381">
        <f t="shared" si="9"/>
        <v>316741</v>
      </c>
      <c r="E645" s="306"/>
      <c r="F645" s="132"/>
      <c r="G645" s="132"/>
      <c r="H645" s="37"/>
    </row>
    <row r="646" spans="1:8">
      <c r="A646" s="37"/>
      <c r="B646" s="124" t="s">
        <v>3</v>
      </c>
      <c r="C646" s="151">
        <v>5332294</v>
      </c>
      <c r="D646" s="149">
        <f t="shared" si="9"/>
        <v>316741</v>
      </c>
      <c r="E646" s="132"/>
      <c r="F646" s="132"/>
      <c r="G646" s="132"/>
      <c r="H646" s="37"/>
    </row>
    <row r="647" spans="1:8">
      <c r="A647" s="37"/>
      <c r="B647" s="128" t="s">
        <v>2</v>
      </c>
      <c r="C647" s="152">
        <v>5332294</v>
      </c>
      <c r="D647" s="150">
        <f t="shared" si="9"/>
        <v>316741</v>
      </c>
      <c r="E647" s="304"/>
      <c r="F647" s="137"/>
      <c r="G647" s="137"/>
      <c r="H647" s="37"/>
    </row>
    <row r="648" spans="1:8" ht="26.25">
      <c r="A648" s="37"/>
      <c r="B648" s="128" t="s">
        <v>15</v>
      </c>
      <c r="C648" s="152">
        <v>5332294</v>
      </c>
      <c r="D648" s="150">
        <f t="shared" si="9"/>
        <v>316741</v>
      </c>
      <c r="E648" s="306"/>
      <c r="F648" s="138"/>
      <c r="G648" s="138"/>
      <c r="H648" s="37"/>
    </row>
    <row r="649" spans="1:8" ht="15.75" thickBot="1">
      <c r="A649" s="37"/>
      <c r="B649" s="307" t="s">
        <v>54</v>
      </c>
      <c r="C649" s="153">
        <v>5332294</v>
      </c>
      <c r="D649" s="382">
        <v>316741</v>
      </c>
      <c r="E649" s="306"/>
      <c r="F649" s="138"/>
      <c r="G649" s="138"/>
      <c r="H649" s="37"/>
    </row>
    <row r="650" spans="1:8">
      <c r="A650" s="37"/>
      <c r="B650" s="310" t="s">
        <v>24</v>
      </c>
      <c r="C650" s="311"/>
      <c r="D650" s="383"/>
      <c r="E650" s="306"/>
      <c r="F650" s="138"/>
      <c r="G650" s="138"/>
      <c r="H650" s="37"/>
    </row>
    <row r="651" spans="1:8">
      <c r="A651" s="37"/>
      <c r="B651" s="124" t="s">
        <v>6</v>
      </c>
      <c r="C651" s="140">
        <v>10015865</v>
      </c>
      <c r="D651" s="126">
        <f t="shared" ref="D651:D656" si="10">D652</f>
        <v>7782618</v>
      </c>
      <c r="E651" s="115"/>
      <c r="F651" s="18"/>
      <c r="G651" s="18"/>
      <c r="H651" s="37"/>
    </row>
    <row r="652" spans="1:8">
      <c r="A652" s="37"/>
      <c r="B652" s="128" t="s">
        <v>58</v>
      </c>
      <c r="C652" s="141">
        <v>10015865</v>
      </c>
      <c r="D652" s="130">
        <f t="shared" si="10"/>
        <v>7782618</v>
      </c>
      <c r="E652" s="304"/>
      <c r="F652" s="131"/>
      <c r="G652" s="131"/>
      <c r="H652" s="37"/>
    </row>
    <row r="653" spans="1:8">
      <c r="A653" s="37"/>
      <c r="B653" s="128" t="s">
        <v>48</v>
      </c>
      <c r="C653" s="141">
        <v>10015865</v>
      </c>
      <c r="D653" s="381">
        <f t="shared" si="10"/>
        <v>7782618</v>
      </c>
      <c r="E653" s="306"/>
      <c r="F653" s="132"/>
      <c r="G653" s="132"/>
      <c r="H653" s="37"/>
    </row>
    <row r="654" spans="1:8">
      <c r="A654" s="37"/>
      <c r="B654" s="124" t="s">
        <v>3</v>
      </c>
      <c r="C654" s="140">
        <v>10015865</v>
      </c>
      <c r="D654" s="134">
        <f t="shared" si="10"/>
        <v>7782618</v>
      </c>
      <c r="E654" s="132"/>
      <c r="F654" s="132"/>
      <c r="G654" s="132"/>
      <c r="H654" s="37"/>
    </row>
    <row r="655" spans="1:8">
      <c r="A655" s="37"/>
      <c r="B655" s="128" t="s">
        <v>2</v>
      </c>
      <c r="C655" s="141">
        <v>10015865</v>
      </c>
      <c r="D655" s="136">
        <f t="shared" si="10"/>
        <v>7782618</v>
      </c>
      <c r="E655" s="304"/>
      <c r="F655" s="137"/>
      <c r="G655" s="137"/>
      <c r="H655" s="37"/>
    </row>
    <row r="656" spans="1:8" ht="26.25">
      <c r="A656" s="37"/>
      <c r="B656" s="128" t="s">
        <v>15</v>
      </c>
      <c r="C656" s="141">
        <v>10015865</v>
      </c>
      <c r="D656" s="136">
        <f t="shared" si="10"/>
        <v>7782618</v>
      </c>
      <c r="E656" s="306"/>
      <c r="F656" s="138"/>
      <c r="G656" s="138"/>
      <c r="H656" s="37"/>
    </row>
    <row r="657" spans="1:8" ht="15.75" thickBot="1">
      <c r="A657" s="37"/>
      <c r="B657" s="307" t="s">
        <v>54</v>
      </c>
      <c r="C657" s="142">
        <v>10015865</v>
      </c>
      <c r="D657" s="384">
        <f>7596513+186105</f>
        <v>7782618</v>
      </c>
      <c r="E657" s="306"/>
      <c r="F657" s="138"/>
      <c r="G657" s="138"/>
      <c r="H657" s="37"/>
    </row>
    <row r="658" spans="1:8">
      <c r="A658" s="37"/>
      <c r="B658" s="310" t="s">
        <v>74</v>
      </c>
      <c r="C658" s="311"/>
      <c r="D658" s="383"/>
      <c r="E658" s="306"/>
      <c r="F658" s="138"/>
      <c r="G658" s="138"/>
      <c r="H658" s="37"/>
    </row>
    <row r="659" spans="1:8">
      <c r="A659" s="37"/>
      <c r="B659" s="124" t="s">
        <v>6</v>
      </c>
      <c r="C659" s="385">
        <f t="shared" ref="C659:D664" si="11">C660</f>
        <v>10487286</v>
      </c>
      <c r="D659" s="147">
        <f t="shared" si="11"/>
        <v>16923515</v>
      </c>
      <c r="E659" s="115"/>
      <c r="F659" s="18"/>
      <c r="G659" s="18"/>
      <c r="H659" s="37"/>
    </row>
    <row r="660" spans="1:8">
      <c r="A660" s="37"/>
      <c r="B660" s="128" t="s">
        <v>58</v>
      </c>
      <c r="C660" s="313">
        <f t="shared" si="11"/>
        <v>10487286</v>
      </c>
      <c r="D660" s="148">
        <f t="shared" si="11"/>
        <v>16923515</v>
      </c>
      <c r="E660" s="304"/>
      <c r="F660" s="131"/>
      <c r="G660" s="131"/>
      <c r="H660" s="37"/>
    </row>
    <row r="661" spans="1:8">
      <c r="A661" s="37"/>
      <c r="B661" s="128" t="s">
        <v>48</v>
      </c>
      <c r="C661" s="313">
        <f t="shared" si="11"/>
        <v>10487286</v>
      </c>
      <c r="D661" s="381">
        <f t="shared" si="11"/>
        <v>16923515</v>
      </c>
      <c r="E661" s="306"/>
      <c r="F661" s="132"/>
      <c r="G661" s="132"/>
      <c r="H661" s="37"/>
    </row>
    <row r="662" spans="1:8">
      <c r="A662" s="37"/>
      <c r="B662" s="124" t="s">
        <v>3</v>
      </c>
      <c r="C662" s="385">
        <f t="shared" si="11"/>
        <v>10487286</v>
      </c>
      <c r="D662" s="149">
        <f t="shared" si="11"/>
        <v>16923515</v>
      </c>
      <c r="E662" s="132"/>
      <c r="F662" s="132"/>
      <c r="G662" s="132"/>
      <c r="H662" s="37"/>
    </row>
    <row r="663" spans="1:8">
      <c r="A663" s="37"/>
      <c r="B663" s="128" t="s">
        <v>2</v>
      </c>
      <c r="C663" s="313">
        <f t="shared" si="11"/>
        <v>10487286</v>
      </c>
      <c r="D663" s="150">
        <f t="shared" si="11"/>
        <v>16923515</v>
      </c>
      <c r="E663" s="304"/>
      <c r="F663" s="137"/>
      <c r="G663" s="137"/>
      <c r="H663" s="37"/>
    </row>
    <row r="664" spans="1:8" ht="26.25">
      <c r="A664" s="37"/>
      <c r="B664" s="128" t="s">
        <v>15</v>
      </c>
      <c r="C664" s="313">
        <f t="shared" si="11"/>
        <v>10487286</v>
      </c>
      <c r="D664" s="150">
        <f t="shared" si="11"/>
        <v>16923515</v>
      </c>
      <c r="E664" s="306"/>
      <c r="F664" s="138"/>
      <c r="G664" s="138"/>
      <c r="H664" s="37"/>
    </row>
    <row r="665" spans="1:8" ht="15.75" thickBot="1">
      <c r="A665" s="37"/>
      <c r="B665" s="307" t="s">
        <v>54</v>
      </c>
      <c r="C665" s="386">
        <v>10487286</v>
      </c>
      <c r="D665" s="382">
        <f>16737410+186105</f>
        <v>16923515</v>
      </c>
      <c r="E665" s="306"/>
      <c r="F665" s="138"/>
      <c r="G665" s="138"/>
      <c r="H665" s="37"/>
    </row>
    <row r="666" spans="1:8">
      <c r="A666" s="391"/>
      <c r="B666" s="245" t="s">
        <v>95</v>
      </c>
      <c r="C666" s="387"/>
      <c r="D666" s="388"/>
      <c r="E666" s="389"/>
      <c r="F666" s="390"/>
      <c r="G666" s="390"/>
      <c r="H666" s="391"/>
    </row>
    <row r="667" spans="1:8">
      <c r="A667" s="391"/>
      <c r="B667" s="154" t="s">
        <v>6</v>
      </c>
      <c r="C667" s="392">
        <v>5858323</v>
      </c>
      <c r="D667" s="393">
        <f t="shared" ref="D667:D672" si="12">D668</f>
        <v>14128513</v>
      </c>
      <c r="E667" s="394"/>
      <c r="F667" s="395"/>
      <c r="G667" s="395"/>
      <c r="H667" s="391"/>
    </row>
    <row r="668" spans="1:8">
      <c r="A668" s="391"/>
      <c r="B668" s="155" t="s">
        <v>58</v>
      </c>
      <c r="C668" s="396">
        <v>5858323</v>
      </c>
      <c r="D668" s="397">
        <f t="shared" si="12"/>
        <v>14128513</v>
      </c>
      <c r="E668" s="398"/>
      <c r="F668" s="399"/>
      <c r="G668" s="399"/>
      <c r="H668" s="391"/>
    </row>
    <row r="669" spans="1:8">
      <c r="A669" s="391"/>
      <c r="B669" s="155" t="s">
        <v>48</v>
      </c>
      <c r="C669" s="396">
        <v>5858323</v>
      </c>
      <c r="D669" s="400">
        <f t="shared" si="12"/>
        <v>14128513</v>
      </c>
      <c r="E669" s="401"/>
      <c r="F669" s="402"/>
      <c r="G669" s="402"/>
      <c r="H669" s="391"/>
    </row>
    <row r="670" spans="1:8">
      <c r="A670" s="391"/>
      <c r="B670" s="154" t="s">
        <v>3</v>
      </c>
      <c r="C670" s="392">
        <v>5858323</v>
      </c>
      <c r="D670" s="403">
        <f t="shared" si="12"/>
        <v>14128513</v>
      </c>
      <c r="E670" s="402"/>
      <c r="F670" s="402"/>
      <c r="G670" s="402"/>
      <c r="H670" s="391"/>
    </row>
    <row r="671" spans="1:8">
      <c r="A671" s="391"/>
      <c r="B671" s="155" t="s">
        <v>2</v>
      </c>
      <c r="C671" s="396">
        <v>5858323</v>
      </c>
      <c r="D671" s="404">
        <f t="shared" si="12"/>
        <v>14128513</v>
      </c>
      <c r="E671" s="398"/>
      <c r="F671" s="405"/>
      <c r="G671" s="405"/>
      <c r="H671" s="391"/>
    </row>
    <row r="672" spans="1:8" ht="26.25">
      <c r="A672" s="391"/>
      <c r="B672" s="155" t="s">
        <v>15</v>
      </c>
      <c r="C672" s="396">
        <v>5858323</v>
      </c>
      <c r="D672" s="404">
        <f t="shared" si="12"/>
        <v>14128513</v>
      </c>
      <c r="E672" s="401"/>
      <c r="F672" s="390"/>
      <c r="G672" s="390"/>
      <c r="H672" s="391"/>
    </row>
    <row r="673" spans="1:8" ht="15.75" thickBot="1">
      <c r="A673" s="391"/>
      <c r="B673" s="242" t="s">
        <v>54</v>
      </c>
      <c r="C673" s="406">
        <v>5858323</v>
      </c>
      <c r="D673" s="407">
        <f>14128513</f>
        <v>14128513</v>
      </c>
      <c r="E673" s="401"/>
      <c r="F673" s="390"/>
      <c r="G673" s="390"/>
      <c r="H673" s="391"/>
    </row>
    <row r="674" spans="1:8">
      <c r="A674" s="391"/>
      <c r="B674" s="408" t="s">
        <v>97</v>
      </c>
      <c r="C674" s="387"/>
      <c r="D674" s="388"/>
      <c r="E674" s="401"/>
      <c r="F674" s="390"/>
      <c r="G674" s="390"/>
      <c r="H674" s="391"/>
    </row>
    <row r="675" spans="1:8">
      <c r="A675" s="391"/>
      <c r="B675" s="154" t="s">
        <v>6</v>
      </c>
      <c r="C675" s="409">
        <v>4471166</v>
      </c>
      <c r="D675" s="410">
        <f t="shared" ref="D675:D680" si="13">D676</f>
        <v>5787910</v>
      </c>
      <c r="E675" s="411"/>
      <c r="F675" s="395"/>
      <c r="G675" s="395"/>
      <c r="H675" s="391"/>
    </row>
    <row r="676" spans="1:8">
      <c r="A676" s="391"/>
      <c r="B676" s="155" t="s">
        <v>58</v>
      </c>
      <c r="C676" s="396">
        <v>4471166</v>
      </c>
      <c r="D676" s="397">
        <f t="shared" si="13"/>
        <v>5787910</v>
      </c>
      <c r="E676" s="398"/>
      <c r="F676" s="399"/>
      <c r="G676" s="399"/>
      <c r="H676" s="391"/>
    </row>
    <row r="677" spans="1:8">
      <c r="A677" s="391"/>
      <c r="B677" s="155" t="s">
        <v>48</v>
      </c>
      <c r="C677" s="396">
        <v>4471166</v>
      </c>
      <c r="D677" s="400">
        <f t="shared" si="13"/>
        <v>5787910</v>
      </c>
      <c r="E677" s="401"/>
      <c r="F677" s="402"/>
      <c r="G677" s="402"/>
      <c r="H677" s="391"/>
    </row>
    <row r="678" spans="1:8">
      <c r="A678" s="391"/>
      <c r="B678" s="154" t="s">
        <v>3</v>
      </c>
      <c r="C678" s="392">
        <v>4471166</v>
      </c>
      <c r="D678" s="403">
        <f t="shared" si="13"/>
        <v>5787910</v>
      </c>
      <c r="E678" s="402"/>
      <c r="F678" s="402"/>
      <c r="G678" s="402"/>
      <c r="H678" s="391"/>
    </row>
    <row r="679" spans="1:8">
      <c r="A679" s="391"/>
      <c r="B679" s="155" t="s">
        <v>2</v>
      </c>
      <c r="C679" s="412">
        <v>4471166</v>
      </c>
      <c r="D679" s="413">
        <f t="shared" si="13"/>
        <v>5787910</v>
      </c>
      <c r="E679" s="398"/>
      <c r="F679" s="405"/>
      <c r="G679" s="405"/>
      <c r="H679" s="391"/>
    </row>
    <row r="680" spans="1:8" ht="26.25">
      <c r="A680" s="391"/>
      <c r="B680" s="155" t="s">
        <v>15</v>
      </c>
      <c r="C680" s="412">
        <v>4471166</v>
      </c>
      <c r="D680" s="413">
        <f t="shared" si="13"/>
        <v>5787910</v>
      </c>
      <c r="E680" s="401"/>
      <c r="F680" s="390"/>
      <c r="G680" s="390"/>
      <c r="H680" s="391"/>
    </row>
    <row r="681" spans="1:8" ht="15.75" thickBot="1">
      <c r="A681" s="391"/>
      <c r="B681" s="155" t="s">
        <v>54</v>
      </c>
      <c r="C681" s="414">
        <v>4471166</v>
      </c>
      <c r="D681" s="415">
        <f>5229393+558517</f>
        <v>5787910</v>
      </c>
      <c r="E681" s="401"/>
      <c r="F681" s="390"/>
      <c r="G681" s="390"/>
      <c r="H681" s="391"/>
    </row>
    <row r="682" spans="1:8" s="1398" customFormat="1" ht="409.5" customHeight="1">
      <c r="A682" s="18"/>
      <c r="B682" s="1632" t="s">
        <v>98</v>
      </c>
      <c r="C682" s="1633"/>
      <c r="D682" s="1634"/>
      <c r="E682" s="1631"/>
      <c r="F682" s="1631"/>
      <c r="G682" s="1631"/>
      <c r="H682" s="18"/>
    </row>
    <row r="683" spans="1:8" ht="21.6" customHeight="1" thickBot="1">
      <c r="A683" s="37"/>
      <c r="B683" s="1635"/>
      <c r="C683" s="1636"/>
      <c r="D683" s="1637"/>
      <c r="E683" s="1390"/>
      <c r="F683" s="1390"/>
      <c r="G683" s="1390"/>
      <c r="H683" s="37"/>
    </row>
    <row r="684" spans="1:8" ht="15.75" thickBot="1"/>
    <row r="685" spans="1:8" ht="27">
      <c r="A685" s="14">
        <f>A569+1</f>
        <v>23</v>
      </c>
      <c r="B685" s="15" t="s">
        <v>40</v>
      </c>
      <c r="C685" s="16"/>
      <c r="D685" s="17"/>
      <c r="E685" s="15" t="s">
        <v>33</v>
      </c>
      <c r="F685" s="16"/>
      <c r="G685" s="71"/>
      <c r="H685" s="1392" t="s">
        <v>66</v>
      </c>
    </row>
    <row r="686" spans="1:8">
      <c r="A686" s="19"/>
      <c r="B686" s="7" t="s">
        <v>7</v>
      </c>
      <c r="C686" s="52"/>
      <c r="D686" s="22"/>
      <c r="E686" s="20" t="s">
        <v>7</v>
      </c>
      <c r="F686" s="21"/>
      <c r="G686" s="72"/>
      <c r="H686" s="18"/>
    </row>
    <row r="687" spans="1:8" ht="38.25">
      <c r="A687" s="23"/>
      <c r="B687" s="416" t="s">
        <v>42</v>
      </c>
      <c r="C687" s="417"/>
      <c r="D687" s="418"/>
      <c r="E687" s="416" t="s">
        <v>99</v>
      </c>
      <c r="F687" s="419"/>
      <c r="G687" s="420"/>
      <c r="H687" s="18"/>
    </row>
    <row r="688" spans="1:8">
      <c r="A688" s="23"/>
      <c r="B688" s="27" t="s">
        <v>6</v>
      </c>
      <c r="C688" s="28">
        <v>1167698156</v>
      </c>
      <c r="D688" s="29">
        <v>-1555467</v>
      </c>
      <c r="E688" s="168" t="s">
        <v>6</v>
      </c>
      <c r="F688" s="61">
        <v>2968482</v>
      </c>
      <c r="G688" s="334">
        <f t="shared" ref="G688:G690" si="14">G689</f>
        <v>1555467</v>
      </c>
      <c r="H688" s="18"/>
    </row>
    <row r="689" spans="1:8">
      <c r="A689" s="18"/>
      <c r="B689" s="20" t="s">
        <v>5</v>
      </c>
      <c r="C689" s="30">
        <v>1167698156</v>
      </c>
      <c r="D689" s="31">
        <v>-1555467</v>
      </c>
      <c r="E689" s="214" t="s">
        <v>5</v>
      </c>
      <c r="F689" s="80">
        <v>2968482</v>
      </c>
      <c r="G689" s="315">
        <f t="shared" si="14"/>
        <v>1555467</v>
      </c>
      <c r="H689" s="18"/>
    </row>
    <row r="690" spans="1:8" ht="25.5">
      <c r="A690" s="18"/>
      <c r="B690" s="20" t="s">
        <v>4</v>
      </c>
      <c r="C690" s="30">
        <v>1167698156</v>
      </c>
      <c r="D690" s="31">
        <v>-1555467</v>
      </c>
      <c r="E690" s="214" t="s">
        <v>4</v>
      </c>
      <c r="F690" s="80">
        <v>2968482</v>
      </c>
      <c r="G690" s="315">
        <f t="shared" si="14"/>
        <v>1555467</v>
      </c>
      <c r="H690" s="18"/>
    </row>
    <row r="691" spans="1:8">
      <c r="A691" s="18"/>
      <c r="B691" s="27" t="s">
        <v>3</v>
      </c>
      <c r="C691" s="28">
        <v>1167698156</v>
      </c>
      <c r="D691" s="29">
        <v>-1555467</v>
      </c>
      <c r="E691" s="314" t="s">
        <v>3</v>
      </c>
      <c r="F691" s="61">
        <v>2968482</v>
      </c>
      <c r="G691" s="334">
        <f>G692+G700</f>
        <v>1555467</v>
      </c>
      <c r="H691" s="18"/>
    </row>
    <row r="692" spans="1:8">
      <c r="A692" s="78"/>
      <c r="B692" s="20" t="s">
        <v>2</v>
      </c>
      <c r="C692" s="30">
        <v>1167698156</v>
      </c>
      <c r="D692" s="31">
        <v>-1555467</v>
      </c>
      <c r="E692" s="214" t="s">
        <v>2</v>
      </c>
      <c r="F692" s="421">
        <v>469084</v>
      </c>
      <c r="G692" s="315">
        <f>G693</f>
        <v>47009</v>
      </c>
      <c r="H692" s="78"/>
    </row>
    <row r="693" spans="1:8">
      <c r="A693" s="18"/>
      <c r="B693" s="20" t="s">
        <v>1</v>
      </c>
      <c r="C693" s="30">
        <v>1167698156</v>
      </c>
      <c r="D693" s="31">
        <v>-1555467</v>
      </c>
      <c r="E693" s="214" t="s">
        <v>12</v>
      </c>
      <c r="F693" s="421">
        <v>409749</v>
      </c>
      <c r="G693" s="315">
        <f>G695</f>
        <v>47009</v>
      </c>
      <c r="H693" s="18"/>
    </row>
    <row r="694" spans="1:8">
      <c r="A694" s="18"/>
      <c r="B694" s="20" t="s">
        <v>0</v>
      </c>
      <c r="C694" s="30">
        <v>1167698156</v>
      </c>
      <c r="D694" s="31">
        <v>-1555467</v>
      </c>
      <c r="E694" s="214" t="s">
        <v>13</v>
      </c>
      <c r="F694" s="421">
        <v>290003</v>
      </c>
      <c r="G694" s="315"/>
      <c r="H694" s="18"/>
    </row>
    <row r="695" spans="1:8">
      <c r="A695" s="18"/>
      <c r="B695" s="214"/>
      <c r="C695" s="80"/>
      <c r="D695" s="200"/>
      <c r="E695" s="214" t="s">
        <v>14</v>
      </c>
      <c r="F695" s="421">
        <v>119746</v>
      </c>
      <c r="G695" s="315">
        <v>47009</v>
      </c>
      <c r="H695" s="18"/>
    </row>
    <row r="696" spans="1:8">
      <c r="A696" s="18"/>
      <c r="B696" s="214"/>
      <c r="C696" s="80"/>
      <c r="D696" s="200"/>
      <c r="E696" s="169" t="s">
        <v>1</v>
      </c>
      <c r="F696" s="421">
        <v>11828</v>
      </c>
      <c r="G696" s="315"/>
      <c r="H696" s="18"/>
    </row>
    <row r="697" spans="1:8">
      <c r="A697" s="18"/>
      <c r="B697" s="214"/>
      <c r="C697" s="80"/>
      <c r="D697" s="200"/>
      <c r="E697" s="169" t="s">
        <v>0</v>
      </c>
      <c r="F697" s="421">
        <v>11828</v>
      </c>
      <c r="G697" s="315"/>
      <c r="H697" s="18"/>
    </row>
    <row r="698" spans="1:8" ht="25.5">
      <c r="A698" s="18"/>
      <c r="B698" s="214"/>
      <c r="C698" s="80"/>
      <c r="D698" s="200"/>
      <c r="E698" s="422" t="s">
        <v>26</v>
      </c>
      <c r="F698" s="421">
        <v>47507</v>
      </c>
      <c r="G698" s="315"/>
      <c r="H698" s="18"/>
    </row>
    <row r="699" spans="1:8">
      <c r="A699" s="18"/>
      <c r="B699" s="214"/>
      <c r="C699" s="80"/>
      <c r="D699" s="200"/>
      <c r="E699" s="169" t="s">
        <v>27</v>
      </c>
      <c r="F699" s="421">
        <v>47507</v>
      </c>
      <c r="G699" s="315"/>
      <c r="H699" s="18"/>
    </row>
    <row r="700" spans="1:8">
      <c r="A700" s="18"/>
      <c r="B700" s="169"/>
      <c r="C700" s="55"/>
      <c r="D700" s="139"/>
      <c r="E700" s="169" t="s">
        <v>19</v>
      </c>
      <c r="F700" s="421">
        <v>2499398</v>
      </c>
      <c r="G700" s="315">
        <f>G701</f>
        <v>1508458</v>
      </c>
      <c r="H700" s="18"/>
    </row>
    <row r="701" spans="1:8" ht="15.75" thickBot="1">
      <c r="A701" s="18"/>
      <c r="B701" s="220"/>
      <c r="C701" s="203"/>
      <c r="D701" s="345"/>
      <c r="E701" s="170" t="s">
        <v>20</v>
      </c>
      <c r="F701" s="423">
        <v>2499398</v>
      </c>
      <c r="G701" s="316">
        <v>1508458</v>
      </c>
      <c r="H701" s="18"/>
    </row>
    <row r="702" spans="1:8">
      <c r="A702" s="19"/>
      <c r="B702" s="225" t="s">
        <v>21</v>
      </c>
      <c r="C702" s="228"/>
      <c r="D702" s="424"/>
      <c r="E702" s="210" t="s">
        <v>21</v>
      </c>
      <c r="F702" s="425"/>
      <c r="G702" s="426"/>
      <c r="H702" s="18"/>
    </row>
    <row r="703" spans="1:8" ht="27">
      <c r="A703" s="19"/>
      <c r="B703" s="276" t="s">
        <v>40</v>
      </c>
      <c r="C703" s="52"/>
      <c r="D703" s="22"/>
      <c r="E703" s="276" t="s">
        <v>44</v>
      </c>
      <c r="F703" s="52"/>
      <c r="G703" s="72"/>
      <c r="H703" s="18"/>
    </row>
    <row r="704" spans="1:8" ht="38.25">
      <c r="A704" s="23"/>
      <c r="B704" s="416" t="s">
        <v>42</v>
      </c>
      <c r="C704" s="417"/>
      <c r="D704" s="418"/>
      <c r="E704" s="206" t="s">
        <v>99</v>
      </c>
      <c r="F704" s="417"/>
      <c r="G704" s="427"/>
      <c r="H704" s="18"/>
    </row>
    <row r="705" spans="1:8" ht="25.5">
      <c r="A705" s="18"/>
      <c r="B705" s="144" t="s">
        <v>87</v>
      </c>
      <c r="C705" s="277"/>
      <c r="D705" s="428"/>
      <c r="E705" s="91" t="s">
        <v>100</v>
      </c>
      <c r="F705" s="61"/>
      <c r="G705" s="333"/>
      <c r="H705" s="18"/>
    </row>
    <row r="706" spans="1:8">
      <c r="A706" s="37"/>
      <c r="B706" s="91" t="s">
        <v>23</v>
      </c>
      <c r="C706" s="28"/>
      <c r="D706" s="93"/>
      <c r="E706" s="91" t="s">
        <v>23</v>
      </c>
      <c r="F706" s="61"/>
      <c r="G706" s="333"/>
      <c r="H706" s="37"/>
    </row>
    <row r="707" spans="1:8">
      <c r="A707" s="18"/>
      <c r="B707" s="33" t="s">
        <v>6</v>
      </c>
      <c r="C707" s="28">
        <v>1167698156</v>
      </c>
      <c r="D707" s="429">
        <v>-1555467</v>
      </c>
      <c r="E707" s="168" t="s">
        <v>6</v>
      </c>
      <c r="F707" s="430">
        <v>2968482</v>
      </c>
      <c r="G707" s="334">
        <f t="shared" ref="G707:G709" si="15">G708</f>
        <v>1555467</v>
      </c>
      <c r="H707" s="18"/>
    </row>
    <row r="708" spans="1:8">
      <c r="A708" s="18"/>
      <c r="B708" s="20" t="s">
        <v>5</v>
      </c>
      <c r="C708" s="30">
        <v>1167698156</v>
      </c>
      <c r="D708" s="93">
        <v>-1555467</v>
      </c>
      <c r="E708" s="169" t="s">
        <v>5</v>
      </c>
      <c r="F708" s="431">
        <v>2968482</v>
      </c>
      <c r="G708" s="315">
        <f t="shared" si="15"/>
        <v>1555467</v>
      </c>
      <c r="H708" s="18"/>
    </row>
    <row r="709" spans="1:8">
      <c r="A709" s="18"/>
      <c r="B709" s="20" t="s">
        <v>4</v>
      </c>
      <c r="C709" s="28">
        <v>1167698156</v>
      </c>
      <c r="D709" s="429">
        <v>-1555467</v>
      </c>
      <c r="E709" s="169" t="s">
        <v>4</v>
      </c>
      <c r="F709" s="431">
        <v>2968482</v>
      </c>
      <c r="G709" s="315">
        <f t="shared" si="15"/>
        <v>1555467</v>
      </c>
      <c r="H709" s="18"/>
    </row>
    <row r="710" spans="1:8">
      <c r="A710" s="18"/>
      <c r="B710" s="33" t="s">
        <v>3</v>
      </c>
      <c r="C710" s="30">
        <v>1167698156</v>
      </c>
      <c r="D710" s="93">
        <v>-1555467</v>
      </c>
      <c r="E710" s="168" t="s">
        <v>3</v>
      </c>
      <c r="F710" s="430">
        <v>2968482</v>
      </c>
      <c r="G710" s="334">
        <f>G711+G719</f>
        <v>1555467</v>
      </c>
      <c r="H710" s="18"/>
    </row>
    <row r="711" spans="1:8">
      <c r="A711" s="18"/>
      <c r="B711" s="20" t="s">
        <v>2</v>
      </c>
      <c r="C711" s="30">
        <v>1167698156</v>
      </c>
      <c r="D711" s="93">
        <v>-1555467</v>
      </c>
      <c r="E711" s="169" t="s">
        <v>2</v>
      </c>
      <c r="F711" s="431">
        <v>469084</v>
      </c>
      <c r="G711" s="315">
        <f>G712</f>
        <v>47009</v>
      </c>
      <c r="H711" s="18"/>
    </row>
    <row r="712" spans="1:8">
      <c r="A712" s="18"/>
      <c r="B712" s="20" t="s">
        <v>1</v>
      </c>
      <c r="C712" s="30">
        <v>1167698156</v>
      </c>
      <c r="D712" s="93">
        <v>-1555467</v>
      </c>
      <c r="E712" s="169" t="s">
        <v>12</v>
      </c>
      <c r="F712" s="431">
        <v>409749</v>
      </c>
      <c r="G712" s="315">
        <f>G714</f>
        <v>47009</v>
      </c>
      <c r="H712" s="18"/>
    </row>
    <row r="713" spans="1:8">
      <c r="A713" s="18"/>
      <c r="B713" s="20" t="s">
        <v>0</v>
      </c>
      <c r="C713" s="80"/>
      <c r="D713" s="31"/>
      <c r="E713" s="169" t="s">
        <v>13</v>
      </c>
      <c r="F713" s="431">
        <v>290003</v>
      </c>
      <c r="G713" s="315"/>
      <c r="H713" s="18"/>
    </row>
    <row r="714" spans="1:8">
      <c r="A714" s="18"/>
      <c r="B714" s="20"/>
      <c r="C714" s="80"/>
      <c r="D714" s="31"/>
      <c r="E714" s="169" t="s">
        <v>14</v>
      </c>
      <c r="F714" s="431">
        <v>119746</v>
      </c>
      <c r="G714" s="315">
        <v>47009</v>
      </c>
      <c r="H714" s="18"/>
    </row>
    <row r="715" spans="1:8">
      <c r="A715" s="18"/>
      <c r="B715" s="20"/>
      <c r="C715" s="80"/>
      <c r="D715" s="31"/>
      <c r="E715" s="169" t="s">
        <v>1</v>
      </c>
      <c r="F715" s="431">
        <v>11828</v>
      </c>
      <c r="G715" s="315"/>
      <c r="H715" s="18"/>
    </row>
    <row r="716" spans="1:8">
      <c r="A716" s="18"/>
      <c r="B716" s="20"/>
      <c r="C716" s="80"/>
      <c r="D716" s="31"/>
      <c r="E716" s="169" t="s">
        <v>0</v>
      </c>
      <c r="F716" s="431">
        <v>11828</v>
      </c>
      <c r="G716" s="315"/>
      <c r="H716" s="18"/>
    </row>
    <row r="717" spans="1:8" ht="25.5">
      <c r="A717" s="18"/>
      <c r="B717" s="20"/>
      <c r="C717" s="80"/>
      <c r="D717" s="31"/>
      <c r="E717" s="422" t="s">
        <v>26</v>
      </c>
      <c r="F717" s="431">
        <v>47507</v>
      </c>
      <c r="G717" s="315"/>
      <c r="H717" s="18"/>
    </row>
    <row r="718" spans="1:8">
      <c r="A718" s="18"/>
      <c r="B718" s="20"/>
      <c r="C718" s="80"/>
      <c r="D718" s="31"/>
      <c r="E718" s="169" t="s">
        <v>27</v>
      </c>
      <c r="F718" s="431">
        <v>47507</v>
      </c>
      <c r="G718" s="315"/>
      <c r="H718" s="18"/>
    </row>
    <row r="719" spans="1:8">
      <c r="A719" s="18"/>
      <c r="B719" s="20"/>
      <c r="C719" s="80"/>
      <c r="D719" s="22"/>
      <c r="E719" s="169" t="s">
        <v>19</v>
      </c>
      <c r="F719" s="431">
        <v>2499398</v>
      </c>
      <c r="G719" s="315">
        <f>G720</f>
        <v>1508458</v>
      </c>
      <c r="H719" s="18"/>
    </row>
    <row r="720" spans="1:8" ht="15.75" thickBot="1">
      <c r="A720" s="18"/>
      <c r="B720" s="20"/>
      <c r="C720" s="80"/>
      <c r="D720" s="22"/>
      <c r="E720" s="170" t="s">
        <v>20</v>
      </c>
      <c r="F720" s="432">
        <v>2499398</v>
      </c>
      <c r="G720" s="316">
        <v>1508458</v>
      </c>
      <c r="H720" s="18"/>
    </row>
    <row r="721" spans="1:8" ht="112.5" customHeight="1" thickBot="1">
      <c r="A721" s="18"/>
      <c r="B721" s="1638" t="s">
        <v>101</v>
      </c>
      <c r="C721" s="1639"/>
      <c r="D721" s="1639"/>
      <c r="E721" s="1639"/>
      <c r="F721" s="1639"/>
      <c r="G721" s="1640"/>
      <c r="H721" s="18"/>
    </row>
    <row r="722" spans="1:8" ht="15.75" thickBot="1"/>
    <row r="723" spans="1:8">
      <c r="A723" s="1248">
        <f>A685+1</f>
        <v>24</v>
      </c>
      <c r="B723" s="15" t="s">
        <v>37</v>
      </c>
      <c r="C723" s="16"/>
      <c r="D723" s="17"/>
      <c r="E723" s="15" t="s">
        <v>33</v>
      </c>
      <c r="F723" s="16"/>
      <c r="G723" s="17"/>
      <c r="H723" s="1392" t="s">
        <v>66</v>
      </c>
    </row>
    <row r="724" spans="1:8">
      <c r="B724" s="7" t="s">
        <v>38</v>
      </c>
      <c r="C724" s="52"/>
      <c r="D724" s="22"/>
      <c r="E724" s="20" t="s">
        <v>7</v>
      </c>
      <c r="F724" s="21"/>
      <c r="G724" s="22"/>
    </row>
    <row r="725" spans="1:8">
      <c r="B725" s="24" t="s">
        <v>39</v>
      </c>
      <c r="C725" s="53"/>
      <c r="D725" s="54"/>
      <c r="E725" s="65" t="s">
        <v>73</v>
      </c>
      <c r="F725" s="66"/>
      <c r="G725" s="68"/>
    </row>
    <row r="726" spans="1:8">
      <c r="B726" s="20" t="s">
        <v>23</v>
      </c>
      <c r="C726" s="28"/>
      <c r="D726" s="29"/>
      <c r="E726" s="27" t="s">
        <v>6</v>
      </c>
      <c r="F726" s="28">
        <v>129880468</v>
      </c>
      <c r="G726" s="29">
        <f>G728</f>
        <v>7000</v>
      </c>
    </row>
    <row r="727" spans="1:8" ht="25.5">
      <c r="B727" s="20" t="s">
        <v>355</v>
      </c>
      <c r="C727" s="28">
        <v>53000</v>
      </c>
      <c r="D727" s="29">
        <v>7000</v>
      </c>
      <c r="E727" s="20" t="s">
        <v>11</v>
      </c>
      <c r="F727" s="30">
        <v>43947</v>
      </c>
      <c r="G727" s="31"/>
    </row>
    <row r="728" spans="1:8">
      <c r="B728" s="20"/>
      <c r="C728" s="30"/>
      <c r="D728" s="31"/>
      <c r="E728" s="20" t="s">
        <v>5</v>
      </c>
      <c r="F728" s="30">
        <v>129836521</v>
      </c>
      <c r="G728" s="31">
        <f>G729</f>
        <v>7000</v>
      </c>
    </row>
    <row r="729" spans="1:8" ht="25.5">
      <c r="B729" s="27"/>
      <c r="C729" s="28"/>
      <c r="D729" s="29"/>
      <c r="E729" s="20" t="s">
        <v>4</v>
      </c>
      <c r="F729" s="30">
        <v>129836521</v>
      </c>
      <c r="G729" s="31">
        <v>7000</v>
      </c>
    </row>
    <row r="730" spans="1:8">
      <c r="B730" s="20"/>
      <c r="C730" s="30"/>
      <c r="D730" s="31"/>
      <c r="E730" s="27" t="s">
        <v>3</v>
      </c>
      <c r="F730" s="28">
        <v>129880468</v>
      </c>
      <c r="G730" s="29">
        <f>G731+G739</f>
        <v>7000</v>
      </c>
    </row>
    <row r="731" spans="1:8">
      <c r="B731" s="20"/>
      <c r="C731" s="30"/>
      <c r="D731" s="31"/>
      <c r="E731" s="20" t="s">
        <v>2</v>
      </c>
      <c r="F731" s="30">
        <v>80536767</v>
      </c>
      <c r="G731" s="31">
        <f>G732</f>
        <v>7000</v>
      </c>
    </row>
    <row r="732" spans="1:8">
      <c r="B732" s="20"/>
      <c r="C732" s="30"/>
      <c r="D732" s="31"/>
      <c r="E732" s="20" t="s">
        <v>12</v>
      </c>
      <c r="F732" s="30">
        <v>80527651</v>
      </c>
      <c r="G732" s="31">
        <f>G733+G734</f>
        <v>7000</v>
      </c>
    </row>
    <row r="733" spans="1:8">
      <c r="B733" s="33"/>
      <c r="C733" s="55"/>
      <c r="D733" s="56"/>
      <c r="E733" s="20" t="s">
        <v>13</v>
      </c>
      <c r="F733" s="30">
        <v>76803877</v>
      </c>
      <c r="G733" s="31"/>
    </row>
    <row r="734" spans="1:8">
      <c r="B734" s="27"/>
      <c r="C734" s="28"/>
      <c r="D734" s="29"/>
      <c r="E734" s="20" t="s">
        <v>14</v>
      </c>
      <c r="F734" s="30">
        <v>3723774</v>
      </c>
      <c r="G734" s="31">
        <v>7000</v>
      </c>
    </row>
    <row r="735" spans="1:8">
      <c r="B735" s="20"/>
      <c r="C735" s="30"/>
      <c r="D735" s="31"/>
      <c r="E735" s="20" t="s">
        <v>1</v>
      </c>
      <c r="F735" s="30">
        <v>6666</v>
      </c>
      <c r="G735" s="29"/>
    </row>
    <row r="736" spans="1:8">
      <c r="B736" s="20"/>
      <c r="C736" s="30"/>
      <c r="D736" s="31"/>
      <c r="E736" s="20" t="s">
        <v>17</v>
      </c>
      <c r="F736" s="30">
        <v>6666</v>
      </c>
      <c r="G736" s="31"/>
    </row>
    <row r="737" spans="2:7" ht="25.5">
      <c r="B737" s="27"/>
      <c r="C737" s="28"/>
      <c r="D737" s="29"/>
      <c r="E737" s="20" t="s">
        <v>26</v>
      </c>
      <c r="F737" s="30">
        <v>2450</v>
      </c>
      <c r="G737" s="31"/>
    </row>
    <row r="738" spans="2:7">
      <c r="B738" s="20"/>
      <c r="C738" s="30"/>
      <c r="D738" s="31"/>
      <c r="E738" s="33" t="s">
        <v>27</v>
      </c>
      <c r="F738" s="30">
        <v>2450</v>
      </c>
      <c r="G738" s="31"/>
    </row>
    <row r="739" spans="2:7">
      <c r="B739" s="20"/>
      <c r="C739" s="30"/>
      <c r="D739" s="31"/>
      <c r="E739" s="20" t="s">
        <v>19</v>
      </c>
      <c r="F739" s="30">
        <v>49343701</v>
      </c>
      <c r="G739" s="31"/>
    </row>
    <row r="740" spans="2:7" ht="15.75" thickBot="1">
      <c r="B740" s="20"/>
      <c r="C740" s="30"/>
      <c r="D740" s="31"/>
      <c r="E740" s="20" t="s">
        <v>20</v>
      </c>
      <c r="F740" s="30">
        <v>49343701</v>
      </c>
      <c r="G740" s="31"/>
    </row>
    <row r="741" spans="2:7">
      <c r="B741" s="15" t="s">
        <v>37</v>
      </c>
      <c r="C741" s="16"/>
      <c r="D741" s="17"/>
      <c r="E741" s="34" t="s">
        <v>33</v>
      </c>
      <c r="F741" s="35"/>
      <c r="G741" s="36"/>
    </row>
    <row r="742" spans="2:7">
      <c r="B742" s="7" t="s">
        <v>38</v>
      </c>
      <c r="C742" s="52"/>
      <c r="D742" s="22"/>
      <c r="E742" s="38" t="s">
        <v>25</v>
      </c>
      <c r="F742" s="39"/>
      <c r="G742" s="40"/>
    </row>
    <row r="743" spans="2:7">
      <c r="B743" s="24" t="s">
        <v>39</v>
      </c>
      <c r="C743" s="53"/>
      <c r="D743" s="54"/>
      <c r="E743" s="41" t="s">
        <v>34</v>
      </c>
      <c r="F743" s="42"/>
      <c r="G743" s="43"/>
    </row>
    <row r="744" spans="2:7">
      <c r="B744" s="44" t="s">
        <v>65</v>
      </c>
      <c r="C744" s="45"/>
      <c r="D744" s="46"/>
      <c r="E744" s="44" t="s">
        <v>65</v>
      </c>
      <c r="F744" s="45"/>
      <c r="G744" s="46"/>
    </row>
    <row r="745" spans="2:7" ht="25.5">
      <c r="B745" s="20" t="s">
        <v>355</v>
      </c>
      <c r="C745" s="28">
        <v>53000</v>
      </c>
      <c r="D745" s="29">
        <v>7000</v>
      </c>
      <c r="E745" s="268" t="s">
        <v>6</v>
      </c>
      <c r="F745" s="269">
        <v>508888186</v>
      </c>
      <c r="G745" s="29">
        <f>G747</f>
        <v>7000</v>
      </c>
    </row>
    <row r="746" spans="2:7" ht="26.25">
      <c r="B746" s="20"/>
      <c r="C746" s="28"/>
      <c r="D746" s="29"/>
      <c r="E746" s="198" t="s">
        <v>11</v>
      </c>
      <c r="F746" s="176">
        <v>4303518</v>
      </c>
      <c r="G746" s="29"/>
    </row>
    <row r="747" spans="2:7">
      <c r="B747" s="20"/>
      <c r="C747" s="28"/>
      <c r="D747" s="29"/>
      <c r="E747" s="48" t="s">
        <v>5</v>
      </c>
      <c r="F747" s="49">
        <v>504584668</v>
      </c>
      <c r="G747" s="31">
        <f>G748</f>
        <v>7000</v>
      </c>
    </row>
    <row r="748" spans="2:7" ht="26.25">
      <c r="B748" s="20"/>
      <c r="C748" s="28"/>
      <c r="D748" s="29"/>
      <c r="E748" s="48" t="s">
        <v>4</v>
      </c>
      <c r="F748" s="49">
        <v>504584668</v>
      </c>
      <c r="G748" s="31">
        <v>7000</v>
      </c>
    </row>
    <row r="749" spans="2:7">
      <c r="B749" s="20"/>
      <c r="C749" s="28"/>
      <c r="D749" s="29"/>
      <c r="E749" s="50" t="s">
        <v>3</v>
      </c>
      <c r="F749" s="51">
        <v>508888186</v>
      </c>
      <c r="G749" s="29">
        <f>G751+G766</f>
        <v>7000</v>
      </c>
    </row>
    <row r="750" spans="2:7">
      <c r="B750" s="20"/>
      <c r="C750" s="28"/>
      <c r="D750" s="29"/>
      <c r="E750" s="48" t="s">
        <v>2</v>
      </c>
      <c r="F750" s="49">
        <v>495523391</v>
      </c>
      <c r="G750" s="31">
        <f>G751</f>
        <v>7000</v>
      </c>
    </row>
    <row r="751" spans="2:7">
      <c r="B751" s="20"/>
      <c r="C751" s="28"/>
      <c r="D751" s="29"/>
      <c r="E751" s="48" t="s">
        <v>12</v>
      </c>
      <c r="F751" s="49">
        <v>483660250</v>
      </c>
      <c r="G751" s="31">
        <f>G753</f>
        <v>7000</v>
      </c>
    </row>
    <row r="752" spans="2:7">
      <c r="B752" s="20"/>
      <c r="C752" s="28"/>
      <c r="D752" s="29"/>
      <c r="E752" s="48" t="s">
        <v>13</v>
      </c>
      <c r="F752" s="49">
        <v>348108350</v>
      </c>
      <c r="G752" s="31"/>
    </row>
    <row r="753" spans="2:7">
      <c r="B753" s="20"/>
      <c r="C753" s="28"/>
      <c r="D753" s="29"/>
      <c r="E753" s="48" t="s">
        <v>14</v>
      </c>
      <c r="F753" s="49">
        <v>135551900</v>
      </c>
      <c r="G753" s="31">
        <v>7000</v>
      </c>
    </row>
    <row r="754" spans="2:7">
      <c r="B754" s="20"/>
      <c r="C754" s="28"/>
      <c r="D754" s="29"/>
      <c r="E754" s="48" t="s">
        <v>1</v>
      </c>
      <c r="F754" s="49">
        <v>8276651</v>
      </c>
      <c r="G754" s="31"/>
    </row>
    <row r="755" spans="2:7">
      <c r="B755" s="20"/>
      <c r="C755" s="28"/>
      <c r="D755" s="29"/>
      <c r="E755" s="48" t="s">
        <v>0</v>
      </c>
      <c r="F755" s="49">
        <v>8015939</v>
      </c>
      <c r="G755" s="31"/>
    </row>
    <row r="756" spans="2:7">
      <c r="B756" s="20"/>
      <c r="C756" s="28"/>
      <c r="D756" s="29"/>
      <c r="E756" s="48" t="s">
        <v>17</v>
      </c>
      <c r="F756" s="49">
        <v>260712</v>
      </c>
      <c r="G756" s="31"/>
    </row>
    <row r="757" spans="2:7" ht="26.25">
      <c r="B757" s="20"/>
      <c r="C757" s="30"/>
      <c r="D757" s="31"/>
      <c r="E757" s="48" t="s">
        <v>26</v>
      </c>
      <c r="F757" s="49">
        <v>140306</v>
      </c>
      <c r="G757" s="31"/>
    </row>
    <row r="758" spans="2:7">
      <c r="B758" s="20"/>
      <c r="C758" s="30"/>
      <c r="D758" s="31"/>
      <c r="E758" s="48" t="s">
        <v>27</v>
      </c>
      <c r="F758" s="49">
        <v>140306</v>
      </c>
      <c r="G758" s="31"/>
    </row>
    <row r="759" spans="2:7" ht="26.25">
      <c r="B759" s="27"/>
      <c r="C759" s="28"/>
      <c r="D759" s="29"/>
      <c r="E759" s="48" t="s">
        <v>15</v>
      </c>
      <c r="F759" s="49">
        <v>3446184</v>
      </c>
      <c r="G759" s="31"/>
    </row>
    <row r="760" spans="2:7">
      <c r="B760" s="20"/>
      <c r="C760" s="30"/>
      <c r="D760" s="31"/>
      <c r="E760" s="48" t="s">
        <v>16</v>
      </c>
      <c r="F760" s="49">
        <v>276702</v>
      </c>
      <c r="G760" s="31"/>
    </row>
    <row r="761" spans="2:7" ht="26.25">
      <c r="B761" s="20"/>
      <c r="C761" s="30"/>
      <c r="D761" s="31"/>
      <c r="E761" s="48" t="s">
        <v>18</v>
      </c>
      <c r="F761" s="49">
        <v>7776</v>
      </c>
      <c r="G761" s="31"/>
    </row>
    <row r="762" spans="2:7" ht="26.25">
      <c r="B762" s="20"/>
      <c r="C762" s="30"/>
      <c r="D762" s="31"/>
      <c r="E762" s="48" t="s">
        <v>35</v>
      </c>
      <c r="F762" s="49">
        <v>268926</v>
      </c>
      <c r="G762" s="29"/>
    </row>
    <row r="763" spans="2:7" ht="26.25">
      <c r="B763" s="33"/>
      <c r="C763" s="55"/>
      <c r="D763" s="56"/>
      <c r="E763" s="48" t="s">
        <v>36</v>
      </c>
      <c r="F763" s="49">
        <v>268926</v>
      </c>
      <c r="G763" s="31"/>
    </row>
    <row r="764" spans="2:7" ht="26.25">
      <c r="B764" s="27"/>
      <c r="C764" s="28"/>
      <c r="D764" s="29"/>
      <c r="E764" s="48" t="s">
        <v>28</v>
      </c>
      <c r="F764" s="49">
        <v>3169482</v>
      </c>
      <c r="G764" s="31"/>
    </row>
    <row r="765" spans="2:7" ht="39">
      <c r="B765" s="20"/>
      <c r="C765" s="30"/>
      <c r="D765" s="31"/>
      <c r="E765" s="48" t="s">
        <v>29</v>
      </c>
      <c r="F765" s="49">
        <v>3169482</v>
      </c>
      <c r="G765" s="31"/>
    </row>
    <row r="766" spans="2:7">
      <c r="B766" s="20"/>
      <c r="C766" s="30"/>
      <c r="D766" s="31"/>
      <c r="E766" s="48" t="s">
        <v>19</v>
      </c>
      <c r="F766" s="49">
        <v>13364795</v>
      </c>
      <c r="G766" s="31"/>
    </row>
    <row r="767" spans="2:7" ht="15.75" thickBot="1">
      <c r="B767" s="270"/>
      <c r="C767" s="271"/>
      <c r="D767" s="272"/>
      <c r="E767" s="202" t="s">
        <v>20</v>
      </c>
      <c r="F767" s="211">
        <v>13364795</v>
      </c>
      <c r="G767" s="58"/>
    </row>
    <row r="768" spans="2:7">
      <c r="B768" s="273" t="s">
        <v>74</v>
      </c>
      <c r="C768" s="274"/>
      <c r="D768" s="275"/>
      <c r="E768" s="44" t="s">
        <v>74</v>
      </c>
      <c r="F768" s="45"/>
      <c r="G768" s="46"/>
    </row>
    <row r="769" spans="2:7" ht="25.5">
      <c r="B769" s="20" t="s">
        <v>355</v>
      </c>
      <c r="C769" s="28">
        <v>53000</v>
      </c>
      <c r="D769" s="29">
        <v>7000</v>
      </c>
      <c r="E769" s="268" t="s">
        <v>6</v>
      </c>
      <c r="F769" s="269">
        <v>494219641</v>
      </c>
      <c r="G769" s="29">
        <f>G771</f>
        <v>7000</v>
      </c>
    </row>
    <row r="770" spans="2:7" ht="26.25">
      <c r="B770" s="20"/>
      <c r="C770" s="28"/>
      <c r="D770" s="29"/>
      <c r="E770" s="198" t="s">
        <v>11</v>
      </c>
      <c r="F770" s="176">
        <v>4303518</v>
      </c>
      <c r="G770" s="29"/>
    </row>
    <row r="771" spans="2:7">
      <c r="B771" s="20"/>
      <c r="C771" s="28"/>
      <c r="D771" s="29"/>
      <c r="E771" s="48" t="s">
        <v>5</v>
      </c>
      <c r="F771" s="49">
        <v>489916123</v>
      </c>
      <c r="G771" s="31">
        <f>G772</f>
        <v>7000</v>
      </c>
    </row>
    <row r="772" spans="2:7" ht="26.25">
      <c r="B772" s="20"/>
      <c r="C772" s="28"/>
      <c r="D772" s="29"/>
      <c r="E772" s="48" t="s">
        <v>4</v>
      </c>
      <c r="F772" s="49">
        <v>489916123</v>
      </c>
      <c r="G772" s="31">
        <v>7000</v>
      </c>
    </row>
    <row r="773" spans="2:7">
      <c r="B773" s="20"/>
      <c r="C773" s="28"/>
      <c r="D773" s="29"/>
      <c r="E773" s="50" t="s">
        <v>3</v>
      </c>
      <c r="F773" s="51">
        <v>494219641</v>
      </c>
      <c r="G773" s="29">
        <f>G775+G790</f>
        <v>7000</v>
      </c>
    </row>
    <row r="774" spans="2:7">
      <c r="B774" s="20"/>
      <c r="C774" s="28"/>
      <c r="D774" s="29"/>
      <c r="E774" s="48" t="s">
        <v>2</v>
      </c>
      <c r="F774" s="49">
        <v>486658433</v>
      </c>
      <c r="G774" s="31">
        <f>G775</f>
        <v>7000</v>
      </c>
    </row>
    <row r="775" spans="2:7">
      <c r="B775" s="20"/>
      <c r="C775" s="28"/>
      <c r="D775" s="29"/>
      <c r="E775" s="48" t="s">
        <v>12</v>
      </c>
      <c r="F775" s="49">
        <v>478033018</v>
      </c>
      <c r="G775" s="31">
        <f>G777</f>
        <v>7000</v>
      </c>
    </row>
    <row r="776" spans="2:7">
      <c r="B776" s="20"/>
      <c r="C776" s="28"/>
      <c r="D776" s="29"/>
      <c r="E776" s="48" t="s">
        <v>13</v>
      </c>
      <c r="F776" s="49">
        <v>347688766</v>
      </c>
      <c r="G776" s="31"/>
    </row>
    <row r="777" spans="2:7">
      <c r="B777" s="20"/>
      <c r="C777" s="28"/>
      <c r="D777" s="29"/>
      <c r="E777" s="48" t="s">
        <v>14</v>
      </c>
      <c r="F777" s="49">
        <v>130344252</v>
      </c>
      <c r="G777" s="31">
        <v>7000</v>
      </c>
    </row>
    <row r="778" spans="2:7">
      <c r="B778" s="20"/>
      <c r="C778" s="28"/>
      <c r="D778" s="29"/>
      <c r="E778" s="48" t="s">
        <v>1</v>
      </c>
      <c r="F778" s="49">
        <v>4463468</v>
      </c>
      <c r="G778" s="31"/>
    </row>
    <row r="779" spans="2:7">
      <c r="B779" s="20"/>
      <c r="C779" s="28"/>
      <c r="D779" s="29"/>
      <c r="E779" s="48" t="s">
        <v>0</v>
      </c>
      <c r="F779" s="49">
        <v>4202756</v>
      </c>
      <c r="G779" s="31"/>
    </row>
    <row r="780" spans="2:7">
      <c r="B780" s="20"/>
      <c r="C780" s="28"/>
      <c r="D780" s="29"/>
      <c r="E780" s="48" t="s">
        <v>17</v>
      </c>
      <c r="F780" s="49">
        <v>260712</v>
      </c>
      <c r="G780" s="31"/>
    </row>
    <row r="781" spans="2:7" ht="26.25">
      <c r="B781" s="20"/>
      <c r="C781" s="30"/>
      <c r="D781" s="31"/>
      <c r="E781" s="48" t="s">
        <v>26</v>
      </c>
      <c r="F781" s="49">
        <v>140306</v>
      </c>
      <c r="G781" s="31"/>
    </row>
    <row r="782" spans="2:7">
      <c r="B782" s="20"/>
      <c r="C782" s="30"/>
      <c r="D782" s="31"/>
      <c r="E782" s="48" t="s">
        <v>27</v>
      </c>
      <c r="F782" s="49">
        <v>140306</v>
      </c>
      <c r="G782" s="31"/>
    </row>
    <row r="783" spans="2:7" ht="26.25">
      <c r="B783" s="27"/>
      <c r="C783" s="28"/>
      <c r="D783" s="29"/>
      <c r="E783" s="48" t="s">
        <v>15</v>
      </c>
      <c r="F783" s="49">
        <v>4021641</v>
      </c>
      <c r="G783" s="31"/>
    </row>
    <row r="784" spans="2:7">
      <c r="B784" s="20"/>
      <c r="C784" s="30"/>
      <c r="D784" s="31"/>
      <c r="E784" s="48" t="s">
        <v>16</v>
      </c>
      <c r="F784" s="49">
        <v>15716</v>
      </c>
      <c r="G784" s="31"/>
    </row>
    <row r="785" spans="1:8" ht="26.25">
      <c r="B785" s="20"/>
      <c r="C785" s="30"/>
      <c r="D785" s="31"/>
      <c r="E785" s="48" t="s">
        <v>18</v>
      </c>
      <c r="F785" s="49">
        <v>7776</v>
      </c>
      <c r="G785" s="31"/>
    </row>
    <row r="786" spans="1:8" ht="26.25">
      <c r="B786" s="20"/>
      <c r="C786" s="30"/>
      <c r="D786" s="31"/>
      <c r="E786" s="48" t="s">
        <v>35</v>
      </c>
      <c r="F786" s="49">
        <v>7940</v>
      </c>
      <c r="G786" s="29"/>
    </row>
    <row r="787" spans="1:8" ht="26.25">
      <c r="B787" s="33"/>
      <c r="C787" s="55"/>
      <c r="D787" s="56"/>
      <c r="E787" s="48" t="s">
        <v>36</v>
      </c>
      <c r="F787" s="49">
        <v>7940</v>
      </c>
      <c r="G787" s="31"/>
    </row>
    <row r="788" spans="1:8" ht="26.25">
      <c r="B788" s="27"/>
      <c r="C788" s="28"/>
      <c r="D788" s="29"/>
      <c r="E788" s="48" t="s">
        <v>28</v>
      </c>
      <c r="F788" s="49">
        <v>4005925</v>
      </c>
      <c r="G788" s="31"/>
    </row>
    <row r="789" spans="1:8" ht="39">
      <c r="B789" s="20"/>
      <c r="C789" s="30"/>
      <c r="D789" s="31"/>
      <c r="E789" s="48" t="s">
        <v>29</v>
      </c>
      <c r="F789" s="49">
        <v>4005925</v>
      </c>
      <c r="G789" s="31"/>
    </row>
    <row r="790" spans="1:8">
      <c r="B790" s="20"/>
      <c r="C790" s="30"/>
      <c r="D790" s="31"/>
      <c r="E790" s="48" t="s">
        <v>19</v>
      </c>
      <c r="F790" s="49">
        <v>7561208</v>
      </c>
      <c r="G790" s="31"/>
    </row>
    <row r="791" spans="1:8" ht="15.75" thickBot="1">
      <c r="B791" s="27"/>
      <c r="C791" s="28"/>
      <c r="D791" s="29"/>
      <c r="E791" s="202" t="s">
        <v>20</v>
      </c>
      <c r="F791" s="211">
        <v>7561208</v>
      </c>
      <c r="G791" s="58"/>
    </row>
    <row r="792" spans="1:8" s="1398" customFormat="1" ht="89.25" customHeight="1" thickBot="1">
      <c r="A792" s="1260"/>
      <c r="B792" s="1628" t="s">
        <v>356</v>
      </c>
      <c r="C792" s="1629"/>
      <c r="D792" s="1629"/>
      <c r="E792" s="1629"/>
      <c r="F792" s="1629"/>
      <c r="G792" s="1630"/>
      <c r="H792" s="1399"/>
    </row>
    <row r="793" spans="1:8" ht="15.75" thickBot="1"/>
    <row r="794" spans="1:8">
      <c r="A794" s="14">
        <f>A723+1</f>
        <v>25</v>
      </c>
      <c r="B794" s="643" t="s">
        <v>37</v>
      </c>
      <c r="C794" s="16"/>
      <c r="D794" s="17"/>
      <c r="E794" s="212" t="s">
        <v>33</v>
      </c>
      <c r="F794" s="16"/>
      <c r="G794" s="213"/>
      <c r="H794" s="70" t="s">
        <v>66</v>
      </c>
    </row>
    <row r="795" spans="1:8">
      <c r="A795" s="19"/>
      <c r="B795" s="60" t="s">
        <v>38</v>
      </c>
      <c r="C795" s="52"/>
      <c r="D795" s="22"/>
      <c r="E795" s="214" t="s">
        <v>7</v>
      </c>
      <c r="F795" s="21"/>
      <c r="G795" s="215"/>
      <c r="H795"/>
    </row>
    <row r="796" spans="1:8">
      <c r="A796" s="23"/>
      <c r="B796" s="1433" t="s">
        <v>39</v>
      </c>
      <c r="C796" s="66"/>
      <c r="D796" s="67"/>
      <c r="E796" s="216" t="s">
        <v>78</v>
      </c>
      <c r="F796" s="66"/>
      <c r="G796" s="217"/>
      <c r="H796"/>
    </row>
    <row r="797" spans="1:8">
      <c r="A797" s="23"/>
      <c r="B797" s="1434" t="s">
        <v>23</v>
      </c>
      <c r="C797" s="28"/>
      <c r="D797" s="29"/>
      <c r="E797" s="207" t="s">
        <v>6</v>
      </c>
      <c r="F797" s="187">
        <v>29613713</v>
      </c>
      <c r="G797" s="199">
        <f>G799</f>
        <v>1115420</v>
      </c>
      <c r="H797"/>
    </row>
    <row r="798" spans="1:8" ht="26.25">
      <c r="A798" s="18"/>
      <c r="B798" s="60" t="s">
        <v>121</v>
      </c>
      <c r="C798" s="28">
        <v>373206565</v>
      </c>
      <c r="D798" s="29">
        <v>1115420</v>
      </c>
      <c r="E798" s="208" t="s">
        <v>11</v>
      </c>
      <c r="F798" s="188">
        <v>463364</v>
      </c>
      <c r="G798" s="200"/>
      <c r="H798"/>
    </row>
    <row r="799" spans="1:8">
      <c r="A799" s="18"/>
      <c r="B799" s="20"/>
      <c r="C799" s="30"/>
      <c r="D799" s="31"/>
      <c r="E799" s="208" t="s">
        <v>5</v>
      </c>
      <c r="F799" s="188">
        <v>29150349</v>
      </c>
      <c r="G799" s="200">
        <f>G800</f>
        <v>1115420</v>
      </c>
      <c r="H799"/>
    </row>
    <row r="800" spans="1:8" ht="25.5">
      <c r="A800" s="18"/>
      <c r="B800" s="27"/>
      <c r="C800" s="28"/>
      <c r="D800" s="29"/>
      <c r="E800" s="208" t="s">
        <v>4</v>
      </c>
      <c r="F800" s="188">
        <v>29150349</v>
      </c>
      <c r="G800" s="31">
        <f>775849+339571</f>
        <v>1115420</v>
      </c>
      <c r="H800"/>
    </row>
    <row r="801" spans="1:8">
      <c r="A801" s="18"/>
      <c r="B801" s="20"/>
      <c r="C801" s="30"/>
      <c r="D801" s="31"/>
      <c r="E801" s="207" t="s">
        <v>3</v>
      </c>
      <c r="F801" s="187">
        <v>29613713</v>
      </c>
      <c r="G801" s="199">
        <f>G802+G811</f>
        <v>1115420</v>
      </c>
      <c r="H801"/>
    </row>
    <row r="802" spans="1:8">
      <c r="A802" s="18"/>
      <c r="B802" s="20"/>
      <c r="C802" s="30"/>
      <c r="D802" s="31"/>
      <c r="E802" s="208" t="s">
        <v>2</v>
      </c>
      <c r="F802" s="188">
        <v>29058525</v>
      </c>
      <c r="G802" s="200">
        <f>G803+G806+G809</f>
        <v>1115420</v>
      </c>
      <c r="H802"/>
    </row>
    <row r="803" spans="1:8" ht="15.6" customHeight="1">
      <c r="A803" s="18"/>
      <c r="B803" s="20"/>
      <c r="C803" s="30"/>
      <c r="D803" s="31"/>
      <c r="E803" s="208" t="s">
        <v>12</v>
      </c>
      <c r="F803" s="188">
        <v>25145336</v>
      </c>
      <c r="G803" s="200"/>
      <c r="H803"/>
    </row>
    <row r="804" spans="1:8">
      <c r="A804" s="18"/>
      <c r="B804" s="20"/>
      <c r="C804" s="30"/>
      <c r="D804" s="31"/>
      <c r="E804" s="208" t="s">
        <v>13</v>
      </c>
      <c r="F804" s="188">
        <v>15954162</v>
      </c>
      <c r="G804" s="200"/>
      <c r="H804"/>
    </row>
    <row r="805" spans="1:8">
      <c r="A805" s="23"/>
      <c r="B805" s="20"/>
      <c r="C805" s="30"/>
      <c r="D805" s="31"/>
      <c r="E805" s="208" t="s">
        <v>14</v>
      </c>
      <c r="F805" s="188">
        <v>9191174</v>
      </c>
      <c r="G805" s="200"/>
      <c r="H805"/>
    </row>
    <row r="806" spans="1:8">
      <c r="A806" s="18"/>
      <c r="B806" s="20"/>
      <c r="C806" s="30"/>
      <c r="D806" s="31"/>
      <c r="E806" s="208" t="s">
        <v>1</v>
      </c>
      <c r="F806" s="188">
        <v>3853557</v>
      </c>
      <c r="G806" s="200">
        <f>G807</f>
        <v>1115420</v>
      </c>
      <c r="H806"/>
    </row>
    <row r="807" spans="1:8">
      <c r="A807" s="18"/>
      <c r="B807" s="20"/>
      <c r="C807" s="30"/>
      <c r="D807" s="31"/>
      <c r="E807" s="208" t="s">
        <v>0</v>
      </c>
      <c r="F807" s="188">
        <v>3720366</v>
      </c>
      <c r="G807" s="31">
        <f>775849+339571</f>
        <v>1115420</v>
      </c>
      <c r="H807"/>
    </row>
    <row r="808" spans="1:8">
      <c r="A808" s="18"/>
      <c r="B808" s="20"/>
      <c r="C808" s="30"/>
      <c r="D808" s="31"/>
      <c r="E808" s="208" t="s">
        <v>17</v>
      </c>
      <c r="F808" s="188">
        <v>133191</v>
      </c>
      <c r="G808" s="199"/>
      <c r="H808"/>
    </row>
    <row r="809" spans="1:8" ht="25.5">
      <c r="A809" s="18"/>
      <c r="B809" s="20"/>
      <c r="C809" s="30"/>
      <c r="D809" s="31"/>
      <c r="E809" s="208" t="s">
        <v>26</v>
      </c>
      <c r="F809" s="188">
        <v>59632</v>
      </c>
      <c r="G809" s="200"/>
      <c r="H809"/>
    </row>
    <row r="810" spans="1:8">
      <c r="A810" s="18"/>
      <c r="B810" s="20"/>
      <c r="C810" s="30"/>
      <c r="D810" s="31"/>
      <c r="E810" s="208" t="s">
        <v>27</v>
      </c>
      <c r="F810" s="188">
        <v>59632</v>
      </c>
      <c r="G810" s="200"/>
      <c r="H810"/>
    </row>
    <row r="811" spans="1:8">
      <c r="A811" s="18"/>
      <c r="B811" s="20"/>
      <c r="C811" s="30"/>
      <c r="D811" s="31"/>
      <c r="E811" s="208" t="s">
        <v>19</v>
      </c>
      <c r="F811" s="188">
        <v>555188</v>
      </c>
      <c r="G811" s="200"/>
      <c r="H811"/>
    </row>
    <row r="812" spans="1:8" ht="15.75" thickBot="1">
      <c r="A812" s="18"/>
      <c r="B812" s="20"/>
      <c r="C812" s="30"/>
      <c r="D812" s="157"/>
      <c r="E812" s="218" t="s">
        <v>20</v>
      </c>
      <c r="F812" s="189">
        <v>555188</v>
      </c>
      <c r="G812" s="219"/>
      <c r="H812"/>
    </row>
    <row r="813" spans="1:8" s="37" customFormat="1" ht="12.75">
      <c r="A813" s="251"/>
      <c r="B813" s="225"/>
      <c r="C813" s="226"/>
      <c r="D813" s="31"/>
      <c r="E813" s="108" t="s">
        <v>21</v>
      </c>
      <c r="F813" s="16"/>
      <c r="G813" s="17"/>
    </row>
    <row r="814" spans="1:8" s="37" customFormat="1" ht="12.75">
      <c r="A814" s="6"/>
      <c r="B814" s="214"/>
      <c r="C814" s="80"/>
      <c r="D814" s="31"/>
      <c r="E814" s="227" t="s">
        <v>33</v>
      </c>
      <c r="F814" s="228"/>
      <c r="G814" s="229"/>
    </row>
    <row r="815" spans="1:8" s="37" customFormat="1" ht="12.75">
      <c r="A815" s="6"/>
      <c r="B815" s="214"/>
      <c r="C815" s="80"/>
      <c r="D815" s="31"/>
      <c r="E815" s="230" t="s">
        <v>78</v>
      </c>
      <c r="F815" s="231"/>
      <c r="G815" s="232"/>
    </row>
    <row r="816" spans="1:8" s="37" customFormat="1" ht="12.75">
      <c r="A816" s="6"/>
      <c r="B816" s="214"/>
      <c r="C816" s="80"/>
      <c r="D816" s="31"/>
      <c r="E816" s="158" t="s">
        <v>80</v>
      </c>
      <c r="F816" s="172"/>
      <c r="G816" s="173"/>
    </row>
    <row r="817" spans="1:8" s="37" customFormat="1" ht="12.75">
      <c r="A817" s="6"/>
      <c r="B817" s="214"/>
      <c r="C817" s="80"/>
      <c r="D817" s="31"/>
      <c r="E817" s="117" t="s">
        <v>22</v>
      </c>
      <c r="F817" s="92"/>
      <c r="G817" s="174"/>
    </row>
    <row r="818" spans="1:8" s="37" customFormat="1" ht="40.5">
      <c r="A818" s="6"/>
      <c r="B818" s="214"/>
      <c r="C818" s="80"/>
      <c r="D818" s="31"/>
      <c r="E818" s="252" t="s">
        <v>81</v>
      </c>
      <c r="F818" s="233"/>
      <c r="G818" s="234"/>
    </row>
    <row r="819" spans="1:8" s="37" customFormat="1" ht="12.75">
      <c r="A819" s="6"/>
      <c r="B819" s="214"/>
      <c r="C819" s="80"/>
      <c r="D819" s="31"/>
      <c r="E819" s="235" t="s">
        <v>23</v>
      </c>
      <c r="F819" s="236"/>
      <c r="G819" s="237"/>
    </row>
    <row r="820" spans="1:8" s="37" customFormat="1" ht="12.75">
      <c r="A820" s="6"/>
      <c r="B820" s="214"/>
      <c r="C820" s="80"/>
      <c r="D820" s="31"/>
      <c r="E820" s="154" t="s">
        <v>6</v>
      </c>
      <c r="F820" s="238">
        <v>9883864</v>
      </c>
      <c r="G820" s="239">
        <f>G821</f>
        <v>1115420</v>
      </c>
    </row>
    <row r="821" spans="1:8" s="37" customFormat="1" ht="12.75">
      <c r="A821" s="6"/>
      <c r="B821" s="214"/>
      <c r="C821" s="80"/>
      <c r="D821" s="31"/>
      <c r="E821" s="155" t="s">
        <v>5</v>
      </c>
      <c r="F821" s="240">
        <v>9883864</v>
      </c>
      <c r="G821" s="241">
        <f>G822</f>
        <v>1115420</v>
      </c>
    </row>
    <row r="822" spans="1:8" s="37" customFormat="1" ht="25.5">
      <c r="A822" s="6"/>
      <c r="B822" s="214"/>
      <c r="C822" s="80"/>
      <c r="D822" s="31"/>
      <c r="E822" s="155" t="s">
        <v>4</v>
      </c>
      <c r="F822" s="236">
        <v>9883864</v>
      </c>
      <c r="G822" s="31">
        <f>775849+339571</f>
        <v>1115420</v>
      </c>
    </row>
    <row r="823" spans="1:8" s="37" customFormat="1" ht="12.75">
      <c r="A823" s="6"/>
      <c r="B823" s="214"/>
      <c r="C823" s="80"/>
      <c r="D823" s="31"/>
      <c r="E823" s="154" t="s">
        <v>3</v>
      </c>
      <c r="F823" s="238">
        <v>9883864</v>
      </c>
      <c r="G823" s="239">
        <f>G824+G829</f>
        <v>1115420</v>
      </c>
    </row>
    <row r="824" spans="1:8" s="37" customFormat="1" ht="12.75">
      <c r="A824" s="6"/>
      <c r="B824" s="214"/>
      <c r="C824" s="80"/>
      <c r="D824" s="31"/>
      <c r="E824" s="155" t="s">
        <v>2</v>
      </c>
      <c r="F824" s="240">
        <v>9727278</v>
      </c>
      <c r="G824" s="241">
        <f>G825+G827</f>
        <v>1115420</v>
      </c>
    </row>
    <row r="825" spans="1:8" s="37" customFormat="1" ht="12.75">
      <c r="A825" s="6"/>
      <c r="B825" s="214"/>
      <c r="C825" s="80"/>
      <c r="D825" s="31"/>
      <c r="E825" s="155" t="s">
        <v>12</v>
      </c>
      <c r="F825" s="236">
        <v>6006912</v>
      </c>
      <c r="G825" s="156"/>
    </row>
    <row r="826" spans="1:8" s="37" customFormat="1" ht="12.75">
      <c r="A826" s="6"/>
      <c r="B826" s="214"/>
      <c r="C826" s="80"/>
      <c r="D826" s="31"/>
      <c r="E826" s="155" t="s">
        <v>14</v>
      </c>
      <c r="F826" s="236">
        <v>6006912</v>
      </c>
      <c r="G826" s="239"/>
    </row>
    <row r="827" spans="1:8" s="37" customFormat="1" ht="12.75">
      <c r="A827" s="6"/>
      <c r="B827" s="214"/>
      <c r="C827" s="80"/>
      <c r="D827" s="31"/>
      <c r="E827" s="155" t="s">
        <v>1</v>
      </c>
      <c r="F827" s="236">
        <v>3720366</v>
      </c>
      <c r="G827" s="241">
        <f>G828</f>
        <v>1115420</v>
      </c>
    </row>
    <row r="828" spans="1:8" s="37" customFormat="1" ht="12.75">
      <c r="A828" s="6"/>
      <c r="B828" s="214"/>
      <c r="C828" s="80"/>
      <c r="D828" s="31"/>
      <c r="E828" s="155" t="s">
        <v>0</v>
      </c>
      <c r="F828" s="236">
        <v>3720366</v>
      </c>
      <c r="G828" s="31">
        <f>775849+339571</f>
        <v>1115420</v>
      </c>
    </row>
    <row r="829" spans="1:8" s="37" customFormat="1" ht="12.75">
      <c r="A829" s="6"/>
      <c r="B829" s="214"/>
      <c r="C829" s="80"/>
      <c r="D829" s="31"/>
      <c r="E829" s="155" t="s">
        <v>19</v>
      </c>
      <c r="F829" s="236">
        <v>156586</v>
      </c>
      <c r="G829" s="239"/>
    </row>
    <row r="830" spans="1:8" s="37" customFormat="1" ht="13.5" thickBot="1">
      <c r="A830" s="6"/>
      <c r="B830" s="214"/>
      <c r="C830" s="80"/>
      <c r="D830" s="31"/>
      <c r="E830" s="242" t="s">
        <v>20</v>
      </c>
      <c r="F830" s="243">
        <v>156586</v>
      </c>
      <c r="G830" s="244"/>
    </row>
    <row r="831" spans="1:8" ht="71.25" customHeight="1" thickBot="1">
      <c r="A831" s="37"/>
      <c r="B831" s="1618" t="s">
        <v>376</v>
      </c>
      <c r="C831" s="1619"/>
      <c r="D831" s="1619"/>
      <c r="E831" s="1619"/>
      <c r="F831" s="1619"/>
      <c r="G831" s="1620"/>
      <c r="H831"/>
    </row>
  </sheetData>
  <mergeCells count="15">
    <mergeCell ref="B73:D73"/>
    <mergeCell ref="B86:G86"/>
    <mergeCell ref="B134:D134"/>
    <mergeCell ref="B831:G831"/>
    <mergeCell ref="B361:G361"/>
    <mergeCell ref="B430:D430"/>
    <mergeCell ref="B234:G234"/>
    <mergeCell ref="B256:G256"/>
    <mergeCell ref="B329:G329"/>
    <mergeCell ref="E430:G430"/>
    <mergeCell ref="B567:G567"/>
    <mergeCell ref="E682:G682"/>
    <mergeCell ref="B682:D683"/>
    <mergeCell ref="B792:G792"/>
    <mergeCell ref="B721:G721"/>
  </mergeCells>
  <pageMargins left="0.27559055118110237" right="0.31496062992125984" top="0.35433070866141736" bottom="0.51181102362204722" header="0.23622047244094491" footer="0.27559055118110237"/>
  <pageSetup paperSize="9" scale="75" fitToHeight="0" orientation="landscape" r:id="rId1"/>
  <headerFooter>
    <oddFooter>&amp;L&amp;F&amp;C&amp;P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AK114"/>
  <sheetViews>
    <sheetView topLeftCell="A92" zoomScale="70" zoomScaleNormal="70" zoomScaleSheetLayoutView="80" workbookViewId="0">
      <selection activeCell="E122" sqref="E122"/>
    </sheetView>
  </sheetViews>
  <sheetFormatPr defaultRowHeight="15"/>
  <cols>
    <col min="1" max="1" width="6.5703125" style="3" customWidth="1"/>
    <col min="2" max="2" width="51.140625" style="2" customWidth="1"/>
    <col min="3" max="3" width="15.140625" style="2" customWidth="1"/>
    <col min="4" max="4" width="15" style="1" customWidth="1"/>
    <col min="5" max="5" width="52" style="2" customWidth="1"/>
    <col min="6" max="6" width="15.42578125" style="2" customWidth="1"/>
    <col min="7" max="7" width="15.28515625" style="1" customWidth="1"/>
    <col min="8" max="8" width="15.42578125" style="1175" customWidth="1"/>
  </cols>
  <sheetData>
    <row r="1" spans="1:37" s="37" customFormat="1" ht="39.75" customHeight="1" thickBot="1">
      <c r="A1" s="192"/>
      <c r="B1" s="193"/>
      <c r="C1" s="194" t="s">
        <v>10</v>
      </c>
      <c r="D1" s="195" t="s">
        <v>9</v>
      </c>
      <c r="E1" s="193"/>
      <c r="F1" s="194" t="s">
        <v>10</v>
      </c>
      <c r="G1" s="195" t="s">
        <v>9</v>
      </c>
      <c r="H1" s="195" t="s">
        <v>64</v>
      </c>
    </row>
    <row r="2" spans="1:37">
      <c r="A2" s="583"/>
      <c r="B2" s="584"/>
      <c r="C2" s="585"/>
      <c r="D2" s="585"/>
      <c r="E2" s="584"/>
      <c r="F2" s="585"/>
      <c r="G2" s="585"/>
    </row>
    <row r="3" spans="1:37" ht="15.75" thickBot="1">
      <c r="A3" s="11"/>
      <c r="B3" s="186" t="s">
        <v>151</v>
      </c>
      <c r="C3" s="8"/>
      <c r="D3" s="8"/>
      <c r="E3" s="9"/>
      <c r="F3" s="8"/>
      <c r="G3" s="8"/>
    </row>
    <row r="4" spans="1:37">
      <c r="A4" s="767">
        <f>IeM!A794+1</f>
        <v>26</v>
      </c>
      <c r="B4" s="586" t="s">
        <v>152</v>
      </c>
      <c r="C4" s="587"/>
      <c r="D4" s="588"/>
      <c r="E4"/>
      <c r="F4"/>
      <c r="G4"/>
      <c r="H4" s="1047" t="s">
        <v>66</v>
      </c>
      <c r="I4" s="625"/>
      <c r="J4" s="625"/>
      <c r="K4" s="625"/>
      <c r="L4" s="625"/>
      <c r="M4" s="625"/>
      <c r="N4" s="625"/>
      <c r="O4" s="625"/>
      <c r="P4" s="625"/>
      <c r="Q4" s="625"/>
      <c r="R4" s="625"/>
      <c r="S4" s="625"/>
      <c r="T4" s="625"/>
      <c r="U4" s="625"/>
      <c r="V4" s="625"/>
      <c r="W4" s="625"/>
      <c r="X4" s="625"/>
      <c r="Y4" s="625"/>
      <c r="Z4" s="625"/>
      <c r="AA4" s="625"/>
      <c r="AB4" s="625"/>
      <c r="AC4" s="625"/>
      <c r="AD4" s="625"/>
      <c r="AE4" s="625"/>
      <c r="AF4" s="625"/>
      <c r="AG4" s="625"/>
      <c r="AH4" s="625"/>
      <c r="AI4" s="625"/>
      <c r="AJ4" s="625"/>
      <c r="AK4" s="625"/>
    </row>
    <row r="5" spans="1:37">
      <c r="A5" s="589"/>
      <c r="B5" s="60" t="s">
        <v>7</v>
      </c>
      <c r="C5" s="590"/>
      <c r="D5" s="591"/>
      <c r="E5"/>
      <c r="F5"/>
      <c r="G5"/>
      <c r="H5"/>
    </row>
    <row r="6" spans="1:37" ht="27" customHeight="1">
      <c r="A6" s="6"/>
      <c r="B6" s="614" t="s">
        <v>153</v>
      </c>
      <c r="C6" s="592"/>
      <c r="D6" s="593"/>
      <c r="E6"/>
      <c r="F6"/>
      <c r="G6"/>
      <c r="H6"/>
    </row>
    <row r="7" spans="1:37">
      <c r="A7" s="6"/>
      <c r="B7" s="594" t="s">
        <v>6</v>
      </c>
      <c r="C7" s="5">
        <v>6225981</v>
      </c>
      <c r="D7" s="595">
        <v>0</v>
      </c>
      <c r="E7"/>
      <c r="F7"/>
      <c r="G7"/>
      <c r="H7"/>
    </row>
    <row r="8" spans="1:37">
      <c r="A8" s="596"/>
      <c r="B8" s="594" t="s">
        <v>3</v>
      </c>
      <c r="C8" s="5">
        <v>6547603</v>
      </c>
      <c r="D8" s="597">
        <v>0</v>
      </c>
      <c r="E8"/>
      <c r="F8"/>
      <c r="G8"/>
      <c r="H8"/>
    </row>
    <row r="9" spans="1:37">
      <c r="A9" s="596"/>
      <c r="B9" s="598" t="s">
        <v>13</v>
      </c>
      <c r="C9" s="4">
        <v>5477345</v>
      </c>
      <c r="D9" s="599">
        <v>100000</v>
      </c>
      <c r="E9"/>
      <c r="F9"/>
      <c r="G9"/>
      <c r="H9"/>
    </row>
    <row r="10" spans="1:37" ht="15.75" thickBot="1">
      <c r="A10" s="596"/>
      <c r="B10" s="618" t="s">
        <v>14</v>
      </c>
      <c r="C10" s="619">
        <v>1061002</v>
      </c>
      <c r="D10" s="1360">
        <v>-100000</v>
      </c>
      <c r="E10"/>
      <c r="F10"/>
      <c r="G10"/>
      <c r="H10"/>
    </row>
    <row r="11" spans="1:37">
      <c r="A11" s="596"/>
      <c r="B11" s="586" t="s">
        <v>152</v>
      </c>
      <c r="C11" s="600"/>
      <c r="D11" s="601"/>
      <c r="E11"/>
      <c r="F11"/>
      <c r="G11"/>
      <c r="H11"/>
    </row>
    <row r="12" spans="1:37">
      <c r="A12" s="596"/>
      <c r="B12" s="602" t="s">
        <v>25</v>
      </c>
      <c r="C12" s="603"/>
      <c r="D12" s="604"/>
      <c r="E12"/>
      <c r="F12"/>
      <c r="G12"/>
      <c r="H12"/>
    </row>
    <row r="13" spans="1:37">
      <c r="A13" s="596"/>
      <c r="B13" s="1361" t="s">
        <v>34</v>
      </c>
      <c r="C13" s="606"/>
      <c r="D13" s="1362"/>
      <c r="E13"/>
      <c r="F13"/>
      <c r="G13"/>
      <c r="H13"/>
    </row>
    <row r="14" spans="1:37">
      <c r="A14" s="608"/>
      <c r="B14" s="1363" t="s">
        <v>24</v>
      </c>
      <c r="C14" s="1364"/>
      <c r="D14" s="1365"/>
      <c r="E14"/>
      <c r="F14"/>
      <c r="G14"/>
      <c r="H14"/>
    </row>
    <row r="15" spans="1:37">
      <c r="A15" s="596"/>
      <c r="B15" s="594" t="s">
        <v>6</v>
      </c>
      <c r="C15" s="5">
        <v>449389371</v>
      </c>
      <c r="D15" s="595">
        <v>0</v>
      </c>
      <c r="E15"/>
      <c r="F15"/>
      <c r="G15"/>
      <c r="H15"/>
    </row>
    <row r="16" spans="1:37">
      <c r="A16" s="596"/>
      <c r="B16" s="594" t="s">
        <v>3</v>
      </c>
      <c r="C16" s="5">
        <v>448706430</v>
      </c>
      <c r="D16" s="597">
        <v>0</v>
      </c>
      <c r="E16"/>
      <c r="F16"/>
      <c r="G16"/>
      <c r="H16"/>
    </row>
    <row r="17" spans="1:8">
      <c r="A17" s="596"/>
      <c r="B17" s="598" t="s">
        <v>13</v>
      </c>
      <c r="C17" s="4">
        <v>87629766</v>
      </c>
      <c r="D17" s="599">
        <v>100000</v>
      </c>
      <c r="E17"/>
      <c r="F17"/>
      <c r="G17"/>
      <c r="H17"/>
    </row>
    <row r="18" spans="1:8">
      <c r="A18" s="596"/>
      <c r="B18" s="598" t="s">
        <v>14</v>
      </c>
      <c r="C18" s="4">
        <v>24796443</v>
      </c>
      <c r="D18" s="599">
        <v>-100000</v>
      </c>
      <c r="E18"/>
      <c r="F18"/>
      <c r="G18"/>
      <c r="H18"/>
    </row>
    <row r="19" spans="1:8">
      <c r="A19" s="608"/>
      <c r="B19" s="609" t="s">
        <v>74</v>
      </c>
      <c r="C19" s="610"/>
      <c r="D19" s="611"/>
      <c r="E19"/>
      <c r="F19"/>
      <c r="G19"/>
      <c r="H19"/>
    </row>
    <row r="20" spans="1:8">
      <c r="A20" s="596"/>
      <c r="B20" s="594" t="s">
        <v>6</v>
      </c>
      <c r="C20" s="5">
        <v>449526433</v>
      </c>
      <c r="D20" s="595">
        <v>0</v>
      </c>
      <c r="E20"/>
      <c r="F20"/>
      <c r="G20"/>
      <c r="H20"/>
    </row>
    <row r="21" spans="1:8">
      <c r="A21" s="596"/>
      <c r="B21" s="594" t="s">
        <v>3</v>
      </c>
      <c r="C21" s="5">
        <v>448909703</v>
      </c>
      <c r="D21" s="597">
        <v>0</v>
      </c>
      <c r="E21"/>
      <c r="F21"/>
      <c r="G21"/>
      <c r="H21"/>
    </row>
    <row r="22" spans="1:8">
      <c r="A22" s="596"/>
      <c r="B22" s="598" t="s">
        <v>13</v>
      </c>
      <c r="C22" s="4">
        <v>87944170</v>
      </c>
      <c r="D22" s="599">
        <v>100000</v>
      </c>
      <c r="E22"/>
      <c r="F22"/>
      <c r="G22"/>
      <c r="H22"/>
    </row>
    <row r="23" spans="1:8" ht="15.75" thickBot="1">
      <c r="A23" s="596"/>
      <c r="B23" s="598" t="s">
        <v>14</v>
      </c>
      <c r="C23" s="4">
        <v>24796203</v>
      </c>
      <c r="D23" s="599">
        <v>-100000</v>
      </c>
      <c r="E23"/>
      <c r="F23"/>
      <c r="G23"/>
      <c r="H23"/>
    </row>
    <row r="24" spans="1:8" ht="102" customHeight="1" thickBot="1">
      <c r="A24" s="596"/>
      <c r="B24" s="1615" t="s">
        <v>154</v>
      </c>
      <c r="C24" s="1616"/>
      <c r="D24" s="1617"/>
      <c r="E24" s="612"/>
      <c r="F24"/>
      <c r="G24"/>
      <c r="H24"/>
    </row>
    <row r="25" spans="1:8" ht="15.75" thickBot="1">
      <c r="A25" s="596"/>
      <c r="B25" s="613"/>
      <c r="C25" s="613"/>
      <c r="D25" s="613"/>
      <c r="E25" s="613"/>
      <c r="F25" s="613"/>
      <c r="G25" s="613"/>
      <c r="H25"/>
    </row>
    <row r="26" spans="1:8">
      <c r="A26" s="767">
        <f>A4+1</f>
        <v>27</v>
      </c>
      <c r="B26" s="586" t="s">
        <v>152</v>
      </c>
      <c r="C26" s="587"/>
      <c r="D26" s="588"/>
      <c r="E26" s="586" t="s">
        <v>152</v>
      </c>
      <c r="F26" s="587"/>
      <c r="G26" s="588"/>
      <c r="H26" s="70" t="s">
        <v>66</v>
      </c>
    </row>
    <row r="27" spans="1:8">
      <c r="A27" s="589"/>
      <c r="B27" s="60" t="s">
        <v>7</v>
      </c>
      <c r="C27" s="590"/>
      <c r="D27" s="591"/>
      <c r="E27" s="60" t="s">
        <v>7</v>
      </c>
      <c r="F27" s="590"/>
      <c r="G27" s="591"/>
      <c r="H27"/>
    </row>
    <row r="28" spans="1:8" ht="29.25" customHeight="1">
      <c r="A28" s="6"/>
      <c r="B28" s="614" t="s">
        <v>155</v>
      </c>
      <c r="C28" s="592"/>
      <c r="D28" s="593"/>
      <c r="E28" s="614" t="s">
        <v>153</v>
      </c>
      <c r="F28" s="592"/>
      <c r="G28" s="593"/>
      <c r="H28"/>
    </row>
    <row r="29" spans="1:8">
      <c r="A29" s="6"/>
      <c r="B29" s="594" t="s">
        <v>6</v>
      </c>
      <c r="C29" s="5">
        <v>96897297</v>
      </c>
      <c r="D29" s="595">
        <f>D30</f>
        <v>-287843</v>
      </c>
      <c r="E29" s="594" t="s">
        <v>6</v>
      </c>
      <c r="F29" s="5">
        <v>6225981</v>
      </c>
      <c r="G29" s="595">
        <f>G32</f>
        <v>287843</v>
      </c>
      <c r="H29"/>
    </row>
    <row r="30" spans="1:8">
      <c r="A30" s="596"/>
      <c r="B30" s="616" t="s">
        <v>5</v>
      </c>
      <c r="C30" s="628">
        <v>96642997</v>
      </c>
      <c r="D30" s="628">
        <f t="shared" ref="D30:D31" si="0">+D31</f>
        <v>-287843</v>
      </c>
      <c r="E30" s="616" t="s">
        <v>5</v>
      </c>
      <c r="F30" s="628">
        <v>6053309</v>
      </c>
      <c r="G30" s="629">
        <f t="shared" ref="G30:G31" si="1">+G31</f>
        <v>287843</v>
      </c>
      <c r="H30"/>
    </row>
    <row r="31" spans="1:8" ht="26.25">
      <c r="A31" s="596"/>
      <c r="B31" s="616" t="s">
        <v>4</v>
      </c>
      <c r="C31" s="628">
        <v>96642997</v>
      </c>
      <c r="D31" s="628">
        <f t="shared" si="0"/>
        <v>-287843</v>
      </c>
      <c r="E31" s="616" t="s">
        <v>4</v>
      </c>
      <c r="F31" s="628">
        <v>6053309</v>
      </c>
      <c r="G31" s="629">
        <f t="shared" si="1"/>
        <v>287843</v>
      </c>
      <c r="H31"/>
    </row>
    <row r="32" spans="1:8">
      <c r="A32" s="596"/>
      <c r="B32" s="594" t="s">
        <v>3</v>
      </c>
      <c r="C32" s="5">
        <v>96897297</v>
      </c>
      <c r="D32" s="597">
        <f>D33</f>
        <v>-287843</v>
      </c>
      <c r="E32" s="594" t="s">
        <v>3</v>
      </c>
      <c r="F32" s="5">
        <v>6547603</v>
      </c>
      <c r="G32" s="597">
        <f>G33</f>
        <v>287843</v>
      </c>
      <c r="H32"/>
    </row>
    <row r="33" spans="1:8">
      <c r="A33" s="596"/>
      <c r="B33" s="615" t="s">
        <v>2</v>
      </c>
      <c r="C33" s="4">
        <v>96853199</v>
      </c>
      <c r="D33" s="599">
        <f>D34</f>
        <v>-287843</v>
      </c>
      <c r="E33" s="616" t="s">
        <v>2</v>
      </c>
      <c r="F33" s="4">
        <v>6540939</v>
      </c>
      <c r="G33" s="599">
        <f>G34</f>
        <v>287843</v>
      </c>
      <c r="H33"/>
    </row>
    <row r="34" spans="1:8" ht="26.25">
      <c r="A34" s="596"/>
      <c r="B34" s="616" t="s">
        <v>15</v>
      </c>
      <c r="C34" s="4">
        <v>93541530</v>
      </c>
      <c r="D34" s="617">
        <f>D35</f>
        <v>-287843</v>
      </c>
      <c r="E34" s="615" t="s">
        <v>12</v>
      </c>
      <c r="F34" s="4">
        <v>6538347</v>
      </c>
      <c r="G34" s="599">
        <f>G35</f>
        <v>287843</v>
      </c>
      <c r="H34"/>
    </row>
    <row r="35" spans="1:8" ht="26.25">
      <c r="A35" s="596"/>
      <c r="B35" s="615" t="s">
        <v>28</v>
      </c>
      <c r="C35" s="4">
        <v>93541530</v>
      </c>
      <c r="D35" s="617">
        <f>D36</f>
        <v>-287843</v>
      </c>
      <c r="E35" s="615" t="s">
        <v>13</v>
      </c>
      <c r="F35" s="4">
        <v>5477345</v>
      </c>
      <c r="G35" s="599">
        <v>287843</v>
      </c>
      <c r="H35"/>
    </row>
    <row r="36" spans="1:8" ht="39.75" thickBot="1">
      <c r="A36" s="596"/>
      <c r="B36" s="618" t="s">
        <v>29</v>
      </c>
      <c r="C36" s="619">
        <v>93541530</v>
      </c>
      <c r="D36" s="620">
        <v>-287843</v>
      </c>
      <c r="E36" s="1405"/>
      <c r="F36" s="1406"/>
      <c r="G36" s="1407"/>
      <c r="H36"/>
    </row>
    <row r="37" spans="1:8">
      <c r="A37" s="596"/>
      <c r="B37" s="586" t="s">
        <v>152</v>
      </c>
      <c r="C37" s="600"/>
      <c r="D37" s="601"/>
      <c r="E37"/>
      <c r="F37"/>
      <c r="G37"/>
      <c r="H37"/>
    </row>
    <row r="38" spans="1:8">
      <c r="A38" s="596"/>
      <c r="B38" s="621" t="s">
        <v>25</v>
      </c>
      <c r="C38" s="622"/>
      <c r="D38" s="623"/>
      <c r="E38"/>
      <c r="F38"/>
      <c r="G38"/>
      <c r="H38"/>
    </row>
    <row r="39" spans="1:8">
      <c r="A39" s="608"/>
      <c r="B39" s="605" t="s">
        <v>34</v>
      </c>
      <c r="C39" s="1366"/>
      <c r="D39" s="1362"/>
      <c r="E39"/>
      <c r="F39"/>
      <c r="G39"/>
      <c r="H39"/>
    </row>
    <row r="40" spans="1:8">
      <c r="A40" s="596"/>
      <c r="B40" s="624" t="s">
        <v>24</v>
      </c>
      <c r="C40" s="1367"/>
      <c r="D40" s="1365"/>
      <c r="E40"/>
      <c r="F40"/>
      <c r="G40"/>
      <c r="H40"/>
    </row>
    <row r="41" spans="1:8">
      <c r="A41" s="596"/>
      <c r="B41" s="594" t="s">
        <v>6</v>
      </c>
      <c r="C41" s="5">
        <v>449389371</v>
      </c>
      <c r="D41" s="595">
        <v>0</v>
      </c>
      <c r="E41"/>
      <c r="F41"/>
      <c r="G41"/>
      <c r="H41"/>
    </row>
    <row r="42" spans="1:8">
      <c r="A42" s="596"/>
      <c r="B42" s="594" t="s">
        <v>3</v>
      </c>
      <c r="C42" s="5">
        <v>448706430</v>
      </c>
      <c r="D42" s="597">
        <v>0</v>
      </c>
      <c r="E42"/>
      <c r="F42"/>
      <c r="G42"/>
      <c r="H42"/>
    </row>
    <row r="43" spans="1:8">
      <c r="A43" s="596"/>
      <c r="B43" s="615" t="s">
        <v>12</v>
      </c>
      <c r="C43" s="4">
        <v>112426209</v>
      </c>
      <c r="D43" s="599">
        <v>287843</v>
      </c>
      <c r="E43"/>
      <c r="F43"/>
      <c r="G43"/>
      <c r="H43"/>
    </row>
    <row r="44" spans="1:8">
      <c r="A44" s="596"/>
      <c r="B44" s="598" t="s">
        <v>13</v>
      </c>
      <c r="C44" s="4">
        <v>87629766</v>
      </c>
      <c r="D44" s="599">
        <v>287843</v>
      </c>
      <c r="E44"/>
      <c r="F44"/>
      <c r="G44"/>
      <c r="H44"/>
    </row>
    <row r="45" spans="1:8" ht="26.25">
      <c r="A45" s="596"/>
      <c r="B45" s="616" t="s">
        <v>15</v>
      </c>
      <c r="C45" s="4">
        <v>255024978</v>
      </c>
      <c r="D45" s="617">
        <v>-287843</v>
      </c>
      <c r="E45"/>
      <c r="F45"/>
      <c r="G45"/>
      <c r="H45"/>
    </row>
    <row r="46" spans="1:8" ht="26.25">
      <c r="A46" s="596"/>
      <c r="B46" s="615" t="s">
        <v>28</v>
      </c>
      <c r="C46" s="4">
        <v>254941211</v>
      </c>
      <c r="D46" s="617">
        <v>-287843</v>
      </c>
      <c r="E46"/>
      <c r="F46"/>
      <c r="G46"/>
      <c r="H46"/>
    </row>
    <row r="47" spans="1:8" ht="39.75" thickBot="1">
      <c r="A47" s="608"/>
      <c r="B47" s="618" t="s">
        <v>29</v>
      </c>
      <c r="C47" s="619">
        <v>200136575</v>
      </c>
      <c r="D47" s="620">
        <v>-287843</v>
      </c>
      <c r="E47"/>
      <c r="F47"/>
      <c r="G47"/>
      <c r="H47"/>
    </row>
    <row r="48" spans="1:8">
      <c r="A48" s="596"/>
      <c r="B48" s="609" t="s">
        <v>74</v>
      </c>
      <c r="C48" s="610"/>
      <c r="D48" s="611"/>
      <c r="E48"/>
      <c r="F48"/>
      <c r="G48"/>
      <c r="H48"/>
    </row>
    <row r="49" spans="1:8">
      <c r="A49" s="596"/>
      <c r="B49" s="594" t="s">
        <v>6</v>
      </c>
      <c r="C49" s="5">
        <v>449526433</v>
      </c>
      <c r="D49" s="595">
        <v>0</v>
      </c>
      <c r="E49"/>
      <c r="F49"/>
      <c r="G49"/>
      <c r="H49"/>
    </row>
    <row r="50" spans="1:8">
      <c r="A50" s="596"/>
      <c r="B50" s="594" t="s">
        <v>3</v>
      </c>
      <c r="C50" s="5">
        <v>448909703</v>
      </c>
      <c r="D50" s="597">
        <v>0</v>
      </c>
      <c r="E50"/>
      <c r="F50"/>
      <c r="G50"/>
      <c r="H50"/>
    </row>
    <row r="51" spans="1:8">
      <c r="A51" s="596"/>
      <c r="B51" s="615" t="s">
        <v>12</v>
      </c>
      <c r="C51" s="4">
        <v>112740373</v>
      </c>
      <c r="D51" s="599">
        <v>287843</v>
      </c>
      <c r="E51"/>
      <c r="F51"/>
      <c r="G51"/>
      <c r="H51"/>
    </row>
    <row r="52" spans="1:8">
      <c r="A52" s="596"/>
      <c r="B52" s="598" t="s">
        <v>13</v>
      </c>
      <c r="C52" s="4">
        <v>87944170</v>
      </c>
      <c r="D52" s="599">
        <v>287843</v>
      </c>
      <c r="E52"/>
      <c r="F52"/>
      <c r="G52"/>
      <c r="H52"/>
    </row>
    <row r="53" spans="1:8" ht="26.25">
      <c r="A53" s="596"/>
      <c r="B53" s="616" t="s">
        <v>15</v>
      </c>
      <c r="C53" s="4">
        <v>253946084</v>
      </c>
      <c r="D53" s="617">
        <v>-287843</v>
      </c>
      <c r="E53"/>
      <c r="F53"/>
      <c r="G53"/>
      <c r="H53"/>
    </row>
    <row r="54" spans="1:8" ht="26.25">
      <c r="A54" s="596"/>
      <c r="B54" s="615" t="s">
        <v>28</v>
      </c>
      <c r="C54" s="4">
        <v>253946084</v>
      </c>
      <c r="D54" s="617">
        <v>-287843</v>
      </c>
      <c r="E54"/>
      <c r="F54"/>
      <c r="G54"/>
      <c r="H54"/>
    </row>
    <row r="55" spans="1:8" ht="39.75" thickBot="1">
      <c r="A55" s="596"/>
      <c r="B55" s="618" t="s">
        <v>29</v>
      </c>
      <c r="C55" s="619">
        <v>199416750</v>
      </c>
      <c r="D55" s="620">
        <v>-287843</v>
      </c>
      <c r="E55"/>
      <c r="F55"/>
      <c r="G55"/>
      <c r="H55"/>
    </row>
    <row r="56" spans="1:8" s="1398" customFormat="1" ht="114.95" customHeight="1" thickBot="1">
      <c r="A56" s="1260"/>
      <c r="B56" s="1644" t="s">
        <v>364</v>
      </c>
      <c r="C56" s="1616"/>
      <c r="D56" s="1617"/>
      <c r="E56" s="1409"/>
    </row>
    <row r="57" spans="1:8" ht="15.75" thickBot="1">
      <c r="B57" s="1408"/>
      <c r="C57" s="191"/>
      <c r="D57" s="191"/>
      <c r="E57" s="612"/>
      <c r="F57"/>
      <c r="G57"/>
      <c r="H57"/>
    </row>
    <row r="58" spans="1:8">
      <c r="A58" s="767">
        <f>A26+1</f>
        <v>28</v>
      </c>
      <c r="B58" s="586" t="s">
        <v>152</v>
      </c>
      <c r="C58" s="587"/>
      <c r="D58" s="588"/>
      <c r="E58" s="586" t="s">
        <v>152</v>
      </c>
      <c r="F58" s="587"/>
      <c r="G58" s="588"/>
      <c r="H58" s="70" t="s">
        <v>66</v>
      </c>
    </row>
    <row r="59" spans="1:8">
      <c r="A59" s="589"/>
      <c r="B59" s="60" t="s">
        <v>7</v>
      </c>
      <c r="C59" s="590"/>
      <c r="D59" s="591"/>
      <c r="E59" s="60" t="s">
        <v>7</v>
      </c>
      <c r="F59" s="590"/>
      <c r="G59" s="591"/>
      <c r="H59"/>
    </row>
    <row r="60" spans="1:8">
      <c r="A60" s="6"/>
      <c r="B60" s="614" t="s">
        <v>156</v>
      </c>
      <c r="C60" s="592"/>
      <c r="D60" s="593"/>
      <c r="E60" s="614" t="s">
        <v>153</v>
      </c>
      <c r="F60" s="592"/>
      <c r="G60" s="593"/>
      <c r="H60"/>
    </row>
    <row r="61" spans="1:8">
      <c r="A61" s="6"/>
      <c r="B61" s="594" t="s">
        <v>6</v>
      </c>
      <c r="C61" s="5">
        <v>48242592</v>
      </c>
      <c r="D61" s="595">
        <f>D62</f>
        <v>-320378</v>
      </c>
      <c r="E61" s="594" t="s">
        <v>6</v>
      </c>
      <c r="F61" s="5">
        <v>6225981</v>
      </c>
      <c r="G61" s="595">
        <f>G64</f>
        <v>320378</v>
      </c>
      <c r="H61"/>
    </row>
    <row r="62" spans="1:8">
      <c r="A62" s="596"/>
      <c r="B62" s="616" t="s">
        <v>5</v>
      </c>
      <c r="C62" s="628">
        <v>48197592</v>
      </c>
      <c r="D62" s="628">
        <f t="shared" ref="D62:D63" si="2">+D63</f>
        <v>-320378</v>
      </c>
      <c r="E62" s="616" t="s">
        <v>5</v>
      </c>
      <c r="F62" s="628">
        <v>6053309</v>
      </c>
      <c r="G62" s="629">
        <f t="shared" ref="G62:G63" si="3">+G63</f>
        <v>320378</v>
      </c>
      <c r="H62"/>
    </row>
    <row r="63" spans="1:8" ht="26.25">
      <c r="A63" s="596"/>
      <c r="B63" s="616" t="s">
        <v>4</v>
      </c>
      <c r="C63" s="628">
        <v>48197592</v>
      </c>
      <c r="D63" s="628">
        <f t="shared" si="2"/>
        <v>-320378</v>
      </c>
      <c r="E63" s="616" t="s">
        <v>4</v>
      </c>
      <c r="F63" s="628">
        <v>6053309</v>
      </c>
      <c r="G63" s="629">
        <f t="shared" si="3"/>
        <v>320378</v>
      </c>
      <c r="H63"/>
    </row>
    <row r="64" spans="1:8">
      <c r="A64" s="596"/>
      <c r="B64" s="594" t="s">
        <v>3</v>
      </c>
      <c r="C64" s="5">
        <v>48242592</v>
      </c>
      <c r="D64" s="597">
        <f>D65</f>
        <v>-320378</v>
      </c>
      <c r="E64" s="594" t="s">
        <v>3</v>
      </c>
      <c r="F64" s="5">
        <v>6547603</v>
      </c>
      <c r="G64" s="597">
        <f>G65</f>
        <v>320378</v>
      </c>
      <c r="H64"/>
    </row>
    <row r="65" spans="1:8">
      <c r="A65" s="596"/>
      <c r="B65" s="615" t="s">
        <v>2</v>
      </c>
      <c r="C65" s="4">
        <v>47984734</v>
      </c>
      <c r="D65" s="599">
        <f>D66</f>
        <v>-320378</v>
      </c>
      <c r="E65" s="616" t="s">
        <v>2</v>
      </c>
      <c r="F65" s="4">
        <v>6540939</v>
      </c>
      <c r="G65" s="599">
        <f>G66</f>
        <v>320378</v>
      </c>
      <c r="H65"/>
    </row>
    <row r="66" spans="1:8" ht="26.25">
      <c r="A66" s="596"/>
      <c r="B66" s="616" t="s">
        <v>15</v>
      </c>
      <c r="C66" s="4">
        <v>43853874</v>
      </c>
      <c r="D66" s="617">
        <f>D67</f>
        <v>-320378</v>
      </c>
      <c r="E66" s="615" t="s">
        <v>12</v>
      </c>
      <c r="F66" s="4">
        <v>6538347</v>
      </c>
      <c r="G66" s="599">
        <f>G67</f>
        <v>320378</v>
      </c>
      <c r="H66"/>
    </row>
    <row r="67" spans="1:8" ht="26.25">
      <c r="A67" s="596"/>
      <c r="B67" s="615" t="s">
        <v>28</v>
      </c>
      <c r="C67" s="4">
        <v>43853874</v>
      </c>
      <c r="D67" s="617">
        <f>D68</f>
        <v>-320378</v>
      </c>
      <c r="E67" s="615" t="s">
        <v>13</v>
      </c>
      <c r="F67" s="4">
        <v>5477345</v>
      </c>
      <c r="G67" s="599">
        <v>320378</v>
      </c>
      <c r="H67"/>
    </row>
    <row r="68" spans="1:8" ht="39.75" thickBot="1">
      <c r="A68" s="596"/>
      <c r="B68" s="618" t="s">
        <v>29</v>
      </c>
      <c r="C68" s="619">
        <v>43853874</v>
      </c>
      <c r="D68" s="620">
        <v>-320378</v>
      </c>
      <c r="E68" s="1405"/>
      <c r="F68" s="1406"/>
      <c r="G68" s="1407"/>
      <c r="H68"/>
    </row>
    <row r="69" spans="1:8">
      <c r="A69" s="596"/>
      <c r="B69" s="586" t="s">
        <v>152</v>
      </c>
      <c r="C69" s="600"/>
      <c r="D69" s="601"/>
      <c r="E69"/>
      <c r="F69"/>
      <c r="G69"/>
      <c r="H69"/>
    </row>
    <row r="70" spans="1:8">
      <c r="A70" s="596"/>
      <c r="B70" s="621" t="s">
        <v>25</v>
      </c>
      <c r="C70" s="622"/>
      <c r="D70" s="623"/>
      <c r="E70"/>
      <c r="F70"/>
      <c r="G70"/>
      <c r="H70"/>
    </row>
    <row r="71" spans="1:8">
      <c r="A71" s="608"/>
      <c r="B71" s="1361" t="s">
        <v>34</v>
      </c>
      <c r="C71" s="606"/>
      <c r="D71" s="607"/>
      <c r="E71"/>
      <c r="F71"/>
      <c r="G71"/>
      <c r="H71"/>
    </row>
    <row r="72" spans="1:8">
      <c r="A72" s="596"/>
      <c r="B72" s="1363" t="s">
        <v>24</v>
      </c>
      <c r="C72" s="1364"/>
      <c r="D72" s="1368"/>
      <c r="E72"/>
      <c r="F72"/>
      <c r="G72"/>
      <c r="H72"/>
    </row>
    <row r="73" spans="1:8">
      <c r="A73" s="596"/>
      <c r="B73" s="594" t="s">
        <v>6</v>
      </c>
      <c r="C73" s="5">
        <v>449389371</v>
      </c>
      <c r="D73" s="595">
        <v>0</v>
      </c>
      <c r="E73"/>
      <c r="F73"/>
      <c r="G73"/>
      <c r="H73"/>
    </row>
    <row r="74" spans="1:8">
      <c r="A74" s="596"/>
      <c r="B74" s="594" t="s">
        <v>3</v>
      </c>
      <c r="C74" s="5">
        <v>448706430</v>
      </c>
      <c r="D74" s="597">
        <v>0</v>
      </c>
      <c r="E74"/>
      <c r="F74"/>
      <c r="G74"/>
      <c r="H74"/>
    </row>
    <row r="75" spans="1:8">
      <c r="A75" s="596"/>
      <c r="B75" s="615" t="s">
        <v>12</v>
      </c>
      <c r="C75" s="4">
        <v>112426209</v>
      </c>
      <c r="D75" s="599">
        <f>D76</f>
        <v>320378</v>
      </c>
      <c r="E75"/>
      <c r="F75"/>
      <c r="G75"/>
      <c r="H75"/>
    </row>
    <row r="76" spans="1:8">
      <c r="A76" s="596"/>
      <c r="B76" s="598" t="s">
        <v>13</v>
      </c>
      <c r="C76" s="4">
        <v>87629766</v>
      </c>
      <c r="D76" s="599">
        <v>320378</v>
      </c>
      <c r="E76"/>
      <c r="F76"/>
      <c r="G76"/>
      <c r="H76"/>
    </row>
    <row r="77" spans="1:8" ht="26.25">
      <c r="A77" s="596"/>
      <c r="B77" s="616" t="s">
        <v>15</v>
      </c>
      <c r="C77" s="4">
        <v>255024978</v>
      </c>
      <c r="D77" s="617">
        <v>-320378</v>
      </c>
      <c r="E77"/>
      <c r="F77"/>
      <c r="G77"/>
      <c r="H77"/>
    </row>
    <row r="78" spans="1:8" ht="26.25">
      <c r="A78" s="596"/>
      <c r="B78" s="615" t="s">
        <v>28</v>
      </c>
      <c r="C78" s="4">
        <v>254941211</v>
      </c>
      <c r="D78" s="617">
        <v>-320378</v>
      </c>
      <c r="E78"/>
      <c r="F78"/>
      <c r="G78"/>
      <c r="H78"/>
    </row>
    <row r="79" spans="1:8" ht="39.75" thickBot="1">
      <c r="A79" s="608"/>
      <c r="B79" s="618" t="s">
        <v>29</v>
      </c>
      <c r="C79" s="619">
        <v>200136575</v>
      </c>
      <c r="D79" s="620">
        <v>-320378</v>
      </c>
      <c r="E79"/>
      <c r="F79"/>
      <c r="G79"/>
      <c r="H79"/>
    </row>
    <row r="80" spans="1:8">
      <c r="A80" s="596"/>
      <c r="B80" s="609" t="s">
        <v>74</v>
      </c>
      <c r="C80" s="610"/>
      <c r="D80" s="611"/>
      <c r="E80"/>
      <c r="F80"/>
      <c r="G80"/>
      <c r="H80"/>
    </row>
    <row r="81" spans="1:8">
      <c r="A81" s="596"/>
      <c r="B81" s="594" t="s">
        <v>6</v>
      </c>
      <c r="C81" s="5">
        <v>449526433</v>
      </c>
      <c r="D81" s="595">
        <v>0</v>
      </c>
      <c r="E81"/>
      <c r="F81"/>
      <c r="G81"/>
      <c r="H81"/>
    </row>
    <row r="82" spans="1:8">
      <c r="A82" s="596"/>
      <c r="B82" s="594" t="s">
        <v>3</v>
      </c>
      <c r="C82" s="5">
        <v>448909703</v>
      </c>
      <c r="D82" s="597">
        <v>0</v>
      </c>
      <c r="E82"/>
      <c r="F82"/>
      <c r="G82"/>
      <c r="H82"/>
    </row>
    <row r="83" spans="1:8">
      <c r="A83" s="596"/>
      <c r="B83" s="615" t="s">
        <v>12</v>
      </c>
      <c r="C83" s="4">
        <v>112740373</v>
      </c>
      <c r="D83" s="599">
        <v>320378</v>
      </c>
      <c r="E83"/>
      <c r="F83"/>
      <c r="G83"/>
      <c r="H83"/>
    </row>
    <row r="84" spans="1:8">
      <c r="A84" s="596"/>
      <c r="B84" s="598" t="s">
        <v>13</v>
      </c>
      <c r="C84" s="4">
        <v>87944170</v>
      </c>
      <c r="D84" s="599">
        <v>320378</v>
      </c>
      <c r="E84"/>
      <c r="F84"/>
      <c r="G84"/>
      <c r="H84"/>
    </row>
    <row r="85" spans="1:8" ht="26.25">
      <c r="A85" s="596"/>
      <c r="B85" s="616" t="s">
        <v>15</v>
      </c>
      <c r="C85" s="4">
        <v>253946084</v>
      </c>
      <c r="D85" s="617">
        <v>-320378</v>
      </c>
      <c r="E85"/>
      <c r="F85"/>
      <c r="G85"/>
      <c r="H85"/>
    </row>
    <row r="86" spans="1:8" ht="26.25">
      <c r="A86" s="596"/>
      <c r="B86" s="615" t="s">
        <v>28</v>
      </c>
      <c r="C86" s="4">
        <v>253946084</v>
      </c>
      <c r="D86" s="617">
        <v>-320378</v>
      </c>
      <c r="E86"/>
      <c r="F86"/>
      <c r="G86"/>
      <c r="H86"/>
    </row>
    <row r="87" spans="1:8" ht="39.75" thickBot="1">
      <c r="A87" s="596"/>
      <c r="B87" s="618" t="s">
        <v>29</v>
      </c>
      <c r="C87" s="619">
        <v>199416750</v>
      </c>
      <c r="D87" s="620">
        <v>-320378</v>
      </c>
      <c r="E87"/>
      <c r="F87"/>
      <c r="G87"/>
      <c r="H87"/>
    </row>
    <row r="88" spans="1:8" ht="115.5" customHeight="1" thickBot="1">
      <c r="A88" s="596"/>
      <c r="B88" s="1615" t="s">
        <v>365</v>
      </c>
      <c r="C88" s="1616"/>
      <c r="D88" s="1617"/>
      <c r="E88" s="612"/>
      <c r="F88"/>
      <c r="G88"/>
      <c r="H88"/>
    </row>
    <row r="89" spans="1:8" ht="15.75" thickBot="1">
      <c r="A89" s="596"/>
      <c r="B89" s="613"/>
      <c r="C89" s="613"/>
      <c r="D89" s="613"/>
      <c r="E89" s="613"/>
      <c r="F89" s="613"/>
      <c r="G89" s="613"/>
      <c r="H89"/>
    </row>
    <row r="90" spans="1:8">
      <c r="A90" s="767">
        <f>A58+1</f>
        <v>29</v>
      </c>
      <c r="B90" s="586" t="s">
        <v>157</v>
      </c>
      <c r="C90" s="587"/>
      <c r="D90" s="588"/>
      <c r="E90" s="586" t="s">
        <v>152</v>
      </c>
      <c r="F90" s="587"/>
      <c r="G90" s="588"/>
      <c r="H90" s="1047" t="s">
        <v>66</v>
      </c>
    </row>
    <row r="91" spans="1:8">
      <c r="A91" s="589"/>
      <c r="B91" s="60" t="s">
        <v>7</v>
      </c>
      <c r="C91" s="590"/>
      <c r="D91" s="591"/>
      <c r="E91" s="60" t="s">
        <v>7</v>
      </c>
      <c r="F91" s="590"/>
      <c r="G91" s="591"/>
      <c r="H91" s="625"/>
    </row>
    <row r="92" spans="1:8" ht="56.45" customHeight="1">
      <c r="A92" s="6"/>
      <c r="B92" s="614" t="s">
        <v>350</v>
      </c>
      <c r="C92" s="592"/>
      <c r="D92" s="593"/>
      <c r="E92" s="614" t="s">
        <v>351</v>
      </c>
      <c r="F92" s="592"/>
      <c r="G92" s="593"/>
      <c r="H92" s="625"/>
    </row>
    <row r="93" spans="1:8">
      <c r="A93" s="6"/>
      <c r="B93" s="594" t="s">
        <v>6</v>
      </c>
      <c r="C93" s="626">
        <f t="shared" ref="C93:D98" si="4">+C94</f>
        <v>80962209</v>
      </c>
      <c r="D93" s="626">
        <f t="shared" si="4"/>
        <v>-20051</v>
      </c>
      <c r="E93" s="594" t="s">
        <v>6</v>
      </c>
      <c r="F93" s="626">
        <v>22851257</v>
      </c>
      <c r="G93" s="627">
        <v>20051</v>
      </c>
      <c r="H93" s="625"/>
    </row>
    <row r="94" spans="1:8">
      <c r="A94" s="6"/>
      <c r="B94" s="616" t="s">
        <v>5</v>
      </c>
      <c r="C94" s="628">
        <f t="shared" si="4"/>
        <v>80962209</v>
      </c>
      <c r="D94" s="628">
        <f t="shared" si="4"/>
        <v>-20051</v>
      </c>
      <c r="E94" s="616" t="s">
        <v>5</v>
      </c>
      <c r="F94" s="628">
        <v>22851257</v>
      </c>
      <c r="G94" s="629">
        <v>20051</v>
      </c>
      <c r="H94" s="625"/>
    </row>
    <row r="95" spans="1:8" ht="26.25">
      <c r="A95" s="6"/>
      <c r="B95" s="616" t="s">
        <v>4</v>
      </c>
      <c r="C95" s="628">
        <f t="shared" si="4"/>
        <v>80962209</v>
      </c>
      <c r="D95" s="628">
        <f t="shared" si="4"/>
        <v>-20051</v>
      </c>
      <c r="E95" s="616" t="s">
        <v>4</v>
      </c>
      <c r="F95" s="628">
        <v>22851257</v>
      </c>
      <c r="G95" s="629">
        <v>20051</v>
      </c>
      <c r="H95" s="625"/>
    </row>
    <row r="96" spans="1:8">
      <c r="A96" s="596"/>
      <c r="B96" s="594" t="s">
        <v>3</v>
      </c>
      <c r="C96" s="626">
        <f t="shared" si="4"/>
        <v>80962209</v>
      </c>
      <c r="D96" s="626">
        <f t="shared" si="4"/>
        <v>-20051</v>
      </c>
      <c r="E96" s="594" t="s">
        <v>3</v>
      </c>
      <c r="F96" s="626">
        <v>22851257</v>
      </c>
      <c r="G96" s="627">
        <v>20051</v>
      </c>
      <c r="H96" s="625"/>
    </row>
    <row r="97" spans="1:8">
      <c r="A97" s="596"/>
      <c r="B97" s="616" t="s">
        <v>2</v>
      </c>
      <c r="C97" s="628">
        <f t="shared" si="4"/>
        <v>80962209</v>
      </c>
      <c r="D97" s="628">
        <f t="shared" si="4"/>
        <v>-20051</v>
      </c>
      <c r="E97" s="616" t="s">
        <v>2</v>
      </c>
      <c r="F97" s="628">
        <v>22851257</v>
      </c>
      <c r="G97" s="629">
        <v>20051</v>
      </c>
      <c r="H97" s="625"/>
    </row>
    <row r="98" spans="1:8" ht="26.25">
      <c r="A98" s="596"/>
      <c r="B98" s="615" t="s">
        <v>15</v>
      </c>
      <c r="C98" s="628">
        <f t="shared" si="4"/>
        <v>80962209</v>
      </c>
      <c r="D98" s="628">
        <f t="shared" si="4"/>
        <v>-20051</v>
      </c>
      <c r="E98" s="615" t="s">
        <v>1</v>
      </c>
      <c r="F98" s="628">
        <v>22638255</v>
      </c>
      <c r="G98" s="629">
        <v>20051</v>
      </c>
      <c r="H98" s="625"/>
    </row>
    <row r="99" spans="1:8" ht="26.25">
      <c r="A99" s="596"/>
      <c r="B99" s="598" t="s">
        <v>28</v>
      </c>
      <c r="C99" s="628">
        <f>+C100</f>
        <v>80962209</v>
      </c>
      <c r="D99" s="628">
        <f>+D100</f>
        <v>-20051</v>
      </c>
      <c r="E99" s="598" t="s">
        <v>0</v>
      </c>
      <c r="F99" s="628">
        <v>22638255</v>
      </c>
      <c r="G99" s="629">
        <v>20051</v>
      </c>
      <c r="H99" s="625"/>
    </row>
    <row r="100" spans="1:8" ht="27" thickBot="1">
      <c r="A100" s="596"/>
      <c r="B100" s="630" t="s">
        <v>109</v>
      </c>
      <c r="C100" s="628">
        <v>80962209</v>
      </c>
      <c r="D100" s="628">
        <v>-20051</v>
      </c>
      <c r="E100" s="631"/>
      <c r="F100" s="628"/>
      <c r="G100" s="629"/>
      <c r="H100" s="625"/>
    </row>
    <row r="101" spans="1:8" ht="147.94999999999999" customHeight="1" thickBot="1">
      <c r="A101"/>
      <c r="B101" s="1641" t="s">
        <v>359</v>
      </c>
      <c r="C101" s="1642"/>
      <c r="D101" s="1642"/>
      <c r="E101" s="1642"/>
      <c r="F101" s="1642"/>
      <c r="G101" s="1643"/>
      <c r="H101" s="625"/>
    </row>
    <row r="102" spans="1:8" ht="15.75" thickBot="1"/>
    <row r="103" spans="1:8">
      <c r="A103" s="1585">
        <f>A90+1</f>
        <v>30</v>
      </c>
      <c r="B103" s="643" t="s">
        <v>37</v>
      </c>
      <c r="C103" s="524"/>
      <c r="D103" s="525"/>
      <c r="E103" s="528" t="s">
        <v>379</v>
      </c>
      <c r="F103" s="498"/>
      <c r="G103" s="529"/>
      <c r="H103" s="975" t="s">
        <v>66</v>
      </c>
    </row>
    <row r="104" spans="1:8">
      <c r="A104" s="439"/>
      <c r="B104" s="60" t="s">
        <v>38</v>
      </c>
      <c r="C104" s="500"/>
      <c r="D104" s="501"/>
      <c r="E104" s="60" t="s">
        <v>7</v>
      </c>
      <c r="F104" s="500"/>
      <c r="G104" s="501"/>
      <c r="H104" s="439"/>
    </row>
    <row r="105" spans="1:8">
      <c r="A105" s="439"/>
      <c r="B105" s="1433" t="s">
        <v>39</v>
      </c>
      <c r="C105" s="1447"/>
      <c r="D105" s="1448"/>
      <c r="E105" s="502" t="s">
        <v>380</v>
      </c>
      <c r="F105" s="503"/>
      <c r="G105" s="504"/>
      <c r="H105" s="439"/>
    </row>
    <row r="106" spans="1:8">
      <c r="A106" s="439"/>
      <c r="B106" s="1434" t="s">
        <v>23</v>
      </c>
      <c r="C106" s="500"/>
      <c r="D106" s="1449"/>
      <c r="E106" s="505" t="s">
        <v>6</v>
      </c>
      <c r="F106" s="507">
        <v>100067</v>
      </c>
      <c r="G106" s="508">
        <v>661783</v>
      </c>
      <c r="H106" s="439"/>
    </row>
    <row r="107" spans="1:8" ht="26.25">
      <c r="A107" s="439"/>
      <c r="B107" s="60" t="s">
        <v>121</v>
      </c>
      <c r="C107" s="500">
        <v>373206565</v>
      </c>
      <c r="D107" s="1449">
        <v>661783</v>
      </c>
      <c r="E107" s="1450" t="s">
        <v>5</v>
      </c>
      <c r="F107" s="511">
        <v>100067</v>
      </c>
      <c r="G107" s="513">
        <v>661783</v>
      </c>
      <c r="H107" s="439"/>
    </row>
    <row r="108" spans="1:8">
      <c r="A108" s="439"/>
      <c r="B108" s="512"/>
      <c r="C108" s="510"/>
      <c r="D108" s="513"/>
      <c r="E108" s="1450" t="s">
        <v>4</v>
      </c>
      <c r="F108" s="511">
        <v>100067</v>
      </c>
      <c r="G108" s="513">
        <v>661783</v>
      </c>
      <c r="H108" s="439"/>
    </row>
    <row r="109" spans="1:8">
      <c r="A109" s="439"/>
      <c r="B109" s="514"/>
      <c r="C109" s="506"/>
      <c r="D109" s="508"/>
      <c r="E109" s="1451" t="s">
        <v>3</v>
      </c>
      <c r="F109" s="507">
        <v>100067</v>
      </c>
      <c r="G109" s="508">
        <v>661783</v>
      </c>
      <c r="H109" s="439"/>
    </row>
    <row r="110" spans="1:8">
      <c r="A110" s="439"/>
      <c r="B110" s="509"/>
      <c r="C110" s="510"/>
      <c r="D110" s="513"/>
      <c r="E110" s="1452" t="s">
        <v>2</v>
      </c>
      <c r="F110" s="511">
        <v>100067</v>
      </c>
      <c r="G110" s="513">
        <v>661783</v>
      </c>
      <c r="H110" s="439"/>
    </row>
    <row r="111" spans="1:8">
      <c r="A111" s="439"/>
      <c r="B111" s="512"/>
      <c r="C111" s="510"/>
      <c r="D111" s="513"/>
      <c r="E111" s="1452" t="s">
        <v>12</v>
      </c>
      <c r="F111" s="511">
        <v>100067</v>
      </c>
      <c r="G111" s="513">
        <v>661783</v>
      </c>
      <c r="H111" s="439"/>
    </row>
    <row r="112" spans="1:8">
      <c r="A112" s="439"/>
      <c r="B112" s="515"/>
      <c r="C112" s="510"/>
      <c r="D112" s="513"/>
      <c r="E112" s="1452" t="s">
        <v>13</v>
      </c>
      <c r="F112" s="511">
        <v>80541</v>
      </c>
      <c r="G112" s="513">
        <v>376243</v>
      </c>
      <c r="H112" s="439"/>
    </row>
    <row r="113" spans="1:8" ht="15.75" thickBot="1">
      <c r="A113" s="439"/>
      <c r="B113" s="515"/>
      <c r="C113" s="516"/>
      <c r="D113" s="526"/>
      <c r="E113" s="1452" t="s">
        <v>14</v>
      </c>
      <c r="F113" s="511">
        <v>19526</v>
      </c>
      <c r="G113" s="150">
        <v>285540</v>
      </c>
      <c r="H113" s="439"/>
    </row>
    <row r="114" spans="1:8" ht="24.95" customHeight="1" thickBot="1">
      <c r="A114" s="1255"/>
      <c r="B114" s="1597" t="s">
        <v>381</v>
      </c>
      <c r="C114" s="1598"/>
      <c r="D114" s="1598"/>
      <c r="E114" s="1598"/>
      <c r="F114" s="1598"/>
      <c r="G114" s="1599"/>
      <c r="H114" s="1255"/>
    </row>
  </sheetData>
  <mergeCells count="5">
    <mergeCell ref="B24:D24"/>
    <mergeCell ref="B101:G101"/>
    <mergeCell ref="B56:D56"/>
    <mergeCell ref="B88:D88"/>
    <mergeCell ref="B114:G114"/>
  </mergeCells>
  <pageMargins left="0.27559055118110237" right="0.23622047244094491" top="0.35433070866141736" bottom="0.47244094488188981" header="0.31496062992125984" footer="0.15748031496062992"/>
  <pageSetup paperSize="9" scale="75" fitToHeight="0" orientation="landscape" horizontalDpi="90" verticalDpi="90" r:id="rId1"/>
  <headerFooter>
    <oddFooter>&amp;L&amp;F&amp;C&amp;P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H100"/>
  <sheetViews>
    <sheetView zoomScale="70" zoomScaleNormal="70" workbookViewId="0">
      <selection activeCell="A5" sqref="A5"/>
    </sheetView>
  </sheetViews>
  <sheetFormatPr defaultColWidth="9.140625" defaultRowHeight="12.75"/>
  <cols>
    <col min="1" max="1" width="6.5703125" style="447" customWidth="1"/>
    <col min="2" max="2" width="55.28515625" style="448" customWidth="1"/>
    <col min="3" max="3" width="14" style="449" customWidth="1"/>
    <col min="4" max="4" width="13.140625" style="449" customWidth="1"/>
    <col min="5" max="5" width="53.85546875" style="450" customWidth="1"/>
    <col min="6" max="6" width="13.5703125" style="450" customWidth="1"/>
    <col min="7" max="7" width="14" style="450" customWidth="1"/>
    <col min="8" max="8" width="14.85546875" style="451" customWidth="1"/>
    <col min="9" max="16384" width="9.140625" style="451"/>
  </cols>
  <sheetData>
    <row r="1" spans="1:8" s="37" customFormat="1" ht="39.75" customHeight="1" thickBot="1">
      <c r="A1" s="192"/>
      <c r="B1" s="193"/>
      <c r="C1" s="194" t="s">
        <v>10</v>
      </c>
      <c r="D1" s="195" t="s">
        <v>9</v>
      </c>
      <c r="E1" s="193"/>
      <c r="F1" s="194" t="s">
        <v>10</v>
      </c>
      <c r="G1" s="195" t="s">
        <v>9</v>
      </c>
      <c r="H1" s="195" t="s">
        <v>64</v>
      </c>
    </row>
    <row r="2" spans="1:8" ht="14.45" customHeight="1">
      <c r="A2" s="452"/>
      <c r="B2" s="453"/>
      <c r="C2" s="453"/>
      <c r="D2" s="453"/>
      <c r="E2" s="454"/>
      <c r="F2" s="454"/>
      <c r="G2" s="454"/>
    </row>
    <row r="3" spans="1:8" ht="13.5" thickBot="1">
      <c r="A3" s="456"/>
      <c r="B3" s="186" t="s">
        <v>128</v>
      </c>
      <c r="C3" s="455"/>
      <c r="D3" s="455"/>
      <c r="E3" s="455"/>
      <c r="F3" s="455"/>
      <c r="G3" s="455"/>
    </row>
    <row r="4" spans="1:8" ht="13.5">
      <c r="A4" s="447">
        <f>IZM!A103+1</f>
        <v>31</v>
      </c>
      <c r="B4" s="34" t="s">
        <v>336</v>
      </c>
      <c r="C4" s="35"/>
      <c r="D4" s="36"/>
      <c r="E4" s="34" t="s">
        <v>336</v>
      </c>
      <c r="F4" s="35"/>
      <c r="G4" s="36"/>
      <c r="H4" s="1047" t="s">
        <v>66</v>
      </c>
    </row>
    <row r="5" spans="1:8">
      <c r="B5" s="1048" t="s">
        <v>7</v>
      </c>
      <c r="C5" s="1049"/>
      <c r="D5" s="1050"/>
      <c r="E5" s="38" t="s">
        <v>7</v>
      </c>
      <c r="F5" s="1049"/>
      <c r="G5" s="40"/>
      <c r="H5" s="1051"/>
    </row>
    <row r="6" spans="1:8" ht="25.5">
      <c r="B6" s="1052" t="s">
        <v>129</v>
      </c>
      <c r="C6" s="248"/>
      <c r="D6" s="320"/>
      <c r="E6" s="289" t="s">
        <v>130</v>
      </c>
      <c r="F6" s="248"/>
      <c r="G6" s="1053"/>
      <c r="H6" s="1051"/>
    </row>
    <row r="7" spans="1:8">
      <c r="B7" s="461" t="s">
        <v>6</v>
      </c>
      <c r="C7" s="462">
        <f>SUM(C8)</f>
        <v>300000</v>
      </c>
      <c r="D7" s="1054">
        <f t="shared" ref="D7:D12" si="0">D8</f>
        <v>-14946</v>
      </c>
      <c r="E7" s="461" t="s">
        <v>6</v>
      </c>
      <c r="F7" s="462">
        <f>SUM(F8)</f>
        <v>6957500</v>
      </c>
      <c r="G7" s="1054">
        <f t="shared" ref="G7:G12" si="1">G8</f>
        <v>14946</v>
      </c>
      <c r="H7" s="1051"/>
    </row>
    <row r="8" spans="1:8">
      <c r="B8" s="1055" t="s">
        <v>5</v>
      </c>
      <c r="C8" s="135">
        <f>SUM(C9)</f>
        <v>300000</v>
      </c>
      <c r="D8" s="1056">
        <f>D9</f>
        <v>-14946</v>
      </c>
      <c r="E8" s="1055" t="s">
        <v>5</v>
      </c>
      <c r="F8" s="135">
        <f>SUM(F9)</f>
        <v>6957500</v>
      </c>
      <c r="G8" s="1056">
        <f>G9</f>
        <v>14946</v>
      </c>
      <c r="H8" s="1051"/>
    </row>
    <row r="9" spans="1:8" ht="25.5">
      <c r="B9" s="1057" t="s">
        <v>4</v>
      </c>
      <c r="C9" s="1058">
        <v>300000</v>
      </c>
      <c r="D9" s="1056">
        <v>-14946</v>
      </c>
      <c r="E9" s="1057" t="s">
        <v>4</v>
      </c>
      <c r="F9" s="1058">
        <v>6957500</v>
      </c>
      <c r="G9" s="1056">
        <v>14946</v>
      </c>
      <c r="H9" s="1051"/>
    </row>
    <row r="10" spans="1:8">
      <c r="B10" s="461" t="s">
        <v>3</v>
      </c>
      <c r="C10" s="462">
        <f>SUM(C11)</f>
        <v>300000</v>
      </c>
      <c r="D10" s="1059">
        <f t="shared" si="0"/>
        <v>-14946</v>
      </c>
      <c r="E10" s="461" t="s">
        <v>3</v>
      </c>
      <c r="F10" s="462">
        <f>SUM(F11)</f>
        <v>6957500</v>
      </c>
      <c r="G10" s="1059">
        <f t="shared" si="1"/>
        <v>14946</v>
      </c>
      <c r="H10" s="1051"/>
    </row>
    <row r="11" spans="1:8">
      <c r="B11" s="1060" t="s">
        <v>2</v>
      </c>
      <c r="C11" s="135">
        <f>SUM(C12)</f>
        <v>300000</v>
      </c>
      <c r="D11" s="1061">
        <f t="shared" si="0"/>
        <v>-14946</v>
      </c>
      <c r="E11" s="1060" t="s">
        <v>2</v>
      </c>
      <c r="F11" s="135">
        <f>SUM(F12)</f>
        <v>6957500</v>
      </c>
      <c r="G11" s="1061">
        <f t="shared" si="1"/>
        <v>14946</v>
      </c>
      <c r="H11" s="1051"/>
    </row>
    <row r="12" spans="1:8">
      <c r="B12" s="1062" t="s">
        <v>1</v>
      </c>
      <c r="C12" s="135">
        <f>SUM(C13)</f>
        <v>300000</v>
      </c>
      <c r="D12" s="1061">
        <f t="shared" si="0"/>
        <v>-14946</v>
      </c>
      <c r="E12" s="1062" t="s">
        <v>1</v>
      </c>
      <c r="F12" s="135">
        <f>SUM(F13)</f>
        <v>6957500</v>
      </c>
      <c r="G12" s="1061">
        <f t="shared" si="1"/>
        <v>14946</v>
      </c>
      <c r="H12" s="1051"/>
    </row>
    <row r="13" spans="1:8" ht="13.5" thickBot="1">
      <c r="B13" s="1063" t="s">
        <v>0</v>
      </c>
      <c r="C13" s="135">
        <v>300000</v>
      </c>
      <c r="D13" s="1061">
        <v>-14946</v>
      </c>
      <c r="E13" s="1063" t="s">
        <v>0</v>
      </c>
      <c r="F13" s="135">
        <v>6957500</v>
      </c>
      <c r="G13" s="1061">
        <v>14946</v>
      </c>
      <c r="H13" s="1051"/>
    </row>
    <row r="14" spans="1:8" s="460" customFormat="1" ht="60.75" customHeight="1" thickBot="1">
      <c r="A14" s="1256"/>
      <c r="B14" s="1600" t="s">
        <v>339</v>
      </c>
      <c r="C14" s="1645"/>
      <c r="D14" s="1645"/>
      <c r="E14" s="1645"/>
      <c r="F14" s="1645"/>
      <c r="G14" s="1646"/>
      <c r="H14" s="1077"/>
    </row>
    <row r="15" spans="1:8" ht="13.5" thickBot="1">
      <c r="B15" s="464"/>
      <c r="C15" s="465"/>
      <c r="D15" s="465"/>
      <c r="E15" s="465"/>
      <c r="F15" s="465"/>
      <c r="G15" s="465"/>
      <c r="H15" s="1051"/>
    </row>
    <row r="16" spans="1:8" ht="13.5">
      <c r="A16" s="447">
        <f>A4+1</f>
        <v>32</v>
      </c>
      <c r="B16" s="34" t="s">
        <v>336</v>
      </c>
      <c r="C16" s="35"/>
      <c r="D16" s="36"/>
      <c r="E16" s="34" t="s">
        <v>336</v>
      </c>
      <c r="F16" s="35"/>
      <c r="G16" s="36"/>
      <c r="H16" s="1047" t="s">
        <v>66</v>
      </c>
    </row>
    <row r="17" spans="2:8">
      <c r="B17" s="1048" t="s">
        <v>7</v>
      </c>
      <c r="C17" s="1049"/>
      <c r="D17" s="1050"/>
      <c r="E17" s="38" t="s">
        <v>7</v>
      </c>
      <c r="F17" s="1049"/>
      <c r="G17" s="1050"/>
      <c r="H17" s="1051"/>
    </row>
    <row r="18" spans="2:8">
      <c r="B18" s="458" t="s">
        <v>117</v>
      </c>
      <c r="C18" s="1049"/>
      <c r="D18" s="1050"/>
      <c r="E18" s="459" t="s">
        <v>117</v>
      </c>
      <c r="F18" s="1049"/>
      <c r="G18" s="1050"/>
      <c r="H18" s="1051"/>
    </row>
    <row r="19" spans="2:8">
      <c r="B19" s="289" t="s">
        <v>131</v>
      </c>
      <c r="C19" s="248"/>
      <c r="D19" s="320"/>
      <c r="E19" s="1052" t="s">
        <v>132</v>
      </c>
      <c r="F19" s="248"/>
      <c r="G19" s="1053"/>
      <c r="H19" s="1051"/>
    </row>
    <row r="20" spans="2:8">
      <c r="B20" s="461" t="s">
        <v>6</v>
      </c>
      <c r="C20" s="462">
        <f>SUM(C21,C22)</f>
        <v>210679185</v>
      </c>
      <c r="D20" s="462">
        <f>SUM(D21,D22)</f>
        <v>-194676</v>
      </c>
      <c r="E20" s="461" t="s">
        <v>6</v>
      </c>
      <c r="F20" s="462">
        <f>SUM(F22)</f>
        <v>59930899</v>
      </c>
      <c r="G20" s="466">
        <f>SUM(G22)</f>
        <v>194676</v>
      </c>
      <c r="H20" s="1051"/>
    </row>
    <row r="21" spans="2:8" ht="28.5" customHeight="1">
      <c r="B21" s="1064" t="s">
        <v>11</v>
      </c>
      <c r="C21" s="467">
        <v>142287</v>
      </c>
      <c r="D21" s="467"/>
      <c r="E21" s="1065" t="s">
        <v>5</v>
      </c>
      <c r="F21" s="467">
        <f>SUM(F22)</f>
        <v>59930899</v>
      </c>
      <c r="G21" s="468">
        <f>SUM(G22)</f>
        <v>194676</v>
      </c>
      <c r="H21" s="177"/>
    </row>
    <row r="22" spans="2:8" ht="25.5">
      <c r="B22" s="1065" t="s">
        <v>5</v>
      </c>
      <c r="C22" s="467">
        <f>SUM(C23)</f>
        <v>210536898</v>
      </c>
      <c r="D22" s="467">
        <f>SUM(D23)</f>
        <v>-194676</v>
      </c>
      <c r="E22" s="1066" t="s">
        <v>4</v>
      </c>
      <c r="F22" s="1067">
        <v>59930899</v>
      </c>
      <c r="G22" s="1068">
        <v>194676</v>
      </c>
      <c r="H22" s="177"/>
    </row>
    <row r="23" spans="2:8">
      <c r="B23" s="1066" t="s">
        <v>4</v>
      </c>
      <c r="C23" s="1067">
        <v>210536898</v>
      </c>
      <c r="D23" s="1067">
        <v>-194676</v>
      </c>
      <c r="E23" s="461" t="s">
        <v>3</v>
      </c>
      <c r="F23" s="462">
        <f>SUM(F24,F28)</f>
        <v>59930899</v>
      </c>
      <c r="G23" s="466">
        <f>SUM(G24,G28)</f>
        <v>194676</v>
      </c>
      <c r="H23" s="177"/>
    </row>
    <row r="24" spans="2:8">
      <c r="B24" s="461" t="s">
        <v>3</v>
      </c>
      <c r="C24" s="462">
        <f>SUM(C25,C28)</f>
        <v>210679185</v>
      </c>
      <c r="D24" s="462">
        <f>SUM(D25,D28)</f>
        <v>-194676</v>
      </c>
      <c r="E24" s="1055" t="s">
        <v>2</v>
      </c>
      <c r="F24" s="135">
        <f t="shared" ref="F24:G26" si="2">SUM(F25)</f>
        <v>43670738</v>
      </c>
      <c r="G24" s="150">
        <f t="shared" si="2"/>
        <v>194676</v>
      </c>
      <c r="H24" s="1051"/>
    </row>
    <row r="25" spans="2:8" ht="25.5">
      <c r="B25" s="1069" t="s">
        <v>2</v>
      </c>
      <c r="C25" s="467">
        <f>SUM(C26)</f>
        <v>69362000</v>
      </c>
      <c r="D25" s="467">
        <f>SUM(D26)</f>
        <v>-194676</v>
      </c>
      <c r="E25" s="1070" t="s">
        <v>15</v>
      </c>
      <c r="F25" s="467">
        <f t="shared" si="2"/>
        <v>43670738</v>
      </c>
      <c r="G25" s="468">
        <f t="shared" si="2"/>
        <v>194676</v>
      </c>
      <c r="H25" s="177"/>
    </row>
    <row r="26" spans="2:8" ht="25.5">
      <c r="B26" s="1071" t="s">
        <v>12</v>
      </c>
      <c r="C26" s="467">
        <f>SUM(C27)</f>
        <v>69362000</v>
      </c>
      <c r="D26" s="467">
        <f>SUM(D27)</f>
        <v>-194676</v>
      </c>
      <c r="E26" s="1072" t="s">
        <v>28</v>
      </c>
      <c r="F26" s="467">
        <f t="shared" si="2"/>
        <v>43670738</v>
      </c>
      <c r="G26" s="468">
        <f t="shared" si="2"/>
        <v>194676</v>
      </c>
      <c r="H26" s="177"/>
    </row>
    <row r="27" spans="2:8" ht="25.5">
      <c r="B27" s="1073" t="s">
        <v>14</v>
      </c>
      <c r="C27" s="467">
        <v>69362000</v>
      </c>
      <c r="D27" s="467">
        <v>-194676</v>
      </c>
      <c r="E27" s="469" t="s">
        <v>109</v>
      </c>
      <c r="F27" s="467">
        <v>43670738</v>
      </c>
      <c r="G27" s="468">
        <v>194676</v>
      </c>
      <c r="H27" s="177"/>
    </row>
    <row r="28" spans="2:8">
      <c r="B28" s="1069" t="s">
        <v>19</v>
      </c>
      <c r="C28" s="467">
        <f>SUM(C29,C30)</f>
        <v>141317185</v>
      </c>
      <c r="D28" s="467">
        <f>SUM(D29,D30)</f>
        <v>0</v>
      </c>
      <c r="E28" s="1069" t="s">
        <v>19</v>
      </c>
      <c r="F28" s="467">
        <f t="shared" ref="F28:G30" si="3">SUM(F29)</f>
        <v>16260161</v>
      </c>
      <c r="G28" s="468">
        <f t="shared" si="3"/>
        <v>0</v>
      </c>
      <c r="H28" s="177"/>
    </row>
    <row r="29" spans="2:8">
      <c r="B29" s="1071" t="s">
        <v>20</v>
      </c>
      <c r="C29" s="467">
        <v>138317185</v>
      </c>
      <c r="D29" s="467"/>
      <c r="E29" s="1071" t="s">
        <v>110</v>
      </c>
      <c r="F29" s="467">
        <f t="shared" si="3"/>
        <v>16260161</v>
      </c>
      <c r="G29" s="468">
        <f t="shared" si="3"/>
        <v>0</v>
      </c>
      <c r="H29" s="177"/>
    </row>
    <row r="30" spans="2:8" ht="25.5">
      <c r="B30" s="1071" t="s">
        <v>110</v>
      </c>
      <c r="C30" s="467">
        <f>SUM(C31)</f>
        <v>3000000</v>
      </c>
      <c r="D30" s="467">
        <f>SUM(D31)</f>
        <v>0</v>
      </c>
      <c r="E30" s="1072" t="s">
        <v>113</v>
      </c>
      <c r="F30" s="467">
        <f t="shared" si="3"/>
        <v>16260161</v>
      </c>
      <c r="G30" s="468">
        <f t="shared" si="3"/>
        <v>0</v>
      </c>
      <c r="H30" s="177"/>
    </row>
    <row r="31" spans="2:8" ht="25.5">
      <c r="B31" s="1072" t="s">
        <v>113</v>
      </c>
      <c r="C31" s="467">
        <f>SUM(C32)</f>
        <v>3000000</v>
      </c>
      <c r="D31" s="470">
        <f>SUM(D32)</f>
        <v>0</v>
      </c>
      <c r="E31" s="1074" t="s">
        <v>114</v>
      </c>
      <c r="F31" s="471">
        <v>16260161</v>
      </c>
      <c r="G31" s="468"/>
      <c r="H31" s="177"/>
    </row>
    <row r="32" spans="2:8" ht="26.25" thickBot="1">
      <c r="B32" s="1075" t="s">
        <v>114</v>
      </c>
      <c r="C32" s="467">
        <v>3000000</v>
      </c>
      <c r="D32" s="467"/>
      <c r="E32" s="472"/>
      <c r="F32" s="1076"/>
      <c r="G32" s="473"/>
      <c r="H32" s="177"/>
    </row>
    <row r="33" spans="2:8" ht="13.5">
      <c r="B33" s="475" t="s">
        <v>134</v>
      </c>
      <c r="C33" s="476"/>
      <c r="D33" s="477"/>
      <c r="E33" s="474"/>
      <c r="F33" s="474"/>
      <c r="G33" s="460"/>
      <c r="H33" s="1077"/>
    </row>
    <row r="34" spans="2:8">
      <c r="B34" s="478" t="s">
        <v>25</v>
      </c>
      <c r="C34" s="479"/>
      <c r="D34" s="480"/>
      <c r="E34" s="474"/>
      <c r="F34" s="474"/>
      <c r="G34" s="460"/>
      <c r="H34" s="1077"/>
    </row>
    <row r="35" spans="2:8">
      <c r="B35" s="1078" t="s">
        <v>34</v>
      </c>
      <c r="C35" s="1079"/>
      <c r="D35" s="1080"/>
      <c r="E35" s="474"/>
      <c r="F35" s="474"/>
      <c r="G35" s="460"/>
      <c r="H35" s="1077"/>
    </row>
    <row r="36" spans="2:8">
      <c r="B36" s="1093" t="s">
        <v>65</v>
      </c>
      <c r="C36" s="1094"/>
      <c r="D36" s="1095"/>
      <c r="E36" s="474"/>
      <c r="F36" s="474"/>
      <c r="G36" s="460"/>
      <c r="H36" s="1077"/>
    </row>
    <row r="37" spans="2:8">
      <c r="B37" s="482" t="s">
        <v>6</v>
      </c>
      <c r="C37" s="481">
        <f>SUM(C38,C39,C44)</f>
        <v>474720966</v>
      </c>
      <c r="D37" s="483"/>
      <c r="E37" s="474"/>
      <c r="F37" s="474"/>
      <c r="G37" s="460"/>
      <c r="H37" s="1077"/>
    </row>
    <row r="38" spans="2:8" ht="24.75" customHeight="1">
      <c r="B38" s="1081" t="s">
        <v>11</v>
      </c>
      <c r="C38" s="484">
        <v>1052287</v>
      </c>
      <c r="D38" s="483"/>
      <c r="E38" s="474"/>
      <c r="F38" s="474"/>
      <c r="G38" s="460"/>
      <c r="H38" s="1077"/>
    </row>
    <row r="39" spans="2:8">
      <c r="B39" s="1081" t="s">
        <v>49</v>
      </c>
      <c r="C39" s="484">
        <f>SUM(C40)</f>
        <v>464222</v>
      </c>
      <c r="D39" s="483"/>
      <c r="E39" s="474"/>
      <c r="F39" s="474"/>
      <c r="G39" s="460"/>
      <c r="H39" s="1077"/>
    </row>
    <row r="40" spans="2:8">
      <c r="B40" s="1082" t="s">
        <v>50</v>
      </c>
      <c r="C40" s="484">
        <f>SUM(C41)</f>
        <v>464222</v>
      </c>
      <c r="D40" s="483"/>
      <c r="E40" s="474"/>
      <c r="F40" s="474"/>
      <c r="G40" s="460"/>
      <c r="H40" s="1077"/>
    </row>
    <row r="41" spans="2:8">
      <c r="B41" s="1083" t="s">
        <v>51</v>
      </c>
      <c r="C41" s="484">
        <f>SUM(C42)</f>
        <v>464222</v>
      </c>
      <c r="D41" s="483"/>
      <c r="E41" s="474"/>
      <c r="F41" s="474"/>
      <c r="G41" s="460"/>
      <c r="H41" s="1077"/>
    </row>
    <row r="42" spans="2:8" ht="25.5">
      <c r="B42" s="1084" t="s">
        <v>52</v>
      </c>
      <c r="C42" s="484">
        <f>SUM(C43)</f>
        <v>464222</v>
      </c>
      <c r="D42" s="483"/>
      <c r="E42" s="474"/>
      <c r="F42" s="474"/>
      <c r="G42" s="460"/>
      <c r="H42" s="1077"/>
    </row>
    <row r="43" spans="2:8" ht="25.5">
      <c r="B43" s="1085" t="s">
        <v>106</v>
      </c>
      <c r="C43" s="484">
        <v>464222</v>
      </c>
      <c r="D43" s="483"/>
      <c r="E43" s="474"/>
      <c r="F43" s="474"/>
      <c r="G43" s="460"/>
      <c r="H43" s="1077"/>
    </row>
    <row r="44" spans="2:8">
      <c r="B44" s="1081" t="s">
        <v>5</v>
      </c>
      <c r="C44" s="484">
        <f>SUM(C45)</f>
        <v>473204457</v>
      </c>
      <c r="D44" s="483"/>
      <c r="E44" s="474"/>
      <c r="F44" s="474"/>
      <c r="G44" s="460"/>
      <c r="H44" s="1077"/>
    </row>
    <row r="45" spans="2:8">
      <c r="B45" s="1082" t="s">
        <v>4</v>
      </c>
      <c r="C45" s="484">
        <v>473204457</v>
      </c>
      <c r="D45" s="483"/>
      <c r="E45" s="474"/>
      <c r="F45" s="474"/>
      <c r="G45" s="460"/>
      <c r="H45" s="1077"/>
    </row>
    <row r="46" spans="2:8">
      <c r="B46" s="482" t="s">
        <v>136</v>
      </c>
      <c r="C46" s="485">
        <f>SUM(C47,C61)</f>
        <v>475068935</v>
      </c>
      <c r="D46" s="486"/>
      <c r="E46" s="474"/>
      <c r="F46" s="474"/>
      <c r="G46" s="460"/>
      <c r="H46" s="1077"/>
    </row>
    <row r="47" spans="2:8">
      <c r="B47" s="1081" t="s">
        <v>2</v>
      </c>
      <c r="C47" s="487">
        <f>SUM(C48,C51,C53,C55)</f>
        <v>310432868</v>
      </c>
      <c r="D47" s="488"/>
      <c r="E47" s="474"/>
      <c r="F47" s="474"/>
      <c r="G47" s="460"/>
      <c r="H47" s="1077"/>
    </row>
    <row r="48" spans="2:8">
      <c r="B48" s="1082" t="s">
        <v>12</v>
      </c>
      <c r="C48" s="487">
        <f>SUM(C49,C50)</f>
        <v>79411162</v>
      </c>
      <c r="D48" s="488">
        <v>-194676</v>
      </c>
      <c r="E48" s="474"/>
      <c r="F48" s="474"/>
      <c r="G48" s="460"/>
      <c r="H48" s="1077"/>
    </row>
    <row r="49" spans="2:8">
      <c r="B49" s="1083" t="s">
        <v>137</v>
      </c>
      <c r="C49" s="487">
        <v>5975352</v>
      </c>
      <c r="D49" s="488"/>
      <c r="E49" s="474"/>
      <c r="F49" s="474"/>
      <c r="G49" s="460"/>
      <c r="H49" s="1077"/>
    </row>
    <row r="50" spans="2:8">
      <c r="B50" s="1083" t="s">
        <v>14</v>
      </c>
      <c r="C50" s="487">
        <v>73435810</v>
      </c>
      <c r="D50" s="488">
        <v>-194676</v>
      </c>
      <c r="E50" s="474"/>
      <c r="F50" s="474"/>
      <c r="G50" s="460"/>
      <c r="H50" s="1077"/>
    </row>
    <row r="51" spans="2:8">
      <c r="B51" s="1082" t="s">
        <v>1</v>
      </c>
      <c r="C51" s="489">
        <f>SUM(C52)</f>
        <v>171200378</v>
      </c>
      <c r="D51" s="488"/>
      <c r="E51" s="474"/>
      <c r="F51" s="474"/>
      <c r="G51" s="460"/>
      <c r="H51" s="1077"/>
    </row>
    <row r="52" spans="2:8">
      <c r="B52" s="1083" t="s">
        <v>0</v>
      </c>
      <c r="C52" s="487">
        <v>171200378</v>
      </c>
      <c r="D52" s="488"/>
      <c r="E52" s="474"/>
      <c r="F52" s="474"/>
      <c r="G52" s="460"/>
      <c r="H52" s="1077"/>
    </row>
    <row r="53" spans="2:8" ht="25.5">
      <c r="B53" s="1082" t="s">
        <v>138</v>
      </c>
      <c r="C53" s="487">
        <f>SUM(C54)</f>
        <v>333220</v>
      </c>
      <c r="D53" s="488"/>
      <c r="E53" s="474"/>
      <c r="F53" s="474"/>
      <c r="G53" s="460"/>
      <c r="H53" s="1077"/>
    </row>
    <row r="54" spans="2:8">
      <c r="B54" s="1086" t="s">
        <v>139</v>
      </c>
      <c r="C54" s="487">
        <v>333220</v>
      </c>
      <c r="D54" s="488"/>
      <c r="E54" s="474"/>
      <c r="F54" s="474"/>
      <c r="G54" s="460"/>
      <c r="H54" s="1077"/>
    </row>
    <row r="55" spans="2:8" ht="25.5">
      <c r="B55" s="1087" t="s">
        <v>15</v>
      </c>
      <c r="C55" s="487">
        <f>SUM(C56,C58)</f>
        <v>59488108</v>
      </c>
      <c r="D55" s="488">
        <v>194676</v>
      </c>
      <c r="E55" s="474"/>
      <c r="F55" s="474"/>
      <c r="G55" s="460"/>
      <c r="H55" s="1077"/>
    </row>
    <row r="56" spans="2:8">
      <c r="B56" s="1083" t="s">
        <v>16</v>
      </c>
      <c r="C56" s="487">
        <f>SUM(C57)</f>
        <v>2592</v>
      </c>
      <c r="D56" s="488"/>
      <c r="E56" s="474"/>
      <c r="F56" s="474"/>
      <c r="G56" s="460"/>
      <c r="H56" s="1077"/>
    </row>
    <row r="57" spans="2:8" ht="25.5">
      <c r="B57" s="1084" t="s">
        <v>18</v>
      </c>
      <c r="C57" s="487">
        <v>2592</v>
      </c>
      <c r="D57" s="488"/>
      <c r="E57" s="474"/>
      <c r="F57" s="474"/>
      <c r="G57" s="460"/>
      <c r="H57" s="1077"/>
    </row>
    <row r="58" spans="2:8" ht="25.5">
      <c r="B58" s="1086" t="s">
        <v>28</v>
      </c>
      <c r="C58" s="487">
        <f>SUM(C59:C60)</f>
        <v>59485516</v>
      </c>
      <c r="D58" s="488">
        <v>194676</v>
      </c>
      <c r="E58" s="474"/>
      <c r="F58" s="474"/>
      <c r="G58" s="460"/>
      <c r="H58" s="1077"/>
    </row>
    <row r="59" spans="2:8" ht="25.5">
      <c r="B59" s="1088" t="s">
        <v>109</v>
      </c>
      <c r="C59" s="487">
        <v>59220916</v>
      </c>
      <c r="D59" s="488">
        <v>194676</v>
      </c>
      <c r="E59" s="474"/>
      <c r="F59" s="474"/>
      <c r="G59" s="460"/>
      <c r="H59" s="1077"/>
    </row>
    <row r="60" spans="2:8" ht="38.25">
      <c r="B60" s="1088" t="s">
        <v>29</v>
      </c>
      <c r="C60" s="487">
        <v>264600</v>
      </c>
      <c r="D60" s="488"/>
      <c r="E60" s="474"/>
      <c r="F60" s="474"/>
      <c r="G60" s="460"/>
      <c r="H60" s="1077"/>
    </row>
    <row r="61" spans="2:8">
      <c r="B61" s="1081" t="s">
        <v>19</v>
      </c>
      <c r="C61" s="487">
        <f>SUM(C62,C63)</f>
        <v>164636067</v>
      </c>
      <c r="D61" s="488"/>
      <c r="E61" s="474"/>
      <c r="F61" s="474"/>
      <c r="G61" s="460"/>
      <c r="H61" s="1077"/>
    </row>
    <row r="62" spans="2:8">
      <c r="B62" s="1082" t="s">
        <v>20</v>
      </c>
      <c r="C62" s="487">
        <v>145458406</v>
      </c>
      <c r="D62" s="488"/>
      <c r="E62" s="474"/>
      <c r="F62" s="474"/>
      <c r="G62" s="460"/>
      <c r="H62" s="1077"/>
    </row>
    <row r="63" spans="2:8">
      <c r="B63" s="1082" t="s">
        <v>110</v>
      </c>
      <c r="C63" s="487">
        <f>SUM(C64)</f>
        <v>19177661</v>
      </c>
      <c r="D63" s="488"/>
      <c r="E63" s="474"/>
      <c r="F63" s="474"/>
      <c r="G63" s="460"/>
      <c r="H63" s="1077"/>
    </row>
    <row r="64" spans="2:8" ht="25.5">
      <c r="B64" s="1086" t="s">
        <v>113</v>
      </c>
      <c r="C64" s="487">
        <f>SUM(C65)</f>
        <v>19177661</v>
      </c>
      <c r="D64" s="488"/>
      <c r="E64" s="474"/>
      <c r="F64" s="474"/>
      <c r="G64" s="460"/>
      <c r="H64" s="1077"/>
    </row>
    <row r="65" spans="2:8" ht="25.5">
      <c r="B65" s="1088" t="s">
        <v>114</v>
      </c>
      <c r="C65" s="487">
        <v>19177661</v>
      </c>
      <c r="D65" s="488"/>
      <c r="E65" s="474"/>
      <c r="F65" s="474"/>
      <c r="G65" s="460"/>
      <c r="H65" s="1077"/>
    </row>
    <row r="66" spans="2:8">
      <c r="B66" s="490" t="s">
        <v>140</v>
      </c>
      <c r="C66" s="485">
        <f>SUM(C37-C46)</f>
        <v>-347969</v>
      </c>
      <c r="D66" s="488"/>
      <c r="E66" s="474"/>
      <c r="F66" s="474"/>
      <c r="G66" s="460"/>
      <c r="H66" s="1077"/>
    </row>
    <row r="67" spans="2:8">
      <c r="B67" s="1089" t="s">
        <v>31</v>
      </c>
      <c r="C67" s="487">
        <f>SUM(C68)</f>
        <v>347969</v>
      </c>
      <c r="D67" s="488"/>
      <c r="E67" s="474"/>
      <c r="F67" s="474"/>
      <c r="G67" s="460"/>
      <c r="H67" s="1077"/>
    </row>
    <row r="68" spans="2:8">
      <c r="B68" s="1082" t="s">
        <v>32</v>
      </c>
      <c r="C68" s="487">
        <f>SUM(C69)</f>
        <v>347969</v>
      </c>
      <c r="D68" s="488"/>
      <c r="E68" s="474"/>
      <c r="F68" s="474"/>
      <c r="G68" s="460"/>
      <c r="H68" s="1077"/>
    </row>
    <row r="69" spans="2:8" ht="25.5">
      <c r="B69" s="1090" t="s">
        <v>115</v>
      </c>
      <c r="C69" s="1091">
        <v>347969</v>
      </c>
      <c r="D69" s="1092"/>
      <c r="E69" s="474"/>
      <c r="F69" s="474"/>
      <c r="G69" s="460"/>
      <c r="H69" s="1077"/>
    </row>
    <row r="70" spans="2:8">
      <c r="B70" s="1093" t="s">
        <v>118</v>
      </c>
      <c r="C70" s="1096"/>
      <c r="D70" s="1097"/>
      <c r="E70" s="474"/>
      <c r="F70" s="474"/>
      <c r="G70" s="460"/>
      <c r="H70" s="1077"/>
    </row>
    <row r="71" spans="2:8">
      <c r="B71" s="482" t="s">
        <v>6</v>
      </c>
      <c r="C71" s="481">
        <f>SUM(C72,C73,C78)</f>
        <v>472046655</v>
      </c>
      <c r="D71" s="483"/>
      <c r="E71" s="474"/>
      <c r="F71" s="474"/>
      <c r="G71" s="460"/>
      <c r="H71" s="1077"/>
    </row>
    <row r="72" spans="2:8" ht="27" customHeight="1">
      <c r="B72" s="1081" t="s">
        <v>11</v>
      </c>
      <c r="C72" s="484">
        <v>1052287</v>
      </c>
      <c r="D72" s="483"/>
      <c r="E72" s="474"/>
      <c r="F72" s="474"/>
      <c r="G72" s="460"/>
      <c r="H72" s="1077"/>
    </row>
    <row r="73" spans="2:8">
      <c r="B73" s="1081" t="s">
        <v>49</v>
      </c>
      <c r="C73" s="484">
        <f>SUM(C74)</f>
        <v>464222</v>
      </c>
      <c r="D73" s="483"/>
      <c r="E73" s="474"/>
      <c r="F73" s="474"/>
      <c r="G73" s="460"/>
      <c r="H73" s="1077"/>
    </row>
    <row r="74" spans="2:8">
      <c r="B74" s="1082" t="s">
        <v>50</v>
      </c>
      <c r="C74" s="484">
        <f>SUM(C75)</f>
        <v>464222</v>
      </c>
      <c r="D74" s="483"/>
      <c r="E74" s="474"/>
      <c r="F74" s="474"/>
      <c r="G74" s="460"/>
      <c r="H74" s="1077"/>
    </row>
    <row r="75" spans="2:8">
      <c r="B75" s="1083" t="s">
        <v>51</v>
      </c>
      <c r="C75" s="484">
        <f>SUM(C76)</f>
        <v>464222</v>
      </c>
      <c r="D75" s="483"/>
      <c r="E75" s="474"/>
      <c r="F75" s="474"/>
      <c r="G75" s="460"/>
      <c r="H75" s="1077"/>
    </row>
    <row r="76" spans="2:8" ht="25.5">
      <c r="B76" s="1084" t="s">
        <v>52</v>
      </c>
      <c r="C76" s="484">
        <f>SUM(C77)</f>
        <v>464222</v>
      </c>
      <c r="D76" s="483"/>
      <c r="E76" s="474"/>
      <c r="F76" s="474"/>
      <c r="G76" s="460"/>
      <c r="H76" s="1077"/>
    </row>
    <row r="77" spans="2:8" ht="25.5">
      <c r="B77" s="1085" t="s">
        <v>106</v>
      </c>
      <c r="C77" s="484">
        <v>464222</v>
      </c>
      <c r="D77" s="483"/>
      <c r="E77" s="474"/>
      <c r="F77" s="474"/>
      <c r="G77" s="460"/>
      <c r="H77" s="1077"/>
    </row>
    <row r="78" spans="2:8">
      <c r="B78" s="1081" t="s">
        <v>5</v>
      </c>
      <c r="C78" s="484">
        <f>SUM(C79)</f>
        <v>470530146</v>
      </c>
      <c r="D78" s="483"/>
      <c r="E78" s="474"/>
      <c r="F78" s="474"/>
      <c r="G78" s="460"/>
      <c r="H78" s="1077"/>
    </row>
    <row r="79" spans="2:8">
      <c r="B79" s="1082" t="s">
        <v>4</v>
      </c>
      <c r="C79" s="484">
        <v>470530146</v>
      </c>
      <c r="D79" s="483"/>
      <c r="E79" s="474"/>
      <c r="F79" s="474"/>
      <c r="G79" s="460"/>
      <c r="H79" s="1077"/>
    </row>
    <row r="80" spans="2:8">
      <c r="B80" s="482" t="s">
        <v>136</v>
      </c>
      <c r="C80" s="485">
        <f>SUM(C81,C95)</f>
        <v>472046655</v>
      </c>
      <c r="D80" s="486"/>
      <c r="E80" s="474"/>
      <c r="F80" s="474"/>
      <c r="G80" s="460"/>
      <c r="H80" s="1077"/>
    </row>
    <row r="81" spans="2:8">
      <c r="B81" s="1081" t="s">
        <v>2</v>
      </c>
      <c r="C81" s="487">
        <f>SUM(C82,C85,C87,C89)</f>
        <v>307410588</v>
      </c>
      <c r="D81" s="488"/>
      <c r="E81" s="474"/>
      <c r="F81" s="474"/>
      <c r="G81" s="460"/>
      <c r="H81" s="1077"/>
    </row>
    <row r="82" spans="2:8">
      <c r="B82" s="1082" t="s">
        <v>12</v>
      </c>
      <c r="C82" s="487">
        <f>SUM(C83,C84)</f>
        <v>79063193</v>
      </c>
      <c r="D82" s="488">
        <v>-194676</v>
      </c>
      <c r="E82" s="474"/>
      <c r="F82" s="474"/>
      <c r="G82" s="460"/>
      <c r="H82" s="1077"/>
    </row>
    <row r="83" spans="2:8">
      <c r="B83" s="1083" t="s">
        <v>137</v>
      </c>
      <c r="C83" s="487">
        <v>5975352</v>
      </c>
      <c r="D83" s="488"/>
      <c r="E83" s="474"/>
      <c r="F83" s="474"/>
      <c r="G83" s="460"/>
      <c r="H83" s="1077"/>
    </row>
    <row r="84" spans="2:8">
      <c r="B84" s="1083" t="s">
        <v>14</v>
      </c>
      <c r="C84" s="487">
        <v>73087841</v>
      </c>
      <c r="D84" s="488">
        <v>-194676</v>
      </c>
      <c r="E84" s="474"/>
      <c r="F84" s="474"/>
      <c r="G84" s="460"/>
      <c r="H84" s="1077"/>
    </row>
    <row r="85" spans="2:8">
      <c r="B85" s="1082" t="s">
        <v>1</v>
      </c>
      <c r="C85" s="489">
        <f>SUM(C86)</f>
        <v>168526067</v>
      </c>
      <c r="D85" s="488"/>
      <c r="E85" s="474"/>
      <c r="F85" s="474"/>
      <c r="G85" s="460"/>
      <c r="H85" s="1077"/>
    </row>
    <row r="86" spans="2:8">
      <c r="B86" s="1083" t="s">
        <v>0</v>
      </c>
      <c r="C86" s="487">
        <v>168526067</v>
      </c>
      <c r="D86" s="488"/>
      <c r="E86" s="474"/>
      <c r="F86" s="474"/>
      <c r="G86" s="460"/>
      <c r="H86" s="1077"/>
    </row>
    <row r="87" spans="2:8" ht="25.5">
      <c r="B87" s="1082" t="s">
        <v>138</v>
      </c>
      <c r="C87" s="487">
        <f>SUM(C88)</f>
        <v>333220</v>
      </c>
      <c r="D87" s="488"/>
      <c r="E87" s="474"/>
      <c r="F87" s="474"/>
      <c r="G87" s="460"/>
      <c r="H87" s="1077"/>
    </row>
    <row r="88" spans="2:8">
      <c r="B88" s="1086" t="s">
        <v>139</v>
      </c>
      <c r="C88" s="487">
        <v>333220</v>
      </c>
      <c r="D88" s="488"/>
      <c r="E88" s="474"/>
      <c r="F88" s="474"/>
      <c r="G88" s="460"/>
      <c r="H88" s="1077"/>
    </row>
    <row r="89" spans="2:8" ht="25.5">
      <c r="B89" s="1087" t="s">
        <v>15</v>
      </c>
      <c r="C89" s="487">
        <f>SUM(C90,C92)</f>
        <v>59488108</v>
      </c>
      <c r="D89" s="488">
        <v>194676</v>
      </c>
      <c r="E89" s="474"/>
      <c r="F89" s="474"/>
      <c r="G89" s="460"/>
      <c r="H89" s="1077"/>
    </row>
    <row r="90" spans="2:8">
      <c r="B90" s="1083" t="s">
        <v>16</v>
      </c>
      <c r="C90" s="487">
        <f>SUM(C91)</f>
        <v>2592</v>
      </c>
      <c r="D90" s="488"/>
      <c r="E90" s="474"/>
      <c r="F90" s="474"/>
      <c r="G90" s="460"/>
      <c r="H90" s="1077"/>
    </row>
    <row r="91" spans="2:8" ht="25.5">
      <c r="B91" s="1084" t="s">
        <v>18</v>
      </c>
      <c r="C91" s="487">
        <v>2592</v>
      </c>
      <c r="D91" s="488"/>
      <c r="E91" s="474"/>
      <c r="F91" s="474"/>
      <c r="G91" s="460"/>
      <c r="H91" s="1077"/>
    </row>
    <row r="92" spans="2:8" ht="25.5">
      <c r="B92" s="1086" t="s">
        <v>28</v>
      </c>
      <c r="C92" s="487">
        <f>SUM(C93:C94)</f>
        <v>59485516</v>
      </c>
      <c r="D92" s="488">
        <v>194676</v>
      </c>
      <c r="E92" s="474"/>
      <c r="F92" s="474"/>
      <c r="G92" s="460"/>
      <c r="H92" s="1077"/>
    </row>
    <row r="93" spans="2:8" ht="25.5">
      <c r="B93" s="1088" t="s">
        <v>109</v>
      </c>
      <c r="C93" s="487">
        <v>59220916</v>
      </c>
      <c r="D93" s="488">
        <v>194676</v>
      </c>
      <c r="E93" s="474"/>
      <c r="F93" s="474"/>
      <c r="G93" s="460"/>
      <c r="H93" s="1077"/>
    </row>
    <row r="94" spans="2:8" ht="38.25">
      <c r="B94" s="1088" t="s">
        <v>29</v>
      </c>
      <c r="C94" s="487">
        <v>264600</v>
      </c>
      <c r="D94" s="488"/>
      <c r="E94" s="474"/>
      <c r="F94" s="474"/>
      <c r="G94" s="460"/>
      <c r="H94" s="1077"/>
    </row>
    <row r="95" spans="2:8">
      <c r="B95" s="1081" t="s">
        <v>19</v>
      </c>
      <c r="C95" s="487">
        <f>SUM(C96,C97)</f>
        <v>164636067</v>
      </c>
      <c r="D95" s="488"/>
      <c r="E95" s="474"/>
      <c r="F95" s="474"/>
      <c r="G95" s="460"/>
      <c r="H95" s="1077"/>
    </row>
    <row r="96" spans="2:8">
      <c r="B96" s="1082" t="s">
        <v>20</v>
      </c>
      <c r="C96" s="487">
        <v>145458406</v>
      </c>
      <c r="D96" s="488"/>
      <c r="E96" s="474"/>
      <c r="F96" s="474"/>
      <c r="G96" s="460"/>
      <c r="H96" s="1077"/>
    </row>
    <row r="97" spans="2:8">
      <c r="B97" s="1082" t="s">
        <v>110</v>
      </c>
      <c r="C97" s="487">
        <f>SUM(C98)</f>
        <v>19177661</v>
      </c>
      <c r="D97" s="488"/>
      <c r="E97" s="474"/>
      <c r="F97" s="474"/>
      <c r="G97" s="460"/>
      <c r="H97" s="1077"/>
    </row>
    <row r="98" spans="2:8" ht="25.5">
      <c r="B98" s="1086" t="s">
        <v>113</v>
      </c>
      <c r="C98" s="487">
        <f>SUM(C99)</f>
        <v>19177661</v>
      </c>
      <c r="D98" s="488"/>
      <c r="E98" s="474"/>
      <c r="F98" s="474"/>
      <c r="G98" s="460"/>
      <c r="H98" s="1077"/>
    </row>
    <row r="99" spans="2:8" ht="26.25" thickBot="1">
      <c r="B99" s="1257" t="s">
        <v>114</v>
      </c>
      <c r="C99" s="1258">
        <v>19177661</v>
      </c>
      <c r="D99" s="1259"/>
      <c r="E99" s="474"/>
      <c r="F99" s="474"/>
      <c r="G99" s="460"/>
      <c r="H99" s="1077"/>
    </row>
    <row r="100" spans="2:8" ht="103.5" customHeight="1" thickBot="1">
      <c r="B100" s="1647" t="s">
        <v>340</v>
      </c>
      <c r="C100" s="1648"/>
      <c r="D100" s="1649"/>
    </row>
  </sheetData>
  <mergeCells count="2">
    <mergeCell ref="B14:G14"/>
    <mergeCell ref="B100:D100"/>
  </mergeCells>
  <pageMargins left="0.31496062992125984" right="0.23622047244094491" top="0.51181102362204722" bottom="0.47244094488188981" header="0.27559055118110237" footer="0.19685039370078741"/>
  <pageSetup paperSize="9" scale="75" orientation="landscape" r:id="rId1"/>
  <headerFooter alignWithMargins="0">
    <oddFooter>&amp;L&amp;"Arial,Regular"&amp;8&amp;F&amp;C&amp;P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H204"/>
  <sheetViews>
    <sheetView topLeftCell="A98" zoomScale="70" zoomScaleNormal="70" workbookViewId="0">
      <selection activeCell="D90" sqref="D90"/>
    </sheetView>
  </sheetViews>
  <sheetFormatPr defaultColWidth="8.7109375" defaultRowHeight="12.75"/>
  <cols>
    <col min="1" max="1" width="9.140625" style="3" customWidth="1"/>
    <col min="2" max="2" width="52.85546875" style="2" customWidth="1"/>
    <col min="3" max="3" width="13.85546875" style="2" customWidth="1"/>
    <col min="4" max="4" width="14.140625" style="1" customWidth="1"/>
    <col min="5" max="5" width="54.140625" style="2" customWidth="1"/>
    <col min="6" max="6" width="14.5703125" style="2" customWidth="1"/>
    <col min="7" max="7" width="13.85546875" style="1" customWidth="1"/>
    <col min="8" max="8" width="16.140625" style="37" customWidth="1"/>
    <col min="9" max="16384" width="8.7109375" style="37"/>
  </cols>
  <sheetData>
    <row r="1" spans="1:8" ht="39.75" customHeight="1" thickBot="1">
      <c r="A1" s="192"/>
      <c r="B1" s="193"/>
      <c r="C1" s="194" t="s">
        <v>10</v>
      </c>
      <c r="D1" s="195" t="s">
        <v>9</v>
      </c>
      <c r="E1" s="193"/>
      <c r="F1" s="194" t="s">
        <v>10</v>
      </c>
      <c r="G1" s="195" t="s">
        <v>9</v>
      </c>
      <c r="H1" s="195" t="s">
        <v>64</v>
      </c>
    </row>
    <row r="2" spans="1:8" ht="13.5">
      <c r="A2" s="192"/>
      <c r="B2" s="196"/>
      <c r="C2" s="197"/>
      <c r="D2" s="197"/>
      <c r="E2" s="196"/>
      <c r="F2" s="197"/>
      <c r="G2" s="197"/>
    </row>
    <row r="3" spans="1:8" ht="14.25" thickBot="1">
      <c r="A3" s="192"/>
      <c r="B3" s="186" t="s">
        <v>217</v>
      </c>
      <c r="C3" s="197"/>
      <c r="D3" s="197"/>
      <c r="E3" s="196"/>
      <c r="F3" s="197"/>
      <c r="G3" s="197"/>
    </row>
    <row r="4" spans="1:8" ht="13.5">
      <c r="A4" s="642">
        <f>SM!A16+1</f>
        <v>33</v>
      </c>
      <c r="B4" s="643" t="s">
        <v>8</v>
      </c>
      <c r="C4" s="644"/>
      <c r="D4" s="645"/>
      <c r="E4" s="643" t="s">
        <v>187</v>
      </c>
      <c r="F4" s="600"/>
      <c r="G4" s="601"/>
      <c r="H4" s="638" t="s">
        <v>66</v>
      </c>
    </row>
    <row r="5" spans="1:8" ht="15">
      <c r="A5" s="641"/>
      <c r="B5" s="60" t="s">
        <v>7</v>
      </c>
      <c r="C5" s="646"/>
      <c r="D5" s="647"/>
      <c r="E5" s="621" t="s">
        <v>7</v>
      </c>
      <c r="F5" s="648"/>
      <c r="G5" s="649"/>
      <c r="H5" s="1176"/>
    </row>
    <row r="6" spans="1:8" ht="15">
      <c r="A6" s="641"/>
      <c r="B6" s="825" t="s">
        <v>188</v>
      </c>
      <c r="C6" s="650"/>
      <c r="D6" s="651"/>
      <c r="E6" s="825" t="s">
        <v>189</v>
      </c>
      <c r="F6" s="652" t="s">
        <v>190</v>
      </c>
      <c r="G6" s="653"/>
      <c r="H6" s="1176"/>
    </row>
    <row r="7" spans="1:8" ht="15">
      <c r="A7" s="641"/>
      <c r="B7" s="826" t="s">
        <v>6</v>
      </c>
      <c r="C7" s="827">
        <f t="shared" ref="C7:D12" si="0">C8</f>
        <v>127226869</v>
      </c>
      <c r="D7" s="654">
        <f t="shared" si="0"/>
        <v>-5542020</v>
      </c>
      <c r="E7" s="655" t="s">
        <v>6</v>
      </c>
      <c r="F7" s="656">
        <f t="shared" ref="F7:G10" si="1">F8</f>
        <v>107586576</v>
      </c>
      <c r="G7" s="657">
        <f t="shared" si="1"/>
        <v>5542020</v>
      </c>
      <c r="H7" s="1176"/>
    </row>
    <row r="8" spans="1:8" ht="15">
      <c r="A8" s="641"/>
      <c r="B8" s="828" t="s">
        <v>5</v>
      </c>
      <c r="C8" s="829">
        <f t="shared" si="0"/>
        <v>127226869</v>
      </c>
      <c r="D8" s="658">
        <f t="shared" si="0"/>
        <v>-5542020</v>
      </c>
      <c r="E8" s="659" t="s">
        <v>5</v>
      </c>
      <c r="F8" s="660">
        <f t="shared" si="1"/>
        <v>107586576</v>
      </c>
      <c r="G8" s="661">
        <f t="shared" si="1"/>
        <v>5542020</v>
      </c>
      <c r="H8" s="1176"/>
    </row>
    <row r="9" spans="1:8" ht="26.25">
      <c r="A9" s="641"/>
      <c r="B9" s="830" t="s">
        <v>4</v>
      </c>
      <c r="C9" s="829">
        <f t="shared" si="0"/>
        <v>127226869</v>
      </c>
      <c r="D9" s="658">
        <f t="shared" si="0"/>
        <v>-5542020</v>
      </c>
      <c r="E9" s="662" t="s">
        <v>4</v>
      </c>
      <c r="F9" s="660">
        <f t="shared" si="1"/>
        <v>107586576</v>
      </c>
      <c r="G9" s="661">
        <f t="shared" si="1"/>
        <v>5542020</v>
      </c>
      <c r="H9" s="1176"/>
    </row>
    <row r="10" spans="1:8" ht="15">
      <c r="A10" s="641"/>
      <c r="B10" s="826" t="s">
        <v>3</v>
      </c>
      <c r="C10" s="827">
        <f t="shared" si="0"/>
        <v>127226869</v>
      </c>
      <c r="D10" s="654">
        <f t="shared" si="0"/>
        <v>-5542020</v>
      </c>
      <c r="E10" s="655" t="s">
        <v>136</v>
      </c>
      <c r="F10" s="663">
        <f t="shared" si="1"/>
        <v>107586576</v>
      </c>
      <c r="G10" s="657">
        <f t="shared" si="1"/>
        <v>5542020</v>
      </c>
      <c r="H10" s="1176"/>
    </row>
    <row r="11" spans="1:8" ht="15">
      <c r="A11" s="641"/>
      <c r="B11" s="828" t="s">
        <v>2</v>
      </c>
      <c r="C11" s="829">
        <f t="shared" si="0"/>
        <v>127226869</v>
      </c>
      <c r="D11" s="658">
        <f t="shared" si="0"/>
        <v>-5542020</v>
      </c>
      <c r="E11" s="659" t="s">
        <v>2</v>
      </c>
      <c r="F11" s="660">
        <f>F12+F14+F16</f>
        <v>107586576</v>
      </c>
      <c r="G11" s="664">
        <f>G12+G14+G16</f>
        <v>5542020</v>
      </c>
      <c r="H11" s="1176"/>
    </row>
    <row r="12" spans="1:8" ht="15">
      <c r="A12" s="641"/>
      <c r="B12" s="830" t="s">
        <v>1</v>
      </c>
      <c r="C12" s="829">
        <f t="shared" si="0"/>
        <v>127226869</v>
      </c>
      <c r="D12" s="658">
        <f t="shared" si="0"/>
        <v>-5542020</v>
      </c>
      <c r="E12" s="662" t="s">
        <v>12</v>
      </c>
      <c r="F12" s="660">
        <f>F13</f>
        <v>71603</v>
      </c>
      <c r="G12" s="661"/>
      <c r="H12" s="1176"/>
    </row>
    <row r="13" spans="1:8" ht="15">
      <c r="A13" s="641"/>
      <c r="B13" s="831" t="s">
        <v>0</v>
      </c>
      <c r="C13" s="829">
        <v>127226869</v>
      </c>
      <c r="D13" s="658">
        <f>-5542020</f>
        <v>-5542020</v>
      </c>
      <c r="E13" s="665" t="s">
        <v>14</v>
      </c>
      <c r="F13" s="660">
        <v>71603</v>
      </c>
      <c r="G13" s="661"/>
      <c r="H13" s="1176"/>
    </row>
    <row r="14" spans="1:8" ht="25.5">
      <c r="A14" s="641"/>
      <c r="B14" s="666"/>
      <c r="C14" s="667"/>
      <c r="D14" s="668"/>
      <c r="E14" s="669" t="s">
        <v>1</v>
      </c>
      <c r="F14" s="660">
        <f>F15</f>
        <v>33720174</v>
      </c>
      <c r="G14" s="664"/>
      <c r="H14" s="1176"/>
    </row>
    <row r="15" spans="1:8" ht="15">
      <c r="A15" s="641"/>
      <c r="B15" s="666"/>
      <c r="C15" s="667"/>
      <c r="D15" s="668"/>
      <c r="E15" s="670" t="s">
        <v>0</v>
      </c>
      <c r="F15" s="660">
        <v>33720174</v>
      </c>
      <c r="G15" s="381"/>
      <c r="H15" s="1176"/>
    </row>
    <row r="16" spans="1:8" ht="25.5">
      <c r="A16" s="641"/>
      <c r="B16" s="666"/>
      <c r="C16" s="667"/>
      <c r="D16" s="668"/>
      <c r="E16" s="671" t="s">
        <v>15</v>
      </c>
      <c r="F16" s="660">
        <f>F17</f>
        <v>73794799</v>
      </c>
      <c r="G16" s="672">
        <f>G17</f>
        <v>5542020</v>
      </c>
      <c r="H16" s="1176"/>
    </row>
    <row r="17" spans="1:8" ht="25.5">
      <c r="A17" s="641"/>
      <c r="B17" s="666"/>
      <c r="C17" s="667"/>
      <c r="D17" s="668"/>
      <c r="E17" s="670" t="s">
        <v>191</v>
      </c>
      <c r="F17" s="660">
        <f>F18</f>
        <v>73794799</v>
      </c>
      <c r="G17" s="672">
        <f>G18</f>
        <v>5542020</v>
      </c>
      <c r="H17" s="1176"/>
    </row>
    <row r="18" spans="1:8" ht="26.25" thickBot="1">
      <c r="A18" s="641"/>
      <c r="B18" s="673"/>
      <c r="C18" s="674"/>
      <c r="D18" s="675"/>
      <c r="E18" s="676" t="s">
        <v>192</v>
      </c>
      <c r="F18" s="677">
        <v>73794799</v>
      </c>
      <c r="G18" s="678">
        <v>5542020</v>
      </c>
      <c r="H18" s="1176"/>
    </row>
    <row r="19" spans="1:8" ht="15">
      <c r="A19" s="641"/>
      <c r="B19" s="643" t="s">
        <v>8</v>
      </c>
      <c r="C19" s="600"/>
      <c r="D19" s="679"/>
      <c r="E19" s="643" t="s">
        <v>187</v>
      </c>
      <c r="F19" s="680"/>
      <c r="G19" s="681"/>
      <c r="H19" s="1176"/>
    </row>
    <row r="20" spans="1:8" ht="15">
      <c r="A20" s="641"/>
      <c r="B20" s="682" t="s">
        <v>25</v>
      </c>
      <c r="C20" s="622"/>
      <c r="D20" s="623"/>
      <c r="E20" s="832" t="s">
        <v>25</v>
      </c>
      <c r="F20" s="683"/>
      <c r="G20" s="617"/>
      <c r="H20" s="1176"/>
    </row>
    <row r="21" spans="1:8" ht="15">
      <c r="A21" s="641"/>
      <c r="B21" s="684" t="s">
        <v>34</v>
      </c>
      <c r="C21" s="685"/>
      <c r="D21" s="686"/>
      <c r="E21" s="687" t="s">
        <v>34</v>
      </c>
      <c r="F21" s="688"/>
      <c r="G21" s="689"/>
      <c r="H21" s="1176"/>
    </row>
    <row r="22" spans="1:8" ht="15">
      <c r="A22" s="641"/>
      <c r="B22" s="624" t="s">
        <v>24</v>
      </c>
      <c r="C22" s="622"/>
      <c r="D22" s="623"/>
      <c r="E22" s="833" t="s">
        <v>24</v>
      </c>
      <c r="F22" s="683"/>
      <c r="G22" s="617"/>
      <c r="H22" s="1176"/>
    </row>
    <row r="23" spans="1:8" ht="15">
      <c r="A23" s="641"/>
      <c r="B23" s="826" t="s">
        <v>6</v>
      </c>
      <c r="C23" s="690">
        <f t="shared" ref="C23:D28" si="2">C24</f>
        <v>920111247</v>
      </c>
      <c r="D23" s="690">
        <f t="shared" si="2"/>
        <v>-5542020</v>
      </c>
      <c r="E23" s="655" t="s">
        <v>6</v>
      </c>
      <c r="F23" s="656">
        <f>F24+F25+F31</f>
        <v>1096916548</v>
      </c>
      <c r="G23" s="657">
        <f>G31</f>
        <v>5542020</v>
      </c>
      <c r="H23" s="1176"/>
    </row>
    <row r="24" spans="1:8" ht="25.5">
      <c r="A24" s="641"/>
      <c r="B24" s="828" t="s">
        <v>5</v>
      </c>
      <c r="C24" s="691">
        <f t="shared" si="2"/>
        <v>920111247</v>
      </c>
      <c r="D24" s="691">
        <f t="shared" si="2"/>
        <v>-5542020</v>
      </c>
      <c r="E24" s="834" t="s">
        <v>11</v>
      </c>
      <c r="F24" s="692">
        <v>10702110</v>
      </c>
      <c r="G24" s="657"/>
      <c r="H24" s="1176"/>
    </row>
    <row r="25" spans="1:8" ht="26.25">
      <c r="A25" s="641"/>
      <c r="B25" s="830" t="s">
        <v>4</v>
      </c>
      <c r="C25" s="691">
        <f t="shared" si="2"/>
        <v>920111247</v>
      </c>
      <c r="D25" s="691">
        <f t="shared" si="2"/>
        <v>-5542020</v>
      </c>
      <c r="E25" s="834" t="s">
        <v>49</v>
      </c>
      <c r="F25" s="692">
        <f>F26</f>
        <v>122735</v>
      </c>
      <c r="G25" s="657"/>
      <c r="H25" s="1176"/>
    </row>
    <row r="26" spans="1:8" ht="15">
      <c r="A26" s="641"/>
      <c r="B26" s="826" t="s">
        <v>3</v>
      </c>
      <c r="C26" s="690">
        <f t="shared" si="2"/>
        <v>920111247</v>
      </c>
      <c r="D26" s="690">
        <f t="shared" si="2"/>
        <v>-5542020</v>
      </c>
      <c r="E26" s="835" t="s">
        <v>50</v>
      </c>
      <c r="F26" s="692">
        <f>F27+F30</f>
        <v>122735</v>
      </c>
      <c r="G26" s="657"/>
      <c r="H26" s="1176"/>
    </row>
    <row r="27" spans="1:8" ht="15">
      <c r="A27" s="641"/>
      <c r="B27" s="828" t="s">
        <v>2</v>
      </c>
      <c r="C27" s="691">
        <f t="shared" si="2"/>
        <v>920111247</v>
      </c>
      <c r="D27" s="691">
        <f t="shared" si="2"/>
        <v>-5542020</v>
      </c>
      <c r="E27" s="836" t="s">
        <v>51</v>
      </c>
      <c r="F27" s="692">
        <f>F28</f>
        <v>107735</v>
      </c>
      <c r="G27" s="657"/>
      <c r="H27" s="1176"/>
    </row>
    <row r="28" spans="1:8" ht="25.5">
      <c r="A28" s="641"/>
      <c r="B28" s="830" t="s">
        <v>1</v>
      </c>
      <c r="C28" s="691">
        <f t="shared" si="2"/>
        <v>920111247</v>
      </c>
      <c r="D28" s="691">
        <f t="shared" si="2"/>
        <v>-5542020</v>
      </c>
      <c r="E28" s="837" t="s">
        <v>52</v>
      </c>
      <c r="F28" s="692">
        <f>F29</f>
        <v>107735</v>
      </c>
      <c r="G28" s="657"/>
      <c r="H28" s="1176"/>
    </row>
    <row r="29" spans="1:8" ht="25.5">
      <c r="A29" s="641"/>
      <c r="B29" s="831" t="s">
        <v>0</v>
      </c>
      <c r="C29" s="693">
        <v>920111247</v>
      </c>
      <c r="D29" s="694">
        <v>-5542020</v>
      </c>
      <c r="E29" s="838" t="s">
        <v>106</v>
      </c>
      <c r="F29" s="692">
        <v>107735</v>
      </c>
      <c r="G29" s="657"/>
      <c r="H29" s="1176"/>
    </row>
    <row r="30" spans="1:8" ht="25.5">
      <c r="A30" s="641"/>
      <c r="B30" s="695"/>
      <c r="C30" s="691"/>
      <c r="D30" s="617"/>
      <c r="E30" s="836" t="s">
        <v>107</v>
      </c>
      <c r="F30" s="692">
        <v>15000</v>
      </c>
      <c r="G30" s="657"/>
      <c r="H30" s="1176"/>
    </row>
    <row r="31" spans="1:8" ht="15">
      <c r="A31" s="641"/>
      <c r="B31" s="695"/>
      <c r="C31" s="696"/>
      <c r="D31" s="697"/>
      <c r="E31" s="839" t="s">
        <v>5</v>
      </c>
      <c r="F31" s="692">
        <f>F32</f>
        <v>1086091703</v>
      </c>
      <c r="G31" s="661">
        <f>G32</f>
        <v>5542020</v>
      </c>
      <c r="H31" s="1176"/>
    </row>
    <row r="32" spans="1:8" ht="26.25">
      <c r="A32" s="641"/>
      <c r="B32" s="695"/>
      <c r="C32" s="696"/>
      <c r="D32" s="697"/>
      <c r="E32" s="840" t="s">
        <v>4</v>
      </c>
      <c r="F32" s="692">
        <v>1086091703</v>
      </c>
      <c r="G32" s="661">
        <f>G33</f>
        <v>5542020</v>
      </c>
      <c r="H32" s="1176"/>
    </row>
    <row r="33" spans="1:8" ht="15">
      <c r="A33" s="641"/>
      <c r="B33" s="698"/>
      <c r="C33" s="696"/>
      <c r="D33" s="699"/>
      <c r="E33" s="655" t="s">
        <v>136</v>
      </c>
      <c r="F33" s="663">
        <f>F34+F48</f>
        <v>1096916548</v>
      </c>
      <c r="G33" s="657">
        <f>G34+G48</f>
        <v>5542020</v>
      </c>
      <c r="H33" s="1176"/>
    </row>
    <row r="34" spans="1:8" ht="15">
      <c r="B34" s="698"/>
      <c r="C34" s="696"/>
      <c r="D34" s="699"/>
      <c r="E34" s="659" t="s">
        <v>2</v>
      </c>
      <c r="F34" s="660">
        <f>F35+F38+F41+F43</f>
        <v>1095343690</v>
      </c>
      <c r="G34" s="664">
        <f>G35+G38+G41+G43</f>
        <v>5542020</v>
      </c>
      <c r="H34" s="1176"/>
    </row>
    <row r="35" spans="1:8" ht="15">
      <c r="B35" s="695"/>
      <c r="C35" s="696"/>
      <c r="D35" s="697"/>
      <c r="E35" s="662" t="s">
        <v>12</v>
      </c>
      <c r="F35" s="660">
        <f>F36+F37</f>
        <v>101821129</v>
      </c>
      <c r="G35" s="664"/>
      <c r="H35" s="1176"/>
    </row>
    <row r="36" spans="1:8" ht="15">
      <c r="B36" s="695"/>
      <c r="C36" s="696"/>
      <c r="D36" s="697"/>
      <c r="E36" s="700" t="s">
        <v>13</v>
      </c>
      <c r="F36" s="660">
        <v>80655896</v>
      </c>
      <c r="G36" s="661"/>
      <c r="H36" s="1176"/>
    </row>
    <row r="37" spans="1:8" ht="15">
      <c r="B37" s="698"/>
      <c r="C37" s="696"/>
      <c r="D37" s="699"/>
      <c r="E37" s="700" t="s">
        <v>14</v>
      </c>
      <c r="F37" s="692">
        <v>21165233</v>
      </c>
      <c r="G37" s="661"/>
      <c r="H37" s="1176"/>
    </row>
    <row r="38" spans="1:8" ht="25.5">
      <c r="B38" s="698"/>
      <c r="C38" s="696"/>
      <c r="D38" s="699"/>
      <c r="E38" s="669" t="s">
        <v>1</v>
      </c>
      <c r="F38" s="692">
        <f>F39+F40</f>
        <v>580168129</v>
      </c>
      <c r="G38" s="701"/>
      <c r="H38" s="1176"/>
    </row>
    <row r="39" spans="1:8" ht="15">
      <c r="B39" s="695"/>
      <c r="C39" s="696"/>
      <c r="D39" s="697"/>
      <c r="E39" s="700" t="s">
        <v>0</v>
      </c>
      <c r="F39" s="692">
        <v>38604790</v>
      </c>
      <c r="G39" s="661"/>
      <c r="H39" s="1176"/>
    </row>
    <row r="40" spans="1:8" ht="15">
      <c r="B40" s="695"/>
      <c r="C40" s="696"/>
      <c r="D40" s="697"/>
      <c r="E40" s="700" t="s">
        <v>17</v>
      </c>
      <c r="F40" s="692">
        <v>541563339</v>
      </c>
      <c r="G40" s="661"/>
      <c r="H40" s="1176"/>
    </row>
    <row r="41" spans="1:8" ht="25.5">
      <c r="B41" s="698"/>
      <c r="C41" s="696"/>
      <c r="D41" s="699"/>
      <c r="E41" s="662" t="s">
        <v>26</v>
      </c>
      <c r="F41" s="692">
        <f>F42</f>
        <v>231992</v>
      </c>
      <c r="G41" s="701"/>
      <c r="H41" s="1176"/>
    </row>
    <row r="42" spans="1:8" ht="15">
      <c r="B42" s="698"/>
      <c r="C42" s="696"/>
      <c r="D42" s="699"/>
      <c r="E42" s="700" t="s">
        <v>27</v>
      </c>
      <c r="F42" s="692">
        <v>231992</v>
      </c>
      <c r="G42" s="661"/>
      <c r="H42" s="1176"/>
    </row>
    <row r="43" spans="1:8" ht="25.5">
      <c r="B43" s="695"/>
      <c r="C43" s="696"/>
      <c r="D43" s="697"/>
      <c r="E43" s="702" t="s">
        <v>15</v>
      </c>
      <c r="F43" s="703">
        <f>F44+F46</f>
        <v>413122440</v>
      </c>
      <c r="G43" s="704">
        <f>G44+G46</f>
        <v>5542020</v>
      </c>
      <c r="H43" s="1176"/>
    </row>
    <row r="44" spans="1:8" ht="25.5">
      <c r="B44" s="695"/>
      <c r="C44" s="696"/>
      <c r="D44" s="697"/>
      <c r="E44" s="700" t="s">
        <v>193</v>
      </c>
      <c r="F44" s="692">
        <f>F45</f>
        <v>331426944</v>
      </c>
      <c r="G44" s="701"/>
      <c r="H44" s="1176"/>
    </row>
    <row r="45" spans="1:8" ht="25.5">
      <c r="B45" s="698"/>
      <c r="C45" s="696"/>
      <c r="D45" s="699"/>
      <c r="E45" s="705" t="s">
        <v>18</v>
      </c>
      <c r="F45" s="692">
        <v>331426944</v>
      </c>
      <c r="G45" s="701"/>
      <c r="H45" s="1176"/>
    </row>
    <row r="46" spans="1:8" ht="25.5">
      <c r="B46" s="698"/>
      <c r="C46" s="696"/>
      <c r="D46" s="699"/>
      <c r="E46" s="700" t="s">
        <v>191</v>
      </c>
      <c r="F46" s="692">
        <f>F47</f>
        <v>81695496</v>
      </c>
      <c r="G46" s="701">
        <f>G47</f>
        <v>5542020</v>
      </c>
      <c r="H46" s="1176"/>
    </row>
    <row r="47" spans="1:8" ht="25.5">
      <c r="B47" s="695"/>
      <c r="C47" s="696"/>
      <c r="D47" s="697"/>
      <c r="E47" s="705" t="s">
        <v>192</v>
      </c>
      <c r="F47" s="692">
        <v>81695496</v>
      </c>
      <c r="G47" s="661">
        <v>5542020</v>
      </c>
      <c r="H47" s="1176"/>
    </row>
    <row r="48" spans="1:8" ht="15">
      <c r="B48" s="695"/>
      <c r="C48" s="696"/>
      <c r="D48" s="697"/>
      <c r="E48" s="659" t="s">
        <v>19</v>
      </c>
      <c r="F48" s="692">
        <f>F49+F50</f>
        <v>1572858</v>
      </c>
      <c r="G48" s="661"/>
      <c r="H48" s="1176"/>
    </row>
    <row r="49" spans="2:8" ht="15">
      <c r="B49" s="698"/>
      <c r="C49" s="696"/>
      <c r="D49" s="699"/>
      <c r="E49" s="662" t="s">
        <v>20</v>
      </c>
      <c r="F49" s="692">
        <v>1361786</v>
      </c>
      <c r="G49" s="661"/>
      <c r="H49" s="1176"/>
    </row>
    <row r="50" spans="2:8" ht="15">
      <c r="B50" s="698"/>
      <c r="C50" s="696"/>
      <c r="D50" s="699"/>
      <c r="E50" s="662" t="s">
        <v>110</v>
      </c>
      <c r="F50" s="692">
        <f>F52</f>
        <v>211072</v>
      </c>
      <c r="G50" s="661"/>
      <c r="H50" s="1176"/>
    </row>
    <row r="51" spans="2:8" ht="15">
      <c r="B51" s="698"/>
      <c r="C51" s="696"/>
      <c r="D51" s="699"/>
      <c r="E51" s="662" t="s">
        <v>111</v>
      </c>
      <c r="F51" s="692">
        <f>F52</f>
        <v>211072</v>
      </c>
      <c r="G51" s="661"/>
      <c r="H51" s="1176"/>
    </row>
    <row r="52" spans="2:8" ht="26.25" thickBot="1">
      <c r="B52" s="706"/>
      <c r="C52" s="707"/>
      <c r="D52" s="708"/>
      <c r="E52" s="709" t="s">
        <v>112</v>
      </c>
      <c r="F52" s="710">
        <v>211072</v>
      </c>
      <c r="G52" s="711"/>
      <c r="H52" s="1176"/>
    </row>
    <row r="53" spans="2:8" ht="15">
      <c r="B53" s="624" t="s">
        <v>74</v>
      </c>
      <c r="C53" s="622"/>
      <c r="D53" s="623"/>
      <c r="E53" s="841" t="s">
        <v>74</v>
      </c>
      <c r="F53" s="712"/>
      <c r="G53" s="713"/>
      <c r="H53" s="1176"/>
    </row>
    <row r="54" spans="2:8" ht="15">
      <c r="B54" s="826" t="s">
        <v>6</v>
      </c>
      <c r="C54" s="690">
        <f t="shared" ref="C54:D59" si="3">C55</f>
        <v>527160746</v>
      </c>
      <c r="D54" s="690">
        <f t="shared" si="3"/>
        <v>-5542020</v>
      </c>
      <c r="E54" s="655" t="s">
        <v>6</v>
      </c>
      <c r="F54" s="656">
        <f>F55+F56+F62</f>
        <v>1177788212</v>
      </c>
      <c r="G54" s="657">
        <f>G62</f>
        <v>5542020</v>
      </c>
      <c r="H54" s="1176"/>
    </row>
    <row r="55" spans="2:8" ht="25.5">
      <c r="B55" s="828" t="s">
        <v>5</v>
      </c>
      <c r="C55" s="691">
        <f t="shared" si="3"/>
        <v>527160746</v>
      </c>
      <c r="D55" s="691">
        <f t="shared" si="3"/>
        <v>-5542020</v>
      </c>
      <c r="E55" s="834" t="s">
        <v>11</v>
      </c>
      <c r="F55" s="692">
        <v>11173826</v>
      </c>
      <c r="G55" s="657"/>
      <c r="H55" s="1176"/>
    </row>
    <row r="56" spans="2:8" ht="26.25">
      <c r="B56" s="830" t="s">
        <v>4</v>
      </c>
      <c r="C56" s="691">
        <f t="shared" si="3"/>
        <v>527160746</v>
      </c>
      <c r="D56" s="691">
        <f t="shared" si="3"/>
        <v>-5542020</v>
      </c>
      <c r="E56" s="834" t="s">
        <v>49</v>
      </c>
      <c r="F56" s="692">
        <f>F57</f>
        <v>122735</v>
      </c>
      <c r="G56" s="657"/>
      <c r="H56" s="1176"/>
    </row>
    <row r="57" spans="2:8" ht="15">
      <c r="B57" s="826" t="s">
        <v>3</v>
      </c>
      <c r="C57" s="690">
        <f t="shared" si="3"/>
        <v>527160746</v>
      </c>
      <c r="D57" s="690">
        <f t="shared" si="3"/>
        <v>-5542020</v>
      </c>
      <c r="E57" s="835" t="s">
        <v>50</v>
      </c>
      <c r="F57" s="692">
        <f>F58+F61</f>
        <v>122735</v>
      </c>
      <c r="G57" s="657"/>
      <c r="H57" s="1176"/>
    </row>
    <row r="58" spans="2:8" ht="15">
      <c r="B58" s="828" t="s">
        <v>2</v>
      </c>
      <c r="C58" s="691">
        <f t="shared" si="3"/>
        <v>527160746</v>
      </c>
      <c r="D58" s="691">
        <f t="shared" si="3"/>
        <v>-5542020</v>
      </c>
      <c r="E58" s="836" t="s">
        <v>51</v>
      </c>
      <c r="F58" s="692">
        <f>F59</f>
        <v>107735</v>
      </c>
      <c r="G58" s="657"/>
      <c r="H58" s="1176"/>
    </row>
    <row r="59" spans="2:8" ht="25.5">
      <c r="B59" s="830" t="s">
        <v>1</v>
      </c>
      <c r="C59" s="691">
        <f t="shared" si="3"/>
        <v>527160746</v>
      </c>
      <c r="D59" s="691">
        <f t="shared" si="3"/>
        <v>-5542020</v>
      </c>
      <c r="E59" s="837" t="s">
        <v>52</v>
      </c>
      <c r="F59" s="692">
        <f>F60</f>
        <v>107735</v>
      </c>
      <c r="G59" s="657"/>
      <c r="H59" s="1176"/>
    </row>
    <row r="60" spans="2:8" ht="25.5">
      <c r="B60" s="831" t="s">
        <v>0</v>
      </c>
      <c r="C60" s="693">
        <v>527160746</v>
      </c>
      <c r="D60" s="694">
        <v>-5542020</v>
      </c>
      <c r="E60" s="838" t="s">
        <v>106</v>
      </c>
      <c r="F60" s="692">
        <v>107735</v>
      </c>
      <c r="G60" s="657"/>
      <c r="H60" s="1176"/>
    </row>
    <row r="61" spans="2:8" ht="25.5">
      <c r="B61" s="695"/>
      <c r="C61" s="691"/>
      <c r="D61" s="617"/>
      <c r="E61" s="836" t="s">
        <v>107</v>
      </c>
      <c r="F61" s="692">
        <v>15000</v>
      </c>
      <c r="G61" s="657"/>
      <c r="H61" s="1176"/>
    </row>
    <row r="62" spans="2:8" ht="15">
      <c r="B62" s="695"/>
      <c r="C62" s="696"/>
      <c r="D62" s="697"/>
      <c r="E62" s="839" t="s">
        <v>5</v>
      </c>
      <c r="F62" s="692">
        <f>F63</f>
        <v>1166491651</v>
      </c>
      <c r="G62" s="661">
        <f>G63</f>
        <v>5542020</v>
      </c>
      <c r="H62" s="1176"/>
    </row>
    <row r="63" spans="2:8" ht="26.25">
      <c r="B63" s="695"/>
      <c r="C63" s="696"/>
      <c r="D63" s="697"/>
      <c r="E63" s="840" t="s">
        <v>4</v>
      </c>
      <c r="F63" s="692">
        <v>1166491651</v>
      </c>
      <c r="G63" s="661">
        <f>G64</f>
        <v>5542020</v>
      </c>
      <c r="H63" s="1176"/>
    </row>
    <row r="64" spans="2:8" ht="15">
      <c r="B64" s="698"/>
      <c r="C64" s="696"/>
      <c r="D64" s="699"/>
      <c r="E64" s="655" t="s">
        <v>136</v>
      </c>
      <c r="F64" s="663">
        <f>F65+F79</f>
        <v>1177788212</v>
      </c>
      <c r="G64" s="657">
        <f>G65+G79</f>
        <v>5542020</v>
      </c>
      <c r="H64" s="1176"/>
    </row>
    <row r="65" spans="2:8" ht="15">
      <c r="B65" s="698"/>
      <c r="C65" s="696"/>
      <c r="D65" s="699"/>
      <c r="E65" s="659" t="s">
        <v>2</v>
      </c>
      <c r="F65" s="660">
        <f>F66+F69+F72+F74</f>
        <v>1176301189</v>
      </c>
      <c r="G65" s="664">
        <f>G66+G69+G72+G74</f>
        <v>5542020</v>
      </c>
      <c r="H65" s="1176"/>
    </row>
    <row r="66" spans="2:8" ht="15">
      <c r="B66" s="695"/>
      <c r="C66" s="696"/>
      <c r="D66" s="697"/>
      <c r="E66" s="662" t="s">
        <v>12</v>
      </c>
      <c r="F66" s="660">
        <f>F67+F68</f>
        <v>103385339</v>
      </c>
      <c r="G66" s="661"/>
      <c r="H66" s="1176"/>
    </row>
    <row r="67" spans="2:8" ht="15">
      <c r="B67" s="695"/>
      <c r="C67" s="696"/>
      <c r="D67" s="697"/>
      <c r="E67" s="700" t="s">
        <v>13</v>
      </c>
      <c r="F67" s="660">
        <v>81793213</v>
      </c>
      <c r="G67" s="661"/>
      <c r="H67" s="1176"/>
    </row>
    <row r="68" spans="2:8" ht="15">
      <c r="B68" s="698"/>
      <c r="C68" s="696"/>
      <c r="D68" s="699"/>
      <c r="E68" s="700" t="s">
        <v>14</v>
      </c>
      <c r="F68" s="692">
        <v>21592126</v>
      </c>
      <c r="G68" s="661"/>
      <c r="H68" s="1176"/>
    </row>
    <row r="69" spans="2:8" ht="25.5">
      <c r="B69" s="698"/>
      <c r="C69" s="696"/>
      <c r="D69" s="699"/>
      <c r="E69" s="669" t="s">
        <v>1</v>
      </c>
      <c r="F69" s="692">
        <f>F70+F71</f>
        <v>599130075</v>
      </c>
      <c r="G69" s="661"/>
      <c r="H69" s="1176"/>
    </row>
    <row r="70" spans="2:8" ht="15">
      <c r="B70" s="695"/>
      <c r="C70" s="696"/>
      <c r="D70" s="697"/>
      <c r="E70" s="700" t="s">
        <v>0</v>
      </c>
      <c r="F70" s="692">
        <v>39188065</v>
      </c>
      <c r="G70" s="661"/>
      <c r="H70" s="1176"/>
    </row>
    <row r="71" spans="2:8" ht="15">
      <c r="B71" s="695"/>
      <c r="C71" s="696"/>
      <c r="D71" s="697"/>
      <c r="E71" s="700" t="s">
        <v>17</v>
      </c>
      <c r="F71" s="692">
        <v>559942010</v>
      </c>
      <c r="G71" s="661"/>
      <c r="H71" s="1176"/>
    </row>
    <row r="72" spans="2:8" ht="25.5">
      <c r="B72" s="698"/>
      <c r="C72" s="696"/>
      <c r="D72" s="699"/>
      <c r="E72" s="662" t="s">
        <v>26</v>
      </c>
      <c r="F72" s="692">
        <f>F73</f>
        <v>231992</v>
      </c>
      <c r="G72" s="661"/>
      <c r="H72" s="1176"/>
    </row>
    <row r="73" spans="2:8" ht="15">
      <c r="B73" s="698"/>
      <c r="C73" s="696"/>
      <c r="D73" s="699"/>
      <c r="E73" s="700" t="s">
        <v>27</v>
      </c>
      <c r="F73" s="692">
        <v>231992</v>
      </c>
      <c r="G73" s="661"/>
      <c r="H73" s="1176"/>
    </row>
    <row r="74" spans="2:8" ht="25.5">
      <c r="B74" s="695"/>
      <c r="C74" s="696"/>
      <c r="D74" s="697"/>
      <c r="E74" s="702" t="s">
        <v>15</v>
      </c>
      <c r="F74" s="703">
        <f>F75+F77</f>
        <v>473553783</v>
      </c>
      <c r="G74" s="704">
        <f>G75+G77</f>
        <v>5542020</v>
      </c>
      <c r="H74" s="1176"/>
    </row>
    <row r="75" spans="2:8" ht="25.5">
      <c r="B75" s="695"/>
      <c r="C75" s="696"/>
      <c r="D75" s="697"/>
      <c r="E75" s="700" t="s">
        <v>193</v>
      </c>
      <c r="F75" s="692">
        <f>F76</f>
        <v>388875078</v>
      </c>
      <c r="G75" s="701"/>
      <c r="H75" s="1176"/>
    </row>
    <row r="76" spans="2:8" ht="25.5">
      <c r="B76" s="698"/>
      <c r="C76" s="696"/>
      <c r="D76" s="699"/>
      <c r="E76" s="705" t="s">
        <v>18</v>
      </c>
      <c r="F76" s="692">
        <v>388875078</v>
      </c>
      <c r="G76" s="661"/>
      <c r="H76" s="1176"/>
    </row>
    <row r="77" spans="2:8" ht="25.5">
      <c r="B77" s="698"/>
      <c r="C77" s="696"/>
      <c r="D77" s="699"/>
      <c r="E77" s="700" t="s">
        <v>191</v>
      </c>
      <c r="F77" s="692">
        <f>F78</f>
        <v>84678705</v>
      </c>
      <c r="G77" s="701">
        <f>G78</f>
        <v>5542020</v>
      </c>
      <c r="H77" s="1176"/>
    </row>
    <row r="78" spans="2:8" ht="25.5">
      <c r="B78" s="695"/>
      <c r="C78" s="696"/>
      <c r="D78" s="697"/>
      <c r="E78" s="705" t="s">
        <v>192</v>
      </c>
      <c r="F78" s="692">
        <v>84678705</v>
      </c>
      <c r="G78" s="661">
        <v>5542020</v>
      </c>
      <c r="H78" s="1176"/>
    </row>
    <row r="79" spans="2:8" ht="15">
      <c r="B79" s="695"/>
      <c r="C79" s="696"/>
      <c r="D79" s="697"/>
      <c r="E79" s="659" t="s">
        <v>19</v>
      </c>
      <c r="F79" s="692">
        <f>F80+F81</f>
        <v>1487023</v>
      </c>
      <c r="G79" s="661"/>
      <c r="H79" s="1176"/>
    </row>
    <row r="80" spans="2:8" ht="15">
      <c r="B80" s="698"/>
      <c r="C80" s="696"/>
      <c r="D80" s="699"/>
      <c r="E80" s="662" t="s">
        <v>20</v>
      </c>
      <c r="F80" s="692">
        <v>1308546</v>
      </c>
      <c r="G80" s="661"/>
      <c r="H80" s="1176"/>
    </row>
    <row r="81" spans="1:8" ht="15">
      <c r="B81" s="698"/>
      <c r="C81" s="696"/>
      <c r="D81" s="699"/>
      <c r="E81" s="662" t="s">
        <v>110</v>
      </c>
      <c r="F81" s="692">
        <f>F83</f>
        <v>178477</v>
      </c>
      <c r="G81" s="661"/>
      <c r="H81" s="1176"/>
    </row>
    <row r="82" spans="1:8" ht="15">
      <c r="B82" s="698"/>
      <c r="C82" s="696"/>
      <c r="D82" s="699"/>
      <c r="E82" s="662" t="s">
        <v>111</v>
      </c>
      <c r="F82" s="692">
        <f>F83</f>
        <v>178477</v>
      </c>
      <c r="G82" s="661"/>
      <c r="H82" s="1176"/>
    </row>
    <row r="83" spans="1:8" ht="26.25" thickBot="1">
      <c r="B83" s="706"/>
      <c r="C83" s="707"/>
      <c r="D83" s="708"/>
      <c r="E83" s="709" t="s">
        <v>112</v>
      </c>
      <c r="F83" s="710">
        <v>178477</v>
      </c>
      <c r="G83" s="711"/>
      <c r="H83" s="1176"/>
    </row>
    <row r="84" spans="1:8" ht="52.5" customHeight="1" thickBot="1">
      <c r="B84" s="1650" t="s">
        <v>194</v>
      </c>
      <c r="C84" s="1651"/>
      <c r="D84" s="1651"/>
      <c r="E84" s="1651"/>
      <c r="F84" s="1651"/>
      <c r="G84" s="1652"/>
      <c r="H84" s="1176"/>
    </row>
    <row r="85" spans="1:8" ht="15.75" thickBot="1">
      <c r="H85" s="1176"/>
    </row>
    <row r="86" spans="1:8" ht="13.5">
      <c r="A86" s="642">
        <f>A4+1</f>
        <v>34</v>
      </c>
      <c r="B86" s="643" t="s">
        <v>37</v>
      </c>
      <c r="C86" s="644"/>
      <c r="D86" s="645"/>
      <c r="E86" s="643" t="s">
        <v>187</v>
      </c>
      <c r="F86" s="600"/>
      <c r="G86" s="601"/>
      <c r="H86" s="638" t="s">
        <v>66</v>
      </c>
    </row>
    <row r="87" spans="1:8" ht="15">
      <c r="A87" s="641"/>
      <c r="B87" s="60" t="s">
        <v>38</v>
      </c>
      <c r="C87" s="646"/>
      <c r="D87" s="647"/>
      <c r="E87" s="621" t="s">
        <v>7</v>
      </c>
      <c r="F87" s="648"/>
      <c r="G87" s="649"/>
      <c r="H87" s="1176"/>
    </row>
    <row r="88" spans="1:8" ht="15">
      <c r="A88" s="641"/>
      <c r="B88" s="825" t="s">
        <v>39</v>
      </c>
      <c r="C88" s="650"/>
      <c r="D88" s="651"/>
      <c r="E88" s="825" t="s">
        <v>189</v>
      </c>
      <c r="F88" s="652" t="s">
        <v>190</v>
      </c>
      <c r="G88" s="653"/>
      <c r="H88" s="1176"/>
    </row>
    <row r="89" spans="1:8" ht="15">
      <c r="A89" s="641"/>
      <c r="B89" s="1177" t="s">
        <v>23</v>
      </c>
      <c r="C89" s="842"/>
      <c r="D89" s="714"/>
      <c r="E89" s="655" t="s">
        <v>6</v>
      </c>
      <c r="F89" s="663">
        <f t="shared" ref="F89:G92" si="4">F90</f>
        <v>107586576</v>
      </c>
      <c r="G89" s="1178">
        <f t="shared" si="4"/>
        <v>350000</v>
      </c>
      <c r="H89" s="1176"/>
    </row>
    <row r="90" spans="1:8" ht="26.25">
      <c r="A90" s="641"/>
      <c r="B90" s="1177" t="s">
        <v>121</v>
      </c>
      <c r="C90" s="842">
        <v>373206565</v>
      </c>
      <c r="D90" s="714">
        <v>350000</v>
      </c>
      <c r="E90" s="659" t="s">
        <v>5</v>
      </c>
      <c r="F90" s="660">
        <f t="shared" si="4"/>
        <v>107586576</v>
      </c>
      <c r="G90" s="672">
        <f t="shared" si="4"/>
        <v>350000</v>
      </c>
      <c r="H90" s="1176"/>
    </row>
    <row r="91" spans="1:8" ht="25.5">
      <c r="A91" s="641"/>
      <c r="B91" s="830"/>
      <c r="C91" s="829"/>
      <c r="D91" s="658"/>
      <c r="E91" s="662" t="s">
        <v>4</v>
      </c>
      <c r="F91" s="660">
        <f t="shared" si="4"/>
        <v>107586576</v>
      </c>
      <c r="G91" s="672">
        <f t="shared" si="4"/>
        <v>350000</v>
      </c>
      <c r="H91" s="1176"/>
    </row>
    <row r="92" spans="1:8" ht="15">
      <c r="A92" s="641"/>
      <c r="B92" s="826"/>
      <c r="C92" s="827"/>
      <c r="D92" s="654"/>
      <c r="E92" s="655" t="s">
        <v>136</v>
      </c>
      <c r="F92" s="663">
        <f t="shared" si="4"/>
        <v>107586576</v>
      </c>
      <c r="G92" s="1178">
        <f t="shared" si="4"/>
        <v>350000</v>
      </c>
      <c r="H92" s="1176"/>
    </row>
    <row r="93" spans="1:8" ht="15">
      <c r="A93" s="641"/>
      <c r="B93" s="828"/>
      <c r="C93" s="829"/>
      <c r="D93" s="658"/>
      <c r="E93" s="659" t="s">
        <v>2</v>
      </c>
      <c r="F93" s="660">
        <f>F94+F96+F98</f>
        <v>107586576</v>
      </c>
      <c r="G93" s="664">
        <f>G94+G96+G98</f>
        <v>350000</v>
      </c>
      <c r="H93" s="1176"/>
    </row>
    <row r="94" spans="1:8" ht="15">
      <c r="A94" s="641"/>
      <c r="B94" s="830"/>
      <c r="C94" s="829"/>
      <c r="D94" s="658"/>
      <c r="E94" s="662" t="s">
        <v>12</v>
      </c>
      <c r="F94" s="660">
        <f>F95</f>
        <v>71603</v>
      </c>
      <c r="G94" s="672"/>
      <c r="H94" s="1176"/>
    </row>
    <row r="95" spans="1:8" ht="15">
      <c r="A95" s="641"/>
      <c r="B95" s="831"/>
      <c r="C95" s="829"/>
      <c r="D95" s="715"/>
      <c r="E95" s="700" t="s">
        <v>14</v>
      </c>
      <c r="F95" s="660">
        <v>71603</v>
      </c>
      <c r="G95" s="672"/>
      <c r="H95" s="1176"/>
    </row>
    <row r="96" spans="1:8" ht="25.5">
      <c r="A96" s="641"/>
      <c r="B96" s="666"/>
      <c r="C96" s="667"/>
      <c r="D96" s="668"/>
      <c r="E96" s="669" t="s">
        <v>1</v>
      </c>
      <c r="F96" s="660">
        <f>F97</f>
        <v>33720174</v>
      </c>
      <c r="G96" s="664">
        <f>G97</f>
        <v>350000</v>
      </c>
      <c r="H96" s="1176"/>
    </row>
    <row r="97" spans="1:8" ht="15">
      <c r="A97" s="641"/>
      <c r="B97" s="666"/>
      <c r="C97" s="667"/>
      <c r="D97" s="668"/>
      <c r="E97" s="670" t="s">
        <v>0</v>
      </c>
      <c r="F97" s="660">
        <v>33720174</v>
      </c>
      <c r="G97" s="400">
        <v>350000</v>
      </c>
      <c r="H97" s="1176"/>
    </row>
    <row r="98" spans="1:8" ht="25.5">
      <c r="A98" s="641"/>
      <c r="B98" s="666"/>
      <c r="C98" s="667"/>
      <c r="D98" s="668"/>
      <c r="E98" s="671" t="s">
        <v>15</v>
      </c>
      <c r="F98" s="660">
        <f>F99</f>
        <v>73794799</v>
      </c>
      <c r="G98" s="672"/>
      <c r="H98" s="1176"/>
    </row>
    <row r="99" spans="1:8" ht="25.5">
      <c r="A99" s="641"/>
      <c r="B99" s="666"/>
      <c r="C99" s="667"/>
      <c r="D99" s="668"/>
      <c r="E99" s="670" t="s">
        <v>191</v>
      </c>
      <c r="F99" s="660">
        <f>F100</f>
        <v>73794799</v>
      </c>
      <c r="G99" s="672"/>
      <c r="H99" s="1176"/>
    </row>
    <row r="100" spans="1:8" ht="26.25" thickBot="1">
      <c r="A100" s="641"/>
      <c r="B100" s="673"/>
      <c r="C100" s="674"/>
      <c r="D100" s="675"/>
      <c r="E100" s="676" t="s">
        <v>192</v>
      </c>
      <c r="F100" s="677">
        <v>73794799</v>
      </c>
      <c r="G100" s="678"/>
      <c r="H100" s="1176"/>
    </row>
    <row r="101" spans="1:8" s="18" customFormat="1" ht="63" customHeight="1" thickBot="1">
      <c r="A101" s="1260"/>
      <c r="B101" s="1653" t="s">
        <v>337</v>
      </c>
      <c r="C101" s="1654"/>
      <c r="D101" s="1654"/>
      <c r="E101" s="1654"/>
      <c r="F101" s="1654"/>
      <c r="G101" s="1655"/>
      <c r="H101" s="1261"/>
    </row>
    <row r="102" spans="1:8" ht="15.75" thickBot="1">
      <c r="H102" s="1176"/>
    </row>
    <row r="103" spans="1:8" ht="13.5">
      <c r="A103" s="642">
        <f>A86+1</f>
        <v>35</v>
      </c>
      <c r="B103" s="716" t="s">
        <v>195</v>
      </c>
      <c r="C103" s="717"/>
      <c r="D103" s="645"/>
      <c r="E103" s="643" t="s">
        <v>187</v>
      </c>
      <c r="F103" s="600"/>
      <c r="G103" s="601"/>
      <c r="H103" s="638" t="s">
        <v>66</v>
      </c>
    </row>
    <row r="104" spans="1:8" ht="15">
      <c r="A104" s="641"/>
      <c r="B104" s="718" t="s">
        <v>196</v>
      </c>
      <c r="C104" s="719"/>
      <c r="D104" s="647"/>
      <c r="E104" s="621" t="s">
        <v>7</v>
      </c>
      <c r="F104" s="648"/>
      <c r="G104" s="649"/>
      <c r="H104" s="1176"/>
    </row>
    <row r="105" spans="1:8" ht="15">
      <c r="A105" s="641"/>
      <c r="B105" s="843" t="s">
        <v>197</v>
      </c>
      <c r="C105" s="720"/>
      <c r="D105" s="651"/>
      <c r="E105" s="825" t="s">
        <v>198</v>
      </c>
      <c r="F105" s="652" t="s">
        <v>190</v>
      </c>
      <c r="G105" s="653"/>
      <c r="H105" s="1176"/>
    </row>
    <row r="106" spans="1:8" ht="15">
      <c r="A106" s="641"/>
      <c r="B106" s="721" t="s">
        <v>199</v>
      </c>
      <c r="C106" s="844">
        <f>C107+C114+C115</f>
        <v>235966805</v>
      </c>
      <c r="D106" s="654"/>
      <c r="E106" s="655" t="s">
        <v>6</v>
      </c>
      <c r="F106" s="663">
        <f>F107</f>
        <v>426126157</v>
      </c>
      <c r="G106" s="1178">
        <f t="shared" ref="G106:G109" si="5">G107</f>
        <v>3186000</v>
      </c>
      <c r="H106" s="1179"/>
    </row>
    <row r="107" spans="1:8" ht="15">
      <c r="A107" s="641"/>
      <c r="B107" s="722" t="s">
        <v>200</v>
      </c>
      <c r="C107" s="845">
        <f>C108</f>
        <v>225558330</v>
      </c>
      <c r="D107" s="658"/>
      <c r="E107" s="659" t="s">
        <v>5</v>
      </c>
      <c r="F107" s="660">
        <f>F108</f>
        <v>426126157</v>
      </c>
      <c r="G107" s="672">
        <f t="shared" si="5"/>
        <v>3186000</v>
      </c>
      <c r="H107" s="1176"/>
    </row>
    <row r="108" spans="1:8" ht="25.5">
      <c r="A108" s="641"/>
      <c r="B108" s="723" t="s">
        <v>201</v>
      </c>
      <c r="C108" s="845">
        <f>C109</f>
        <v>225558330</v>
      </c>
      <c r="D108" s="658"/>
      <c r="E108" s="662" t="s">
        <v>4</v>
      </c>
      <c r="F108" s="660">
        <f>F109</f>
        <v>426126157</v>
      </c>
      <c r="G108" s="672">
        <f t="shared" si="5"/>
        <v>3186000</v>
      </c>
      <c r="H108" s="1176"/>
    </row>
    <row r="109" spans="1:8" ht="15">
      <c r="A109" s="641"/>
      <c r="B109" s="724" t="s">
        <v>202</v>
      </c>
      <c r="C109" s="845">
        <f>C110+C112</f>
        <v>225558330</v>
      </c>
      <c r="D109" s="654"/>
      <c r="E109" s="655" t="s">
        <v>136</v>
      </c>
      <c r="F109" s="663">
        <f>F110+F116</f>
        <v>426126157</v>
      </c>
      <c r="G109" s="1178">
        <f t="shared" si="5"/>
        <v>3186000</v>
      </c>
      <c r="H109" s="1176"/>
    </row>
    <row r="110" spans="1:8" ht="15">
      <c r="A110" s="641"/>
      <c r="B110" s="725" t="s">
        <v>203</v>
      </c>
      <c r="C110" s="846">
        <f>C111</f>
        <v>1000</v>
      </c>
      <c r="D110" s="658"/>
      <c r="E110" s="659" t="s">
        <v>2</v>
      </c>
      <c r="F110" s="660">
        <f>F111++F113</f>
        <v>425964323</v>
      </c>
      <c r="G110" s="664">
        <f>G111+G113+G115</f>
        <v>3186000</v>
      </c>
      <c r="H110" s="1176"/>
    </row>
    <row r="111" spans="1:8" ht="25.5">
      <c r="A111" s="641"/>
      <c r="B111" s="726" t="s">
        <v>204</v>
      </c>
      <c r="C111" s="846">
        <v>1000</v>
      </c>
      <c r="D111" s="658"/>
      <c r="E111" s="669" t="s">
        <v>1</v>
      </c>
      <c r="F111" s="660">
        <f>F112</f>
        <v>424267371</v>
      </c>
      <c r="G111" s="672">
        <f>G112</f>
        <v>3186000</v>
      </c>
      <c r="H111" s="1176"/>
    </row>
    <row r="112" spans="1:8" ht="25.5">
      <c r="A112" s="641"/>
      <c r="B112" s="725" t="s">
        <v>205</v>
      </c>
      <c r="C112" s="846">
        <f>C113</f>
        <v>225557330</v>
      </c>
      <c r="D112" s="658"/>
      <c r="E112" s="700" t="s">
        <v>17</v>
      </c>
      <c r="F112" s="660">
        <v>424267371</v>
      </c>
      <c r="G112" s="672">
        <v>3186000</v>
      </c>
      <c r="H112" s="1176"/>
    </row>
    <row r="113" spans="1:8" ht="25.5">
      <c r="A113" s="641"/>
      <c r="B113" s="726" t="s">
        <v>206</v>
      </c>
      <c r="C113" s="727">
        <v>225557330</v>
      </c>
      <c r="D113" s="668"/>
      <c r="E113" s="702" t="s">
        <v>15</v>
      </c>
      <c r="F113" s="660">
        <f>F114</f>
        <v>1696952</v>
      </c>
      <c r="G113" s="664"/>
      <c r="H113" s="1176"/>
    </row>
    <row r="114" spans="1:8" ht="25.5">
      <c r="A114" s="641"/>
      <c r="B114" s="722" t="s">
        <v>207</v>
      </c>
      <c r="C114" s="727">
        <v>300000</v>
      </c>
      <c r="D114" s="668"/>
      <c r="E114" s="700" t="s">
        <v>193</v>
      </c>
      <c r="F114" s="660">
        <f>F115</f>
        <v>1696952</v>
      </c>
      <c r="G114" s="1056"/>
      <c r="H114" s="1176"/>
    </row>
    <row r="115" spans="1:8" ht="25.5">
      <c r="A115" s="641"/>
      <c r="B115" s="722" t="s">
        <v>49</v>
      </c>
      <c r="C115" s="727">
        <f>C116</f>
        <v>10108475</v>
      </c>
      <c r="D115" s="668"/>
      <c r="E115" s="705" t="s">
        <v>18</v>
      </c>
      <c r="F115" s="660">
        <v>1696952</v>
      </c>
      <c r="G115" s="672"/>
      <c r="H115" s="1176"/>
    </row>
    <row r="116" spans="1:8" ht="15">
      <c r="A116" s="641"/>
      <c r="B116" s="723" t="s">
        <v>50</v>
      </c>
      <c r="C116" s="727">
        <f>C117+C118</f>
        <v>10108475</v>
      </c>
      <c r="D116" s="668"/>
      <c r="E116" s="659" t="s">
        <v>19</v>
      </c>
      <c r="F116" s="660">
        <f>F117</f>
        <v>161834</v>
      </c>
      <c r="G116" s="672"/>
      <c r="H116" s="1176"/>
    </row>
    <row r="117" spans="1:8" ht="25.5">
      <c r="A117" s="641"/>
      <c r="B117" s="724" t="s">
        <v>208</v>
      </c>
      <c r="C117" s="727">
        <v>435863</v>
      </c>
      <c r="D117" s="668"/>
      <c r="E117" s="662" t="s">
        <v>110</v>
      </c>
      <c r="F117" s="660">
        <f>F118</f>
        <v>161834</v>
      </c>
      <c r="G117" s="672"/>
      <c r="H117" s="1176"/>
    </row>
    <row r="118" spans="1:8" ht="15">
      <c r="A118" s="641"/>
      <c r="B118" s="724" t="s">
        <v>209</v>
      </c>
      <c r="C118" s="727">
        <f>C119</f>
        <v>9672612</v>
      </c>
      <c r="D118" s="668"/>
      <c r="E118" s="662" t="s">
        <v>111</v>
      </c>
      <c r="F118" s="660">
        <f>F119</f>
        <v>161834</v>
      </c>
      <c r="G118" s="1180"/>
      <c r="H118" s="1176"/>
    </row>
    <row r="119" spans="1:8" ht="25.5">
      <c r="A119" s="641"/>
      <c r="B119" s="725" t="s">
        <v>210</v>
      </c>
      <c r="C119" s="727">
        <f>C120+C121</f>
        <v>9672612</v>
      </c>
      <c r="D119" s="668"/>
      <c r="E119" s="670" t="s">
        <v>112</v>
      </c>
      <c r="F119" s="660">
        <v>161834</v>
      </c>
      <c r="G119" s="1180"/>
      <c r="H119" s="1176"/>
    </row>
    <row r="120" spans="1:8" ht="25.5">
      <c r="A120" s="641"/>
      <c r="B120" s="725" t="s">
        <v>211</v>
      </c>
      <c r="C120" s="727">
        <v>250680</v>
      </c>
      <c r="D120" s="668"/>
      <c r="E120" s="1181"/>
      <c r="F120" s="660"/>
      <c r="G120" s="1180"/>
      <c r="H120" s="1176"/>
    </row>
    <row r="121" spans="1:8" ht="25.5">
      <c r="A121" s="641"/>
      <c r="B121" s="725" t="s">
        <v>212</v>
      </c>
      <c r="C121" s="727">
        <v>9421932</v>
      </c>
      <c r="D121" s="668"/>
      <c r="E121" s="1182"/>
      <c r="F121" s="660"/>
      <c r="G121" s="1180"/>
      <c r="H121" s="1176"/>
    </row>
    <row r="122" spans="1:8" ht="15">
      <c r="A122" s="641"/>
      <c r="B122" s="731" t="s">
        <v>3</v>
      </c>
      <c r="C122" s="1183">
        <f>C123</f>
        <v>222394726</v>
      </c>
      <c r="D122" s="1184">
        <f>D123</f>
        <v>-3186000</v>
      </c>
      <c r="E122" s="1182"/>
      <c r="F122" s="660"/>
      <c r="G122" s="1180"/>
      <c r="H122" s="1176"/>
    </row>
    <row r="123" spans="1:8" ht="15">
      <c r="A123" s="641"/>
      <c r="B123" s="722" t="s">
        <v>2</v>
      </c>
      <c r="C123" s="727">
        <f>C124+C127+C130</f>
        <v>222394726</v>
      </c>
      <c r="D123" s="1185">
        <f>D127</f>
        <v>-3186000</v>
      </c>
      <c r="E123" s="1182"/>
      <c r="F123" s="660"/>
      <c r="G123" s="1180"/>
      <c r="H123" s="1176"/>
    </row>
    <row r="124" spans="1:8" ht="15">
      <c r="A124" s="641"/>
      <c r="B124" s="732" t="s">
        <v>12</v>
      </c>
      <c r="C124" s="727">
        <f>C125+C126</f>
        <v>1626113</v>
      </c>
      <c r="D124" s="1185"/>
      <c r="E124" s="1182"/>
      <c r="F124" s="660"/>
      <c r="G124" s="1180"/>
      <c r="H124" s="1176"/>
    </row>
    <row r="125" spans="1:8" ht="15">
      <c r="A125" s="641"/>
      <c r="B125" s="733" t="s">
        <v>13</v>
      </c>
      <c r="C125" s="727">
        <v>1487399</v>
      </c>
      <c r="D125" s="1185"/>
      <c r="E125" s="1182"/>
      <c r="F125" s="660"/>
      <c r="G125" s="1180"/>
      <c r="H125" s="1176"/>
    </row>
    <row r="126" spans="1:8" ht="15">
      <c r="A126" s="641"/>
      <c r="B126" s="733" t="s">
        <v>14</v>
      </c>
      <c r="C126" s="727">
        <v>138714</v>
      </c>
      <c r="D126" s="1185"/>
      <c r="E126" s="1182"/>
      <c r="F126" s="660"/>
      <c r="G126" s="1180"/>
      <c r="H126" s="1176"/>
    </row>
    <row r="127" spans="1:8" ht="15">
      <c r="A127" s="641"/>
      <c r="B127" s="723" t="s">
        <v>1</v>
      </c>
      <c r="C127" s="727">
        <f>C128+C129</f>
        <v>181511521</v>
      </c>
      <c r="D127" s="1185">
        <f>D129</f>
        <v>-3186000</v>
      </c>
      <c r="E127" s="1182"/>
      <c r="F127" s="660"/>
      <c r="G127" s="1180"/>
      <c r="H127" s="1176"/>
    </row>
    <row r="128" spans="1:8" ht="15">
      <c r="A128" s="641"/>
      <c r="B128" s="724" t="s">
        <v>0</v>
      </c>
      <c r="C128" s="727">
        <v>3856435</v>
      </c>
      <c r="D128" s="1186"/>
      <c r="E128" s="1182"/>
      <c r="F128" s="660"/>
      <c r="G128" s="1180"/>
      <c r="H128" s="1176"/>
    </row>
    <row r="129" spans="1:8" ht="15">
      <c r="A129" s="641"/>
      <c r="B129" s="724" t="s">
        <v>17</v>
      </c>
      <c r="C129" s="727">
        <v>177655086</v>
      </c>
      <c r="D129" s="1185">
        <f>-3186000</f>
        <v>-3186000</v>
      </c>
      <c r="E129" s="1182"/>
      <c r="F129" s="660"/>
      <c r="G129" s="1180"/>
      <c r="H129" s="1176"/>
    </row>
    <row r="130" spans="1:8" ht="25.5">
      <c r="A130" s="641"/>
      <c r="B130" s="723" t="s">
        <v>15</v>
      </c>
      <c r="C130" s="727">
        <f>C131+C133</f>
        <v>39257092</v>
      </c>
      <c r="D130" s="668"/>
      <c r="E130" s="1182"/>
      <c r="F130" s="660"/>
      <c r="G130" s="1180"/>
      <c r="H130" s="1176"/>
    </row>
    <row r="131" spans="1:8" ht="25.5">
      <c r="A131" s="641"/>
      <c r="B131" s="724" t="s">
        <v>16</v>
      </c>
      <c r="C131" s="727">
        <f>C132</f>
        <v>36850728</v>
      </c>
      <c r="D131" s="668"/>
      <c r="E131" s="1182"/>
      <c r="F131" s="660"/>
      <c r="G131" s="1180"/>
      <c r="H131" s="1176"/>
    </row>
    <row r="132" spans="1:8" ht="25.5">
      <c r="A132" s="641"/>
      <c r="B132" s="725" t="s">
        <v>213</v>
      </c>
      <c r="C132" s="727">
        <v>36850728</v>
      </c>
      <c r="D132" s="668"/>
      <c r="E132" s="1182"/>
      <c r="F132" s="660"/>
      <c r="G132" s="1180"/>
      <c r="H132" s="1176"/>
    </row>
    <row r="133" spans="1:8" ht="25.5">
      <c r="A133" s="641"/>
      <c r="B133" s="724" t="s">
        <v>28</v>
      </c>
      <c r="C133" s="727">
        <f>C134</f>
        <v>2406364</v>
      </c>
      <c r="D133" s="668"/>
      <c r="E133" s="1182"/>
      <c r="F133" s="660"/>
      <c r="G133" s="1180"/>
      <c r="H133" s="1176"/>
    </row>
    <row r="134" spans="1:8" ht="25.5">
      <c r="A134" s="641"/>
      <c r="B134" s="725" t="s">
        <v>109</v>
      </c>
      <c r="C134" s="727">
        <v>2406364</v>
      </c>
      <c r="D134" s="668"/>
      <c r="E134" s="1182"/>
      <c r="F134" s="660"/>
      <c r="G134" s="1180"/>
      <c r="H134" s="1176"/>
    </row>
    <row r="135" spans="1:8" ht="15">
      <c r="A135" s="641"/>
      <c r="B135" s="734" t="s">
        <v>30</v>
      </c>
      <c r="C135" s="727">
        <f>C106-C122</f>
        <v>13572079</v>
      </c>
      <c r="D135" s="1187">
        <f>D106-D122</f>
        <v>3186000</v>
      </c>
      <c r="E135" s="1182"/>
      <c r="F135" s="660"/>
      <c r="G135" s="1180"/>
      <c r="H135" s="1176"/>
    </row>
    <row r="136" spans="1:8" ht="15">
      <c r="A136" s="641"/>
      <c r="B136" s="736" t="s">
        <v>31</v>
      </c>
      <c r="C136" s="727">
        <f>-C135</f>
        <v>-13572079</v>
      </c>
      <c r="D136" s="1187">
        <f>-D135</f>
        <v>-3186000</v>
      </c>
      <c r="E136" s="1182"/>
      <c r="F136" s="660"/>
      <c r="G136" s="1180"/>
      <c r="H136" s="1176"/>
    </row>
    <row r="137" spans="1:8" ht="15">
      <c r="A137" s="641"/>
      <c r="B137" s="736" t="s">
        <v>32</v>
      </c>
      <c r="C137" s="727">
        <f>C136</f>
        <v>-13572079</v>
      </c>
      <c r="D137" s="1187">
        <f>D136</f>
        <v>-3186000</v>
      </c>
      <c r="E137" s="1182"/>
      <c r="F137" s="660"/>
      <c r="G137" s="1180"/>
      <c r="H137" s="1176"/>
    </row>
    <row r="138" spans="1:8" ht="26.25" thickBot="1">
      <c r="A138" s="641"/>
      <c r="B138" s="737" t="s">
        <v>214</v>
      </c>
      <c r="C138" s="738">
        <f>C137</f>
        <v>-13572079</v>
      </c>
      <c r="D138" s="735">
        <f>D137</f>
        <v>-3186000</v>
      </c>
      <c r="E138" s="730"/>
      <c r="F138" s="728"/>
      <c r="G138" s="729"/>
      <c r="H138" s="1176"/>
    </row>
    <row r="139" spans="1:8" ht="15">
      <c r="A139" s="641"/>
      <c r="B139" s="716" t="s">
        <v>195</v>
      </c>
      <c r="C139" s="739"/>
      <c r="D139" s="679"/>
      <c r="E139" s="643" t="s">
        <v>187</v>
      </c>
      <c r="F139" s="680"/>
      <c r="G139" s="681"/>
      <c r="H139" s="1176"/>
    </row>
    <row r="140" spans="1:8" ht="15">
      <c r="A140" s="641"/>
      <c r="B140" s="847" t="s">
        <v>25</v>
      </c>
      <c r="C140" s="740"/>
      <c r="D140" s="623"/>
      <c r="E140" s="832" t="s">
        <v>25</v>
      </c>
      <c r="F140" s="683"/>
      <c r="G140" s="617"/>
      <c r="H140" s="1176"/>
    </row>
    <row r="141" spans="1:8" ht="15">
      <c r="A141" s="641"/>
      <c r="B141" s="741" t="s">
        <v>34</v>
      </c>
      <c r="C141" s="742"/>
      <c r="D141" s="743"/>
      <c r="E141" s="687" t="s">
        <v>34</v>
      </c>
      <c r="F141" s="688"/>
      <c r="G141" s="689"/>
      <c r="H141" s="1176"/>
    </row>
    <row r="142" spans="1:8" ht="15">
      <c r="A142" s="641"/>
      <c r="B142" s="744" t="s">
        <v>24</v>
      </c>
      <c r="C142" s="740"/>
      <c r="D142" s="623"/>
      <c r="E142" s="833" t="s">
        <v>24</v>
      </c>
      <c r="F142" s="683"/>
      <c r="G142" s="617"/>
      <c r="H142" s="1176"/>
    </row>
    <row r="143" spans="1:8" ht="15">
      <c r="A143" s="641"/>
      <c r="B143" s="745" t="s">
        <v>199</v>
      </c>
      <c r="C143" s="746">
        <f>C144+C146+C147+C148</f>
        <v>5125293121</v>
      </c>
      <c r="D143" s="690"/>
      <c r="E143" s="655" t="s">
        <v>6</v>
      </c>
      <c r="F143" s="663">
        <f>F144+F145+F151</f>
        <v>1096916548</v>
      </c>
      <c r="G143" s="1178">
        <f>G151</f>
        <v>3186000</v>
      </c>
      <c r="H143" s="1179"/>
    </row>
    <row r="144" spans="1:8" ht="25.5">
      <c r="A144" s="641"/>
      <c r="B144" s="747" t="s">
        <v>200</v>
      </c>
      <c r="C144" s="1188">
        <f>C145</f>
        <v>4665178768</v>
      </c>
      <c r="D144" s="691"/>
      <c r="E144" s="834" t="s">
        <v>11</v>
      </c>
      <c r="F144" s="660">
        <v>10702110</v>
      </c>
      <c r="G144" s="1178"/>
      <c r="H144" s="1176"/>
    </row>
    <row r="145" spans="1:8" ht="15">
      <c r="A145" s="641"/>
      <c r="B145" s="749" t="s">
        <v>201</v>
      </c>
      <c r="C145" s="1189">
        <v>4665178768</v>
      </c>
      <c r="D145" s="691"/>
      <c r="E145" s="834" t="s">
        <v>49</v>
      </c>
      <c r="F145" s="660">
        <f>F146</f>
        <v>122735</v>
      </c>
      <c r="G145" s="1178"/>
      <c r="H145" s="1176"/>
    </row>
    <row r="146" spans="1:8" ht="15">
      <c r="A146" s="641"/>
      <c r="B146" s="747" t="s">
        <v>207</v>
      </c>
      <c r="C146" s="1190">
        <v>127621589</v>
      </c>
      <c r="D146" s="690"/>
      <c r="E146" s="835" t="s">
        <v>50</v>
      </c>
      <c r="F146" s="660">
        <f>F147+F150</f>
        <v>122735</v>
      </c>
      <c r="G146" s="1178"/>
      <c r="H146" s="1176"/>
    </row>
    <row r="147" spans="1:8" ht="26.25">
      <c r="A147" s="641"/>
      <c r="B147" s="747" t="s">
        <v>11</v>
      </c>
      <c r="C147" s="748">
        <v>56125</v>
      </c>
      <c r="D147" s="691"/>
      <c r="E147" s="836" t="s">
        <v>51</v>
      </c>
      <c r="F147" s="660">
        <f>F148</f>
        <v>107735</v>
      </c>
      <c r="G147" s="1178"/>
      <c r="H147" s="1176"/>
    </row>
    <row r="148" spans="1:8" ht="25.5">
      <c r="A148" s="641"/>
      <c r="B148" s="750" t="s">
        <v>49</v>
      </c>
      <c r="C148" s="748">
        <f>C149</f>
        <v>332436639</v>
      </c>
      <c r="D148" s="691"/>
      <c r="E148" s="837" t="s">
        <v>52</v>
      </c>
      <c r="F148" s="660">
        <f>F149</f>
        <v>107735</v>
      </c>
      <c r="G148" s="1178"/>
      <c r="H148" s="1176"/>
    </row>
    <row r="149" spans="1:8" ht="25.5">
      <c r="A149" s="641"/>
      <c r="B149" s="751" t="s">
        <v>50</v>
      </c>
      <c r="C149" s="1190">
        <v>332436639</v>
      </c>
      <c r="D149" s="617"/>
      <c r="E149" s="838" t="s">
        <v>106</v>
      </c>
      <c r="F149" s="660">
        <v>107735</v>
      </c>
      <c r="G149" s="1178"/>
      <c r="H149" s="1176"/>
    </row>
    <row r="150" spans="1:8" ht="25.5">
      <c r="A150" s="641"/>
      <c r="B150" s="752" t="s">
        <v>3</v>
      </c>
      <c r="C150" s="746">
        <f>C151+C166</f>
        <v>4692706382</v>
      </c>
      <c r="D150" s="753">
        <f>D151</f>
        <v>-3186000</v>
      </c>
      <c r="E150" s="836" t="s">
        <v>107</v>
      </c>
      <c r="F150" s="660">
        <v>15000</v>
      </c>
      <c r="G150" s="1178"/>
      <c r="H150" s="1176"/>
    </row>
    <row r="151" spans="1:8" ht="15">
      <c r="A151" s="641"/>
      <c r="B151" s="747" t="s">
        <v>2</v>
      </c>
      <c r="C151" s="754">
        <f>C152+C155+C158+C160</f>
        <v>4691660596</v>
      </c>
      <c r="D151" s="697">
        <f>D155</f>
        <v>-3186000</v>
      </c>
      <c r="E151" s="839" t="s">
        <v>5</v>
      </c>
      <c r="F151" s="660">
        <f>F152</f>
        <v>1086091703</v>
      </c>
      <c r="G151" s="672">
        <f>G152</f>
        <v>3186000</v>
      </c>
      <c r="H151" s="1176"/>
    </row>
    <row r="152" spans="1:8" ht="26.25">
      <c r="A152" s="641"/>
      <c r="B152" s="749" t="s">
        <v>12</v>
      </c>
      <c r="C152" s="754">
        <f>C153+C154</f>
        <v>28538039</v>
      </c>
      <c r="D152" s="697"/>
      <c r="E152" s="840" t="s">
        <v>4</v>
      </c>
      <c r="F152" s="660">
        <v>1086091703</v>
      </c>
      <c r="G152" s="672">
        <f>G153</f>
        <v>3186000</v>
      </c>
      <c r="H152" s="1176"/>
    </row>
    <row r="153" spans="1:8" ht="15">
      <c r="A153" s="641"/>
      <c r="B153" s="755" t="s">
        <v>13</v>
      </c>
      <c r="C153" s="1190">
        <v>20954985</v>
      </c>
      <c r="D153" s="699"/>
      <c r="E153" s="655" t="s">
        <v>136</v>
      </c>
      <c r="F153" s="663">
        <f>F154+F168</f>
        <v>1096916548</v>
      </c>
      <c r="G153" s="1178">
        <f>G154+G168</f>
        <v>3186000</v>
      </c>
      <c r="H153" s="1176"/>
    </row>
    <row r="154" spans="1:8" ht="15">
      <c r="B154" s="755" t="s">
        <v>14</v>
      </c>
      <c r="C154" s="1190">
        <v>7583054</v>
      </c>
      <c r="D154" s="699"/>
      <c r="E154" s="659" t="s">
        <v>2</v>
      </c>
      <c r="F154" s="660">
        <f>F155+F158+F161+F163</f>
        <v>1095343690</v>
      </c>
      <c r="G154" s="664">
        <f>G155+G158+G161+G163</f>
        <v>3186000</v>
      </c>
      <c r="H154" s="1176"/>
    </row>
    <row r="155" spans="1:8" ht="15">
      <c r="B155" s="749" t="s">
        <v>1</v>
      </c>
      <c r="C155" s="754">
        <f>C156+C157</f>
        <v>4660426006</v>
      </c>
      <c r="D155" s="697">
        <f>D157</f>
        <v>-3186000</v>
      </c>
      <c r="E155" s="662" t="s">
        <v>12</v>
      </c>
      <c r="F155" s="660">
        <f>F156+F157</f>
        <v>101821129</v>
      </c>
      <c r="G155" s="664"/>
      <c r="H155" s="1176"/>
    </row>
    <row r="156" spans="1:8" ht="15">
      <c r="B156" s="755" t="s">
        <v>0</v>
      </c>
      <c r="C156" s="1190">
        <v>4369517</v>
      </c>
      <c r="D156" s="697"/>
      <c r="E156" s="700" t="s">
        <v>13</v>
      </c>
      <c r="F156" s="660">
        <v>80655896</v>
      </c>
      <c r="G156" s="672"/>
      <c r="H156" s="1176"/>
    </row>
    <row r="157" spans="1:8" ht="15">
      <c r="B157" s="755" t="s">
        <v>17</v>
      </c>
      <c r="C157" s="1190">
        <v>4656056489</v>
      </c>
      <c r="D157" s="697">
        <f>-3186000</f>
        <v>-3186000</v>
      </c>
      <c r="E157" s="700" t="s">
        <v>14</v>
      </c>
      <c r="F157" s="660">
        <v>21165233</v>
      </c>
      <c r="G157" s="672"/>
      <c r="H157" s="1176"/>
    </row>
    <row r="158" spans="1:8" ht="26.25">
      <c r="B158" s="749" t="s">
        <v>26</v>
      </c>
      <c r="C158" s="754">
        <f>C159</f>
        <v>22689</v>
      </c>
      <c r="D158" s="699"/>
      <c r="E158" s="669" t="s">
        <v>1</v>
      </c>
      <c r="F158" s="660">
        <f>F159+F160</f>
        <v>580168129</v>
      </c>
      <c r="G158" s="664">
        <f>G160</f>
        <v>3186000</v>
      </c>
      <c r="H158" s="1176"/>
    </row>
    <row r="159" spans="1:8" ht="15">
      <c r="B159" s="755" t="s">
        <v>27</v>
      </c>
      <c r="C159" s="754">
        <v>22689</v>
      </c>
      <c r="D159" s="697"/>
      <c r="E159" s="700" t="s">
        <v>0</v>
      </c>
      <c r="F159" s="660">
        <v>38604790</v>
      </c>
      <c r="G159" s="672"/>
      <c r="H159" s="1176"/>
    </row>
    <row r="160" spans="1:8" ht="26.25">
      <c r="B160" s="749" t="s">
        <v>15</v>
      </c>
      <c r="C160" s="754">
        <f>C161+C163</f>
        <v>2673862</v>
      </c>
      <c r="D160" s="697"/>
      <c r="E160" s="700" t="s">
        <v>17</v>
      </c>
      <c r="F160" s="660">
        <v>541563339</v>
      </c>
      <c r="G160" s="672">
        <v>3186000</v>
      </c>
      <c r="H160" s="1176"/>
    </row>
    <row r="161" spans="2:8" ht="25.5">
      <c r="B161" s="1191" t="s">
        <v>215</v>
      </c>
      <c r="C161" s="1187">
        <f>C162</f>
        <v>15000</v>
      </c>
      <c r="D161" s="699"/>
      <c r="E161" s="662" t="s">
        <v>26</v>
      </c>
      <c r="F161" s="660">
        <f>F162</f>
        <v>231992</v>
      </c>
      <c r="G161" s="664"/>
      <c r="H161" s="1176"/>
    </row>
    <row r="162" spans="2:8" ht="26.25">
      <c r="B162" s="756" t="s">
        <v>216</v>
      </c>
      <c r="C162" s="1187">
        <v>15000</v>
      </c>
      <c r="D162" s="699"/>
      <c r="E162" s="700" t="s">
        <v>27</v>
      </c>
      <c r="F162" s="660">
        <v>231992</v>
      </c>
      <c r="G162" s="672"/>
      <c r="H162" s="1176"/>
    </row>
    <row r="163" spans="2:8" ht="26.25">
      <c r="B163" s="755" t="s">
        <v>28</v>
      </c>
      <c r="C163" s="754">
        <f>C164+C165</f>
        <v>2658862</v>
      </c>
      <c r="D163" s="697"/>
      <c r="E163" s="702" t="s">
        <v>15</v>
      </c>
      <c r="F163" s="1192">
        <f>F164+F166</f>
        <v>413122440</v>
      </c>
      <c r="G163" s="1193"/>
      <c r="H163" s="1176"/>
    </row>
    <row r="164" spans="2:8" ht="26.25">
      <c r="B164" s="756" t="s">
        <v>109</v>
      </c>
      <c r="C164" s="1190">
        <v>2527235</v>
      </c>
      <c r="D164" s="697"/>
      <c r="E164" s="700" t="s">
        <v>193</v>
      </c>
      <c r="F164" s="660">
        <f>F165</f>
        <v>331426944</v>
      </c>
      <c r="G164" s="664"/>
      <c r="H164" s="1176"/>
    </row>
    <row r="165" spans="2:8" ht="39">
      <c r="B165" s="756" t="s">
        <v>29</v>
      </c>
      <c r="C165" s="1190">
        <v>131627</v>
      </c>
      <c r="D165" s="699"/>
      <c r="E165" s="705" t="s">
        <v>18</v>
      </c>
      <c r="F165" s="660">
        <v>331426944</v>
      </c>
      <c r="G165" s="664"/>
      <c r="H165" s="1176"/>
    </row>
    <row r="166" spans="2:8" ht="25.5">
      <c r="B166" s="750" t="s">
        <v>19</v>
      </c>
      <c r="C166" s="754">
        <f>C167</f>
        <v>1045786</v>
      </c>
      <c r="D166" s="699"/>
      <c r="E166" s="700" t="s">
        <v>191</v>
      </c>
      <c r="F166" s="660">
        <f>F167</f>
        <v>81695496</v>
      </c>
      <c r="G166" s="664"/>
      <c r="H166" s="1176"/>
    </row>
    <row r="167" spans="2:8" ht="25.5">
      <c r="B167" s="751" t="s">
        <v>20</v>
      </c>
      <c r="C167" s="1190">
        <v>1045786</v>
      </c>
      <c r="D167" s="697"/>
      <c r="E167" s="705" t="s">
        <v>192</v>
      </c>
      <c r="F167" s="660">
        <v>81695496</v>
      </c>
      <c r="G167" s="672"/>
      <c r="H167" s="1176"/>
    </row>
    <row r="168" spans="2:8" ht="15">
      <c r="B168" s="757" t="s">
        <v>30</v>
      </c>
      <c r="C168" s="754">
        <f>C143-C150</f>
        <v>432586739</v>
      </c>
      <c r="D168" s="754">
        <f>D143-D150</f>
        <v>3186000</v>
      </c>
      <c r="E168" s="659" t="s">
        <v>19</v>
      </c>
      <c r="F168" s="660">
        <f>F169+F170</f>
        <v>1572858</v>
      </c>
      <c r="G168" s="672"/>
      <c r="H168" s="1179"/>
    </row>
    <row r="169" spans="2:8" ht="15">
      <c r="B169" s="758" t="s">
        <v>31</v>
      </c>
      <c r="C169" s="754">
        <f>-C168</f>
        <v>-432586739</v>
      </c>
      <c r="D169" s="754">
        <f>-D168</f>
        <v>-3186000</v>
      </c>
      <c r="E169" s="662" t="s">
        <v>20</v>
      </c>
      <c r="F169" s="660">
        <v>1361786</v>
      </c>
      <c r="G169" s="672"/>
      <c r="H169" s="1176"/>
    </row>
    <row r="170" spans="2:8" ht="15">
      <c r="B170" s="747" t="s">
        <v>32</v>
      </c>
      <c r="C170" s="754">
        <f>C169</f>
        <v>-432586739</v>
      </c>
      <c r="D170" s="754">
        <f>D169</f>
        <v>-3186000</v>
      </c>
      <c r="E170" s="662" t="s">
        <v>110</v>
      </c>
      <c r="F170" s="660">
        <f>F172</f>
        <v>211072</v>
      </c>
      <c r="G170" s="672"/>
      <c r="H170" s="1176"/>
    </row>
    <row r="171" spans="2:8" ht="26.25">
      <c r="B171" s="749" t="s">
        <v>214</v>
      </c>
      <c r="C171" s="754">
        <f>C170</f>
        <v>-432586739</v>
      </c>
      <c r="D171" s="754">
        <f>D170</f>
        <v>-3186000</v>
      </c>
      <c r="E171" s="662" t="s">
        <v>111</v>
      </c>
      <c r="F171" s="660">
        <f>F172</f>
        <v>211072</v>
      </c>
      <c r="G171" s="672"/>
      <c r="H171" s="1176"/>
    </row>
    <row r="172" spans="2:8" ht="26.25" thickBot="1">
      <c r="B172" s="759"/>
      <c r="C172" s="760"/>
      <c r="D172" s="708"/>
      <c r="E172" s="709" t="s">
        <v>112</v>
      </c>
      <c r="F172" s="710">
        <v>211072</v>
      </c>
      <c r="G172" s="711"/>
      <c r="H172" s="1176"/>
    </row>
    <row r="173" spans="2:8" ht="15">
      <c r="B173" s="848" t="s">
        <v>74</v>
      </c>
      <c r="C173" s="761"/>
      <c r="D173" s="762"/>
      <c r="E173" s="841" t="s">
        <v>74</v>
      </c>
      <c r="F173" s="712"/>
      <c r="G173" s="713"/>
      <c r="H173" s="1176"/>
    </row>
    <row r="174" spans="2:8" ht="15">
      <c r="B174" s="745" t="s">
        <v>199</v>
      </c>
      <c r="C174" s="746">
        <f>C175+C177+C178+C179</f>
        <v>5428715792</v>
      </c>
      <c r="D174" s="763"/>
      <c r="E174" s="655" t="s">
        <v>6</v>
      </c>
      <c r="F174" s="663">
        <f>F175+F176+F182</f>
        <v>1177788212</v>
      </c>
      <c r="G174" s="1178">
        <f>G182</f>
        <v>3186000</v>
      </c>
      <c r="H174" s="1179"/>
    </row>
    <row r="175" spans="2:8" ht="25.5">
      <c r="B175" s="747" t="s">
        <v>200</v>
      </c>
      <c r="C175" s="748">
        <f>C176</f>
        <v>4951516374</v>
      </c>
      <c r="D175" s="764"/>
      <c r="E175" s="834" t="s">
        <v>11</v>
      </c>
      <c r="F175" s="660">
        <v>11173826</v>
      </c>
      <c r="G175" s="1178"/>
      <c r="H175" s="1179"/>
    </row>
    <row r="176" spans="2:8" ht="15">
      <c r="B176" s="749" t="s">
        <v>201</v>
      </c>
      <c r="C176" s="1190">
        <v>4951516374</v>
      </c>
      <c r="D176" s="764"/>
      <c r="E176" s="834" t="s">
        <v>49</v>
      </c>
      <c r="F176" s="660">
        <f>F177</f>
        <v>122735</v>
      </c>
      <c r="G176" s="1178"/>
      <c r="H176" s="1176"/>
    </row>
    <row r="177" spans="2:8" ht="15">
      <c r="B177" s="747" t="s">
        <v>207</v>
      </c>
      <c r="C177" s="1190">
        <v>87172579</v>
      </c>
      <c r="D177" s="763"/>
      <c r="E177" s="835" t="s">
        <v>50</v>
      </c>
      <c r="F177" s="660">
        <f>F178+F181</f>
        <v>122735</v>
      </c>
      <c r="G177" s="1178"/>
      <c r="H177" s="1176"/>
    </row>
    <row r="178" spans="2:8" ht="26.25">
      <c r="B178" s="747" t="s">
        <v>11</v>
      </c>
      <c r="C178" s="748">
        <v>56125</v>
      </c>
      <c r="D178" s="764"/>
      <c r="E178" s="836" t="s">
        <v>51</v>
      </c>
      <c r="F178" s="660">
        <f>F179</f>
        <v>107735</v>
      </c>
      <c r="G178" s="1178"/>
      <c r="H178" s="1176"/>
    </row>
    <row r="179" spans="2:8" ht="25.5">
      <c r="B179" s="750" t="s">
        <v>49</v>
      </c>
      <c r="C179" s="748">
        <f>C180</f>
        <v>389970714</v>
      </c>
      <c r="D179" s="764"/>
      <c r="E179" s="837" t="s">
        <v>52</v>
      </c>
      <c r="F179" s="660">
        <f>F180</f>
        <v>107735</v>
      </c>
      <c r="G179" s="1178"/>
      <c r="H179" s="1176"/>
    </row>
    <row r="180" spans="2:8" ht="25.5">
      <c r="B180" s="751" t="s">
        <v>50</v>
      </c>
      <c r="C180" s="1190">
        <v>389970714</v>
      </c>
      <c r="D180" s="617"/>
      <c r="E180" s="838" t="s">
        <v>106</v>
      </c>
      <c r="F180" s="660">
        <v>107735</v>
      </c>
      <c r="G180" s="1178"/>
      <c r="H180" s="1176"/>
    </row>
    <row r="181" spans="2:8" ht="25.5">
      <c r="B181" s="752" t="s">
        <v>3</v>
      </c>
      <c r="C181" s="746">
        <f>C182+C197</f>
        <v>5091027293</v>
      </c>
      <c r="D181" s="753">
        <f>D182</f>
        <v>-3186000</v>
      </c>
      <c r="E181" s="836" t="s">
        <v>107</v>
      </c>
      <c r="F181" s="660">
        <v>15000</v>
      </c>
      <c r="G181" s="1178"/>
      <c r="H181" s="1179"/>
    </row>
    <row r="182" spans="2:8" ht="15">
      <c r="B182" s="747" t="s">
        <v>2</v>
      </c>
      <c r="C182" s="754">
        <f>C183+C186+C189+C191</f>
        <v>5090014102</v>
      </c>
      <c r="D182" s="697">
        <f>D186</f>
        <v>-3186000</v>
      </c>
      <c r="E182" s="839" t="s">
        <v>5</v>
      </c>
      <c r="F182" s="660">
        <f>F183</f>
        <v>1166491651</v>
      </c>
      <c r="G182" s="672">
        <f>G183</f>
        <v>3186000</v>
      </c>
      <c r="H182" s="1176"/>
    </row>
    <row r="183" spans="2:8" ht="26.25">
      <c r="B183" s="749" t="s">
        <v>12</v>
      </c>
      <c r="C183" s="754">
        <f>C184+C185</f>
        <v>28884184</v>
      </c>
      <c r="D183" s="697"/>
      <c r="E183" s="840" t="s">
        <v>4</v>
      </c>
      <c r="F183" s="660">
        <v>1166491651</v>
      </c>
      <c r="G183" s="672">
        <f>G184</f>
        <v>3186000</v>
      </c>
      <c r="H183" s="1176"/>
    </row>
    <row r="184" spans="2:8" ht="15">
      <c r="B184" s="755" t="s">
        <v>13</v>
      </c>
      <c r="C184" s="1190">
        <v>20954985</v>
      </c>
      <c r="D184" s="699"/>
      <c r="E184" s="655" t="s">
        <v>136</v>
      </c>
      <c r="F184" s="663">
        <f>F185+F199</f>
        <v>1177788212</v>
      </c>
      <c r="G184" s="1178">
        <f>G185+G199</f>
        <v>3186000</v>
      </c>
      <c r="H184" s="1176"/>
    </row>
    <row r="185" spans="2:8" ht="15">
      <c r="B185" s="755" t="s">
        <v>14</v>
      </c>
      <c r="C185" s="1190">
        <v>7929199</v>
      </c>
      <c r="D185" s="699"/>
      <c r="E185" s="659" t="s">
        <v>2</v>
      </c>
      <c r="F185" s="660">
        <f>F186+F189+F192+F194</f>
        <v>1176301189</v>
      </c>
      <c r="G185" s="664">
        <f>G186+G189+G192+G194</f>
        <v>3186000</v>
      </c>
      <c r="H185" s="1176"/>
    </row>
    <row r="186" spans="2:8" ht="15">
      <c r="B186" s="749" t="s">
        <v>1</v>
      </c>
      <c r="C186" s="754">
        <f>C187+C188</f>
        <v>5058433367</v>
      </c>
      <c r="D186" s="697">
        <f>D188</f>
        <v>-3186000</v>
      </c>
      <c r="E186" s="662" t="s">
        <v>12</v>
      </c>
      <c r="F186" s="660">
        <f>F187+F188</f>
        <v>103385339</v>
      </c>
      <c r="G186" s="672"/>
      <c r="H186" s="1176"/>
    </row>
    <row r="187" spans="2:8" ht="15">
      <c r="B187" s="755" t="s">
        <v>0</v>
      </c>
      <c r="C187" s="1190">
        <v>4463894</v>
      </c>
      <c r="D187" s="697"/>
      <c r="E187" s="700" t="s">
        <v>13</v>
      </c>
      <c r="F187" s="660">
        <v>81793213</v>
      </c>
      <c r="G187" s="672"/>
      <c r="H187" s="1176"/>
    </row>
    <row r="188" spans="2:8" ht="15">
      <c r="B188" s="755" t="s">
        <v>17</v>
      </c>
      <c r="C188" s="1190">
        <v>5053969473</v>
      </c>
      <c r="D188" s="697">
        <f>-3186000</f>
        <v>-3186000</v>
      </c>
      <c r="E188" s="700" t="s">
        <v>14</v>
      </c>
      <c r="F188" s="660">
        <v>21592126</v>
      </c>
      <c r="G188" s="672"/>
      <c r="H188" s="1176"/>
    </row>
    <row r="189" spans="2:8" ht="26.25">
      <c r="B189" s="749" t="s">
        <v>26</v>
      </c>
      <c r="C189" s="754">
        <f>C190</f>
        <v>22689</v>
      </c>
      <c r="D189" s="699"/>
      <c r="E189" s="669" t="s">
        <v>1</v>
      </c>
      <c r="F189" s="660">
        <f>F190+F191</f>
        <v>599130075</v>
      </c>
      <c r="G189" s="672">
        <f>G191</f>
        <v>3186000</v>
      </c>
      <c r="H189" s="1176"/>
    </row>
    <row r="190" spans="2:8" ht="15">
      <c r="B190" s="755" t="s">
        <v>27</v>
      </c>
      <c r="C190" s="754">
        <v>22689</v>
      </c>
      <c r="D190" s="697"/>
      <c r="E190" s="700" t="s">
        <v>0</v>
      </c>
      <c r="F190" s="660">
        <v>39188065</v>
      </c>
      <c r="G190" s="672"/>
      <c r="H190" s="1176"/>
    </row>
    <row r="191" spans="2:8" ht="26.25">
      <c r="B191" s="749" t="s">
        <v>15</v>
      </c>
      <c r="C191" s="754">
        <f>C192+C194</f>
        <v>2673862</v>
      </c>
      <c r="D191" s="697"/>
      <c r="E191" s="700" t="s">
        <v>17</v>
      </c>
      <c r="F191" s="660">
        <v>559942010</v>
      </c>
      <c r="G191" s="672">
        <f>3186000</f>
        <v>3186000</v>
      </c>
      <c r="H191" s="1176"/>
    </row>
    <row r="192" spans="2:8" ht="25.5">
      <c r="B192" s="1191" t="s">
        <v>215</v>
      </c>
      <c r="C192" s="1187">
        <f>C193</f>
        <v>15000</v>
      </c>
      <c r="D192" s="699"/>
      <c r="E192" s="662" t="s">
        <v>26</v>
      </c>
      <c r="F192" s="660">
        <f>F193</f>
        <v>231992</v>
      </c>
      <c r="G192" s="672"/>
      <c r="H192" s="1176"/>
    </row>
    <row r="193" spans="2:8" ht="26.25">
      <c r="B193" s="756" t="s">
        <v>216</v>
      </c>
      <c r="C193" s="1187">
        <v>15000</v>
      </c>
      <c r="D193" s="699"/>
      <c r="E193" s="700" t="s">
        <v>27</v>
      </c>
      <c r="F193" s="660">
        <v>231992</v>
      </c>
      <c r="G193" s="672"/>
      <c r="H193" s="1176"/>
    </row>
    <row r="194" spans="2:8" ht="26.25">
      <c r="B194" s="755" t="s">
        <v>28</v>
      </c>
      <c r="C194" s="754">
        <f>C195+C196</f>
        <v>2658862</v>
      </c>
      <c r="D194" s="697"/>
      <c r="E194" s="702" t="s">
        <v>15</v>
      </c>
      <c r="F194" s="1192">
        <f>F195+F197</f>
        <v>473553783</v>
      </c>
      <c r="G194" s="1193"/>
      <c r="H194" s="1176"/>
    </row>
    <row r="195" spans="2:8" ht="26.25">
      <c r="B195" s="756" t="s">
        <v>109</v>
      </c>
      <c r="C195" s="1190">
        <v>2527235</v>
      </c>
      <c r="D195" s="697"/>
      <c r="E195" s="700" t="s">
        <v>193</v>
      </c>
      <c r="F195" s="660">
        <f>F196</f>
        <v>388875078</v>
      </c>
      <c r="G195" s="664"/>
      <c r="H195" s="1176"/>
    </row>
    <row r="196" spans="2:8" ht="39">
      <c r="B196" s="756" t="s">
        <v>29</v>
      </c>
      <c r="C196" s="1190">
        <v>131627</v>
      </c>
      <c r="D196" s="699"/>
      <c r="E196" s="705" t="s">
        <v>18</v>
      </c>
      <c r="F196" s="660">
        <v>388875078</v>
      </c>
      <c r="G196" s="672"/>
      <c r="H196" s="1176"/>
    </row>
    <row r="197" spans="2:8" ht="25.5">
      <c r="B197" s="750" t="s">
        <v>19</v>
      </c>
      <c r="C197" s="754">
        <f>C198</f>
        <v>1013191</v>
      </c>
      <c r="D197" s="699"/>
      <c r="E197" s="700" t="s">
        <v>191</v>
      </c>
      <c r="F197" s="660">
        <f>F198</f>
        <v>84678705</v>
      </c>
      <c r="G197" s="664"/>
      <c r="H197" s="1176"/>
    </row>
    <row r="198" spans="2:8" ht="25.5">
      <c r="B198" s="751" t="s">
        <v>20</v>
      </c>
      <c r="C198" s="1190">
        <v>1013191</v>
      </c>
      <c r="D198" s="697"/>
      <c r="E198" s="705" t="s">
        <v>192</v>
      </c>
      <c r="F198" s="660">
        <v>84678705</v>
      </c>
      <c r="G198" s="672"/>
      <c r="H198" s="1176"/>
    </row>
    <row r="199" spans="2:8" ht="15">
      <c r="B199" s="757" t="s">
        <v>30</v>
      </c>
      <c r="C199" s="754">
        <f>C174-C181</f>
        <v>337688499</v>
      </c>
      <c r="D199" s="765">
        <f>D174-D181</f>
        <v>3186000</v>
      </c>
      <c r="E199" s="659" t="s">
        <v>19</v>
      </c>
      <c r="F199" s="660">
        <f>F200+F201</f>
        <v>1487023</v>
      </c>
      <c r="G199" s="672"/>
      <c r="H199" s="1179"/>
    </row>
    <row r="200" spans="2:8" ht="15">
      <c r="B200" s="758" t="s">
        <v>31</v>
      </c>
      <c r="C200" s="754">
        <f>-C199</f>
        <v>-337688499</v>
      </c>
      <c r="D200" s="765">
        <f>-D199</f>
        <v>-3186000</v>
      </c>
      <c r="E200" s="662" t="s">
        <v>20</v>
      </c>
      <c r="F200" s="660">
        <v>1308546</v>
      </c>
      <c r="G200" s="672"/>
      <c r="H200" s="1176"/>
    </row>
    <row r="201" spans="2:8" ht="15">
      <c r="B201" s="747" t="s">
        <v>32</v>
      </c>
      <c r="C201" s="754">
        <f>C200</f>
        <v>-337688499</v>
      </c>
      <c r="D201" s="765">
        <f>D200</f>
        <v>-3186000</v>
      </c>
      <c r="E201" s="662" t="s">
        <v>110</v>
      </c>
      <c r="F201" s="660">
        <f>F203</f>
        <v>178477</v>
      </c>
      <c r="G201" s="672"/>
      <c r="H201" s="1176"/>
    </row>
    <row r="202" spans="2:8" ht="26.25">
      <c r="B202" s="749" t="s">
        <v>214</v>
      </c>
      <c r="C202" s="754">
        <f>C201</f>
        <v>-337688499</v>
      </c>
      <c r="D202" s="765">
        <f>D201</f>
        <v>-3186000</v>
      </c>
      <c r="E202" s="662" t="s">
        <v>111</v>
      </c>
      <c r="F202" s="660">
        <f>F203</f>
        <v>178477</v>
      </c>
      <c r="G202" s="672"/>
      <c r="H202" s="1176"/>
    </row>
    <row r="203" spans="2:8" ht="26.25" thickBot="1">
      <c r="B203" s="766"/>
      <c r="C203" s="760"/>
      <c r="D203" s="708"/>
      <c r="E203" s="709" t="s">
        <v>112</v>
      </c>
      <c r="F203" s="710">
        <v>178477</v>
      </c>
      <c r="G203" s="711"/>
      <c r="H203" s="1176"/>
    </row>
    <row r="204" spans="2:8" ht="87" customHeight="1" thickBot="1">
      <c r="B204" s="1600" t="s">
        <v>338</v>
      </c>
      <c r="C204" s="1645"/>
      <c r="D204" s="1645"/>
      <c r="E204" s="1645"/>
      <c r="F204" s="1645"/>
      <c r="G204" s="1646"/>
      <c r="H204" s="1176"/>
    </row>
  </sheetData>
  <mergeCells count="3">
    <mergeCell ref="B84:G84"/>
    <mergeCell ref="B101:G101"/>
    <mergeCell ref="B204:G204"/>
  </mergeCells>
  <pageMargins left="0.23622047244094491" right="0.11811023622047245" top="0.62992125984251968" bottom="0.59055118110236227" header="0.31496062992125984" footer="0.31496062992125984"/>
  <pageSetup paperSize="9" scale="75" orientation="landscape" r:id="rId1"/>
  <headerFooter>
    <oddFooter>&amp;L&amp;F&amp;C&amp;P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H128"/>
  <sheetViews>
    <sheetView topLeftCell="A97" zoomScale="70" zoomScaleNormal="70" workbookViewId="0"/>
  </sheetViews>
  <sheetFormatPr defaultColWidth="9.42578125" defaultRowHeight="12.75"/>
  <cols>
    <col min="1" max="1" width="7.5703125" style="433" customWidth="1"/>
    <col min="2" max="2" width="51.5703125" style="434" customWidth="1"/>
    <col min="3" max="3" width="15.85546875" style="435" customWidth="1"/>
    <col min="4" max="4" width="14.85546875" style="435" customWidth="1"/>
    <col min="5" max="5" width="52.28515625" style="433" customWidth="1"/>
    <col min="6" max="6" width="15.5703125" style="433" customWidth="1"/>
    <col min="7" max="7" width="14.140625" style="433" customWidth="1"/>
    <col min="8" max="8" width="16.5703125" style="433" customWidth="1"/>
    <col min="9" max="16384" width="9.42578125" style="433"/>
  </cols>
  <sheetData>
    <row r="1" spans="1:8" s="37" customFormat="1" ht="39.75" customHeight="1" thickBot="1">
      <c r="A1" s="192"/>
      <c r="B1" s="193"/>
      <c r="C1" s="194" t="s">
        <v>10</v>
      </c>
      <c r="D1" s="195" t="s">
        <v>9</v>
      </c>
      <c r="E1" s="193"/>
      <c r="F1" s="194" t="s">
        <v>10</v>
      </c>
      <c r="G1" s="195" t="s">
        <v>9</v>
      </c>
      <c r="H1" s="195" t="s">
        <v>64</v>
      </c>
    </row>
    <row r="2" spans="1:8" ht="17.25" customHeight="1">
      <c r="B2" s="437"/>
      <c r="C2" s="436"/>
      <c r="D2" s="436"/>
      <c r="E2" s="436"/>
      <c r="F2" s="436"/>
      <c r="G2" s="438"/>
    </row>
    <row r="3" spans="1:8" s="37" customFormat="1" ht="14.25" thickBot="1">
      <c r="A3" s="192"/>
      <c r="B3" s="186" t="s">
        <v>102</v>
      </c>
      <c r="C3" s="197"/>
      <c r="D3" s="197"/>
      <c r="E3" s="196"/>
      <c r="F3" s="197"/>
      <c r="G3" s="197"/>
    </row>
    <row r="4" spans="1:8" ht="13.5">
      <c r="A4" s="1174">
        <f>'LM PB'!A103+1</f>
        <v>36</v>
      </c>
      <c r="B4" s="1098" t="s">
        <v>102</v>
      </c>
      <c r="C4" s="445"/>
      <c r="D4" s="1099"/>
      <c r="E4" s="1100" t="s">
        <v>102</v>
      </c>
      <c r="F4" s="443"/>
      <c r="G4" s="1101"/>
      <c r="H4" s="975" t="s">
        <v>66</v>
      </c>
    </row>
    <row r="5" spans="1:8">
      <c r="B5" s="1102" t="s">
        <v>103</v>
      </c>
      <c r="C5" s="92"/>
      <c r="D5" s="1103"/>
      <c r="E5" s="1104" t="s">
        <v>103</v>
      </c>
      <c r="F5" s="92"/>
      <c r="G5" s="1103"/>
    </row>
    <row r="6" spans="1:8">
      <c r="B6" s="1105" t="s">
        <v>104</v>
      </c>
      <c r="C6" s="1106"/>
      <c r="D6" s="1107"/>
      <c r="E6" s="1108" t="s">
        <v>105</v>
      </c>
      <c r="F6" s="1106"/>
      <c r="G6" s="1107"/>
    </row>
    <row r="7" spans="1:8">
      <c r="B7" s="1109" t="s">
        <v>6</v>
      </c>
      <c r="C7" s="440">
        <v>4152803</v>
      </c>
      <c r="D7" s="1110">
        <v>-12158</v>
      </c>
      <c r="E7" s="1111" t="s">
        <v>6</v>
      </c>
      <c r="F7" s="440">
        <v>10646889</v>
      </c>
      <c r="G7" s="1110">
        <v>90018</v>
      </c>
    </row>
    <row r="8" spans="1:8">
      <c r="B8" s="839" t="s">
        <v>5</v>
      </c>
      <c r="C8" s="441">
        <v>4152803</v>
      </c>
      <c r="D8" s="1115">
        <v>-12158</v>
      </c>
      <c r="E8" s="1113" t="s">
        <v>5</v>
      </c>
      <c r="F8" s="441">
        <v>10646889</v>
      </c>
      <c r="G8" s="1112">
        <v>90018</v>
      </c>
    </row>
    <row r="9" spans="1:8" ht="25.5">
      <c r="B9" s="840" t="s">
        <v>4</v>
      </c>
      <c r="C9" s="1114">
        <v>4152803</v>
      </c>
      <c r="D9" s="1115">
        <v>-12158</v>
      </c>
      <c r="E9" s="1116" t="s">
        <v>4</v>
      </c>
      <c r="F9" s="1114">
        <v>10646889</v>
      </c>
      <c r="G9" s="1115">
        <v>90018</v>
      </c>
    </row>
    <row r="10" spans="1:8">
      <c r="B10" s="1109" t="s">
        <v>3</v>
      </c>
      <c r="C10" s="440">
        <v>4152803</v>
      </c>
      <c r="D10" s="1110">
        <v>-12158</v>
      </c>
      <c r="E10" s="1111" t="s">
        <v>3</v>
      </c>
      <c r="F10" s="440">
        <v>10646889</v>
      </c>
      <c r="G10" s="1110">
        <v>90018</v>
      </c>
    </row>
    <row r="11" spans="1:8">
      <c r="B11" s="839" t="s">
        <v>2</v>
      </c>
      <c r="C11" s="441">
        <v>4152803</v>
      </c>
      <c r="D11" s="1115">
        <v>-12158</v>
      </c>
      <c r="E11" s="1113" t="s">
        <v>2</v>
      </c>
      <c r="F11" s="441">
        <v>10450547</v>
      </c>
      <c r="G11" s="1112">
        <v>90018</v>
      </c>
    </row>
    <row r="12" spans="1:8">
      <c r="B12" s="615" t="s">
        <v>1</v>
      </c>
      <c r="C12" s="441">
        <v>3400645</v>
      </c>
      <c r="D12" s="1112"/>
      <c r="E12" s="1116" t="s">
        <v>12</v>
      </c>
      <c r="F12" s="441">
        <v>10445131</v>
      </c>
      <c r="G12" s="1112">
        <v>90018</v>
      </c>
    </row>
    <row r="13" spans="1:8">
      <c r="B13" s="598" t="s">
        <v>0</v>
      </c>
      <c r="C13" s="1114">
        <v>3400645</v>
      </c>
      <c r="D13" s="1115"/>
      <c r="E13" s="1117" t="s">
        <v>13</v>
      </c>
      <c r="F13" s="1114">
        <v>8883355</v>
      </c>
      <c r="G13" s="1115">
        <v>71058</v>
      </c>
    </row>
    <row r="14" spans="1:8" ht="25.5">
      <c r="B14" s="830" t="s">
        <v>15</v>
      </c>
      <c r="C14" s="441">
        <v>752158</v>
      </c>
      <c r="D14" s="1115">
        <v>-12158</v>
      </c>
      <c r="E14" s="1117" t="s">
        <v>14</v>
      </c>
      <c r="F14" s="1114">
        <v>1561776</v>
      </c>
      <c r="G14" s="1115">
        <v>18960</v>
      </c>
    </row>
    <row r="15" spans="1:8" ht="25.5">
      <c r="B15" s="1118" t="s">
        <v>28</v>
      </c>
      <c r="C15" s="441">
        <v>752158</v>
      </c>
      <c r="D15" s="1115">
        <v>-12158</v>
      </c>
      <c r="E15" s="830" t="s">
        <v>15</v>
      </c>
      <c r="F15" s="441">
        <v>5416</v>
      </c>
      <c r="G15" s="1112"/>
    </row>
    <row r="16" spans="1:8" ht="25.5">
      <c r="B16" s="1119" t="s">
        <v>109</v>
      </c>
      <c r="C16" s="1114">
        <v>402158</v>
      </c>
      <c r="D16" s="1115">
        <v>-12158</v>
      </c>
      <c r="E16" s="1120" t="s">
        <v>108</v>
      </c>
      <c r="F16" s="441">
        <v>5416</v>
      </c>
      <c r="G16" s="1112"/>
    </row>
    <row r="17" spans="2:7" ht="38.25">
      <c r="B17" s="1119" t="s">
        <v>29</v>
      </c>
      <c r="C17" s="1114">
        <v>350000</v>
      </c>
      <c r="D17" s="1115"/>
      <c r="E17" s="1121" t="s">
        <v>18</v>
      </c>
      <c r="F17" s="1114">
        <v>5416</v>
      </c>
      <c r="G17" s="1115"/>
    </row>
    <row r="18" spans="2:7">
      <c r="B18" s="1105" t="s">
        <v>366</v>
      </c>
      <c r="C18" s="1106"/>
      <c r="D18" s="1107"/>
      <c r="E18" s="1113" t="s">
        <v>19</v>
      </c>
      <c r="F18" s="441">
        <v>196342</v>
      </c>
      <c r="G18" s="1112"/>
    </row>
    <row r="19" spans="2:7">
      <c r="B19" s="1109" t="s">
        <v>6</v>
      </c>
      <c r="C19" s="440">
        <v>7273383</v>
      </c>
      <c r="D19" s="1412">
        <v>-77860</v>
      </c>
      <c r="E19" s="1116" t="s">
        <v>20</v>
      </c>
      <c r="F19" s="1114">
        <v>196342</v>
      </c>
      <c r="G19" s="1115"/>
    </row>
    <row r="20" spans="2:7" ht="25.5">
      <c r="B20" s="839" t="s">
        <v>11</v>
      </c>
      <c r="C20" s="441">
        <v>365476</v>
      </c>
      <c r="D20" s="1112"/>
      <c r="E20" s="830"/>
      <c r="F20" s="1114"/>
      <c r="G20" s="1417"/>
    </row>
    <row r="21" spans="2:7">
      <c r="B21" s="828" t="s">
        <v>5</v>
      </c>
      <c r="C21" s="441">
        <v>6907907</v>
      </c>
      <c r="D21" s="1115">
        <v>-77860</v>
      </c>
      <c r="E21" s="830"/>
      <c r="F21" s="1114"/>
      <c r="G21" s="1417"/>
    </row>
    <row r="22" spans="2:7" ht="25.5">
      <c r="B22" s="830" t="s">
        <v>4</v>
      </c>
      <c r="C22" s="441">
        <v>6907907</v>
      </c>
      <c r="D22" s="1115">
        <v>-77860</v>
      </c>
      <c r="E22" s="830"/>
      <c r="F22" s="1114"/>
      <c r="G22" s="1417"/>
    </row>
    <row r="23" spans="2:7">
      <c r="B23" s="1413" t="s">
        <v>3</v>
      </c>
      <c r="C23" s="440">
        <v>7273383</v>
      </c>
      <c r="D23" s="1412">
        <v>-77860</v>
      </c>
      <c r="E23" s="830"/>
      <c r="F23" s="1114"/>
      <c r="G23" s="1417"/>
    </row>
    <row r="24" spans="2:7">
      <c r="B24" s="828" t="s">
        <v>2</v>
      </c>
      <c r="C24" s="441">
        <v>6928001</v>
      </c>
      <c r="D24" s="1115">
        <v>-77860</v>
      </c>
      <c r="E24" s="830"/>
      <c r="F24" s="1114"/>
      <c r="G24" s="1417"/>
    </row>
    <row r="25" spans="2:7">
      <c r="B25" s="830" t="s">
        <v>12</v>
      </c>
      <c r="C25" s="1114">
        <v>6030537</v>
      </c>
      <c r="D25" s="1115"/>
      <c r="E25" s="830"/>
      <c r="F25" s="1114"/>
      <c r="G25" s="1417"/>
    </row>
    <row r="26" spans="2:7">
      <c r="B26" s="831" t="s">
        <v>13</v>
      </c>
      <c r="C26" s="441">
        <v>3303929</v>
      </c>
      <c r="D26" s="1112"/>
      <c r="E26" s="830"/>
      <c r="F26" s="1114"/>
      <c r="G26" s="1417"/>
    </row>
    <row r="27" spans="2:7">
      <c r="B27" s="831" t="s">
        <v>14</v>
      </c>
      <c r="C27" s="441">
        <v>2726608</v>
      </c>
      <c r="D27" s="1112"/>
      <c r="E27" s="830"/>
      <c r="F27" s="1114"/>
      <c r="G27" s="1417"/>
    </row>
    <row r="28" spans="2:7">
      <c r="B28" s="615" t="s">
        <v>1</v>
      </c>
      <c r="C28" s="1114">
        <v>897464</v>
      </c>
      <c r="D28" s="1115">
        <v>-77860</v>
      </c>
      <c r="E28" s="830"/>
      <c r="F28" s="1114"/>
      <c r="G28" s="1417"/>
    </row>
    <row r="29" spans="2:7">
      <c r="B29" s="1169" t="s">
        <v>17</v>
      </c>
      <c r="C29" s="1114">
        <v>897464</v>
      </c>
      <c r="D29" s="1115">
        <v>-77860</v>
      </c>
      <c r="E29" s="830"/>
      <c r="F29" s="1114"/>
      <c r="G29" s="1417"/>
    </row>
    <row r="30" spans="2:7">
      <c r="B30" s="828" t="s">
        <v>19</v>
      </c>
      <c r="C30" s="1122">
        <v>345382</v>
      </c>
      <c r="D30" s="1115"/>
      <c r="E30" s="830"/>
      <c r="F30" s="1114"/>
      <c r="G30" s="1417"/>
    </row>
    <row r="31" spans="2:7" ht="13.5" thickBot="1">
      <c r="B31" s="1414" t="s">
        <v>20</v>
      </c>
      <c r="C31" s="1415">
        <v>345382</v>
      </c>
      <c r="D31" s="1416"/>
      <c r="E31" s="1414"/>
      <c r="F31" s="1418"/>
      <c r="G31" s="1419"/>
    </row>
    <row r="32" spans="2:7" ht="13.5">
      <c r="B32" s="1098" t="s">
        <v>102</v>
      </c>
      <c r="C32" s="445"/>
      <c r="D32" s="1099"/>
      <c r="E32" s="1123"/>
      <c r="F32" s="1124"/>
      <c r="G32" s="1125"/>
    </row>
    <row r="33" spans="2:7">
      <c r="B33" s="1102" t="s">
        <v>116</v>
      </c>
      <c r="C33" s="92"/>
      <c r="D33" s="1103"/>
      <c r="E33" s="120"/>
      <c r="F33" s="119"/>
      <c r="G33" s="120"/>
    </row>
    <row r="34" spans="2:7">
      <c r="B34" s="1126" t="s">
        <v>34</v>
      </c>
      <c r="C34" s="444"/>
      <c r="D34" s="1127"/>
      <c r="E34" s="1128"/>
      <c r="F34" s="1129"/>
      <c r="G34" s="1130"/>
    </row>
    <row r="35" spans="2:7">
      <c r="B35" s="1420" t="s">
        <v>65</v>
      </c>
      <c r="C35" s="1421"/>
      <c r="D35" s="1422"/>
      <c r="E35" s="1131"/>
      <c r="F35" s="1129"/>
      <c r="G35" s="1130"/>
    </row>
    <row r="36" spans="2:7">
      <c r="B36" s="1109" t="s">
        <v>6</v>
      </c>
      <c r="C36" s="440">
        <v>61344694</v>
      </c>
      <c r="D36" s="1110">
        <v>0</v>
      </c>
      <c r="E36" s="1132"/>
      <c r="F36" s="1133"/>
      <c r="G36" s="1133"/>
    </row>
    <row r="37" spans="2:7">
      <c r="B37" s="1081" t="s">
        <v>133</v>
      </c>
      <c r="C37" s="1114">
        <v>614735</v>
      </c>
      <c r="D37" s="1115"/>
      <c r="E37" s="1132"/>
      <c r="F37" s="1134"/>
      <c r="G37" s="1134"/>
    </row>
    <row r="38" spans="2:7">
      <c r="B38" s="1081" t="s">
        <v>49</v>
      </c>
      <c r="C38" s="441">
        <v>465401</v>
      </c>
      <c r="D38" s="1112"/>
      <c r="E38" s="1132"/>
      <c r="F38" s="1133"/>
      <c r="G38" s="1133"/>
    </row>
    <row r="39" spans="2:7">
      <c r="B39" s="1082" t="s">
        <v>50</v>
      </c>
      <c r="C39" s="441">
        <v>465401</v>
      </c>
      <c r="D39" s="1112"/>
      <c r="E39" s="1135"/>
      <c r="F39" s="1133"/>
      <c r="G39" s="1133"/>
    </row>
    <row r="40" spans="2:7">
      <c r="B40" s="1083" t="s">
        <v>51</v>
      </c>
      <c r="C40" s="441">
        <v>465401</v>
      </c>
      <c r="D40" s="1112"/>
      <c r="E40" s="1135"/>
      <c r="F40" s="1136"/>
      <c r="G40" s="1136"/>
    </row>
    <row r="41" spans="2:7" ht="25.5">
      <c r="B41" s="1084" t="s">
        <v>52</v>
      </c>
      <c r="C41" s="441">
        <v>465401</v>
      </c>
      <c r="D41" s="1112"/>
      <c r="E41" s="1135"/>
      <c r="F41" s="1136"/>
      <c r="G41" s="1136"/>
    </row>
    <row r="42" spans="2:7" ht="38.25">
      <c r="B42" s="1085" t="s">
        <v>106</v>
      </c>
      <c r="C42" s="1114">
        <v>465401</v>
      </c>
      <c r="D42" s="1115"/>
      <c r="E42" s="1135"/>
      <c r="F42" s="1134"/>
      <c r="G42" s="1134"/>
    </row>
    <row r="43" spans="2:7">
      <c r="B43" s="1081" t="s">
        <v>5</v>
      </c>
      <c r="C43" s="441">
        <v>60264558</v>
      </c>
      <c r="D43" s="1112"/>
      <c r="E43" s="1132"/>
      <c r="F43" s="1133"/>
      <c r="G43" s="1133"/>
    </row>
    <row r="44" spans="2:7" ht="25.5">
      <c r="B44" s="1082" t="s">
        <v>4</v>
      </c>
      <c r="C44" s="1114">
        <v>60264558</v>
      </c>
      <c r="D44" s="1115"/>
      <c r="E44" s="1135"/>
      <c r="F44" s="1134"/>
      <c r="G44" s="1134"/>
    </row>
    <row r="45" spans="2:7">
      <c r="B45" s="1109" t="s">
        <v>3</v>
      </c>
      <c r="C45" s="440">
        <v>61344694</v>
      </c>
      <c r="D45" s="1110">
        <v>0</v>
      </c>
      <c r="E45" s="1132"/>
      <c r="F45" s="1133"/>
      <c r="G45" s="1133"/>
    </row>
    <row r="46" spans="2:7">
      <c r="B46" s="1081" t="s">
        <v>2</v>
      </c>
      <c r="C46" s="441">
        <v>55855362</v>
      </c>
      <c r="D46" s="1112"/>
      <c r="E46" s="1132"/>
      <c r="F46" s="1133"/>
      <c r="G46" s="1133"/>
    </row>
    <row r="47" spans="2:7">
      <c r="B47" s="1082" t="s">
        <v>12</v>
      </c>
      <c r="C47" s="441">
        <v>37628274</v>
      </c>
      <c r="D47" s="1112">
        <v>90018</v>
      </c>
      <c r="E47" s="1135"/>
      <c r="F47" s="1133"/>
      <c r="G47" s="1133"/>
    </row>
    <row r="48" spans="2:7">
      <c r="B48" s="1083" t="s">
        <v>137</v>
      </c>
      <c r="C48" s="1114">
        <v>26245974</v>
      </c>
      <c r="D48" s="1115">
        <v>71058</v>
      </c>
      <c r="E48" s="1135"/>
      <c r="F48" s="1134"/>
      <c r="G48" s="1134"/>
    </row>
    <row r="49" spans="2:7">
      <c r="B49" s="1083" t="s">
        <v>14</v>
      </c>
      <c r="C49" s="1114">
        <v>11382300</v>
      </c>
      <c r="D49" s="1115">
        <v>18960</v>
      </c>
      <c r="E49" s="1135"/>
      <c r="F49" s="1134"/>
      <c r="G49" s="1134"/>
    </row>
    <row r="50" spans="2:7">
      <c r="B50" s="615" t="s">
        <v>1</v>
      </c>
      <c r="C50" s="441">
        <v>10494443</v>
      </c>
      <c r="D50" s="1112">
        <v>-77860</v>
      </c>
      <c r="E50" s="1135"/>
      <c r="F50" s="1133"/>
      <c r="G50" s="1133"/>
    </row>
    <row r="51" spans="2:7">
      <c r="B51" s="598" t="s">
        <v>0</v>
      </c>
      <c r="C51" s="1114">
        <v>9596979</v>
      </c>
      <c r="D51" s="1115"/>
      <c r="E51" s="1135"/>
      <c r="F51" s="1134"/>
      <c r="G51" s="1134"/>
    </row>
    <row r="52" spans="2:7">
      <c r="B52" s="1118" t="s">
        <v>17</v>
      </c>
      <c r="C52" s="1114">
        <v>897464</v>
      </c>
      <c r="D52" s="1115">
        <v>-77860</v>
      </c>
      <c r="E52" s="1135"/>
      <c r="F52" s="1134"/>
      <c r="G52" s="1134"/>
    </row>
    <row r="53" spans="2:7" ht="25.5">
      <c r="B53" s="1082" t="s">
        <v>138</v>
      </c>
      <c r="C53" s="441">
        <v>1552491</v>
      </c>
      <c r="D53" s="1112"/>
      <c r="E53" s="1135"/>
      <c r="F53" s="1133"/>
      <c r="G53" s="1133"/>
    </row>
    <row r="54" spans="2:7">
      <c r="B54" s="1086" t="s">
        <v>27</v>
      </c>
      <c r="C54" s="1114">
        <v>1552491</v>
      </c>
      <c r="D54" s="1115"/>
      <c r="E54" s="1135"/>
      <c r="F54" s="1134"/>
      <c r="G54" s="1134"/>
    </row>
    <row r="55" spans="2:7" ht="25.5">
      <c r="B55" s="830" t="s">
        <v>15</v>
      </c>
      <c r="C55" s="441">
        <v>6180154</v>
      </c>
      <c r="D55" s="1112">
        <v>-12158</v>
      </c>
      <c r="E55" s="1135"/>
      <c r="F55" s="1133"/>
      <c r="G55" s="1133"/>
    </row>
    <row r="56" spans="2:7" ht="25.5">
      <c r="B56" s="1083" t="s">
        <v>16</v>
      </c>
      <c r="C56" s="441">
        <v>10179</v>
      </c>
      <c r="D56" s="1112"/>
      <c r="E56" s="1135"/>
      <c r="F56" s="1133"/>
      <c r="G56" s="1133"/>
    </row>
    <row r="57" spans="2:7" ht="25.5">
      <c r="B57" s="1084" t="s">
        <v>18</v>
      </c>
      <c r="C57" s="1114">
        <v>7222</v>
      </c>
      <c r="D57" s="1115"/>
      <c r="E57" s="1135"/>
      <c r="F57" s="1134"/>
      <c r="G57" s="1134"/>
    </row>
    <row r="58" spans="2:7" ht="25.5">
      <c r="B58" s="1119" t="s">
        <v>35</v>
      </c>
      <c r="C58" s="441">
        <v>2957</v>
      </c>
      <c r="D58" s="1112"/>
      <c r="E58" s="1135"/>
      <c r="F58" s="1136"/>
      <c r="G58" s="1136"/>
    </row>
    <row r="59" spans="2:7" ht="38.25">
      <c r="B59" s="1137" t="s">
        <v>36</v>
      </c>
      <c r="C59" s="1114">
        <v>2957</v>
      </c>
      <c r="D59" s="1115"/>
      <c r="E59" s="1135"/>
      <c r="F59" s="1134"/>
      <c r="G59" s="1134"/>
    </row>
    <row r="60" spans="2:7" ht="25.5">
      <c r="B60" s="1086" t="s">
        <v>28</v>
      </c>
      <c r="C60" s="441">
        <v>6169975</v>
      </c>
      <c r="D60" s="1112">
        <v>-12158</v>
      </c>
      <c r="E60" s="1135"/>
      <c r="F60" s="1133"/>
      <c r="G60" s="1133"/>
    </row>
    <row r="61" spans="2:7" ht="25.5">
      <c r="B61" s="1088" t="s">
        <v>109</v>
      </c>
      <c r="C61" s="1114">
        <v>1460857</v>
      </c>
      <c r="D61" s="1115">
        <v>-12158</v>
      </c>
      <c r="E61" s="1135"/>
      <c r="F61" s="1134"/>
      <c r="G61" s="1134"/>
    </row>
    <row r="62" spans="2:7" ht="38.25">
      <c r="B62" s="1088" t="s">
        <v>29</v>
      </c>
      <c r="C62" s="1114">
        <v>4709118</v>
      </c>
      <c r="D62" s="1115"/>
      <c r="E62" s="1135"/>
      <c r="F62" s="1134"/>
      <c r="G62" s="1134"/>
    </row>
    <row r="63" spans="2:7">
      <c r="B63" s="1081" t="s">
        <v>19</v>
      </c>
      <c r="C63" s="441">
        <v>5489332</v>
      </c>
      <c r="D63" s="1112"/>
      <c r="E63" s="1132"/>
      <c r="F63" s="1133"/>
      <c r="G63" s="1133"/>
    </row>
    <row r="64" spans="2:7">
      <c r="B64" s="1082" t="s">
        <v>20</v>
      </c>
      <c r="C64" s="1114">
        <v>4667264</v>
      </c>
      <c r="D64" s="1115"/>
      <c r="E64" s="1135"/>
      <c r="F64" s="1134"/>
      <c r="G64" s="1134"/>
    </row>
    <row r="65" spans="2:7">
      <c r="B65" s="1082" t="s">
        <v>110</v>
      </c>
      <c r="C65" s="441">
        <v>822068</v>
      </c>
      <c r="D65" s="1112"/>
      <c r="E65" s="1135"/>
      <c r="F65" s="1136"/>
      <c r="G65" s="1136"/>
    </row>
    <row r="66" spans="2:7" ht="25.5">
      <c r="B66" s="1086" t="s">
        <v>113</v>
      </c>
      <c r="C66" s="441">
        <v>822068</v>
      </c>
      <c r="D66" s="1112"/>
      <c r="E66" s="1135"/>
      <c r="F66" s="1136"/>
      <c r="G66" s="1136"/>
    </row>
    <row r="67" spans="2:7" ht="25.5">
      <c r="B67" s="1088" t="s">
        <v>114</v>
      </c>
      <c r="C67" s="1114">
        <v>639083</v>
      </c>
      <c r="D67" s="1115"/>
      <c r="E67" s="1135"/>
      <c r="F67" s="1134"/>
      <c r="G67" s="1134"/>
    </row>
    <row r="68" spans="2:7" ht="38.25">
      <c r="B68" s="1138" t="s">
        <v>122</v>
      </c>
      <c r="C68" s="1139">
        <v>182985</v>
      </c>
      <c r="D68" s="1140"/>
      <c r="E68" s="1135"/>
      <c r="F68" s="1134"/>
      <c r="G68" s="1134"/>
    </row>
    <row r="69" spans="2:7">
      <c r="B69" s="1141" t="s">
        <v>118</v>
      </c>
      <c r="C69" s="1142"/>
      <c r="D69" s="1143"/>
      <c r="E69" s="1131"/>
      <c r="F69" s="1129"/>
      <c r="G69" s="1130"/>
    </row>
    <row r="70" spans="2:7">
      <c r="B70" s="1109" t="s">
        <v>6</v>
      </c>
      <c r="C70" s="440">
        <v>61591964</v>
      </c>
      <c r="D70" s="1110">
        <v>0</v>
      </c>
      <c r="E70" s="1132"/>
      <c r="F70" s="1133"/>
      <c r="G70" s="1133"/>
    </row>
    <row r="71" spans="2:7">
      <c r="B71" s="1081" t="s">
        <v>133</v>
      </c>
      <c r="C71" s="1114">
        <v>614735</v>
      </c>
      <c r="D71" s="1115"/>
      <c r="E71" s="1132"/>
      <c r="F71" s="1134"/>
      <c r="G71" s="1134"/>
    </row>
    <row r="72" spans="2:7">
      <c r="B72" s="1081" t="s">
        <v>135</v>
      </c>
      <c r="C72" s="441">
        <v>58796</v>
      </c>
      <c r="D72" s="1112"/>
      <c r="E72" s="1132"/>
      <c r="F72" s="1133"/>
      <c r="G72" s="1133"/>
    </row>
    <row r="73" spans="2:7">
      <c r="B73" s="1082" t="s">
        <v>50</v>
      </c>
      <c r="C73" s="441">
        <v>58796</v>
      </c>
      <c r="D73" s="1112"/>
      <c r="E73" s="1135"/>
      <c r="F73" s="1133"/>
      <c r="G73" s="1133"/>
    </row>
    <row r="74" spans="2:7">
      <c r="B74" s="1083" t="s">
        <v>51</v>
      </c>
      <c r="C74" s="441">
        <v>58796</v>
      </c>
      <c r="D74" s="1112"/>
      <c r="E74" s="1135"/>
      <c r="F74" s="1136"/>
      <c r="G74" s="1136"/>
    </row>
    <row r="75" spans="2:7" ht="25.5">
      <c r="B75" s="1084" t="s">
        <v>52</v>
      </c>
      <c r="C75" s="441">
        <v>58796</v>
      </c>
      <c r="D75" s="1112"/>
      <c r="E75" s="1135"/>
      <c r="F75" s="1136"/>
      <c r="G75" s="1136"/>
    </row>
    <row r="76" spans="2:7" ht="38.25">
      <c r="B76" s="1085" t="s">
        <v>106</v>
      </c>
      <c r="C76" s="1114">
        <v>58796</v>
      </c>
      <c r="D76" s="1115"/>
      <c r="E76" s="1135"/>
      <c r="F76" s="1134"/>
      <c r="G76" s="1134"/>
    </row>
    <row r="77" spans="2:7">
      <c r="B77" s="1081" t="s">
        <v>5</v>
      </c>
      <c r="C77" s="441">
        <v>60918433</v>
      </c>
      <c r="D77" s="1112"/>
      <c r="E77" s="1132"/>
      <c r="F77" s="1133"/>
      <c r="G77" s="1133"/>
    </row>
    <row r="78" spans="2:7" ht="25.5">
      <c r="B78" s="1082" t="s">
        <v>4</v>
      </c>
      <c r="C78" s="1114">
        <v>60918433</v>
      </c>
      <c r="D78" s="1115"/>
      <c r="E78" s="1135"/>
      <c r="F78" s="1134"/>
      <c r="G78" s="1134"/>
    </row>
    <row r="79" spans="2:7">
      <c r="B79" s="1109" t="s">
        <v>3</v>
      </c>
      <c r="C79" s="440">
        <v>61591964</v>
      </c>
      <c r="D79" s="1110">
        <v>0</v>
      </c>
      <c r="E79" s="1132"/>
      <c r="F79" s="1133"/>
      <c r="G79" s="1133"/>
    </row>
    <row r="80" spans="2:7">
      <c r="B80" s="1081" t="s">
        <v>2</v>
      </c>
      <c r="C80" s="441">
        <v>56118853</v>
      </c>
      <c r="D80" s="1112">
        <v>0</v>
      </c>
      <c r="E80" s="1132"/>
      <c r="F80" s="1133"/>
      <c r="G80" s="1133"/>
    </row>
    <row r="81" spans="2:7">
      <c r="B81" s="1082" t="s">
        <v>12</v>
      </c>
      <c r="C81" s="441">
        <v>37616921</v>
      </c>
      <c r="D81" s="1112">
        <v>90018</v>
      </c>
      <c r="E81" s="1135"/>
      <c r="F81" s="1133"/>
      <c r="G81" s="1133"/>
    </row>
    <row r="82" spans="2:7">
      <c r="B82" s="1083" t="s">
        <v>137</v>
      </c>
      <c r="C82" s="1114">
        <v>26324236</v>
      </c>
      <c r="D82" s="1115">
        <v>71058</v>
      </c>
      <c r="E82" s="1135"/>
      <c r="F82" s="1134"/>
      <c r="G82" s="1134"/>
    </row>
    <row r="83" spans="2:7">
      <c r="B83" s="1083" t="s">
        <v>14</v>
      </c>
      <c r="C83" s="1114">
        <v>11292685</v>
      </c>
      <c r="D83" s="1115">
        <v>18960</v>
      </c>
      <c r="E83" s="1135"/>
      <c r="F83" s="1134"/>
      <c r="G83" s="1134"/>
    </row>
    <row r="84" spans="2:7">
      <c r="B84" s="615" t="s">
        <v>1</v>
      </c>
      <c r="C84" s="441">
        <v>10733601</v>
      </c>
      <c r="D84" s="1112">
        <v>-77860</v>
      </c>
      <c r="E84" s="1135"/>
      <c r="F84" s="1133"/>
      <c r="G84" s="1133"/>
    </row>
    <row r="85" spans="2:7">
      <c r="B85" s="598" t="s">
        <v>0</v>
      </c>
      <c r="C85" s="1114">
        <v>9836137</v>
      </c>
      <c r="D85" s="1115"/>
      <c r="E85" s="1135"/>
      <c r="F85" s="1134"/>
      <c r="G85" s="1134"/>
    </row>
    <row r="86" spans="2:7">
      <c r="B86" s="1118" t="s">
        <v>17</v>
      </c>
      <c r="C86" s="1114">
        <v>897464</v>
      </c>
      <c r="D86" s="1115">
        <v>-77860</v>
      </c>
      <c r="E86" s="1135"/>
      <c r="F86" s="1134"/>
      <c r="G86" s="1134"/>
    </row>
    <row r="87" spans="2:7" ht="25.5">
      <c r="B87" s="1082" t="s">
        <v>138</v>
      </c>
      <c r="C87" s="441">
        <v>1588634</v>
      </c>
      <c r="D87" s="1112"/>
      <c r="E87" s="1135"/>
      <c r="F87" s="1133"/>
      <c r="G87" s="1133"/>
    </row>
    <row r="88" spans="2:7">
      <c r="B88" s="1086" t="s">
        <v>27</v>
      </c>
      <c r="C88" s="1114">
        <v>1588634</v>
      </c>
      <c r="D88" s="1115"/>
      <c r="E88" s="1135"/>
      <c r="F88" s="1134"/>
      <c r="G88" s="1134"/>
    </row>
    <row r="89" spans="2:7" ht="25.5">
      <c r="B89" s="830" t="s">
        <v>15</v>
      </c>
      <c r="C89" s="441">
        <v>6179697</v>
      </c>
      <c r="D89" s="1115">
        <v>-12158</v>
      </c>
      <c r="E89" s="1135"/>
      <c r="F89" s="1133"/>
      <c r="G89" s="1133"/>
    </row>
    <row r="90" spans="2:7" ht="25.5">
      <c r="B90" s="1083" t="s">
        <v>16</v>
      </c>
      <c r="C90" s="441">
        <v>7222</v>
      </c>
      <c r="D90" s="1112"/>
      <c r="E90" s="1135"/>
      <c r="F90" s="1133"/>
      <c r="G90" s="1133"/>
    </row>
    <row r="91" spans="2:7" ht="25.5">
      <c r="B91" s="1084" t="s">
        <v>18</v>
      </c>
      <c r="C91" s="1114">
        <v>7222</v>
      </c>
      <c r="D91" s="1115"/>
      <c r="E91" s="1135"/>
      <c r="F91" s="1134"/>
      <c r="G91" s="1134"/>
    </row>
    <row r="92" spans="2:7" ht="25.5">
      <c r="B92" s="1086" t="s">
        <v>28</v>
      </c>
      <c r="C92" s="441">
        <v>6172475</v>
      </c>
      <c r="D92" s="1115">
        <v>-12158</v>
      </c>
      <c r="E92" s="1135"/>
      <c r="F92" s="1133"/>
      <c r="G92" s="1133"/>
    </row>
    <row r="93" spans="2:7" ht="25.5">
      <c r="B93" s="1088" t="s">
        <v>109</v>
      </c>
      <c r="C93" s="1114">
        <v>1460857</v>
      </c>
      <c r="D93" s="1115">
        <v>-12158</v>
      </c>
      <c r="E93" s="1135"/>
      <c r="F93" s="1134"/>
      <c r="G93" s="1134"/>
    </row>
    <row r="94" spans="2:7" ht="38.25">
      <c r="B94" s="1088" t="s">
        <v>29</v>
      </c>
      <c r="C94" s="1114">
        <v>4711618</v>
      </c>
      <c r="D94" s="1115"/>
      <c r="E94" s="1135"/>
      <c r="F94" s="1134"/>
      <c r="G94" s="1134"/>
    </row>
    <row r="95" spans="2:7">
      <c r="B95" s="1081" t="s">
        <v>19</v>
      </c>
      <c r="C95" s="441">
        <v>5473111</v>
      </c>
      <c r="D95" s="1112"/>
      <c r="E95" s="1132"/>
      <c r="F95" s="1133"/>
      <c r="G95" s="1133"/>
    </row>
    <row r="96" spans="2:7">
      <c r="B96" s="1082" t="s">
        <v>20</v>
      </c>
      <c r="C96" s="1114">
        <v>4653543</v>
      </c>
      <c r="D96" s="1115"/>
      <c r="E96" s="1135"/>
      <c r="F96" s="1134"/>
      <c r="G96" s="1134"/>
    </row>
    <row r="97" spans="1:8">
      <c r="B97" s="1082" t="s">
        <v>110</v>
      </c>
      <c r="C97" s="441">
        <v>819568</v>
      </c>
      <c r="D97" s="1112"/>
      <c r="E97" s="1135"/>
      <c r="F97" s="1136"/>
      <c r="G97" s="1136"/>
    </row>
    <row r="98" spans="1:8" ht="25.5">
      <c r="B98" s="1086" t="s">
        <v>113</v>
      </c>
      <c r="C98" s="441">
        <v>819568</v>
      </c>
      <c r="D98" s="1112"/>
      <c r="E98" s="1135"/>
      <c r="F98" s="1136"/>
      <c r="G98" s="1136"/>
    </row>
    <row r="99" spans="1:8" ht="25.5">
      <c r="B99" s="1088" t="s">
        <v>114</v>
      </c>
      <c r="C99" s="1114">
        <v>639083</v>
      </c>
      <c r="D99" s="1115"/>
      <c r="E99" s="1135"/>
      <c r="F99" s="1134"/>
      <c r="G99" s="1134"/>
    </row>
    <row r="100" spans="1:8" ht="39" thickBot="1">
      <c r="B100" s="1138" t="s">
        <v>122</v>
      </c>
      <c r="C100" s="1114">
        <v>180485</v>
      </c>
      <c r="D100" s="1115"/>
      <c r="E100" s="1135"/>
      <c r="F100" s="1134"/>
      <c r="G100" s="1134"/>
    </row>
    <row r="101" spans="1:8" ht="70.5" customHeight="1" thickBot="1">
      <c r="B101" s="1656" t="s">
        <v>367</v>
      </c>
      <c r="C101" s="1657"/>
      <c r="D101" s="1658"/>
      <c r="E101" s="1144"/>
      <c r="F101" s="1144"/>
      <c r="G101" s="1144"/>
    </row>
    <row r="102" spans="1:8" ht="13.5" thickBot="1">
      <c r="B102" s="442"/>
      <c r="C102" s="1145"/>
      <c r="D102" s="1145"/>
      <c r="E102" s="1145"/>
      <c r="F102" s="1145"/>
      <c r="G102" s="1145"/>
    </row>
    <row r="103" spans="1:8">
      <c r="A103" s="1174">
        <f>A4+1</f>
        <v>37</v>
      </c>
      <c r="B103" s="1146" t="s">
        <v>119</v>
      </c>
      <c r="C103" s="1147"/>
      <c r="D103" s="1148"/>
      <c r="E103" s="1146" t="s">
        <v>102</v>
      </c>
      <c r="F103" s="1147"/>
      <c r="G103" s="1149"/>
      <c r="H103" s="975" t="s">
        <v>66</v>
      </c>
    </row>
    <row r="104" spans="1:8">
      <c r="B104" s="1150" t="s">
        <v>38</v>
      </c>
      <c r="C104" s="1151"/>
      <c r="D104" s="1152"/>
      <c r="E104" s="1150" t="s">
        <v>7</v>
      </c>
      <c r="F104" s="1151"/>
      <c r="G104" s="1153"/>
    </row>
    <row r="105" spans="1:8">
      <c r="B105" s="1154" t="s">
        <v>39</v>
      </c>
      <c r="C105" s="1155"/>
      <c r="D105" s="1156"/>
      <c r="E105" s="1154" t="s">
        <v>120</v>
      </c>
      <c r="F105" s="1155">
        <v>0</v>
      </c>
      <c r="G105" s="1157"/>
    </row>
    <row r="106" spans="1:8">
      <c r="B106" s="1150" t="s">
        <v>23</v>
      </c>
      <c r="C106" s="1151"/>
      <c r="D106" s="1152"/>
      <c r="E106" s="1158" t="s">
        <v>6</v>
      </c>
      <c r="F106" s="1159">
        <v>3181752</v>
      </c>
      <c r="G106" s="1160">
        <v>300000</v>
      </c>
    </row>
    <row r="107" spans="1:8" ht="25.5">
      <c r="B107" s="1150" t="s">
        <v>121</v>
      </c>
      <c r="C107" s="1151">
        <v>373206565</v>
      </c>
      <c r="D107" s="1152">
        <v>300000</v>
      </c>
      <c r="E107" s="616" t="s">
        <v>5</v>
      </c>
      <c r="F107" s="1151">
        <v>3181752</v>
      </c>
      <c r="G107" s="1153">
        <v>300000</v>
      </c>
    </row>
    <row r="108" spans="1:8" ht="25.5">
      <c r="B108" s="1150"/>
      <c r="C108" s="1151"/>
      <c r="D108" s="1152"/>
      <c r="E108" s="615" t="s">
        <v>4</v>
      </c>
      <c r="F108" s="1151">
        <v>3181752</v>
      </c>
      <c r="G108" s="1153">
        <v>300000</v>
      </c>
    </row>
    <row r="109" spans="1:8">
      <c r="B109" s="1158"/>
      <c r="C109" s="1159"/>
      <c r="D109" s="1161"/>
      <c r="E109" s="1158" t="s">
        <v>3</v>
      </c>
      <c r="F109" s="1159">
        <v>3181752</v>
      </c>
      <c r="G109" s="1160">
        <v>300000</v>
      </c>
    </row>
    <row r="110" spans="1:8">
      <c r="B110" s="1150"/>
      <c r="C110" s="1151"/>
      <c r="D110" s="1152"/>
      <c r="E110" s="616" t="s">
        <v>2</v>
      </c>
      <c r="F110" s="1151">
        <v>2525794</v>
      </c>
      <c r="G110" s="1153"/>
    </row>
    <row r="111" spans="1:8">
      <c r="B111" s="1150"/>
      <c r="C111" s="1151"/>
      <c r="D111" s="1152"/>
      <c r="E111" s="615" t="s">
        <v>12</v>
      </c>
      <c r="F111" s="1151">
        <v>1276002</v>
      </c>
      <c r="G111" s="1153"/>
    </row>
    <row r="112" spans="1:8">
      <c r="B112" s="1150"/>
      <c r="C112" s="1151"/>
      <c r="D112" s="1152"/>
      <c r="E112" s="598" t="s">
        <v>13</v>
      </c>
      <c r="F112" s="1151">
        <v>128923</v>
      </c>
      <c r="G112" s="1153"/>
    </row>
    <row r="113" spans="2:7">
      <c r="B113" s="1150"/>
      <c r="C113" s="1151"/>
      <c r="D113" s="1152"/>
      <c r="E113" s="598" t="s">
        <v>14</v>
      </c>
      <c r="F113" s="1151">
        <v>1147079</v>
      </c>
      <c r="G113" s="1153"/>
    </row>
    <row r="114" spans="2:7">
      <c r="B114" s="1162"/>
      <c r="C114" s="1163"/>
      <c r="D114" s="1164"/>
      <c r="E114" s="615" t="s">
        <v>1</v>
      </c>
      <c r="F114" s="1151">
        <v>117237</v>
      </c>
      <c r="G114" s="1165"/>
    </row>
    <row r="115" spans="2:7">
      <c r="B115" s="1162"/>
      <c r="C115" s="1163"/>
      <c r="D115" s="1164"/>
      <c r="E115" s="598" t="s">
        <v>0</v>
      </c>
      <c r="F115" s="1151">
        <v>117237</v>
      </c>
      <c r="G115" s="1165"/>
    </row>
    <row r="116" spans="2:7" ht="25.5">
      <c r="B116" s="1162"/>
      <c r="C116" s="1163"/>
      <c r="D116" s="1164"/>
      <c r="E116" s="830" t="s">
        <v>15</v>
      </c>
      <c r="F116" s="1151">
        <v>1132555</v>
      </c>
      <c r="G116" s="1165"/>
    </row>
    <row r="117" spans="2:7" ht="25.5">
      <c r="B117" s="1162"/>
      <c r="C117" s="1163"/>
      <c r="D117" s="1164"/>
      <c r="E117" s="1166" t="s">
        <v>16</v>
      </c>
      <c r="F117" s="1151">
        <v>2250</v>
      </c>
      <c r="G117" s="1165"/>
    </row>
    <row r="118" spans="2:7" ht="25.5">
      <c r="B118" s="1162"/>
      <c r="C118" s="1163"/>
      <c r="D118" s="1164"/>
      <c r="E118" s="1167" t="s">
        <v>18</v>
      </c>
      <c r="F118" s="1151">
        <v>2250</v>
      </c>
      <c r="G118" s="1165"/>
    </row>
    <row r="119" spans="2:7" ht="25.5">
      <c r="B119" s="1162"/>
      <c r="C119" s="1163"/>
      <c r="D119" s="1164"/>
      <c r="E119" s="1166" t="s">
        <v>28</v>
      </c>
      <c r="F119" s="1151">
        <v>1130305</v>
      </c>
      <c r="G119" s="1165"/>
    </row>
    <row r="120" spans="2:7" ht="25.5">
      <c r="B120" s="1162"/>
      <c r="C120" s="1163"/>
      <c r="D120" s="1164"/>
      <c r="E120" s="1168" t="s">
        <v>109</v>
      </c>
      <c r="F120" s="1151">
        <v>1058699</v>
      </c>
      <c r="G120" s="1165"/>
    </row>
    <row r="121" spans="2:7" ht="38.25">
      <c r="B121" s="1162"/>
      <c r="C121" s="1163"/>
      <c r="D121" s="1164"/>
      <c r="E121" s="1167" t="s">
        <v>29</v>
      </c>
      <c r="F121" s="1151">
        <v>71606</v>
      </c>
      <c r="G121" s="1165"/>
    </row>
    <row r="122" spans="2:7">
      <c r="B122" s="1162"/>
      <c r="C122" s="1163"/>
      <c r="D122" s="1164"/>
      <c r="E122" s="828" t="s">
        <v>19</v>
      </c>
      <c r="F122" s="1151">
        <v>655958</v>
      </c>
      <c r="G122" s="1153">
        <v>300000</v>
      </c>
    </row>
    <row r="123" spans="2:7">
      <c r="B123" s="1162"/>
      <c r="C123" s="1163"/>
      <c r="D123" s="1164"/>
      <c r="E123" s="831" t="s">
        <v>20</v>
      </c>
      <c r="F123" s="1151">
        <v>16875</v>
      </c>
      <c r="G123" s="1153">
        <v>0</v>
      </c>
    </row>
    <row r="124" spans="2:7">
      <c r="B124" s="1162"/>
      <c r="C124" s="1163"/>
      <c r="D124" s="1164"/>
      <c r="E124" s="831" t="s">
        <v>110</v>
      </c>
      <c r="F124" s="1151">
        <v>639083</v>
      </c>
      <c r="G124" s="1153">
        <v>300000</v>
      </c>
    </row>
    <row r="125" spans="2:7" ht="25.5">
      <c r="B125" s="1162"/>
      <c r="C125" s="1163"/>
      <c r="D125" s="1164"/>
      <c r="E125" s="1169" t="s">
        <v>113</v>
      </c>
      <c r="F125" s="1151">
        <v>639083</v>
      </c>
      <c r="G125" s="1153">
        <v>300000</v>
      </c>
    </row>
    <row r="126" spans="2:7" ht="25.5">
      <c r="B126" s="1162"/>
      <c r="C126" s="1163"/>
      <c r="D126" s="1164"/>
      <c r="E126" s="1168" t="s">
        <v>114</v>
      </c>
      <c r="F126" s="1151">
        <v>639083</v>
      </c>
      <c r="G126" s="1153">
        <v>0</v>
      </c>
    </row>
    <row r="127" spans="2:7" ht="51.75" thickBot="1">
      <c r="B127" s="1170"/>
      <c r="C127" s="1171"/>
      <c r="D127" s="1172"/>
      <c r="E127" s="1173" t="s">
        <v>122</v>
      </c>
      <c r="F127" s="1151">
        <v>0</v>
      </c>
      <c r="G127" s="1153">
        <v>300000</v>
      </c>
    </row>
    <row r="128" spans="2:7" s="1262" customFormat="1" ht="24.75" customHeight="1" thickBot="1">
      <c r="B128" s="1659" t="s">
        <v>341</v>
      </c>
      <c r="C128" s="1660"/>
      <c r="D128" s="1660"/>
      <c r="E128" s="1660"/>
      <c r="F128" s="1660"/>
      <c r="G128" s="1661"/>
    </row>
  </sheetData>
  <mergeCells count="2">
    <mergeCell ref="B101:D101"/>
    <mergeCell ref="B128:G128"/>
  </mergeCells>
  <conditionalFormatting sqref="B128">
    <cfRule type="cellIs" dxfId="2" priority="1" operator="equal">
      <formula>0</formula>
    </cfRule>
  </conditionalFormatting>
  <conditionalFormatting sqref="B103:D113 F103:G113 F114:F127">
    <cfRule type="cellIs" dxfId="1" priority="3" operator="equal">
      <formula>0</formula>
    </cfRule>
  </conditionalFormatting>
  <conditionalFormatting sqref="G122:G127">
    <cfRule type="cellIs" dxfId="0" priority="2" operator="equal">
      <formula>0</formula>
    </cfRule>
  </conditionalFormatting>
  <pageMargins left="0.27559055118110237" right="0.15748031496062992" top="0.47" bottom="0.47244094488188981" header="0.28000000000000003" footer="0.23622047244094491"/>
  <pageSetup paperSize="9" scale="75" orientation="landscape" r:id="rId1"/>
  <headerFooter alignWithMargins="0">
    <oddFooter>&amp;L&amp;F&amp;C&amp;P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H161"/>
  <sheetViews>
    <sheetView topLeftCell="A137" zoomScale="70" zoomScaleNormal="70" workbookViewId="0">
      <selection activeCell="A151" sqref="A151"/>
    </sheetView>
  </sheetViews>
  <sheetFormatPr defaultColWidth="9.42578125" defaultRowHeight="12.75"/>
  <cols>
    <col min="1" max="1" width="6.42578125" style="433" customWidth="1"/>
    <col min="2" max="2" width="54.140625" style="434" customWidth="1"/>
    <col min="3" max="3" width="15.42578125" style="435" customWidth="1"/>
    <col min="4" max="4" width="14.85546875" style="435" customWidth="1"/>
    <col min="5" max="5" width="50.28515625" style="433" customWidth="1"/>
    <col min="6" max="6" width="15.5703125" style="433" customWidth="1"/>
    <col min="7" max="7" width="15.140625" style="433" customWidth="1"/>
    <col min="8" max="8" width="16.42578125" style="433" customWidth="1"/>
    <col min="9" max="16384" width="9.42578125" style="433"/>
  </cols>
  <sheetData>
    <row r="1" spans="1:8" s="37" customFormat="1" ht="39.75" customHeight="1" thickBot="1">
      <c r="A1" s="192"/>
      <c r="B1" s="193"/>
      <c r="C1" s="194" t="s">
        <v>10</v>
      </c>
      <c r="D1" s="195" t="s">
        <v>9</v>
      </c>
      <c r="E1" s="193"/>
      <c r="F1" s="194" t="s">
        <v>10</v>
      </c>
      <c r="G1" s="195" t="s">
        <v>9</v>
      </c>
      <c r="H1" s="195" t="s">
        <v>64</v>
      </c>
    </row>
    <row r="2" spans="1:8" ht="17.25" customHeight="1">
      <c r="B2" s="437"/>
      <c r="C2" s="436"/>
      <c r="D2" s="436"/>
      <c r="E2" s="436"/>
      <c r="F2" s="436"/>
      <c r="G2" s="438"/>
    </row>
    <row r="3" spans="1:8" s="37" customFormat="1" ht="14.25" thickBot="1">
      <c r="A3" s="192"/>
      <c r="B3" s="186" t="s">
        <v>163</v>
      </c>
      <c r="C3" s="197"/>
      <c r="D3" s="197"/>
      <c r="E3" s="196"/>
      <c r="F3" s="197"/>
      <c r="G3" s="197"/>
    </row>
    <row r="4" spans="1:8" ht="13.5">
      <c r="A4" s="1174">
        <f>VARAM!A103+1</f>
        <v>38</v>
      </c>
      <c r="B4" s="999" t="s">
        <v>163</v>
      </c>
      <c r="C4" s="1000"/>
      <c r="D4" s="1001"/>
      <c r="E4" s="769" t="s">
        <v>163</v>
      </c>
      <c r="F4" s="770"/>
      <c r="G4" s="768"/>
      <c r="H4" s="975" t="s">
        <v>66</v>
      </c>
    </row>
    <row r="5" spans="1:8">
      <c r="B5" s="998" t="s">
        <v>7</v>
      </c>
      <c r="C5" s="1002"/>
      <c r="D5" s="823"/>
      <c r="E5" s="771" t="s">
        <v>7</v>
      </c>
      <c r="F5" s="773"/>
      <c r="G5" s="772"/>
    </row>
    <row r="6" spans="1:8" ht="27">
      <c r="B6" s="1003" t="s">
        <v>219</v>
      </c>
      <c r="C6" s="819"/>
      <c r="D6" s="823"/>
      <c r="E6" s="774" t="s">
        <v>220</v>
      </c>
      <c r="F6" s="773"/>
      <c r="G6" s="772"/>
    </row>
    <row r="7" spans="1:8">
      <c r="B7" s="790" t="s">
        <v>6</v>
      </c>
      <c r="C7" s="430">
        <v>15387281</v>
      </c>
      <c r="D7" s="991">
        <v>-7524</v>
      </c>
      <c r="E7" s="775" t="s">
        <v>6</v>
      </c>
      <c r="F7" s="777">
        <v>807049</v>
      </c>
      <c r="G7" s="776">
        <v>7524</v>
      </c>
    </row>
    <row r="8" spans="1:8">
      <c r="B8" s="998" t="s">
        <v>221</v>
      </c>
      <c r="C8" s="431">
        <v>15387281</v>
      </c>
      <c r="D8" s="992">
        <v>-7524</v>
      </c>
      <c r="E8" s="771" t="s">
        <v>221</v>
      </c>
      <c r="F8" s="779">
        <v>807049</v>
      </c>
      <c r="G8" s="778">
        <v>7524</v>
      </c>
    </row>
    <row r="9" spans="1:8" ht="25.5">
      <c r="B9" s="1004" t="s">
        <v>222</v>
      </c>
      <c r="C9" s="431">
        <v>15387281</v>
      </c>
      <c r="D9" s="992">
        <v>-7524</v>
      </c>
      <c r="E9" s="771" t="s">
        <v>222</v>
      </c>
      <c r="F9" s="779">
        <v>807049</v>
      </c>
      <c r="G9" s="778">
        <v>7524</v>
      </c>
    </row>
    <row r="10" spans="1:8">
      <c r="B10" s="790" t="s">
        <v>3</v>
      </c>
      <c r="C10" s="430">
        <v>15387281</v>
      </c>
      <c r="D10" s="991">
        <v>-7524</v>
      </c>
      <c r="E10" s="775" t="s">
        <v>3</v>
      </c>
      <c r="F10" s="777">
        <v>807049</v>
      </c>
      <c r="G10" s="776">
        <v>7524</v>
      </c>
    </row>
    <row r="11" spans="1:8">
      <c r="B11" s="128" t="s">
        <v>223</v>
      </c>
      <c r="C11" s="431">
        <v>15387281</v>
      </c>
      <c r="D11" s="992">
        <v>-7524</v>
      </c>
      <c r="E11" s="771" t="s">
        <v>223</v>
      </c>
      <c r="F11" s="779">
        <v>802780</v>
      </c>
      <c r="G11" s="778">
        <v>7524</v>
      </c>
    </row>
    <row r="12" spans="1:8">
      <c r="B12" s="128" t="s">
        <v>224</v>
      </c>
      <c r="C12" s="431">
        <v>13937281</v>
      </c>
      <c r="D12" s="992">
        <v>-7524</v>
      </c>
      <c r="E12" s="771" t="s">
        <v>225</v>
      </c>
      <c r="F12" s="779">
        <v>802780</v>
      </c>
      <c r="G12" s="778">
        <v>7524</v>
      </c>
    </row>
    <row r="13" spans="1:8" ht="13.5" thickBot="1">
      <c r="B13" s="307" t="s">
        <v>226</v>
      </c>
      <c r="C13" s="432">
        <v>13937281</v>
      </c>
      <c r="D13" s="993">
        <v>-7524</v>
      </c>
      <c r="E13" s="781" t="s">
        <v>227</v>
      </c>
      <c r="F13" s="782">
        <v>660323</v>
      </c>
      <c r="G13" s="780">
        <v>7524</v>
      </c>
    </row>
    <row r="14" spans="1:8" ht="15.75">
      <c r="A14" s="446"/>
      <c r="B14" s="996" t="s">
        <v>163</v>
      </c>
      <c r="C14" s="997"/>
      <c r="D14" s="988"/>
      <c r="E14" s="985"/>
      <c r="F14" s="977"/>
      <c r="G14" s="978"/>
      <c r="H14" s="976"/>
    </row>
    <row r="15" spans="1:8">
      <c r="B15" s="128" t="s">
        <v>25</v>
      </c>
      <c r="C15" s="784"/>
      <c r="D15" s="989"/>
      <c r="E15" s="978"/>
      <c r="F15" s="979"/>
      <c r="G15" s="979"/>
    </row>
    <row r="16" spans="1:8" ht="15">
      <c r="B16" s="785" t="s">
        <v>34</v>
      </c>
      <c r="C16" s="786"/>
      <c r="D16" s="990"/>
      <c r="E16" s="979"/>
      <c r="F16" s="977"/>
      <c r="G16" s="977"/>
    </row>
    <row r="17" spans="2:7" ht="15">
      <c r="B17" s="787" t="s">
        <v>24</v>
      </c>
      <c r="C17" s="786"/>
      <c r="D17" s="990"/>
      <c r="E17" s="986"/>
      <c r="F17"/>
      <c r="G17"/>
    </row>
    <row r="18" spans="2:7">
      <c r="B18" s="790" t="s">
        <v>6</v>
      </c>
      <c r="C18" s="791">
        <v>235173150</v>
      </c>
      <c r="D18" s="991"/>
      <c r="E18" s="987"/>
      <c r="F18" s="980"/>
      <c r="G18" s="981"/>
    </row>
    <row r="19" spans="2:7">
      <c r="B19" s="790" t="s">
        <v>3</v>
      </c>
      <c r="C19" s="791">
        <v>235173150</v>
      </c>
      <c r="D19" s="991"/>
      <c r="E19" s="987"/>
      <c r="F19" s="980"/>
      <c r="G19" s="981"/>
    </row>
    <row r="20" spans="2:7">
      <c r="B20" s="998" t="s">
        <v>330</v>
      </c>
      <c r="C20" s="1271">
        <v>99474635</v>
      </c>
      <c r="D20" s="992">
        <v>13824</v>
      </c>
      <c r="E20" s="978"/>
      <c r="F20" s="982"/>
      <c r="G20" s="983"/>
    </row>
    <row r="21" spans="2:7">
      <c r="B21" s="998" t="s">
        <v>331</v>
      </c>
      <c r="C21" s="1271">
        <v>72334194</v>
      </c>
      <c r="D21" s="992">
        <v>13824</v>
      </c>
      <c r="E21" s="978"/>
      <c r="F21" s="982"/>
      <c r="G21" s="983"/>
    </row>
    <row r="22" spans="2:7" ht="15">
      <c r="B22" s="128" t="s">
        <v>332</v>
      </c>
      <c r="C22" s="1263">
        <v>77813725</v>
      </c>
      <c r="D22" s="992">
        <v>-13824</v>
      </c>
      <c r="E22" s="986"/>
      <c r="F22"/>
      <c r="G22"/>
    </row>
    <row r="23" spans="2:7">
      <c r="B23" s="128" t="s">
        <v>226</v>
      </c>
      <c r="C23" s="1263">
        <v>76713040</v>
      </c>
      <c r="D23" s="992">
        <v>-13824</v>
      </c>
      <c r="E23" s="987"/>
      <c r="F23" s="984"/>
      <c r="G23" s="981"/>
    </row>
    <row r="24" spans="2:7" ht="15">
      <c r="B24" s="787" t="s">
        <v>74</v>
      </c>
      <c r="C24" s="1272"/>
      <c r="D24" s="990"/>
      <c r="E24" s="987"/>
      <c r="F24" s="984"/>
      <c r="G24" s="981"/>
    </row>
    <row r="25" spans="2:7">
      <c r="B25" s="790" t="s">
        <v>6</v>
      </c>
      <c r="C25" s="791">
        <v>236020838</v>
      </c>
      <c r="D25" s="991"/>
      <c r="E25" s="978"/>
      <c r="F25" s="982"/>
      <c r="G25" s="983"/>
    </row>
    <row r="26" spans="2:7">
      <c r="B26" s="790" t="s">
        <v>3</v>
      </c>
      <c r="C26" s="791">
        <v>236020838</v>
      </c>
      <c r="D26" s="991"/>
      <c r="E26" s="978"/>
      <c r="F26" s="982"/>
      <c r="G26" s="983"/>
    </row>
    <row r="27" spans="2:7">
      <c r="B27" s="998" t="s">
        <v>330</v>
      </c>
      <c r="C27" s="1271">
        <v>100039773</v>
      </c>
      <c r="D27" s="992">
        <v>19848</v>
      </c>
      <c r="E27" s="978"/>
      <c r="F27" s="982"/>
      <c r="G27" s="983"/>
    </row>
    <row r="28" spans="2:7">
      <c r="B28" s="998" t="s">
        <v>331</v>
      </c>
      <c r="C28" s="1271">
        <v>73215282</v>
      </c>
      <c r="D28" s="992">
        <v>19848</v>
      </c>
      <c r="E28" s="978"/>
      <c r="F28" s="982"/>
      <c r="G28" s="983"/>
    </row>
    <row r="29" spans="2:7">
      <c r="B29" s="128" t="s">
        <v>224</v>
      </c>
      <c r="C29" s="431">
        <v>78194725</v>
      </c>
      <c r="D29" s="992">
        <v>-19848</v>
      </c>
      <c r="E29" s="978"/>
      <c r="F29" s="982"/>
      <c r="G29" s="983"/>
    </row>
    <row r="30" spans="2:7" ht="13.5" thickBot="1">
      <c r="B30" s="283" t="s">
        <v>226</v>
      </c>
      <c r="C30" s="994">
        <v>77097040</v>
      </c>
      <c r="D30" s="995">
        <v>-19848</v>
      </c>
      <c r="E30" s="978"/>
      <c r="F30" s="982"/>
      <c r="G30" s="983"/>
    </row>
    <row r="31" spans="2:7" ht="41.45" customHeight="1" thickBot="1">
      <c r="B31" s="1606" t="s">
        <v>333</v>
      </c>
      <c r="C31" s="1662"/>
      <c r="D31" s="1662"/>
      <c r="E31" s="1662"/>
      <c r="F31" s="1662"/>
      <c r="G31" s="1663"/>
    </row>
    <row r="32" spans="2:7" ht="13.5" thickBot="1"/>
    <row r="33" spans="1:8" ht="13.5">
      <c r="A33" s="446">
        <f>A4+1</f>
        <v>39</v>
      </c>
      <c r="B33" s="783" t="s">
        <v>228</v>
      </c>
      <c r="C33" s="1005"/>
      <c r="D33" s="1006"/>
      <c r="E33" s="1029" t="s">
        <v>163</v>
      </c>
      <c r="F33" s="1030"/>
      <c r="G33" s="1001"/>
      <c r="H33" s="975" t="s">
        <v>66</v>
      </c>
    </row>
    <row r="34" spans="1:8">
      <c r="B34" s="128" t="s">
        <v>25</v>
      </c>
      <c r="C34" s="784"/>
      <c r="D34" s="989"/>
      <c r="E34" s="998" t="s">
        <v>25</v>
      </c>
      <c r="F34" s="814"/>
      <c r="G34" s="815"/>
    </row>
    <row r="35" spans="1:8" ht="15">
      <c r="B35" s="785" t="s">
        <v>34</v>
      </c>
      <c r="C35" s="788"/>
      <c r="D35" s="789"/>
      <c r="E35" s="813" t="s">
        <v>34</v>
      </c>
      <c r="F35" s="784"/>
      <c r="G35" s="820"/>
    </row>
    <row r="36" spans="1:8" ht="15">
      <c r="B36" s="787" t="s">
        <v>24</v>
      </c>
      <c r="C36" s="788"/>
      <c r="D36" s="789"/>
      <c r="E36" s="787" t="s">
        <v>24</v>
      </c>
      <c r="F36" s="788"/>
      <c r="G36" s="789"/>
    </row>
    <row r="37" spans="1:8">
      <c r="B37" s="790" t="s">
        <v>6</v>
      </c>
      <c r="C37" s="791">
        <v>52673058</v>
      </c>
      <c r="D37" s="792">
        <v>-485615</v>
      </c>
      <c r="E37" s="790" t="s">
        <v>6</v>
      </c>
      <c r="F37" s="1017">
        <v>235173150</v>
      </c>
      <c r="G37" s="792">
        <v>485615</v>
      </c>
    </row>
    <row r="38" spans="1:8">
      <c r="B38" s="998" t="s">
        <v>221</v>
      </c>
      <c r="C38" s="1271">
        <v>52673058</v>
      </c>
      <c r="D38" s="793">
        <v>-485615</v>
      </c>
      <c r="E38" s="998" t="s">
        <v>221</v>
      </c>
      <c r="F38" s="1018">
        <v>226824405</v>
      </c>
      <c r="G38" s="793">
        <v>485615</v>
      </c>
    </row>
    <row r="39" spans="1:8" ht="25.5">
      <c r="B39" s="998" t="s">
        <v>222</v>
      </c>
      <c r="C39" s="1271">
        <v>52673058</v>
      </c>
      <c r="D39" s="793">
        <v>-485615</v>
      </c>
      <c r="E39" s="998" t="s">
        <v>222</v>
      </c>
      <c r="F39" s="1018">
        <v>226824405</v>
      </c>
      <c r="G39" s="793">
        <v>485615</v>
      </c>
    </row>
    <row r="40" spans="1:8">
      <c r="B40" s="790" t="s">
        <v>3</v>
      </c>
      <c r="C40" s="791">
        <v>52673058</v>
      </c>
      <c r="D40" s="792">
        <v>-485615</v>
      </c>
      <c r="E40" s="790" t="s">
        <v>3</v>
      </c>
      <c r="F40" s="1017">
        <v>235173150</v>
      </c>
      <c r="G40" s="792">
        <v>485615</v>
      </c>
    </row>
    <row r="41" spans="1:8">
      <c r="B41" s="1007" t="s">
        <v>229</v>
      </c>
      <c r="C41" s="1008">
        <v>1902541</v>
      </c>
      <c r="D41" s="793">
        <v>-485615</v>
      </c>
      <c r="E41" s="998" t="s">
        <v>223</v>
      </c>
      <c r="F41" s="1018">
        <v>231148206</v>
      </c>
      <c r="G41" s="793">
        <v>485615</v>
      </c>
    </row>
    <row r="42" spans="1:8">
      <c r="B42" s="1009" t="s">
        <v>230</v>
      </c>
      <c r="C42" s="1008">
        <v>1902541</v>
      </c>
      <c r="D42" s="793">
        <v>-485615</v>
      </c>
      <c r="E42" s="998" t="s">
        <v>225</v>
      </c>
      <c r="F42" s="1018">
        <v>99474635</v>
      </c>
      <c r="G42" s="793">
        <v>485615</v>
      </c>
    </row>
    <row r="43" spans="1:8" ht="15">
      <c r="B43" s="1010"/>
      <c r="C43" s="788"/>
      <c r="D43" s="789"/>
      <c r="E43" s="1004" t="s">
        <v>231</v>
      </c>
      <c r="F43" s="1018">
        <v>27140441</v>
      </c>
      <c r="G43" s="793">
        <v>485615</v>
      </c>
    </row>
    <row r="44" spans="1:8" ht="15">
      <c r="B44" s="60"/>
      <c r="C44" s="788"/>
      <c r="D44" s="789"/>
      <c r="E44" s="1019" t="s">
        <v>163</v>
      </c>
      <c r="F44" s="1020"/>
      <c r="G44" s="1021"/>
    </row>
    <row r="45" spans="1:8" ht="15">
      <c r="B45" s="63"/>
      <c r="C45" s="788"/>
      <c r="D45" s="789"/>
      <c r="E45" s="60" t="s">
        <v>21</v>
      </c>
      <c r="F45" s="1020"/>
      <c r="G45" s="1021"/>
    </row>
    <row r="46" spans="1:8" ht="27">
      <c r="B46" s="1010"/>
      <c r="C46" s="788"/>
      <c r="D46" s="789"/>
      <c r="E46" s="1019" t="s">
        <v>232</v>
      </c>
      <c r="F46" s="1022"/>
      <c r="G46" s="1023"/>
    </row>
    <row r="47" spans="1:8" ht="15">
      <c r="B47" s="1010"/>
      <c r="C47" s="788"/>
      <c r="D47" s="789"/>
      <c r="E47" s="1024" t="s">
        <v>167</v>
      </c>
      <c r="F47" s="788"/>
      <c r="G47" s="789"/>
    </row>
    <row r="48" spans="1:8" ht="15">
      <c r="B48" s="1010"/>
      <c r="C48" s="788"/>
      <c r="D48" s="789"/>
      <c r="E48" s="1025" t="s">
        <v>22</v>
      </c>
      <c r="F48" s="788"/>
      <c r="G48" s="789"/>
    </row>
    <row r="49" spans="1:8" ht="27">
      <c r="B49" s="1010"/>
      <c r="C49" s="788"/>
      <c r="D49" s="789"/>
      <c r="E49" s="1024" t="s">
        <v>172</v>
      </c>
      <c r="F49" s="1026" t="s">
        <v>173</v>
      </c>
      <c r="G49" s="789"/>
    </row>
    <row r="50" spans="1:8" ht="15">
      <c r="B50" s="1010"/>
      <c r="C50" s="788"/>
      <c r="D50" s="789"/>
      <c r="E50" s="1027" t="s">
        <v>24</v>
      </c>
      <c r="F50" s="788"/>
      <c r="G50" s="789"/>
    </row>
    <row r="51" spans="1:8" ht="15">
      <c r="B51" s="1010"/>
      <c r="C51" s="788"/>
      <c r="D51" s="789"/>
      <c r="E51" s="124" t="s">
        <v>6</v>
      </c>
      <c r="F51" s="140">
        <v>375543</v>
      </c>
      <c r="G51" s="792">
        <v>485615</v>
      </c>
    </row>
    <row r="52" spans="1:8" ht="15">
      <c r="B52" s="1010"/>
      <c r="C52" s="788"/>
      <c r="D52" s="789"/>
      <c r="E52" s="128" t="s">
        <v>221</v>
      </c>
      <c r="F52" s="141">
        <v>375543</v>
      </c>
      <c r="G52" s="793">
        <v>485615</v>
      </c>
    </row>
    <row r="53" spans="1:8" ht="26.25">
      <c r="B53" s="1010"/>
      <c r="C53" s="788"/>
      <c r="D53" s="789"/>
      <c r="E53" s="128" t="s">
        <v>222</v>
      </c>
      <c r="F53" s="141">
        <v>375543</v>
      </c>
      <c r="G53" s="793">
        <v>485615</v>
      </c>
    </row>
    <row r="54" spans="1:8" ht="15">
      <c r="B54" s="1010"/>
      <c r="C54" s="788"/>
      <c r="D54" s="789"/>
      <c r="E54" s="124" t="s">
        <v>3</v>
      </c>
      <c r="F54" s="140">
        <v>375543</v>
      </c>
      <c r="G54" s="792">
        <v>485615</v>
      </c>
    </row>
    <row r="55" spans="1:8" ht="15">
      <c r="B55" s="1010"/>
      <c r="C55" s="788"/>
      <c r="D55" s="789"/>
      <c r="E55" s="998" t="s">
        <v>223</v>
      </c>
      <c r="F55" s="141">
        <v>375543</v>
      </c>
      <c r="G55" s="793">
        <v>485615</v>
      </c>
    </row>
    <row r="56" spans="1:8" ht="15">
      <c r="B56" s="1011"/>
      <c r="C56" s="1012"/>
      <c r="D56" s="1013"/>
      <c r="E56" s="998" t="s">
        <v>225</v>
      </c>
      <c r="F56" s="141">
        <v>375543</v>
      </c>
      <c r="G56" s="793">
        <v>485615</v>
      </c>
    </row>
    <row r="57" spans="1:8" ht="15.75" thickBot="1">
      <c r="B57" s="1014"/>
      <c r="C57" s="1015"/>
      <c r="D57" s="1016"/>
      <c r="E57" s="1028" t="s">
        <v>231</v>
      </c>
      <c r="F57" s="142">
        <v>375543</v>
      </c>
      <c r="G57" s="794">
        <v>485615</v>
      </c>
    </row>
    <row r="58" spans="1:8" ht="100.5" customHeight="1" thickBot="1">
      <c r="B58" s="1664" t="s">
        <v>374</v>
      </c>
      <c r="C58" s="1665"/>
      <c r="D58" s="1665"/>
      <c r="E58" s="1665"/>
      <c r="F58" s="1665"/>
      <c r="G58" s="1666"/>
    </row>
    <row r="59" spans="1:8" ht="13.5" thickBot="1"/>
    <row r="60" spans="1:8" ht="15">
      <c r="A60" s="446">
        <f>A33+1</f>
        <v>40</v>
      </c>
      <c r="B60" s="795" t="s">
        <v>233</v>
      </c>
      <c r="C60" s="796"/>
      <c r="D60" s="796"/>
      <c r="H60" s="975" t="s">
        <v>66</v>
      </c>
    </row>
    <row r="61" spans="1:8" ht="15">
      <c r="B61" s="797" t="s">
        <v>234</v>
      </c>
      <c r="C61" s="798"/>
      <c r="D61" s="798"/>
    </row>
    <row r="62" spans="1:8" ht="15">
      <c r="B62" s="799" t="s">
        <v>7</v>
      </c>
      <c r="C62" s="798"/>
      <c r="D62" s="798"/>
    </row>
    <row r="63" spans="1:8">
      <c r="B63" s="800" t="s">
        <v>6</v>
      </c>
      <c r="C63" s="801">
        <v>63831942</v>
      </c>
      <c r="D63" s="802"/>
    </row>
    <row r="64" spans="1:8">
      <c r="B64" s="800" t="s">
        <v>3</v>
      </c>
      <c r="C64" s="801">
        <v>63831942</v>
      </c>
      <c r="D64" s="802"/>
    </row>
    <row r="65" spans="1:8">
      <c r="B65" s="803" t="s">
        <v>2</v>
      </c>
      <c r="C65" s="1269">
        <v>60384244</v>
      </c>
      <c r="D65" s="804">
        <v>-70624</v>
      </c>
    </row>
    <row r="66" spans="1:8">
      <c r="B66" s="805" t="s">
        <v>12</v>
      </c>
      <c r="C66" s="1270">
        <v>52142154</v>
      </c>
      <c r="D66" s="804">
        <v>-70624</v>
      </c>
    </row>
    <row r="67" spans="1:8">
      <c r="B67" s="806" t="s">
        <v>14</v>
      </c>
      <c r="C67" s="1270">
        <v>16351691</v>
      </c>
      <c r="D67" s="804">
        <v>-70624</v>
      </c>
    </row>
    <row r="68" spans="1:8">
      <c r="B68" s="803" t="s">
        <v>19</v>
      </c>
      <c r="C68" s="807">
        <v>3447698</v>
      </c>
      <c r="D68" s="804">
        <v>70624</v>
      </c>
    </row>
    <row r="69" spans="1:8" ht="13.5" thickBot="1">
      <c r="B69" s="808" t="s">
        <v>20</v>
      </c>
      <c r="C69" s="809">
        <v>3447698</v>
      </c>
      <c r="D69" s="810">
        <v>70624</v>
      </c>
    </row>
    <row r="70" spans="1:8" s="1262" customFormat="1" ht="106.5" customHeight="1" thickBot="1">
      <c r="B70" s="1667" t="s">
        <v>235</v>
      </c>
      <c r="C70" s="1668"/>
      <c r="D70" s="1668"/>
    </row>
    <row r="71" spans="1:8" ht="13.5" thickBot="1"/>
    <row r="72" spans="1:8" ht="13.5">
      <c r="A72" s="446">
        <f>A60+1</f>
        <v>41</v>
      </c>
      <c r="B72" s="1044" t="s">
        <v>233</v>
      </c>
      <c r="C72" s="811"/>
      <c r="D72" s="812"/>
      <c r="E72" s="979"/>
      <c r="F72" s="1031"/>
      <c r="G72" s="1031"/>
      <c r="H72" s="975" t="s">
        <v>66</v>
      </c>
    </row>
    <row r="73" spans="1:8">
      <c r="B73" s="813" t="s">
        <v>25</v>
      </c>
      <c r="C73" s="814"/>
      <c r="D73" s="815"/>
      <c r="E73" s="979"/>
      <c r="F73" s="1031"/>
      <c r="G73" s="1031"/>
    </row>
    <row r="74" spans="1:8" ht="15">
      <c r="B74" s="1045" t="s">
        <v>34</v>
      </c>
      <c r="C74" s="816"/>
      <c r="D74" s="817"/>
      <c r="E74" s="1032"/>
      <c r="F74" s="1033"/>
      <c r="G74" s="1033"/>
    </row>
    <row r="75" spans="1:8" ht="15">
      <c r="B75" s="818" t="s">
        <v>24</v>
      </c>
      <c r="C75" s="784"/>
      <c r="D75" s="820"/>
      <c r="E75" s="985"/>
      <c r="F75" s="1033"/>
      <c r="G75" s="1033"/>
    </row>
    <row r="76" spans="1:8">
      <c r="B76" s="790" t="s">
        <v>6</v>
      </c>
      <c r="C76" s="791">
        <v>235173150</v>
      </c>
      <c r="D76" s="821"/>
      <c r="E76" s="986"/>
      <c r="F76" s="1034"/>
      <c r="G76" s="1034"/>
    </row>
    <row r="77" spans="1:8">
      <c r="B77" s="790" t="s">
        <v>3</v>
      </c>
      <c r="C77" s="791">
        <v>235173150</v>
      </c>
      <c r="D77" s="821"/>
      <c r="E77" s="1035"/>
      <c r="F77" s="1036"/>
      <c r="G77" s="1037"/>
    </row>
    <row r="78" spans="1:8">
      <c r="B78" s="1046" t="s">
        <v>330</v>
      </c>
      <c r="C78" s="188">
        <v>99474635</v>
      </c>
      <c r="D78" s="822">
        <f>D79</f>
        <v>-120812</v>
      </c>
      <c r="E78" s="1038"/>
      <c r="F78" s="1039"/>
      <c r="G78" s="1040"/>
    </row>
    <row r="79" spans="1:8">
      <c r="B79" s="1046" t="s">
        <v>334</v>
      </c>
      <c r="C79" s="188">
        <v>27140441</v>
      </c>
      <c r="D79" s="822">
        <v>-120812</v>
      </c>
      <c r="E79" s="1041"/>
      <c r="F79" s="1039"/>
      <c r="G79" s="1040"/>
    </row>
    <row r="80" spans="1:8">
      <c r="B80" s="128" t="s">
        <v>224</v>
      </c>
      <c r="C80" s="1263">
        <v>77813725</v>
      </c>
      <c r="D80" s="822">
        <v>120812</v>
      </c>
      <c r="E80" s="1042"/>
      <c r="F80" s="1036"/>
      <c r="G80" s="1037"/>
    </row>
    <row r="81" spans="1:8">
      <c r="B81" s="128" t="s">
        <v>226</v>
      </c>
      <c r="C81" s="1263">
        <v>76713040</v>
      </c>
      <c r="D81" s="822">
        <v>120812</v>
      </c>
      <c r="E81" s="1038"/>
      <c r="F81" s="1039"/>
      <c r="G81" s="1040"/>
    </row>
    <row r="82" spans="1:8">
      <c r="B82" s="818" t="s">
        <v>74</v>
      </c>
      <c r="C82" s="819"/>
      <c r="D82" s="823"/>
      <c r="E82" s="1041"/>
      <c r="F82" s="1039"/>
      <c r="G82" s="1040"/>
    </row>
    <row r="83" spans="1:8">
      <c r="B83" s="790" t="s">
        <v>6</v>
      </c>
      <c r="C83" s="791">
        <v>236020838</v>
      </c>
      <c r="D83" s="821"/>
      <c r="E83" s="1043"/>
      <c r="F83" s="1039"/>
      <c r="G83" s="1040"/>
    </row>
    <row r="84" spans="1:8">
      <c r="B84" s="790" t="s">
        <v>3</v>
      </c>
      <c r="C84" s="791">
        <v>236020838</v>
      </c>
      <c r="D84" s="822"/>
      <c r="E84" s="986"/>
      <c r="F84" s="1040"/>
      <c r="G84" s="986"/>
    </row>
    <row r="85" spans="1:8">
      <c r="B85" s="1046" t="s">
        <v>330</v>
      </c>
      <c r="C85" s="188">
        <v>100039773</v>
      </c>
      <c r="D85" s="822">
        <v>-120812</v>
      </c>
      <c r="E85" s="1035"/>
      <c r="F85" s="1036"/>
      <c r="G85" s="1037"/>
    </row>
    <row r="86" spans="1:8">
      <c r="B86" s="1046" t="s">
        <v>334</v>
      </c>
      <c r="C86" s="188">
        <v>26824491</v>
      </c>
      <c r="D86" s="822">
        <v>-120812</v>
      </c>
      <c r="E86" s="1038"/>
      <c r="F86" s="1039"/>
      <c r="G86" s="1040"/>
    </row>
    <row r="87" spans="1:8">
      <c r="B87" s="128" t="s">
        <v>224</v>
      </c>
      <c r="C87" s="1263">
        <v>78194725</v>
      </c>
      <c r="D87" s="822">
        <v>120812</v>
      </c>
      <c r="E87" s="1041"/>
      <c r="F87" s="1039"/>
      <c r="G87" s="1040"/>
    </row>
    <row r="88" spans="1:8" ht="13.5" thickBot="1">
      <c r="B88" s="307" t="s">
        <v>226</v>
      </c>
      <c r="C88" s="1264">
        <v>77097040</v>
      </c>
      <c r="D88" s="824">
        <v>120812</v>
      </c>
      <c r="E88" s="1042"/>
      <c r="F88" s="1036"/>
      <c r="G88" s="1037"/>
    </row>
    <row r="89" spans="1:8" s="1268" customFormat="1" ht="113.45" customHeight="1" thickBot="1">
      <c r="B89" s="1606" t="s">
        <v>236</v>
      </c>
      <c r="C89" s="1669"/>
      <c r="D89" s="1670"/>
      <c r="E89" s="1265"/>
      <c r="F89" s="1266"/>
      <c r="G89" s="1267"/>
    </row>
    <row r="90" spans="1:8" ht="13.5" thickBot="1"/>
    <row r="91" spans="1:8" ht="26.25">
      <c r="A91" s="1586">
        <f>A72+1</f>
        <v>42</v>
      </c>
      <c r="B91" s="643" t="s">
        <v>37</v>
      </c>
      <c r="C91" s="524"/>
      <c r="D91" s="525"/>
      <c r="E91" s="1458" t="s">
        <v>8</v>
      </c>
      <c r="F91" s="1456"/>
      <c r="G91" s="1457"/>
      <c r="H91" s="975" t="s">
        <v>66</v>
      </c>
    </row>
    <row r="92" spans="1:8" ht="15">
      <c r="B92" s="1516" t="s">
        <v>38</v>
      </c>
      <c r="C92" s="816"/>
      <c r="D92" s="817"/>
      <c r="E92" s="1459" t="s">
        <v>7</v>
      </c>
      <c r="F92" s="816"/>
      <c r="G92" s="817"/>
      <c r="H92" s="439"/>
    </row>
    <row r="93" spans="1:8" ht="15">
      <c r="B93" s="1549" t="s">
        <v>39</v>
      </c>
      <c r="C93" s="1518"/>
      <c r="D93" s="1519"/>
      <c r="E93" s="1461" t="s">
        <v>384</v>
      </c>
      <c r="F93" s="1518"/>
      <c r="G93" s="1519"/>
      <c r="H93" s="439"/>
    </row>
    <row r="94" spans="1:8">
      <c r="B94" s="594" t="s">
        <v>23</v>
      </c>
      <c r="C94" s="5"/>
      <c r="D94" s="1462"/>
      <c r="E94" s="1463" t="s">
        <v>6</v>
      </c>
      <c r="F94" s="175">
        <f>F95</f>
        <v>15200000</v>
      </c>
      <c r="G94" s="1462">
        <f>G95</f>
        <v>1223916</v>
      </c>
      <c r="H94" s="439"/>
    </row>
    <row r="95" spans="1:8" ht="25.5">
      <c r="B95" s="616" t="s">
        <v>121</v>
      </c>
      <c r="C95" s="5">
        <v>373206565</v>
      </c>
      <c r="D95" s="1462">
        <v>1223916</v>
      </c>
      <c r="E95" s="1465" t="s">
        <v>5</v>
      </c>
      <c r="F95" s="176">
        <f>F96</f>
        <v>15200000</v>
      </c>
      <c r="G95" s="1464">
        <f>G96</f>
        <v>1223916</v>
      </c>
      <c r="H95" s="439"/>
    </row>
    <row r="96" spans="1:8" ht="25.5">
      <c r="B96" s="615"/>
      <c r="C96" s="4"/>
      <c r="D96" s="1464"/>
      <c r="E96" s="1466" t="s">
        <v>4</v>
      </c>
      <c r="F96" s="176">
        <v>15200000</v>
      </c>
      <c r="G96" s="1464">
        <v>1223916</v>
      </c>
      <c r="H96" s="439"/>
    </row>
    <row r="97" spans="2:8">
      <c r="B97" s="594"/>
      <c r="C97" s="5"/>
      <c r="D97" s="1462"/>
      <c r="E97" s="1467" t="s">
        <v>3</v>
      </c>
      <c r="F97" s="175">
        <f t="shared" ref="F97:G99" si="0">F98</f>
        <v>15200000</v>
      </c>
      <c r="G97" s="1462">
        <f t="shared" si="0"/>
        <v>1223916</v>
      </c>
      <c r="H97" s="439"/>
    </row>
    <row r="98" spans="2:8">
      <c r="B98" s="616"/>
      <c r="C98" s="4"/>
      <c r="D98" s="1464"/>
      <c r="E98" s="1465" t="s">
        <v>2</v>
      </c>
      <c r="F98" s="176">
        <f t="shared" si="0"/>
        <v>15200000</v>
      </c>
      <c r="G98" s="1464">
        <f t="shared" si="0"/>
        <v>1223916</v>
      </c>
      <c r="H98" s="439"/>
    </row>
    <row r="99" spans="2:8" ht="25.5">
      <c r="B99" s="615"/>
      <c r="C99" s="4"/>
      <c r="D99" s="1464"/>
      <c r="E99" s="1468" t="s">
        <v>1</v>
      </c>
      <c r="F99" s="176">
        <f t="shared" si="0"/>
        <v>15200000</v>
      </c>
      <c r="G99" s="1464">
        <f t="shared" si="0"/>
        <v>1223916</v>
      </c>
      <c r="H99" s="439"/>
    </row>
    <row r="100" spans="2:8" ht="13.5" thickBot="1">
      <c r="B100" s="618"/>
      <c r="C100" s="619"/>
      <c r="D100" s="1469"/>
      <c r="E100" s="1470" t="s">
        <v>0</v>
      </c>
      <c r="F100" s="1471">
        <v>15200000</v>
      </c>
      <c r="G100" s="1469">
        <v>1223916</v>
      </c>
      <c r="H100" s="439"/>
    </row>
    <row r="101" spans="2:8" ht="13.5">
      <c r="B101" s="1472" t="s">
        <v>38</v>
      </c>
      <c r="C101" s="1473"/>
      <c r="D101" s="1474"/>
      <c r="E101" s="1475" t="s">
        <v>25</v>
      </c>
      <c r="F101" s="1476"/>
      <c r="G101" s="812"/>
      <c r="H101" s="457"/>
    </row>
    <row r="102" spans="2:8" ht="13.5">
      <c r="B102" s="1460" t="s">
        <v>39</v>
      </c>
      <c r="C102" s="176"/>
      <c r="D102" s="1464"/>
      <c r="E102" s="1477" t="s">
        <v>34</v>
      </c>
      <c r="F102" s="1478"/>
      <c r="G102" s="815"/>
      <c r="H102" s="439"/>
    </row>
    <row r="103" spans="2:8">
      <c r="B103" s="594" t="s">
        <v>24</v>
      </c>
      <c r="C103" s="1479"/>
      <c r="D103" s="1480"/>
      <c r="E103" s="1481" t="s">
        <v>24</v>
      </c>
      <c r="F103" s="1482"/>
      <c r="G103" s="1483"/>
      <c r="H103" s="492"/>
    </row>
    <row r="104" spans="2:8">
      <c r="B104" s="1484" t="s">
        <v>385</v>
      </c>
      <c r="C104" s="175">
        <v>1317087000</v>
      </c>
      <c r="D104" s="1462">
        <v>1223916</v>
      </c>
      <c r="E104" s="1463" t="s">
        <v>6</v>
      </c>
      <c r="F104" s="175">
        <v>920111247</v>
      </c>
      <c r="G104" s="1462">
        <f>G105</f>
        <v>1223916</v>
      </c>
      <c r="H104" s="493"/>
    </row>
    <row r="105" spans="2:8">
      <c r="B105" s="1485"/>
      <c r="C105" s="176"/>
      <c r="D105" s="1464"/>
      <c r="E105" s="1465" t="s">
        <v>5</v>
      </c>
      <c r="F105" s="176">
        <v>920111247</v>
      </c>
      <c r="G105" s="1464">
        <f>G106</f>
        <v>1223916</v>
      </c>
      <c r="H105" s="439"/>
    </row>
    <row r="106" spans="2:8" ht="25.5">
      <c r="B106" s="1486"/>
      <c r="C106" s="176"/>
      <c r="D106" s="1464"/>
      <c r="E106" s="1466" t="s">
        <v>4</v>
      </c>
      <c r="F106" s="176">
        <v>920111247</v>
      </c>
      <c r="G106" s="1464">
        <v>1223916</v>
      </c>
      <c r="H106" s="494"/>
    </row>
    <row r="107" spans="2:8">
      <c r="B107" s="1485"/>
      <c r="C107" s="176"/>
      <c r="D107" s="1464"/>
      <c r="E107" s="1467" t="s">
        <v>3</v>
      </c>
      <c r="F107" s="175">
        <v>920111247</v>
      </c>
      <c r="G107" s="1462">
        <f>G108</f>
        <v>1223916</v>
      </c>
      <c r="H107" s="494"/>
    </row>
    <row r="108" spans="2:8">
      <c r="B108" s="1486"/>
      <c r="C108" s="176"/>
      <c r="D108" s="1464"/>
      <c r="E108" s="1465" t="s">
        <v>2</v>
      </c>
      <c r="F108" s="176">
        <v>920111247</v>
      </c>
      <c r="G108" s="1464">
        <f>G109</f>
        <v>1223916</v>
      </c>
      <c r="H108" s="494"/>
    </row>
    <row r="109" spans="2:8" ht="25.5">
      <c r="B109" s="1487"/>
      <c r="C109" s="175"/>
      <c r="D109" s="1462"/>
      <c r="E109" s="1468" t="s">
        <v>1</v>
      </c>
      <c r="F109" s="176">
        <v>920111247</v>
      </c>
      <c r="G109" s="1464">
        <f>G110</f>
        <v>1223916</v>
      </c>
      <c r="H109" s="494"/>
    </row>
    <row r="110" spans="2:8">
      <c r="B110" s="1486"/>
      <c r="C110" s="176"/>
      <c r="D110" s="1464"/>
      <c r="E110" s="1488" t="s">
        <v>0</v>
      </c>
      <c r="F110" s="1489">
        <v>920111247</v>
      </c>
      <c r="G110" s="1490">
        <v>1223916</v>
      </c>
      <c r="H110" s="494"/>
    </row>
    <row r="111" spans="2:8">
      <c r="B111" s="594" t="s">
        <v>74</v>
      </c>
      <c r="C111" s="1479"/>
      <c r="D111" s="1480"/>
      <c r="E111" s="1491" t="s">
        <v>74</v>
      </c>
      <c r="F111" s="1492"/>
      <c r="G111" s="1493"/>
      <c r="H111" s="494"/>
    </row>
    <row r="112" spans="2:8">
      <c r="B112" s="1494" t="s">
        <v>385</v>
      </c>
      <c r="C112" s="1547">
        <v>1388984000</v>
      </c>
      <c r="D112" s="1548">
        <v>1223916</v>
      </c>
      <c r="E112" s="1495" t="s">
        <v>6</v>
      </c>
      <c r="F112" s="1496">
        <v>527160746</v>
      </c>
      <c r="G112" s="1497">
        <f>G113</f>
        <v>1223916</v>
      </c>
      <c r="H112" s="439"/>
    </row>
    <row r="113" spans="1:8">
      <c r="B113" s="1485"/>
      <c r="C113" s="176"/>
      <c r="D113" s="1464"/>
      <c r="E113" s="1465" t="s">
        <v>5</v>
      </c>
      <c r="F113" s="176">
        <v>527160746</v>
      </c>
      <c r="G113" s="1464">
        <f>G114</f>
        <v>1223916</v>
      </c>
      <c r="H113" s="439"/>
    </row>
    <row r="114" spans="1:8" ht="25.5">
      <c r="B114" s="1486"/>
      <c r="C114" s="176"/>
      <c r="D114" s="1464"/>
      <c r="E114" s="1466" t="s">
        <v>4</v>
      </c>
      <c r="F114" s="176">
        <v>527160746</v>
      </c>
      <c r="G114" s="1464">
        <v>1223916</v>
      </c>
      <c r="H114" s="439"/>
    </row>
    <row r="115" spans="1:8">
      <c r="B115" s="1487"/>
      <c r="C115" s="175"/>
      <c r="D115" s="1462"/>
      <c r="E115" s="1467" t="s">
        <v>3</v>
      </c>
      <c r="F115" s="175">
        <v>527160746</v>
      </c>
      <c r="G115" s="1462">
        <f>G116</f>
        <v>1223916</v>
      </c>
      <c r="H115" s="439"/>
    </row>
    <row r="116" spans="1:8">
      <c r="B116" s="1485"/>
      <c r="C116" s="176"/>
      <c r="D116" s="1464"/>
      <c r="E116" s="1465" t="s">
        <v>2</v>
      </c>
      <c r="F116" s="176">
        <v>527160746</v>
      </c>
      <c r="G116" s="1464">
        <f>G117</f>
        <v>1223916</v>
      </c>
      <c r="H116" s="439"/>
    </row>
    <row r="117" spans="1:8" ht="25.5">
      <c r="B117" s="1486"/>
      <c r="C117" s="176"/>
      <c r="D117" s="1464"/>
      <c r="E117" s="1468" t="s">
        <v>1</v>
      </c>
      <c r="F117" s="176">
        <v>527160746</v>
      </c>
      <c r="G117" s="1464">
        <f>G118</f>
        <v>1223916</v>
      </c>
      <c r="H117" s="439"/>
    </row>
    <row r="118" spans="1:8" ht="13.5" thickBot="1">
      <c r="B118" s="1498"/>
      <c r="C118" s="1471"/>
      <c r="D118" s="1469"/>
      <c r="E118" s="1470" t="s">
        <v>0</v>
      </c>
      <c r="F118" s="1471">
        <v>527160746</v>
      </c>
      <c r="G118" s="1469">
        <v>1223916</v>
      </c>
      <c r="H118" s="439"/>
    </row>
    <row r="119" spans="1:8" ht="41.1" customHeight="1" thickBot="1">
      <c r="B119" s="1606" t="s">
        <v>386</v>
      </c>
      <c r="C119" s="1607"/>
      <c r="D119" s="1607"/>
      <c r="E119" s="1607"/>
      <c r="F119" s="1607"/>
      <c r="G119" s="1608"/>
      <c r="H119" s="1255"/>
    </row>
    <row r="120" spans="1:8" ht="13.5" thickBot="1"/>
    <row r="121" spans="1:8" ht="15">
      <c r="A121" s="1586">
        <f>A91+1</f>
        <v>43</v>
      </c>
      <c r="B121" s="1550" t="s">
        <v>37</v>
      </c>
      <c r="C121" s="1456"/>
      <c r="D121" s="1551"/>
      <c r="E121" s="1552" t="s">
        <v>233</v>
      </c>
      <c r="F121" s="1456"/>
      <c r="G121" s="1457"/>
      <c r="H121" s="975" t="s">
        <v>66</v>
      </c>
    </row>
    <row r="122" spans="1:8" ht="15">
      <c r="B122" s="1553" t="s">
        <v>38</v>
      </c>
      <c r="C122" s="816"/>
      <c r="D122" s="1554"/>
      <c r="E122" s="1553" t="s">
        <v>7</v>
      </c>
      <c r="F122" s="816"/>
      <c r="G122" s="817"/>
    </row>
    <row r="123" spans="1:8" ht="15">
      <c r="B123" s="1555" t="s">
        <v>39</v>
      </c>
      <c r="C123" s="1518"/>
      <c r="D123" s="1556"/>
      <c r="E123" s="1557" t="s">
        <v>401</v>
      </c>
      <c r="F123" s="1518"/>
      <c r="G123" s="1519"/>
    </row>
    <row r="124" spans="1:8">
      <c r="B124" s="1410" t="s">
        <v>402</v>
      </c>
      <c r="C124" s="5">
        <v>7333843</v>
      </c>
      <c r="D124" s="1558">
        <v>2091805</v>
      </c>
      <c r="E124" s="1514" t="s">
        <v>6</v>
      </c>
      <c r="F124" s="187">
        <v>48498868</v>
      </c>
      <c r="G124" s="821">
        <v>2091805</v>
      </c>
    </row>
    <row r="125" spans="1:8">
      <c r="B125" s="616"/>
      <c r="C125" s="4"/>
      <c r="D125" s="1559"/>
      <c r="E125" s="998" t="s">
        <v>5</v>
      </c>
      <c r="F125" s="4">
        <v>48498868</v>
      </c>
      <c r="G125" s="822">
        <f>G126</f>
        <v>2091805</v>
      </c>
    </row>
    <row r="126" spans="1:8" ht="25.5">
      <c r="B126" s="615"/>
      <c r="C126" s="4"/>
      <c r="D126" s="1559"/>
      <c r="E126" s="998" t="s">
        <v>4</v>
      </c>
      <c r="F126" s="4">
        <v>48498868</v>
      </c>
      <c r="G126" s="822">
        <v>2091805</v>
      </c>
    </row>
    <row r="127" spans="1:8">
      <c r="B127" s="594"/>
      <c r="C127" s="5"/>
      <c r="D127" s="1560"/>
      <c r="E127" s="594" t="s">
        <v>3</v>
      </c>
      <c r="F127" s="5">
        <v>48498868</v>
      </c>
      <c r="G127" s="821">
        <v>2091805</v>
      </c>
    </row>
    <row r="128" spans="1:8">
      <c r="B128" s="616"/>
      <c r="C128" s="4"/>
      <c r="D128" s="1559"/>
      <c r="E128" s="616" t="s">
        <v>2</v>
      </c>
      <c r="F128" s="4">
        <v>48498868</v>
      </c>
      <c r="G128" s="822">
        <v>2091805</v>
      </c>
    </row>
    <row r="129" spans="2:7" ht="25.5">
      <c r="B129" s="615"/>
      <c r="C129" s="4"/>
      <c r="D129" s="1559"/>
      <c r="E129" s="615" t="s">
        <v>1</v>
      </c>
      <c r="F129" s="4">
        <v>48451047</v>
      </c>
      <c r="G129" s="822">
        <v>2091805</v>
      </c>
    </row>
    <row r="130" spans="2:7" ht="13.5" thickBot="1">
      <c r="B130" s="618"/>
      <c r="C130" s="619"/>
      <c r="D130" s="1561"/>
      <c r="E130" s="618" t="s">
        <v>0</v>
      </c>
      <c r="F130" s="619">
        <v>48337047</v>
      </c>
      <c r="G130" s="824">
        <v>2091805</v>
      </c>
    </row>
    <row r="131" spans="2:7" ht="13.5">
      <c r="B131" s="1562" t="s">
        <v>38</v>
      </c>
      <c r="C131" s="811"/>
      <c r="D131" s="812"/>
      <c r="E131" s="1563" t="s">
        <v>25</v>
      </c>
      <c r="F131" s="1476"/>
      <c r="G131" s="812"/>
    </row>
    <row r="132" spans="2:7">
      <c r="B132" s="1517" t="s">
        <v>39</v>
      </c>
      <c r="C132" s="1564"/>
      <c r="D132" s="1565"/>
      <c r="E132" s="1566" t="s">
        <v>34</v>
      </c>
      <c r="F132" s="1564"/>
      <c r="G132" s="1565"/>
    </row>
    <row r="133" spans="2:7">
      <c r="B133" s="594" t="s">
        <v>24</v>
      </c>
      <c r="C133" s="784"/>
      <c r="D133" s="820"/>
      <c r="E133" s="1567" t="s">
        <v>24</v>
      </c>
      <c r="F133" s="1482"/>
      <c r="G133" s="1483"/>
    </row>
    <row r="134" spans="2:7">
      <c r="B134" s="1410" t="s">
        <v>402</v>
      </c>
      <c r="C134" s="175">
        <v>7788541</v>
      </c>
      <c r="D134" s="821">
        <v>2091805</v>
      </c>
      <c r="E134" s="1568" t="s">
        <v>6</v>
      </c>
      <c r="F134" s="1569">
        <v>235173150</v>
      </c>
      <c r="G134" s="821">
        <v>2091805</v>
      </c>
    </row>
    <row r="135" spans="2:7">
      <c r="B135" s="594"/>
      <c r="C135" s="176"/>
      <c r="D135" s="822"/>
      <c r="E135" s="1512" t="s">
        <v>5</v>
      </c>
      <c r="F135" s="1570">
        <v>226824405</v>
      </c>
      <c r="G135" s="822">
        <f>G136</f>
        <v>2091805</v>
      </c>
    </row>
    <row r="136" spans="2:7" ht="25.5">
      <c r="B136" s="1486"/>
      <c r="C136" s="176"/>
      <c r="D136" s="822"/>
      <c r="E136" s="1513" t="s">
        <v>4</v>
      </c>
      <c r="F136" s="1570">
        <v>226824405</v>
      </c>
      <c r="G136" s="822">
        <v>2091805</v>
      </c>
    </row>
    <row r="137" spans="2:7">
      <c r="B137" s="1487"/>
      <c r="C137" s="175"/>
      <c r="D137" s="821"/>
      <c r="E137" s="1514" t="s">
        <v>3</v>
      </c>
      <c r="F137" s="1569">
        <v>235173150</v>
      </c>
      <c r="G137" s="821">
        <v>2091805</v>
      </c>
    </row>
    <row r="138" spans="2:7">
      <c r="B138" s="1485"/>
      <c r="C138" s="176"/>
      <c r="D138" s="822"/>
      <c r="E138" s="1512" t="s">
        <v>2</v>
      </c>
      <c r="F138" s="1570">
        <v>231148206</v>
      </c>
      <c r="G138" s="822">
        <v>2091805</v>
      </c>
    </row>
    <row r="139" spans="2:7">
      <c r="B139" s="1486"/>
      <c r="C139" s="176"/>
      <c r="D139" s="822"/>
      <c r="E139" s="1513" t="s">
        <v>1</v>
      </c>
      <c r="F139" s="1570">
        <v>77813725</v>
      </c>
      <c r="G139" s="822">
        <v>2091805</v>
      </c>
    </row>
    <row r="140" spans="2:7">
      <c r="B140" s="1553"/>
      <c r="C140" s="176"/>
      <c r="D140" s="822"/>
      <c r="E140" s="1571" t="s">
        <v>0</v>
      </c>
      <c r="F140" s="1570">
        <v>76713040</v>
      </c>
      <c r="G140" s="822">
        <v>2091805</v>
      </c>
    </row>
    <row r="141" spans="2:7">
      <c r="B141" s="594" t="s">
        <v>74</v>
      </c>
      <c r="C141" s="1572"/>
      <c r="D141" s="823"/>
      <c r="E141" s="1567" t="s">
        <v>74</v>
      </c>
      <c r="F141" s="1573"/>
      <c r="G141" s="1574"/>
    </row>
    <row r="142" spans="2:7">
      <c r="B142" s="1410" t="s">
        <v>402</v>
      </c>
      <c r="C142" s="175">
        <v>8240276</v>
      </c>
      <c r="D142" s="821">
        <v>2091805</v>
      </c>
      <c r="E142" s="1568" t="s">
        <v>6</v>
      </c>
      <c r="F142" s="1569">
        <v>236020838</v>
      </c>
      <c r="G142" s="821">
        <v>2091805</v>
      </c>
    </row>
    <row r="143" spans="2:7">
      <c r="B143" s="1485"/>
      <c r="C143" s="176"/>
      <c r="D143" s="822"/>
      <c r="E143" s="1512" t="s">
        <v>5</v>
      </c>
      <c r="F143" s="1570">
        <v>227872021</v>
      </c>
      <c r="G143" s="822">
        <f>G144</f>
        <v>2091805</v>
      </c>
    </row>
    <row r="144" spans="2:7" ht="25.5">
      <c r="B144" s="1486"/>
      <c r="C144" s="176"/>
      <c r="D144" s="822"/>
      <c r="E144" s="1513" t="s">
        <v>4</v>
      </c>
      <c r="F144" s="1570">
        <v>227872021</v>
      </c>
      <c r="G144" s="822">
        <v>2091805</v>
      </c>
    </row>
    <row r="145" spans="1:8">
      <c r="B145" s="1487"/>
      <c r="C145" s="175"/>
      <c r="D145" s="821"/>
      <c r="E145" s="1514" t="s">
        <v>3</v>
      </c>
      <c r="F145" s="1569">
        <v>236020838</v>
      </c>
      <c r="G145" s="821">
        <v>2091805</v>
      </c>
    </row>
    <row r="146" spans="1:8">
      <c r="B146" s="1485"/>
      <c r="C146" s="176"/>
      <c r="D146" s="822"/>
      <c r="E146" s="1512" t="s">
        <v>2</v>
      </c>
      <c r="F146" s="1570">
        <v>231965894</v>
      </c>
      <c r="G146" s="822">
        <v>2091805</v>
      </c>
    </row>
    <row r="147" spans="1:8">
      <c r="B147" s="1486"/>
      <c r="C147" s="176"/>
      <c r="D147" s="822"/>
      <c r="E147" s="1513" t="s">
        <v>1</v>
      </c>
      <c r="F147" s="1570">
        <v>78194725</v>
      </c>
      <c r="G147" s="822">
        <v>2091805</v>
      </c>
    </row>
    <row r="148" spans="1:8" ht="13.5" thickBot="1">
      <c r="B148" s="1498"/>
      <c r="C148" s="1575"/>
      <c r="D148" s="824"/>
      <c r="E148" s="1576" t="s">
        <v>0</v>
      </c>
      <c r="F148" s="1577">
        <v>77097040</v>
      </c>
      <c r="G148" s="824">
        <v>2091805</v>
      </c>
    </row>
    <row r="149" spans="1:8" ht="54.75" customHeight="1" thickBot="1">
      <c r="B149" s="1603" t="s">
        <v>405</v>
      </c>
      <c r="C149" s="1604"/>
      <c r="D149" s="1604"/>
      <c r="E149" s="1604"/>
      <c r="F149" s="1604"/>
      <c r="G149" s="1605"/>
    </row>
    <row r="150" spans="1:8" ht="15.75" thickBot="1">
      <c r="B150" s="1033"/>
      <c r="C150" s="1033"/>
      <c r="D150" s="1033"/>
      <c r="E150" s="1033"/>
      <c r="F150" s="1033"/>
      <c r="G150" s="1033"/>
    </row>
    <row r="151" spans="1:8" ht="15">
      <c r="A151" s="1586">
        <f>A121+1</f>
        <v>44</v>
      </c>
      <c r="B151" s="1550" t="s">
        <v>37</v>
      </c>
      <c r="C151" s="1456"/>
      <c r="D151" s="1551"/>
      <c r="E151" s="1552" t="s">
        <v>233</v>
      </c>
      <c r="F151" s="1456"/>
      <c r="G151" s="1457"/>
      <c r="H151" s="975" t="s">
        <v>66</v>
      </c>
    </row>
    <row r="152" spans="1:8" ht="15">
      <c r="B152" s="813" t="s">
        <v>38</v>
      </c>
      <c r="C152" s="1578"/>
      <c r="D152" s="1579"/>
      <c r="E152" s="813" t="s">
        <v>7</v>
      </c>
      <c r="F152" s="1578"/>
      <c r="G152" s="1579"/>
    </row>
    <row r="153" spans="1:8" ht="15">
      <c r="B153" s="1549" t="s">
        <v>39</v>
      </c>
      <c r="C153" s="1518"/>
      <c r="D153" s="1519"/>
      <c r="E153" s="1557" t="s">
        <v>234</v>
      </c>
      <c r="F153" s="1518"/>
      <c r="G153" s="1519"/>
    </row>
    <row r="154" spans="1:8">
      <c r="B154" s="594" t="s">
        <v>23</v>
      </c>
      <c r="C154" s="5"/>
      <c r="D154" s="821"/>
      <c r="E154" s="1514" t="s">
        <v>6</v>
      </c>
      <c r="F154" s="187">
        <v>63831942</v>
      </c>
      <c r="G154" s="821">
        <f>G155</f>
        <v>500000</v>
      </c>
    </row>
    <row r="155" spans="1:8" ht="25.5">
      <c r="B155" s="616" t="s">
        <v>121</v>
      </c>
      <c r="C155" s="5">
        <v>373206565</v>
      </c>
      <c r="D155" s="1462">
        <v>500000</v>
      </c>
      <c r="E155" s="998" t="s">
        <v>5</v>
      </c>
      <c r="F155" s="188">
        <v>56373301</v>
      </c>
      <c r="G155" s="822">
        <f>G156</f>
        <v>500000</v>
      </c>
    </row>
    <row r="156" spans="1:8" ht="25.5">
      <c r="B156" s="615"/>
      <c r="C156" s="4"/>
      <c r="D156" s="822"/>
      <c r="E156" s="998" t="s">
        <v>4</v>
      </c>
      <c r="F156" s="188">
        <v>56373301</v>
      </c>
      <c r="G156" s="822">
        <v>500000</v>
      </c>
    </row>
    <row r="157" spans="1:8">
      <c r="B157" s="594"/>
      <c r="C157" s="5"/>
      <c r="D157" s="821"/>
      <c r="E157" s="1514" t="s">
        <v>3</v>
      </c>
      <c r="F157" s="187">
        <v>63831942</v>
      </c>
      <c r="G157" s="821">
        <v>500000</v>
      </c>
    </row>
    <row r="158" spans="1:8">
      <c r="B158" s="616"/>
      <c r="C158" s="4"/>
      <c r="D158" s="822"/>
      <c r="E158" s="1512" t="s">
        <v>2</v>
      </c>
      <c r="F158" s="188">
        <v>60384244</v>
      </c>
      <c r="G158" s="822">
        <v>500000</v>
      </c>
    </row>
    <row r="159" spans="1:8" ht="26.25">
      <c r="B159" s="1010"/>
      <c r="C159" s="788"/>
      <c r="D159" s="789"/>
      <c r="E159" s="615" t="s">
        <v>1</v>
      </c>
      <c r="F159" s="188">
        <v>2432267</v>
      </c>
      <c r="G159" s="822">
        <f>G160</f>
        <v>500000</v>
      </c>
    </row>
    <row r="160" spans="1:8" ht="15.75" thickBot="1">
      <c r="B160" s="1010"/>
      <c r="C160" s="788"/>
      <c r="D160" s="789"/>
      <c r="E160" s="598" t="s">
        <v>0</v>
      </c>
      <c r="F160" s="188">
        <v>2428367</v>
      </c>
      <c r="G160" s="822">
        <v>500000</v>
      </c>
    </row>
    <row r="161" spans="2:7" s="1268" customFormat="1" ht="38.25" customHeight="1" thickBot="1">
      <c r="B161" s="1603" t="s">
        <v>403</v>
      </c>
      <c r="C161" s="1607"/>
      <c r="D161" s="1607"/>
      <c r="E161" s="1607"/>
      <c r="F161" s="1607"/>
      <c r="G161" s="1608"/>
    </row>
  </sheetData>
  <mergeCells count="7">
    <mergeCell ref="B149:G149"/>
    <mergeCell ref="B161:G161"/>
    <mergeCell ref="B31:G31"/>
    <mergeCell ref="B58:G58"/>
    <mergeCell ref="B70:D70"/>
    <mergeCell ref="B89:D89"/>
    <mergeCell ref="B119:G119"/>
  </mergeCells>
  <dataValidations count="1">
    <dataValidation type="whole" errorStyle="warning" allowBlank="1" showInputMessage="1" showErrorMessage="1" errorTitle="Kļūda" error="Jāviada skaitls" sqref="D63:D69 F72 G72:G73 G76:G89 D75:D88 D72:D73 F101 G94:G118 D94:D118 F131 D124:D148 G124:G148 D154:D158 G154:G160" xr:uid="{00000000-0002-0000-0B00-000000000000}">
      <formula1>-1000000000</formula1>
      <formula2>1000000000</formula2>
    </dataValidation>
  </dataValidations>
  <pageMargins left="0.27559055118110237" right="0.15748031496062992" top="0.51181102362204722" bottom="0.47244094488188981" header="0.31496062992125984" footer="0.23622047244094491"/>
  <pageSetup paperSize="9" scale="75" orientation="landscape" r:id="rId1"/>
  <headerFooter alignWithMargins="0">
    <oddFooter>&amp;L&amp;F&amp;C&amp;P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FFA76-1194-402D-AF24-F912ED201C80}">
  <sheetPr>
    <tabColor rgb="FF92D050"/>
  </sheetPr>
  <dimension ref="A1:H26"/>
  <sheetViews>
    <sheetView zoomScale="70" zoomScaleNormal="70" workbookViewId="0">
      <selection activeCell="A5" sqref="A5"/>
    </sheetView>
  </sheetViews>
  <sheetFormatPr defaultColWidth="9.28515625" defaultRowHeight="12.75"/>
  <cols>
    <col min="1" max="1" width="9.28515625" style="1369"/>
    <col min="2" max="2" width="51" style="1373" customWidth="1"/>
    <col min="3" max="3" width="13.7109375" style="1370" customWidth="1"/>
    <col min="4" max="4" width="13.28515625" style="1370" customWidth="1"/>
    <col min="5" max="5" width="49.140625" style="1369" customWidth="1"/>
    <col min="6" max="6" width="13.28515625" style="1369" customWidth="1"/>
    <col min="7" max="7" width="13.7109375" style="1369" customWidth="1"/>
    <col min="8" max="8" width="14.42578125" style="1369" customWidth="1"/>
    <col min="9" max="9" width="11" style="1369" bestFit="1" customWidth="1"/>
    <col min="10" max="16384" width="9.28515625" style="1369"/>
  </cols>
  <sheetData>
    <row r="1" spans="1:8" s="37" customFormat="1" ht="39.75" customHeight="1" thickBot="1">
      <c r="A1" s="192"/>
      <c r="B1" s="193"/>
      <c r="C1" s="194" t="s">
        <v>10</v>
      </c>
      <c r="D1" s="195" t="s">
        <v>9</v>
      </c>
      <c r="E1" s="193"/>
      <c r="F1" s="194" t="s">
        <v>10</v>
      </c>
      <c r="G1" s="195" t="s">
        <v>9</v>
      </c>
      <c r="H1" s="195" t="s">
        <v>64</v>
      </c>
    </row>
    <row r="2" spans="1:8" s="433" customFormat="1" ht="17.25" customHeight="1">
      <c r="B2" s="437"/>
      <c r="C2" s="436"/>
      <c r="D2" s="436"/>
      <c r="E2" s="436"/>
      <c r="F2" s="436"/>
      <c r="G2" s="438"/>
    </row>
    <row r="3" spans="1:8" s="37" customFormat="1" ht="14.25" thickBot="1">
      <c r="A3" s="192"/>
      <c r="B3" s="186" t="s">
        <v>352</v>
      </c>
      <c r="C3" s="197"/>
      <c r="D3" s="197"/>
      <c r="E3" s="196"/>
      <c r="F3" s="197"/>
      <c r="G3" s="197"/>
    </row>
    <row r="4" spans="1:8" s="1371" customFormat="1" ht="27.95" customHeight="1">
      <c r="A4" s="1374">
        <f>KM!A151+1</f>
        <v>45</v>
      </c>
      <c r="B4" s="528" t="s">
        <v>8</v>
      </c>
      <c r="C4" s="1376"/>
      <c r="D4" s="1377"/>
      <c r="H4" s="975" t="s">
        <v>66</v>
      </c>
    </row>
    <row r="5" spans="1:8" s="1371" customFormat="1">
      <c r="A5" s="1374"/>
      <c r="B5" s="20" t="s">
        <v>103</v>
      </c>
      <c r="C5" s="1196"/>
      <c r="D5" s="1197"/>
    </row>
    <row r="6" spans="1:8" s="1371" customFormat="1" ht="27">
      <c r="A6" s="1374"/>
      <c r="B6" s="1198" t="s">
        <v>127</v>
      </c>
      <c r="C6" s="1199"/>
      <c r="D6" s="1378"/>
    </row>
    <row r="7" spans="1:8" s="1371" customFormat="1">
      <c r="A7" s="1374"/>
      <c r="B7" s="1379" t="s">
        <v>6</v>
      </c>
      <c r="C7" s="1200">
        <v>376115734</v>
      </c>
      <c r="D7" s="1201">
        <v>-7260000</v>
      </c>
      <c r="G7" s="1372"/>
    </row>
    <row r="8" spans="1:8" s="1371" customFormat="1">
      <c r="A8" s="1374"/>
      <c r="B8" s="1380" t="s">
        <v>5</v>
      </c>
      <c r="C8" s="1202">
        <v>376115734</v>
      </c>
      <c r="D8" s="1203">
        <v>-7260000</v>
      </c>
    </row>
    <row r="9" spans="1:8" s="1371" customFormat="1">
      <c r="A9" s="1374"/>
      <c r="B9" s="1381" t="s">
        <v>4</v>
      </c>
      <c r="C9" s="1202">
        <v>376115734</v>
      </c>
      <c r="D9" s="1203">
        <v>-7260000</v>
      </c>
    </row>
    <row r="10" spans="1:8" s="1371" customFormat="1">
      <c r="A10" s="1374"/>
      <c r="B10" s="1379" t="s">
        <v>3</v>
      </c>
      <c r="C10" s="1200">
        <v>376115734</v>
      </c>
      <c r="D10" s="1201">
        <v>-7260000</v>
      </c>
    </row>
    <row r="11" spans="1:8" s="1371" customFormat="1">
      <c r="A11" s="1374"/>
      <c r="B11" s="1380" t="s">
        <v>2</v>
      </c>
      <c r="C11" s="1202">
        <v>376115734</v>
      </c>
      <c r="D11" s="1203">
        <v>-7260000</v>
      </c>
    </row>
    <row r="12" spans="1:8" s="1371" customFormat="1">
      <c r="A12" s="1374"/>
      <c r="B12" s="1382" t="s">
        <v>1</v>
      </c>
      <c r="C12" s="1202">
        <v>376115734</v>
      </c>
      <c r="D12" s="1203">
        <v>-7260000</v>
      </c>
    </row>
    <row r="13" spans="1:8" s="1371" customFormat="1" ht="13.5" thickBot="1">
      <c r="A13" s="1374"/>
      <c r="B13" s="1383" t="s">
        <v>0</v>
      </c>
      <c r="C13" s="1384">
        <v>376115734</v>
      </c>
      <c r="D13" s="1385">
        <v>-7260000</v>
      </c>
    </row>
    <row r="14" spans="1:8" s="1371" customFormat="1" ht="27">
      <c r="A14" s="1375"/>
      <c r="B14" s="528" t="s">
        <v>8</v>
      </c>
      <c r="C14" s="1376"/>
      <c r="D14" s="1377"/>
    </row>
    <row r="15" spans="1:8" s="1371" customFormat="1">
      <c r="A15" s="1374"/>
      <c r="B15" s="20" t="s">
        <v>116</v>
      </c>
      <c r="C15" s="1196"/>
      <c r="D15" s="1197"/>
    </row>
    <row r="16" spans="1:8" s="1371" customFormat="1" ht="13.5">
      <c r="A16" s="1374"/>
      <c r="B16" s="1198" t="s">
        <v>34</v>
      </c>
      <c r="C16" s="1199"/>
      <c r="D16" s="1378"/>
    </row>
    <row r="17" spans="1:6" s="1371" customFormat="1">
      <c r="A17" s="1374"/>
      <c r="B17" s="1206" t="s">
        <v>125</v>
      </c>
      <c r="C17" s="1207"/>
      <c r="D17" s="1386"/>
    </row>
    <row r="18" spans="1:6" s="1371" customFormat="1">
      <c r="A18" s="1374"/>
      <c r="B18" s="1379" t="s">
        <v>6</v>
      </c>
      <c r="C18" s="1200">
        <v>920111247</v>
      </c>
      <c r="D18" s="1201">
        <v>11979000</v>
      </c>
      <c r="F18" s="1372"/>
    </row>
    <row r="19" spans="1:6" s="1371" customFormat="1">
      <c r="A19" s="1374"/>
      <c r="B19" s="1380" t="s">
        <v>5</v>
      </c>
      <c r="C19" s="1202">
        <v>920111247</v>
      </c>
      <c r="D19" s="1203">
        <v>11979000</v>
      </c>
    </row>
    <row r="20" spans="1:6" s="1371" customFormat="1">
      <c r="A20" s="1374"/>
      <c r="B20" s="1381" t="s">
        <v>4</v>
      </c>
      <c r="C20" s="1202">
        <v>920111247</v>
      </c>
      <c r="D20" s="1203">
        <v>11979000</v>
      </c>
    </row>
    <row r="21" spans="1:6" s="1371" customFormat="1">
      <c r="A21" s="1374"/>
      <c r="B21" s="1379" t="s">
        <v>3</v>
      </c>
      <c r="C21" s="1200">
        <v>920111247</v>
      </c>
      <c r="D21" s="1201">
        <v>11979000</v>
      </c>
    </row>
    <row r="22" spans="1:6" s="1371" customFormat="1">
      <c r="A22" s="1374"/>
      <c r="B22" s="1380" t="s">
        <v>2</v>
      </c>
      <c r="C22" s="1202">
        <v>920111247</v>
      </c>
      <c r="D22" s="1203">
        <v>11979000</v>
      </c>
    </row>
    <row r="23" spans="1:6" s="1371" customFormat="1">
      <c r="A23" s="1374"/>
      <c r="B23" s="1382" t="s">
        <v>1</v>
      </c>
      <c r="C23" s="1202">
        <v>920111247</v>
      </c>
      <c r="D23" s="1203">
        <v>11979000</v>
      </c>
    </row>
    <row r="24" spans="1:6" s="1371" customFormat="1">
      <c r="A24" s="1374"/>
      <c r="B24" s="1380" t="s">
        <v>0</v>
      </c>
      <c r="C24" s="1202">
        <v>920111247</v>
      </c>
      <c r="D24" s="1203">
        <v>11979000</v>
      </c>
    </row>
    <row r="25" spans="1:6" s="1371" customFormat="1" ht="13.5" thickBot="1">
      <c r="A25" s="1374"/>
      <c r="B25" s="1383"/>
      <c r="C25" s="1384"/>
      <c r="D25" s="1385"/>
    </row>
    <row r="26" spans="1:6" s="1388" customFormat="1" ht="114.75" customHeight="1" thickBot="1">
      <c r="A26" s="1387"/>
      <c r="B26" s="1600" t="s">
        <v>353</v>
      </c>
      <c r="C26" s="1645"/>
      <c r="D26" s="1646"/>
    </row>
  </sheetData>
  <mergeCells count="1">
    <mergeCell ref="B26:D26"/>
  </mergeCells>
  <pageMargins left="0.19685039370078741" right="0.15748031496062992" top="0.51181102362204722" bottom="0.55118110236220474" header="0.35433070866141736" footer="0.31496062992125984"/>
  <pageSetup paperSize="9" scale="80" orientation="landscape" r:id="rId1"/>
  <headerFooter alignWithMargins="0">
    <oddFooter>&amp;L&amp;"Arial,Slīpraksts"&amp;8&amp;F&amp;C&amp;P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A0E34-7A2B-4F9A-A1D9-02619E8671A7}">
  <sheetPr>
    <tabColor rgb="FF92D050"/>
  </sheetPr>
  <dimension ref="A1:J73"/>
  <sheetViews>
    <sheetView topLeftCell="A3" zoomScale="70" zoomScaleNormal="70" workbookViewId="0">
      <selection activeCell="D83" sqref="D83"/>
    </sheetView>
  </sheetViews>
  <sheetFormatPr defaultColWidth="9.28515625" defaultRowHeight="12.75"/>
  <cols>
    <col min="1" max="1" width="9.28515625" style="634"/>
    <col min="2" max="2" width="50.42578125" style="640" customWidth="1"/>
    <col min="3" max="3" width="13.7109375" style="635" customWidth="1"/>
    <col min="4" max="4" width="13.28515625" style="635" customWidth="1"/>
    <col min="5" max="5" width="47.7109375" style="634" customWidth="1"/>
    <col min="6" max="6" width="14" style="634" customWidth="1"/>
    <col min="7" max="7" width="13.7109375" style="634" customWidth="1"/>
    <col min="8" max="8" width="14.5703125" style="634" customWidth="1"/>
    <col min="9" max="9" width="11" style="634" bestFit="1" customWidth="1"/>
    <col min="10" max="16384" width="9.28515625" style="634"/>
  </cols>
  <sheetData>
    <row r="1" spans="1:10" s="37" customFormat="1" ht="39.950000000000003" customHeight="1" thickBot="1">
      <c r="A1" s="192"/>
      <c r="B1" s="193"/>
      <c r="C1" s="194" t="s">
        <v>10</v>
      </c>
      <c r="D1" s="195" t="s">
        <v>9</v>
      </c>
      <c r="E1" s="193"/>
      <c r="F1" s="194" t="s">
        <v>10</v>
      </c>
      <c r="G1" s="195" t="s">
        <v>9</v>
      </c>
      <c r="H1" s="195" t="s">
        <v>64</v>
      </c>
    </row>
    <row r="2" spans="1:10" s="433" customFormat="1" ht="17.25" customHeight="1">
      <c r="B2" s="437"/>
      <c r="C2" s="436"/>
      <c r="D2" s="436"/>
      <c r="E2" s="436"/>
      <c r="F2" s="436"/>
      <c r="G2" s="438"/>
    </row>
    <row r="3" spans="1:10" s="37" customFormat="1" ht="14.25" thickBot="1">
      <c r="A3" s="192"/>
      <c r="B3" s="186" t="s">
        <v>175</v>
      </c>
      <c r="C3" s="197"/>
      <c r="D3" s="197"/>
      <c r="E3" s="196"/>
      <c r="F3" s="197"/>
      <c r="G3" s="197"/>
    </row>
    <row r="4" spans="1:10" s="636" customFormat="1" ht="14.45" customHeight="1">
      <c r="A4" s="1249">
        <f>SEPL!A4+1</f>
        <v>46</v>
      </c>
      <c r="B4" s="528" t="s">
        <v>175</v>
      </c>
      <c r="C4" s="1204"/>
      <c r="D4" s="1217"/>
      <c r="E4" s="528"/>
      <c r="F4" s="1231"/>
      <c r="G4" s="1232"/>
      <c r="H4" s="1391" t="s">
        <v>66</v>
      </c>
    </row>
    <row r="5" spans="1:10" s="636" customFormat="1">
      <c r="A5" s="638"/>
      <c r="B5" s="20" t="s">
        <v>103</v>
      </c>
      <c r="C5" s="1196"/>
      <c r="D5" s="1218"/>
      <c r="E5" s="20"/>
      <c r="F5" s="1233"/>
      <c r="G5" s="1218"/>
    </row>
    <row r="6" spans="1:10" s="636" customFormat="1" ht="13.5">
      <c r="A6" s="638"/>
      <c r="B6" s="1198" t="s">
        <v>176</v>
      </c>
      <c r="C6" s="1199"/>
      <c r="D6" s="1219"/>
      <c r="E6" s="1198"/>
      <c r="F6" s="1199"/>
      <c r="G6" s="1219"/>
    </row>
    <row r="7" spans="1:10" s="636" customFormat="1">
      <c r="A7" s="638"/>
      <c r="B7" s="1220" t="s">
        <v>124</v>
      </c>
      <c r="C7" s="1221"/>
      <c r="D7" s="1222"/>
      <c r="E7" s="1220"/>
      <c r="F7" s="1221"/>
      <c r="G7" s="1222"/>
      <c r="J7" s="637"/>
    </row>
    <row r="8" spans="1:10" s="636" customFormat="1">
      <c r="A8" s="638"/>
      <c r="B8" s="1223" t="s">
        <v>6</v>
      </c>
      <c r="C8" s="1200">
        <v>50278616</v>
      </c>
      <c r="D8" s="1203">
        <v>0</v>
      </c>
      <c r="E8" s="1223"/>
      <c r="F8" s="1200"/>
      <c r="G8" s="1203"/>
    </row>
    <row r="9" spans="1:10" s="636" customFormat="1">
      <c r="A9" s="638"/>
      <c r="B9" s="1224" t="s">
        <v>5</v>
      </c>
      <c r="C9" s="1202">
        <v>50278616</v>
      </c>
      <c r="D9" s="1203">
        <v>0</v>
      </c>
      <c r="E9" s="1224"/>
      <c r="F9" s="1202"/>
      <c r="G9" s="1203"/>
    </row>
    <row r="10" spans="1:10" s="636" customFormat="1" ht="25.5">
      <c r="A10" s="638"/>
      <c r="B10" s="1225" t="s">
        <v>4</v>
      </c>
      <c r="C10" s="1202">
        <v>50278616</v>
      </c>
      <c r="D10" s="1201">
        <v>0</v>
      </c>
      <c r="E10" s="1225"/>
      <c r="F10" s="1202"/>
      <c r="G10" s="1201"/>
    </row>
    <row r="11" spans="1:10" s="636" customFormat="1">
      <c r="A11" s="638"/>
      <c r="B11" s="1223" t="s">
        <v>3</v>
      </c>
      <c r="C11" s="1200">
        <v>50278616</v>
      </c>
      <c r="D11" s="1203">
        <v>0</v>
      </c>
      <c r="E11" s="1223"/>
      <c r="F11" s="1200"/>
      <c r="G11" s="1203"/>
    </row>
    <row r="12" spans="1:10" s="636" customFormat="1">
      <c r="A12" s="638"/>
      <c r="B12" s="1225" t="s">
        <v>2</v>
      </c>
      <c r="C12" s="1202">
        <v>49630674</v>
      </c>
      <c r="D12" s="1226">
        <v>-42990</v>
      </c>
      <c r="E12" s="1225"/>
      <c r="F12" s="1202"/>
      <c r="G12" s="1226"/>
    </row>
    <row r="13" spans="1:10" s="636" customFormat="1">
      <c r="A13" s="638"/>
      <c r="B13" s="1225" t="s">
        <v>12</v>
      </c>
      <c r="C13" s="1202">
        <v>49628082</v>
      </c>
      <c r="D13" s="1226">
        <v>-42990</v>
      </c>
      <c r="E13" s="1225"/>
      <c r="F13" s="1202"/>
      <c r="G13" s="1226"/>
    </row>
    <row r="14" spans="1:10" s="636" customFormat="1">
      <c r="A14" s="638"/>
      <c r="B14" s="1225" t="s">
        <v>14</v>
      </c>
      <c r="C14" s="1202">
        <v>7850242</v>
      </c>
      <c r="D14" s="1226">
        <v>-42990</v>
      </c>
      <c r="E14" s="1225"/>
      <c r="F14" s="1202"/>
      <c r="G14" s="1226"/>
    </row>
    <row r="15" spans="1:10" s="636" customFormat="1">
      <c r="A15" s="638"/>
      <c r="B15" s="1227" t="s">
        <v>19</v>
      </c>
      <c r="C15" s="256">
        <v>647942</v>
      </c>
      <c r="D15" s="1226">
        <v>42990</v>
      </c>
      <c r="E15" s="1227"/>
      <c r="F15" s="256"/>
      <c r="G15" s="1226"/>
    </row>
    <row r="16" spans="1:10" s="636" customFormat="1" ht="13.5" thickBot="1">
      <c r="A16" s="638"/>
      <c r="B16" s="1228" t="s">
        <v>20</v>
      </c>
      <c r="C16" s="1229">
        <v>647942</v>
      </c>
      <c r="D16" s="1230">
        <v>42990</v>
      </c>
      <c r="E16" s="1228"/>
      <c r="F16" s="1229"/>
      <c r="G16" s="1230"/>
    </row>
    <row r="17" spans="1:9" s="636" customFormat="1" ht="13.5">
      <c r="A17" s="1250"/>
      <c r="B17" s="1427"/>
      <c r="C17" s="1428"/>
      <c r="D17" s="1429"/>
      <c r="E17" s="528" t="s">
        <v>183</v>
      </c>
      <c r="F17" s="1204"/>
      <c r="G17" s="1205"/>
    </row>
    <row r="18" spans="1:9" s="636" customFormat="1">
      <c r="A18" s="1250"/>
      <c r="B18" s="1430"/>
      <c r="C18" s="1431"/>
      <c r="D18" s="1432"/>
      <c r="E18" s="20" t="s">
        <v>166</v>
      </c>
      <c r="F18" s="1196"/>
      <c r="G18" s="1197"/>
    </row>
    <row r="19" spans="1:9" s="636" customFormat="1" ht="13.5">
      <c r="A19" s="1250"/>
      <c r="B19" s="1430"/>
      <c r="C19" s="1431"/>
      <c r="D19" s="1432"/>
      <c r="E19" s="1198" t="s">
        <v>184</v>
      </c>
      <c r="F19" s="1209"/>
      <c r="G19" s="1210"/>
    </row>
    <row r="20" spans="1:9" s="636" customFormat="1" ht="13.5">
      <c r="A20" s="1250"/>
      <c r="B20" s="1430"/>
      <c r="C20" s="1431"/>
      <c r="D20" s="1432"/>
      <c r="E20" s="1198" t="s">
        <v>167</v>
      </c>
      <c r="F20" s="1209"/>
      <c r="G20" s="1210"/>
    </row>
    <row r="21" spans="1:9" s="636" customFormat="1" ht="27">
      <c r="A21" s="1250"/>
      <c r="B21" s="1430"/>
      <c r="C21" s="1431"/>
      <c r="D21" s="1432"/>
      <c r="E21" s="1198" t="s">
        <v>185</v>
      </c>
      <c r="F21" s="1209" t="s">
        <v>186</v>
      </c>
      <c r="G21" s="1210"/>
    </row>
    <row r="22" spans="1:9" s="636" customFormat="1">
      <c r="A22" s="1250"/>
      <c r="B22" s="1430"/>
      <c r="C22" s="1431"/>
      <c r="D22" s="1432"/>
      <c r="E22" s="1206" t="s">
        <v>124</v>
      </c>
      <c r="F22" s="1207"/>
      <c r="G22" s="1208"/>
    </row>
    <row r="23" spans="1:9" s="636" customFormat="1">
      <c r="A23" s="1250"/>
      <c r="B23" s="1430"/>
      <c r="C23" s="1431"/>
      <c r="D23" s="1432"/>
      <c r="E23" s="1223" t="s">
        <v>6</v>
      </c>
      <c r="F23" s="1211">
        <v>0</v>
      </c>
      <c r="G23" s="1212">
        <v>3630</v>
      </c>
      <c r="I23" s="639"/>
    </row>
    <row r="24" spans="1:9" s="636" customFormat="1">
      <c r="A24" s="1250"/>
      <c r="B24" s="1430"/>
      <c r="C24" s="1431"/>
      <c r="D24" s="1432"/>
      <c r="E24" s="1224" t="s">
        <v>5</v>
      </c>
      <c r="F24" s="696">
        <v>0</v>
      </c>
      <c r="G24" s="1213">
        <v>3630</v>
      </c>
    </row>
    <row r="25" spans="1:9" s="636" customFormat="1" ht="25.5">
      <c r="A25" s="1250"/>
      <c r="B25" s="1430"/>
      <c r="C25" s="1431"/>
      <c r="D25" s="1432"/>
      <c r="E25" s="1225" t="s">
        <v>4</v>
      </c>
      <c r="F25" s="696">
        <v>0</v>
      </c>
      <c r="G25" s="1213">
        <v>3630</v>
      </c>
    </row>
    <row r="26" spans="1:9" s="636" customFormat="1">
      <c r="A26" s="1250"/>
      <c r="B26" s="1430"/>
      <c r="C26" s="1431"/>
      <c r="D26" s="1432"/>
      <c r="E26" s="1223" t="s">
        <v>3</v>
      </c>
      <c r="F26" s="1211">
        <v>0</v>
      </c>
      <c r="G26" s="1212">
        <v>3630</v>
      </c>
    </row>
    <row r="27" spans="1:9" s="636" customFormat="1">
      <c r="A27" s="1250"/>
      <c r="B27" s="1430"/>
      <c r="C27" s="1431"/>
      <c r="D27" s="1432"/>
      <c r="E27" s="1225" t="s">
        <v>2</v>
      </c>
      <c r="F27" s="696">
        <v>0</v>
      </c>
      <c r="G27" s="1213">
        <v>3630</v>
      </c>
    </row>
    <row r="28" spans="1:9" s="636" customFormat="1">
      <c r="A28" s="1250"/>
      <c r="B28" s="1430"/>
      <c r="C28" s="1431"/>
      <c r="D28" s="1432"/>
      <c r="E28" s="1225" t="s">
        <v>12</v>
      </c>
      <c r="F28" s="696">
        <v>0</v>
      </c>
      <c r="G28" s="1213">
        <v>3630</v>
      </c>
    </row>
    <row r="29" spans="1:9" s="636" customFormat="1">
      <c r="A29" s="1250"/>
      <c r="B29" s="1234"/>
      <c r="C29" s="1235"/>
      <c r="D29" s="1236"/>
      <c r="E29" s="1225" t="s">
        <v>14</v>
      </c>
      <c r="F29" s="696">
        <v>0</v>
      </c>
      <c r="G29" s="1213">
        <v>3630</v>
      </c>
    </row>
    <row r="30" spans="1:9" s="636" customFormat="1">
      <c r="A30" s="1250"/>
      <c r="B30" s="1234"/>
      <c r="C30" s="1235"/>
      <c r="D30" s="1236"/>
      <c r="E30" s="1240" t="s">
        <v>125</v>
      </c>
      <c r="F30" s="1241"/>
      <c r="G30" s="1242"/>
    </row>
    <row r="31" spans="1:9" s="636" customFormat="1">
      <c r="A31" s="1250"/>
      <c r="B31" s="1234"/>
      <c r="C31" s="1235"/>
      <c r="D31" s="1236"/>
      <c r="E31" s="1223" t="s">
        <v>6</v>
      </c>
      <c r="F31" s="1211">
        <v>0</v>
      </c>
      <c r="G31" s="1212">
        <v>5446</v>
      </c>
    </row>
    <row r="32" spans="1:9" s="636" customFormat="1">
      <c r="A32" s="1250"/>
      <c r="B32" s="1234"/>
      <c r="C32" s="1235"/>
      <c r="D32" s="1236"/>
      <c r="E32" s="1224" t="s">
        <v>5</v>
      </c>
      <c r="F32" s="696">
        <v>0</v>
      </c>
      <c r="G32" s="1213">
        <v>5446</v>
      </c>
    </row>
    <row r="33" spans="1:7" s="636" customFormat="1" ht="15.6" customHeight="1">
      <c r="A33" s="1250"/>
      <c r="B33" s="1234"/>
      <c r="C33" s="1235"/>
      <c r="D33" s="1236"/>
      <c r="E33" s="1225" t="s">
        <v>4</v>
      </c>
      <c r="F33" s="696">
        <v>0</v>
      </c>
      <c r="G33" s="1213">
        <v>5446</v>
      </c>
    </row>
    <row r="34" spans="1:7" s="636" customFormat="1">
      <c r="A34" s="1250"/>
      <c r="B34" s="1234"/>
      <c r="C34" s="1235"/>
      <c r="D34" s="1236"/>
      <c r="E34" s="1223" t="s">
        <v>3</v>
      </c>
      <c r="F34" s="1211">
        <v>0</v>
      </c>
      <c r="G34" s="1212">
        <v>5446</v>
      </c>
    </row>
    <row r="35" spans="1:7" s="636" customFormat="1">
      <c r="A35" s="1250"/>
      <c r="B35" s="1234"/>
      <c r="C35" s="1235"/>
      <c r="D35" s="1236"/>
      <c r="E35" s="1225" t="s">
        <v>2</v>
      </c>
      <c r="F35" s="696">
        <v>0</v>
      </c>
      <c r="G35" s="1213">
        <v>5446</v>
      </c>
    </row>
    <row r="36" spans="1:7" s="636" customFormat="1">
      <c r="A36" s="1250"/>
      <c r="B36" s="1234"/>
      <c r="C36" s="1235"/>
      <c r="D36" s="1236"/>
      <c r="E36" s="1225" t="s">
        <v>12</v>
      </c>
      <c r="F36" s="696">
        <v>0</v>
      </c>
      <c r="G36" s="1213">
        <v>5446</v>
      </c>
    </row>
    <row r="37" spans="1:7" s="636" customFormat="1">
      <c r="A37" s="1250"/>
      <c r="B37" s="1234"/>
      <c r="C37" s="1235"/>
      <c r="D37" s="1236"/>
      <c r="E37" s="1225" t="s">
        <v>14</v>
      </c>
      <c r="F37" s="696">
        <v>0</v>
      </c>
      <c r="G37" s="1213">
        <v>5446</v>
      </c>
    </row>
    <row r="38" spans="1:7" s="636" customFormat="1">
      <c r="A38" s="1250"/>
      <c r="B38" s="1234"/>
      <c r="C38" s="1235"/>
      <c r="D38" s="1236"/>
      <c r="E38" s="1240" t="s">
        <v>126</v>
      </c>
      <c r="F38" s="1241"/>
      <c r="G38" s="1242"/>
    </row>
    <row r="39" spans="1:7" s="636" customFormat="1">
      <c r="A39" s="1250"/>
      <c r="B39" s="1234"/>
      <c r="C39" s="1235"/>
      <c r="D39" s="1236"/>
      <c r="E39" s="1223" t="s">
        <v>6</v>
      </c>
      <c r="F39" s="1211">
        <v>0</v>
      </c>
      <c r="G39" s="1212">
        <v>5446</v>
      </c>
    </row>
    <row r="40" spans="1:7" s="636" customFormat="1">
      <c r="A40" s="1250"/>
      <c r="B40" s="1234"/>
      <c r="C40" s="1235"/>
      <c r="D40" s="1236"/>
      <c r="E40" s="1224" t="s">
        <v>5</v>
      </c>
      <c r="F40" s="696">
        <v>0</v>
      </c>
      <c r="G40" s="1213">
        <v>5446</v>
      </c>
    </row>
    <row r="41" spans="1:7" s="636" customFormat="1" ht="18.95" customHeight="1">
      <c r="A41" s="1250"/>
      <c r="B41" s="1234"/>
      <c r="C41" s="1235"/>
      <c r="D41" s="1236"/>
      <c r="E41" s="1225" t="s">
        <v>4</v>
      </c>
      <c r="F41" s="696">
        <v>0</v>
      </c>
      <c r="G41" s="1213">
        <v>5446</v>
      </c>
    </row>
    <row r="42" spans="1:7" s="636" customFormat="1">
      <c r="A42" s="1250"/>
      <c r="B42" s="1234"/>
      <c r="C42" s="1235"/>
      <c r="D42" s="1236"/>
      <c r="E42" s="1223" t="s">
        <v>3</v>
      </c>
      <c r="F42" s="1211">
        <v>0</v>
      </c>
      <c r="G42" s="1212">
        <v>5446</v>
      </c>
    </row>
    <row r="43" spans="1:7" s="636" customFormat="1">
      <c r="A43" s="1250"/>
      <c r="B43" s="1234"/>
      <c r="C43" s="1235"/>
      <c r="D43" s="1236"/>
      <c r="E43" s="1225" t="s">
        <v>2</v>
      </c>
      <c r="F43" s="696">
        <v>0</v>
      </c>
      <c r="G43" s="1213">
        <v>5446</v>
      </c>
    </row>
    <row r="44" spans="1:7" s="636" customFormat="1">
      <c r="A44" s="1250"/>
      <c r="B44" s="1234"/>
      <c r="C44" s="1235"/>
      <c r="D44" s="1236"/>
      <c r="E44" s="1225" t="s">
        <v>12</v>
      </c>
      <c r="F44" s="696">
        <v>0</v>
      </c>
      <c r="G44" s="1213">
        <v>5446</v>
      </c>
    </row>
    <row r="45" spans="1:7" s="636" customFormat="1" ht="13.5" thickBot="1">
      <c r="A45" s="1250"/>
      <c r="B45" s="1237"/>
      <c r="C45" s="1238"/>
      <c r="D45" s="1239"/>
      <c r="E45" s="1243" t="s">
        <v>14</v>
      </c>
      <c r="F45" s="707">
        <v>0</v>
      </c>
      <c r="G45" s="1244">
        <v>5446</v>
      </c>
    </row>
    <row r="46" spans="1:7" s="636" customFormat="1" ht="13.5">
      <c r="A46" s="1250"/>
      <c r="B46" s="528" t="s">
        <v>162</v>
      </c>
      <c r="C46" s="1245"/>
      <c r="D46" s="1217"/>
      <c r="E46" s="528" t="s">
        <v>183</v>
      </c>
      <c r="F46" s="1204"/>
      <c r="G46" s="1205"/>
    </row>
    <row r="47" spans="1:7" s="636" customFormat="1">
      <c r="A47" s="1250"/>
      <c r="B47" s="20" t="s">
        <v>166</v>
      </c>
      <c r="C47" s="1233"/>
      <c r="D47" s="1218"/>
      <c r="E47" s="20" t="s">
        <v>166</v>
      </c>
      <c r="F47" s="1196"/>
      <c r="G47" s="1197"/>
    </row>
    <row r="48" spans="1:7" s="636" customFormat="1" ht="27">
      <c r="A48" s="1250"/>
      <c r="B48" s="1198" t="s">
        <v>164</v>
      </c>
      <c r="C48" s="1246"/>
      <c r="D48" s="1247"/>
      <c r="E48" s="1198" t="s">
        <v>184</v>
      </c>
      <c r="F48" s="1209"/>
      <c r="G48" s="1210"/>
    </row>
    <row r="49" spans="1:9" s="636" customFormat="1" ht="13.5">
      <c r="A49" s="1250"/>
      <c r="B49" s="1198" t="s">
        <v>167</v>
      </c>
      <c r="C49" s="1246"/>
      <c r="D49" s="1247"/>
      <c r="E49" s="1198" t="s">
        <v>167</v>
      </c>
      <c r="F49" s="1209"/>
      <c r="G49" s="1210"/>
    </row>
    <row r="50" spans="1:9" s="636" customFormat="1" ht="40.5">
      <c r="A50" s="1250"/>
      <c r="B50" s="1198" t="s">
        <v>170</v>
      </c>
      <c r="C50" s="1209" t="s">
        <v>171</v>
      </c>
      <c r="D50" s="1247"/>
      <c r="E50" s="1198" t="s">
        <v>185</v>
      </c>
      <c r="F50" s="1209" t="s">
        <v>186</v>
      </c>
      <c r="G50" s="1210"/>
    </row>
    <row r="51" spans="1:9" s="636" customFormat="1">
      <c r="A51" s="1250"/>
      <c r="B51" s="1206" t="s">
        <v>174</v>
      </c>
      <c r="C51" s="1207"/>
      <c r="D51" s="1218"/>
      <c r="E51" s="1240" t="s">
        <v>174</v>
      </c>
      <c r="F51" s="1241"/>
      <c r="G51" s="1242"/>
    </row>
    <row r="52" spans="1:9" s="636" customFormat="1">
      <c r="A52" s="1250"/>
      <c r="B52" s="1223" t="s">
        <v>6</v>
      </c>
      <c r="C52" s="1200">
        <v>16993598</v>
      </c>
      <c r="D52" s="1201">
        <v>-5446</v>
      </c>
      <c r="E52" s="1223" t="s">
        <v>6</v>
      </c>
      <c r="F52" s="1211">
        <v>0</v>
      </c>
      <c r="G52" s="1212">
        <v>5446</v>
      </c>
    </row>
    <row r="53" spans="1:9" s="636" customFormat="1">
      <c r="A53" s="1250"/>
      <c r="B53" s="1224" t="s">
        <v>5</v>
      </c>
      <c r="C53" s="1202">
        <v>16993598</v>
      </c>
      <c r="D53" s="1203">
        <v>-5446</v>
      </c>
      <c r="E53" s="1224" t="s">
        <v>5</v>
      </c>
      <c r="F53" s="696">
        <v>0</v>
      </c>
      <c r="G53" s="1213">
        <v>5446</v>
      </c>
    </row>
    <row r="54" spans="1:9" s="636" customFormat="1" ht="25.5">
      <c r="A54" s="1250"/>
      <c r="B54" s="1225" t="s">
        <v>4</v>
      </c>
      <c r="C54" s="1202">
        <v>16993598</v>
      </c>
      <c r="D54" s="1203">
        <v>-5446</v>
      </c>
      <c r="E54" s="1225" t="s">
        <v>4</v>
      </c>
      <c r="F54" s="696">
        <v>0</v>
      </c>
      <c r="G54" s="1213">
        <v>5446</v>
      </c>
    </row>
    <row r="55" spans="1:9" s="636" customFormat="1">
      <c r="A55" s="1250"/>
      <c r="B55" s="1223" t="s">
        <v>3</v>
      </c>
      <c r="C55" s="1200">
        <v>16993598</v>
      </c>
      <c r="D55" s="1201">
        <v>-5446</v>
      </c>
      <c r="E55" s="1223" t="s">
        <v>3</v>
      </c>
      <c r="F55" s="1211">
        <v>0</v>
      </c>
      <c r="G55" s="1212">
        <v>5446</v>
      </c>
    </row>
    <row r="56" spans="1:9" s="636" customFormat="1">
      <c r="A56" s="1250"/>
      <c r="B56" s="1225" t="s">
        <v>19</v>
      </c>
      <c r="C56" s="1202">
        <v>16993598</v>
      </c>
      <c r="D56" s="1203">
        <v>-5446</v>
      </c>
      <c r="E56" s="1225" t="s">
        <v>2</v>
      </c>
      <c r="F56" s="696">
        <v>0</v>
      </c>
      <c r="G56" s="1213">
        <v>5446</v>
      </c>
    </row>
    <row r="57" spans="1:9" s="636" customFormat="1" ht="18.75">
      <c r="A57" s="1250"/>
      <c r="B57" s="1225" t="s">
        <v>20</v>
      </c>
      <c r="C57" s="1202">
        <v>16993598</v>
      </c>
      <c r="D57" s="1203">
        <v>-5446</v>
      </c>
      <c r="E57" s="1225" t="s">
        <v>12</v>
      </c>
      <c r="F57" s="696">
        <v>0</v>
      </c>
      <c r="G57" s="1213">
        <v>5446</v>
      </c>
      <c r="I57" s="1216"/>
    </row>
    <row r="58" spans="1:9" s="636" customFormat="1" ht="13.5" thickBot="1">
      <c r="A58" s="1250"/>
      <c r="B58" s="1237"/>
      <c r="C58" s="1238"/>
      <c r="D58" s="1239"/>
      <c r="E58" s="1243" t="s">
        <v>14</v>
      </c>
      <c r="F58" s="707">
        <v>0</v>
      </c>
      <c r="G58" s="1244">
        <v>5446</v>
      </c>
    </row>
    <row r="59" spans="1:9" s="636" customFormat="1" ht="13.5">
      <c r="A59" s="1250"/>
      <c r="B59" s="528"/>
      <c r="C59" s="1245"/>
      <c r="D59" s="1217"/>
      <c r="E59" s="528" t="s">
        <v>183</v>
      </c>
      <c r="F59" s="1204"/>
      <c r="G59" s="1205"/>
    </row>
    <row r="60" spans="1:9" s="636" customFormat="1">
      <c r="A60" s="1250"/>
      <c r="B60" s="20"/>
      <c r="C60" s="1233"/>
      <c r="D60" s="1218"/>
      <c r="E60" s="20" t="s">
        <v>166</v>
      </c>
      <c r="F60" s="1196"/>
      <c r="G60" s="1197"/>
    </row>
    <row r="61" spans="1:9" s="636" customFormat="1" ht="13.5">
      <c r="A61" s="1250"/>
      <c r="B61" s="1198"/>
      <c r="C61" s="1246"/>
      <c r="D61" s="1247"/>
      <c r="E61" s="1198" t="s">
        <v>184</v>
      </c>
      <c r="F61" s="1209"/>
      <c r="G61" s="1210"/>
    </row>
    <row r="62" spans="1:9" s="636" customFormat="1" ht="13.5">
      <c r="A62" s="1250"/>
      <c r="B62" s="1198"/>
      <c r="C62" s="1246"/>
      <c r="D62" s="1247"/>
      <c r="E62" s="1198" t="s">
        <v>167</v>
      </c>
      <c r="F62" s="1209"/>
      <c r="G62" s="1210"/>
    </row>
    <row r="63" spans="1:9" s="636" customFormat="1" ht="27">
      <c r="A63" s="1250"/>
      <c r="B63" s="1198"/>
      <c r="C63" s="1209"/>
      <c r="D63" s="1247"/>
      <c r="E63" s="1198" t="s">
        <v>185</v>
      </c>
      <c r="F63" s="1209" t="s">
        <v>186</v>
      </c>
      <c r="G63" s="1210"/>
    </row>
    <row r="64" spans="1:9" s="636" customFormat="1">
      <c r="A64" s="1250"/>
      <c r="B64" s="1206"/>
      <c r="C64" s="1207"/>
      <c r="D64" s="1218"/>
      <c r="E64" s="1240" t="s">
        <v>182</v>
      </c>
      <c r="F64" s="1241"/>
      <c r="G64" s="1242"/>
    </row>
    <row r="65" spans="1:7" s="636" customFormat="1">
      <c r="A65" s="1250"/>
      <c r="B65" s="1223"/>
      <c r="C65" s="1200"/>
      <c r="D65" s="1201"/>
      <c r="E65" s="1223" t="s">
        <v>6</v>
      </c>
      <c r="F65" s="1211">
        <v>0</v>
      </c>
      <c r="G65" s="1212">
        <v>105488</v>
      </c>
    </row>
    <row r="66" spans="1:7" s="636" customFormat="1">
      <c r="A66" s="1250"/>
      <c r="B66" s="1224"/>
      <c r="C66" s="1202"/>
      <c r="D66" s="1203"/>
      <c r="E66" s="1224" t="s">
        <v>5</v>
      </c>
      <c r="F66" s="696">
        <v>0</v>
      </c>
      <c r="G66" s="1213">
        <v>105488</v>
      </c>
    </row>
    <row r="67" spans="1:7" s="636" customFormat="1" ht="18.600000000000001" customHeight="1">
      <c r="A67" s="1250"/>
      <c r="B67" s="1225"/>
      <c r="C67" s="1202"/>
      <c r="D67" s="1203"/>
      <c r="E67" s="1225" t="s">
        <v>4</v>
      </c>
      <c r="F67" s="696">
        <v>0</v>
      </c>
      <c r="G67" s="1213">
        <v>105488</v>
      </c>
    </row>
    <row r="68" spans="1:7" s="636" customFormat="1">
      <c r="A68" s="1250"/>
      <c r="B68" s="1223"/>
      <c r="C68" s="1200"/>
      <c r="D68" s="1201"/>
      <c r="E68" s="1223" t="s">
        <v>3</v>
      </c>
      <c r="F68" s="1211">
        <v>0</v>
      </c>
      <c r="G68" s="1212">
        <v>105488</v>
      </c>
    </row>
    <row r="69" spans="1:7" s="636" customFormat="1">
      <c r="A69" s="1250"/>
      <c r="B69" s="1225"/>
      <c r="C69" s="1202"/>
      <c r="D69" s="1203"/>
      <c r="E69" s="1225" t="s">
        <v>2</v>
      </c>
      <c r="F69" s="696">
        <v>0</v>
      </c>
      <c r="G69" s="1213">
        <v>105488</v>
      </c>
    </row>
    <row r="70" spans="1:7" s="636" customFormat="1">
      <c r="A70" s="1250"/>
      <c r="B70" s="1225"/>
      <c r="C70" s="1202"/>
      <c r="D70" s="1203"/>
      <c r="E70" s="1225" t="s">
        <v>12</v>
      </c>
      <c r="F70" s="696">
        <v>0</v>
      </c>
      <c r="G70" s="1213">
        <v>105488</v>
      </c>
    </row>
    <row r="71" spans="1:7" s="636" customFormat="1" ht="13.5" thickBot="1">
      <c r="A71" s="1250"/>
      <c r="B71" s="1237"/>
      <c r="C71" s="1238"/>
      <c r="D71" s="1239"/>
      <c r="E71" s="1243" t="s">
        <v>14</v>
      </c>
      <c r="F71" s="707">
        <v>0</v>
      </c>
      <c r="G71" s="1244">
        <v>105488</v>
      </c>
    </row>
    <row r="72" spans="1:7" s="636" customFormat="1" ht="106.5" customHeight="1" thickBot="1">
      <c r="A72" s="1250"/>
      <c r="B72" s="1671" t="s">
        <v>375</v>
      </c>
      <c r="C72" s="1672"/>
      <c r="D72" s="1672"/>
      <c r="E72" s="1672"/>
      <c r="F72" s="1672"/>
      <c r="G72" s="1673"/>
    </row>
    <row r="73" spans="1:7" ht="13.5" customHeight="1"/>
  </sheetData>
  <mergeCells count="1">
    <mergeCell ref="B72:G72"/>
  </mergeCells>
  <pageMargins left="0.27559055118110237" right="0.15748031496062992" top="0.47244094488188981" bottom="0.51181102362204722" header="0.27559055118110237" footer="0.23622047244094491"/>
  <pageSetup paperSize="9" scale="80" orientation="landscape" r:id="rId1"/>
  <headerFooter alignWithMargins="0">
    <oddFooter>&amp;L&amp;"Arial,Slīpraksts"&amp;8&amp;F&amp;C&amp;P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H28"/>
  <sheetViews>
    <sheetView zoomScale="70" zoomScaleNormal="70" workbookViewId="0"/>
  </sheetViews>
  <sheetFormatPr defaultColWidth="8.7109375" defaultRowHeight="12.75"/>
  <cols>
    <col min="1" max="1" width="6" style="3" customWidth="1"/>
    <col min="2" max="2" width="55.140625" style="2" customWidth="1"/>
    <col min="3" max="3" width="15.28515625" style="2" customWidth="1"/>
    <col min="4" max="4" width="13.42578125" style="1" customWidth="1"/>
    <col min="5" max="5" width="53" style="2" customWidth="1"/>
    <col min="6" max="6" width="17.140625" style="2" customWidth="1"/>
    <col min="7" max="7" width="15.7109375" style="1" customWidth="1"/>
    <col min="8" max="8" width="15" style="849" customWidth="1"/>
    <col min="9" max="10" width="11.28515625" style="849" bestFit="1" customWidth="1"/>
    <col min="11" max="16384" width="8.7109375" style="849"/>
  </cols>
  <sheetData>
    <row r="1" spans="1:8" ht="33" customHeight="1" thickBot="1">
      <c r="B1" s="193"/>
      <c r="C1" s="194" t="s">
        <v>10</v>
      </c>
      <c r="D1" s="195" t="s">
        <v>9</v>
      </c>
      <c r="E1" s="193"/>
      <c r="F1" s="194" t="s">
        <v>10</v>
      </c>
      <c r="G1" s="195" t="s">
        <v>9</v>
      </c>
      <c r="H1" s="195" t="s">
        <v>64</v>
      </c>
    </row>
    <row r="3" spans="1:8" ht="26.25" thickBot="1">
      <c r="B3" s="961" t="s">
        <v>311</v>
      </c>
    </row>
    <row r="4" spans="1:8" ht="13.5">
      <c r="A4" s="1248">
        <f>Prokuratūra!A4+1</f>
        <v>47</v>
      </c>
      <c r="B4" s="850" t="s">
        <v>157</v>
      </c>
      <c r="C4" s="851"/>
      <c r="D4" s="852"/>
      <c r="E4" s="850" t="s">
        <v>157</v>
      </c>
      <c r="F4" s="851"/>
      <c r="G4" s="852"/>
      <c r="H4" s="975" t="s">
        <v>66</v>
      </c>
    </row>
    <row r="5" spans="1:8">
      <c r="B5" s="60" t="s">
        <v>7</v>
      </c>
      <c r="C5" s="853"/>
      <c r="D5" s="854"/>
      <c r="E5" s="60" t="s">
        <v>7</v>
      </c>
      <c r="F5" s="853"/>
      <c r="G5" s="854"/>
    </row>
    <row r="6" spans="1:8" ht="51">
      <c r="B6" s="855" t="s">
        <v>158</v>
      </c>
      <c r="C6" s="856"/>
      <c r="D6" s="857"/>
      <c r="E6" s="855" t="s">
        <v>159</v>
      </c>
      <c r="F6" s="856"/>
      <c r="G6" s="857"/>
    </row>
    <row r="7" spans="1:8">
      <c r="B7" s="858" t="s">
        <v>6</v>
      </c>
      <c r="C7" s="859">
        <f t="shared" ref="C7:D13" si="0">+C8</f>
        <v>80962209</v>
      </c>
      <c r="D7" s="859">
        <f t="shared" si="0"/>
        <v>-1857620</v>
      </c>
      <c r="E7" s="858" t="s">
        <v>6</v>
      </c>
      <c r="F7" s="859">
        <f t="shared" ref="F7:G13" si="1">+F8</f>
        <v>69318243</v>
      </c>
      <c r="G7" s="860">
        <f t="shared" si="1"/>
        <v>1857620</v>
      </c>
    </row>
    <row r="8" spans="1:8">
      <c r="B8" s="861" t="s">
        <v>5</v>
      </c>
      <c r="C8" s="862">
        <f t="shared" si="0"/>
        <v>80962209</v>
      </c>
      <c r="D8" s="862">
        <f t="shared" si="0"/>
        <v>-1857620</v>
      </c>
      <c r="E8" s="861" t="s">
        <v>5</v>
      </c>
      <c r="F8" s="862">
        <f t="shared" si="1"/>
        <v>69318243</v>
      </c>
      <c r="G8" s="863">
        <f t="shared" si="1"/>
        <v>1857620</v>
      </c>
    </row>
    <row r="9" spans="1:8" ht="25.5">
      <c r="B9" s="861" t="s">
        <v>4</v>
      </c>
      <c r="C9" s="862">
        <f t="shared" si="0"/>
        <v>80962209</v>
      </c>
      <c r="D9" s="862">
        <f t="shared" si="0"/>
        <v>-1857620</v>
      </c>
      <c r="E9" s="861" t="s">
        <v>4</v>
      </c>
      <c r="F9" s="862">
        <f t="shared" si="1"/>
        <v>69318243</v>
      </c>
      <c r="G9" s="863">
        <f t="shared" si="1"/>
        <v>1857620</v>
      </c>
    </row>
    <row r="10" spans="1:8">
      <c r="B10" s="858" t="s">
        <v>3</v>
      </c>
      <c r="C10" s="859">
        <f t="shared" si="0"/>
        <v>80962209</v>
      </c>
      <c r="D10" s="859">
        <f t="shared" si="0"/>
        <v>-1857620</v>
      </c>
      <c r="E10" s="858" t="s">
        <v>3</v>
      </c>
      <c r="F10" s="859">
        <f t="shared" si="1"/>
        <v>69318243</v>
      </c>
      <c r="G10" s="860">
        <f t="shared" si="1"/>
        <v>1857620</v>
      </c>
    </row>
    <row r="11" spans="1:8">
      <c r="B11" s="861" t="s">
        <v>2</v>
      </c>
      <c r="C11" s="862">
        <f t="shared" si="0"/>
        <v>80962209</v>
      </c>
      <c r="D11" s="862">
        <f t="shared" si="0"/>
        <v>-1857620</v>
      </c>
      <c r="E11" s="861" t="s">
        <v>2</v>
      </c>
      <c r="F11" s="862">
        <f t="shared" si="1"/>
        <v>69318243</v>
      </c>
      <c r="G11" s="863">
        <f t="shared" si="1"/>
        <v>1857620</v>
      </c>
    </row>
    <row r="12" spans="1:8" ht="25.5">
      <c r="B12" s="864" t="s">
        <v>15</v>
      </c>
      <c r="C12" s="862">
        <f t="shared" si="0"/>
        <v>80962209</v>
      </c>
      <c r="D12" s="862">
        <f t="shared" si="0"/>
        <v>-1857620</v>
      </c>
      <c r="E12" s="864" t="s">
        <v>15</v>
      </c>
      <c r="F12" s="862">
        <f t="shared" si="1"/>
        <v>69318243</v>
      </c>
      <c r="G12" s="863">
        <f t="shared" si="1"/>
        <v>1857620</v>
      </c>
    </row>
    <row r="13" spans="1:8" ht="25.5">
      <c r="B13" s="865" t="s">
        <v>28</v>
      </c>
      <c r="C13" s="862">
        <f t="shared" si="0"/>
        <v>80962209</v>
      </c>
      <c r="D13" s="862">
        <f t="shared" si="0"/>
        <v>-1857620</v>
      </c>
      <c r="E13" s="865" t="s">
        <v>28</v>
      </c>
      <c r="F13" s="862">
        <f t="shared" si="1"/>
        <v>69318243</v>
      </c>
      <c r="G13" s="863">
        <f t="shared" si="1"/>
        <v>1857620</v>
      </c>
    </row>
    <row r="14" spans="1:8" ht="26.25" thickBot="1">
      <c r="B14" s="866" t="s">
        <v>109</v>
      </c>
      <c r="C14" s="867">
        <v>80962209</v>
      </c>
      <c r="D14" s="867">
        <v>-1857620</v>
      </c>
      <c r="E14" s="866" t="s">
        <v>109</v>
      </c>
      <c r="F14" s="867">
        <v>69318243</v>
      </c>
      <c r="G14" s="868">
        <v>1857620</v>
      </c>
    </row>
    <row r="15" spans="1:8" s="1273" customFormat="1" ht="168.6" customHeight="1" thickBot="1">
      <c r="A15" s="1260"/>
      <c r="B15" s="1641" t="s">
        <v>342</v>
      </c>
      <c r="C15" s="1642"/>
      <c r="D15" s="1642"/>
      <c r="E15" s="1642"/>
      <c r="F15" s="1642"/>
      <c r="G15" s="1643"/>
    </row>
    <row r="16" spans="1:8" ht="13.5" thickBot="1">
      <c r="B16" s="849"/>
      <c r="C16" s="849"/>
      <c r="D16" s="849"/>
      <c r="E16" s="849"/>
      <c r="F16" s="849"/>
      <c r="G16" s="849"/>
    </row>
    <row r="17" spans="1:8" ht="13.5">
      <c r="A17" s="3">
        <f>A4+1</f>
        <v>48</v>
      </c>
      <c r="B17" s="850" t="s">
        <v>157</v>
      </c>
      <c r="C17" s="851"/>
      <c r="D17" s="852"/>
      <c r="E17" s="850" t="s">
        <v>157</v>
      </c>
      <c r="F17" s="851"/>
      <c r="G17" s="852"/>
      <c r="H17" s="975" t="s">
        <v>66</v>
      </c>
    </row>
    <row r="18" spans="1:8">
      <c r="B18" s="60" t="s">
        <v>7</v>
      </c>
      <c r="C18" s="853"/>
      <c r="D18" s="854"/>
      <c r="E18" s="60" t="s">
        <v>7</v>
      </c>
      <c r="F18" s="853"/>
      <c r="G18" s="854"/>
    </row>
    <row r="19" spans="1:8" ht="51">
      <c r="B19" s="855" t="s">
        <v>158</v>
      </c>
      <c r="C19" s="856"/>
      <c r="D19" s="857"/>
      <c r="E19" s="855" t="s">
        <v>160</v>
      </c>
      <c r="F19" s="856"/>
      <c r="G19" s="857"/>
    </row>
    <row r="20" spans="1:8">
      <c r="B20" s="858" t="s">
        <v>6</v>
      </c>
      <c r="C20" s="859">
        <f t="shared" ref="C20:D26" si="2">+C21</f>
        <v>80962209</v>
      </c>
      <c r="D20" s="859">
        <f t="shared" si="2"/>
        <v>-3314449</v>
      </c>
      <c r="E20" s="858" t="s">
        <v>6</v>
      </c>
      <c r="F20" s="859">
        <f t="shared" ref="F20:G26" si="3">+F21</f>
        <v>465825869</v>
      </c>
      <c r="G20" s="860">
        <f t="shared" si="3"/>
        <v>3314449</v>
      </c>
    </row>
    <row r="21" spans="1:8">
      <c r="B21" s="861" t="s">
        <v>5</v>
      </c>
      <c r="C21" s="862">
        <f t="shared" si="2"/>
        <v>80962209</v>
      </c>
      <c r="D21" s="862">
        <f t="shared" si="2"/>
        <v>-3314449</v>
      </c>
      <c r="E21" s="861" t="s">
        <v>5</v>
      </c>
      <c r="F21" s="862">
        <f t="shared" si="3"/>
        <v>465825869</v>
      </c>
      <c r="G21" s="863">
        <f t="shared" si="3"/>
        <v>3314449</v>
      </c>
    </row>
    <row r="22" spans="1:8" ht="25.5">
      <c r="B22" s="861" t="s">
        <v>4</v>
      </c>
      <c r="C22" s="862">
        <f t="shared" si="2"/>
        <v>80962209</v>
      </c>
      <c r="D22" s="862">
        <f t="shared" si="2"/>
        <v>-3314449</v>
      </c>
      <c r="E22" s="861" t="s">
        <v>4</v>
      </c>
      <c r="F22" s="862">
        <f t="shared" si="3"/>
        <v>465825869</v>
      </c>
      <c r="G22" s="863">
        <f t="shared" si="3"/>
        <v>3314449</v>
      </c>
    </row>
    <row r="23" spans="1:8">
      <c r="B23" s="858" t="s">
        <v>3</v>
      </c>
      <c r="C23" s="859">
        <f t="shared" si="2"/>
        <v>80962209</v>
      </c>
      <c r="D23" s="859">
        <f t="shared" si="2"/>
        <v>-3314449</v>
      </c>
      <c r="E23" s="858" t="s">
        <v>3</v>
      </c>
      <c r="F23" s="859">
        <f t="shared" si="3"/>
        <v>465825869</v>
      </c>
      <c r="G23" s="860">
        <f t="shared" si="3"/>
        <v>3314449</v>
      </c>
    </row>
    <row r="24" spans="1:8">
      <c r="B24" s="861" t="s">
        <v>2</v>
      </c>
      <c r="C24" s="862">
        <f t="shared" si="2"/>
        <v>80962209</v>
      </c>
      <c r="D24" s="862">
        <f t="shared" si="2"/>
        <v>-3314449</v>
      </c>
      <c r="E24" s="861" t="s">
        <v>2</v>
      </c>
      <c r="F24" s="862">
        <f t="shared" si="3"/>
        <v>465825869</v>
      </c>
      <c r="G24" s="863">
        <f t="shared" si="3"/>
        <v>3314449</v>
      </c>
    </row>
    <row r="25" spans="1:8" ht="25.5">
      <c r="B25" s="864" t="s">
        <v>15</v>
      </c>
      <c r="C25" s="862">
        <f t="shared" si="2"/>
        <v>80962209</v>
      </c>
      <c r="D25" s="862">
        <f t="shared" si="2"/>
        <v>-3314449</v>
      </c>
      <c r="E25" s="864" t="s">
        <v>15</v>
      </c>
      <c r="F25" s="862">
        <f t="shared" si="3"/>
        <v>465825869</v>
      </c>
      <c r="G25" s="863">
        <f t="shared" si="3"/>
        <v>3314449</v>
      </c>
    </row>
    <row r="26" spans="1:8" ht="25.5">
      <c r="B26" s="865" t="s">
        <v>28</v>
      </c>
      <c r="C26" s="862">
        <f t="shared" si="2"/>
        <v>80962209</v>
      </c>
      <c r="D26" s="862">
        <f t="shared" si="2"/>
        <v>-3314449</v>
      </c>
      <c r="E26" s="865" t="s">
        <v>28</v>
      </c>
      <c r="F26" s="862">
        <f t="shared" si="3"/>
        <v>465825869</v>
      </c>
      <c r="G26" s="863">
        <f t="shared" si="3"/>
        <v>3314449</v>
      </c>
    </row>
    <row r="27" spans="1:8" ht="26.25" thickBot="1">
      <c r="B27" s="866" t="s">
        <v>109</v>
      </c>
      <c r="C27" s="867">
        <v>80962209</v>
      </c>
      <c r="D27" s="867">
        <v>-3314449</v>
      </c>
      <c r="E27" s="866" t="s">
        <v>109</v>
      </c>
      <c r="F27" s="867">
        <v>465825869</v>
      </c>
      <c r="G27" s="868">
        <v>3314449</v>
      </c>
    </row>
    <row r="28" spans="1:8" s="1273" customFormat="1" ht="207.6" customHeight="1" thickBot="1">
      <c r="A28" s="1260"/>
      <c r="B28" s="1641" t="s">
        <v>343</v>
      </c>
      <c r="C28" s="1642"/>
      <c r="D28" s="1642"/>
      <c r="E28" s="1642"/>
      <c r="F28" s="1642"/>
      <c r="G28" s="1643"/>
    </row>
  </sheetData>
  <mergeCells count="2">
    <mergeCell ref="B15:G15"/>
    <mergeCell ref="B28:G28"/>
  </mergeCells>
  <pageMargins left="0.19685039370078741" right="0.19685039370078741" top="0.59055118110236227" bottom="0.55000000000000004" header="0.31496062992125984" footer="0.31496062992125984"/>
  <pageSetup paperSize="9" scale="75" orientation="landscape" r:id="rId1"/>
  <headerFooter>
    <oddFooter>&amp;L&amp;F&amp;C&amp;P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92D050"/>
  </sheetPr>
  <dimension ref="A1:H18"/>
  <sheetViews>
    <sheetView zoomScale="70" zoomScaleNormal="70" workbookViewId="0">
      <selection activeCell="B17" sqref="B17"/>
    </sheetView>
  </sheetViews>
  <sheetFormatPr defaultColWidth="9.140625" defaultRowHeight="12.75"/>
  <cols>
    <col min="1" max="1" width="5.28515625" style="869" customWidth="1"/>
    <col min="2" max="2" width="57.5703125" style="896" customWidth="1"/>
    <col min="3" max="3" width="14" style="897" customWidth="1"/>
    <col min="4" max="4" width="13.85546875" style="897" customWidth="1"/>
    <col min="5" max="5" width="57.42578125" style="871" customWidth="1"/>
    <col min="6" max="6" width="13.28515625" style="871" customWidth="1"/>
    <col min="7" max="7" width="13.7109375" style="871" customWidth="1"/>
    <col min="8" max="8" width="14.140625" style="871" customWidth="1"/>
    <col min="9" max="9" width="11.85546875" style="871" customWidth="1"/>
    <col min="10" max="10" width="11.5703125" style="871" customWidth="1"/>
    <col min="11" max="16384" width="9.140625" style="871"/>
  </cols>
  <sheetData>
    <row r="1" spans="1:8" s="1423" customFormat="1" ht="33" customHeight="1" thickBot="1">
      <c r="A1" s="1"/>
      <c r="B1" s="193"/>
      <c r="C1" s="1424" t="s">
        <v>10</v>
      </c>
      <c r="D1" s="1424" t="s">
        <v>9</v>
      </c>
      <c r="E1" s="193"/>
      <c r="F1" s="1424" t="s">
        <v>10</v>
      </c>
      <c r="G1" s="1424" t="s">
        <v>9</v>
      </c>
      <c r="H1" s="1425" t="s">
        <v>64</v>
      </c>
    </row>
    <row r="2" spans="1:8">
      <c r="B2" s="870"/>
      <c r="C2" s="870"/>
      <c r="D2" s="870"/>
      <c r="E2" s="870"/>
      <c r="F2" s="870"/>
      <c r="G2" s="870"/>
    </row>
    <row r="3" spans="1:8" s="849" customFormat="1" ht="13.5" thickBot="1">
      <c r="A3" s="869"/>
      <c r="B3" s="962" t="s">
        <v>312</v>
      </c>
    </row>
    <row r="4" spans="1:8" s="849" customFormat="1" ht="27">
      <c r="A4" s="973">
        <f>'62res'!A17+1</f>
        <v>49</v>
      </c>
      <c r="B4" s="1251" t="s">
        <v>8</v>
      </c>
      <c r="C4" s="872"/>
      <c r="D4" s="873"/>
      <c r="E4" s="874" t="s">
        <v>237</v>
      </c>
      <c r="F4" s="875"/>
      <c r="G4" s="873"/>
      <c r="H4" s="975" t="s">
        <v>66</v>
      </c>
    </row>
    <row r="5" spans="1:8" s="849" customFormat="1">
      <c r="A5" s="869"/>
      <c r="B5" s="718" t="s">
        <v>7</v>
      </c>
      <c r="C5" s="876"/>
      <c r="D5" s="718"/>
      <c r="E5" s="718" t="s">
        <v>7</v>
      </c>
      <c r="F5" s="877"/>
      <c r="G5" s="718"/>
    </row>
    <row r="6" spans="1:8" s="849" customFormat="1" ht="13.5">
      <c r="A6" s="869"/>
      <c r="B6" s="880" t="s">
        <v>41</v>
      </c>
      <c r="C6" s="878"/>
      <c r="D6" s="879"/>
      <c r="E6" s="880" t="s">
        <v>238</v>
      </c>
      <c r="F6" s="881"/>
      <c r="G6" s="879"/>
    </row>
    <row r="7" spans="1:8" s="849" customFormat="1">
      <c r="A7" s="869"/>
      <c r="B7" s="1252" t="s">
        <v>6</v>
      </c>
      <c r="C7" s="882">
        <v>127226869</v>
      </c>
      <c r="D7" s="883">
        <v>-7026996</v>
      </c>
      <c r="E7" s="884" t="s">
        <v>6</v>
      </c>
      <c r="F7" s="885">
        <v>36525543</v>
      </c>
      <c r="G7" s="883">
        <v>7026996</v>
      </c>
    </row>
    <row r="8" spans="1:8" s="849" customFormat="1">
      <c r="A8" s="869"/>
      <c r="B8" s="891" t="s">
        <v>5</v>
      </c>
      <c r="C8" s="886">
        <v>127226869</v>
      </c>
      <c r="D8" s="887">
        <v>-7026996</v>
      </c>
      <c r="E8" s="888" t="s">
        <v>5</v>
      </c>
      <c r="F8" s="889">
        <v>36525543</v>
      </c>
      <c r="G8" s="887">
        <v>7026996</v>
      </c>
      <c r="H8" s="890"/>
    </row>
    <row r="9" spans="1:8" s="849" customFormat="1" ht="25.5">
      <c r="A9" s="869"/>
      <c r="B9" s="891" t="s">
        <v>4</v>
      </c>
      <c r="C9" s="886">
        <v>127226869</v>
      </c>
      <c r="D9" s="887">
        <v>-7026996</v>
      </c>
      <c r="E9" s="891" t="s">
        <v>4</v>
      </c>
      <c r="F9" s="889">
        <v>36525543</v>
      </c>
      <c r="G9" s="887">
        <v>7026996</v>
      </c>
    </row>
    <row r="10" spans="1:8" s="849" customFormat="1">
      <c r="A10" s="869"/>
      <c r="B10" s="1252" t="s">
        <v>3</v>
      </c>
      <c r="C10" s="892">
        <v>127226869</v>
      </c>
      <c r="D10" s="883">
        <v>-7026996</v>
      </c>
      <c r="E10" s="884" t="s">
        <v>3</v>
      </c>
      <c r="F10" s="885">
        <v>36525543</v>
      </c>
      <c r="G10" s="883">
        <v>7026996</v>
      </c>
    </row>
    <row r="11" spans="1:8" s="849" customFormat="1">
      <c r="A11" s="869"/>
      <c r="B11" s="894" t="s">
        <v>2</v>
      </c>
      <c r="C11" s="886">
        <v>127226869</v>
      </c>
      <c r="D11" s="887">
        <v>-7026996</v>
      </c>
      <c r="E11" s="888" t="s">
        <v>2</v>
      </c>
      <c r="F11" s="889">
        <v>36525543</v>
      </c>
      <c r="G11" s="893">
        <v>7026996</v>
      </c>
    </row>
    <row r="12" spans="1:8" s="849" customFormat="1" ht="25.5">
      <c r="A12" s="869"/>
      <c r="B12" s="1253" t="s">
        <v>1</v>
      </c>
      <c r="C12" s="886">
        <v>127226869</v>
      </c>
      <c r="D12" s="887">
        <v>-7026996</v>
      </c>
      <c r="E12" s="894" t="s">
        <v>15</v>
      </c>
      <c r="F12" s="889">
        <v>36525543</v>
      </c>
      <c r="G12" s="887">
        <v>7026996</v>
      </c>
    </row>
    <row r="13" spans="1:8" s="849" customFormat="1" ht="25.5">
      <c r="A13" s="869"/>
      <c r="B13" s="895" t="s">
        <v>0</v>
      </c>
      <c r="C13" s="886">
        <v>127226869</v>
      </c>
      <c r="D13" s="887">
        <v>-7026996</v>
      </c>
      <c r="E13" s="894" t="s">
        <v>28</v>
      </c>
      <c r="F13" s="889">
        <v>36525543</v>
      </c>
      <c r="G13" s="887">
        <v>7026996</v>
      </c>
    </row>
    <row r="14" spans="1:8" s="849" customFormat="1" ht="26.25" thickBot="1">
      <c r="A14" s="869"/>
      <c r="B14" s="1254"/>
      <c r="C14" s="886"/>
      <c r="D14" s="887"/>
      <c r="E14" s="895" t="s">
        <v>109</v>
      </c>
      <c r="F14" s="889">
        <v>36525543</v>
      </c>
      <c r="G14" s="887">
        <v>7026996</v>
      </c>
    </row>
    <row r="15" spans="1:8" s="1273" customFormat="1" ht="51.95" customHeight="1" thickBot="1">
      <c r="A15" s="1426"/>
      <c r="B15" s="1674" t="s">
        <v>360</v>
      </c>
      <c r="C15" s="1645"/>
      <c r="D15" s="1645"/>
      <c r="E15" s="1645"/>
      <c r="F15" s="1645"/>
      <c r="G15" s="1646"/>
    </row>
    <row r="16" spans="1:8" s="849" customFormat="1">
      <c r="A16" s="869"/>
    </row>
    <row r="18" spans="6:6">
      <c r="F18" s="898"/>
    </row>
  </sheetData>
  <mergeCells count="1">
    <mergeCell ref="B15:G15"/>
  </mergeCells>
  <pageMargins left="0.23622047244094491" right="0.23622047244094491" top="0.74803149606299213" bottom="0.74803149606299213" header="0.31496062992125984" footer="0.31496062992125984"/>
  <pageSetup paperSize="9" scale="75" fitToHeight="0" orientation="landscape" r:id="rId1"/>
  <headerFooter alignWithMargins="0">
    <oddFooter>&amp;L&amp;F&amp;C&amp;P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sheetPr>
  <dimension ref="A1:G64"/>
  <sheetViews>
    <sheetView zoomScale="70" zoomScaleNormal="70" workbookViewId="0">
      <selection activeCell="J6" sqref="J6"/>
    </sheetView>
  </sheetViews>
  <sheetFormatPr defaultColWidth="12.7109375" defaultRowHeight="12.75"/>
  <cols>
    <col min="1" max="1" width="8" style="903" customWidth="1"/>
    <col min="2" max="2" width="33.140625" style="919" customWidth="1"/>
    <col min="3" max="3" width="46.28515625" style="919" customWidth="1"/>
    <col min="4" max="4" width="35" style="904" customWidth="1"/>
    <col min="5" max="5" width="21.5703125" style="904" customWidth="1"/>
    <col min="6" max="6" width="27.85546875" style="904" customWidth="1"/>
    <col min="7" max="7" width="16.140625" style="904" customWidth="1"/>
    <col min="8" max="250" width="12.7109375" style="904"/>
    <col min="251" max="251" width="9" style="904" customWidth="1"/>
    <col min="252" max="252" width="34.5703125" style="904" customWidth="1"/>
    <col min="253" max="253" width="33.140625" style="904" customWidth="1"/>
    <col min="254" max="254" width="50" style="904" customWidth="1"/>
    <col min="255" max="255" width="25.5703125" style="904" customWidth="1"/>
    <col min="256" max="256" width="19.5703125" style="904" customWidth="1"/>
    <col min="257" max="506" width="12.7109375" style="904"/>
    <col min="507" max="507" width="9" style="904" customWidth="1"/>
    <col min="508" max="508" width="34.5703125" style="904" customWidth="1"/>
    <col min="509" max="509" width="33.140625" style="904" customWidth="1"/>
    <col min="510" max="510" width="50" style="904" customWidth="1"/>
    <col min="511" max="511" width="25.5703125" style="904" customWidth="1"/>
    <col min="512" max="512" width="19.5703125" style="904" customWidth="1"/>
    <col min="513" max="762" width="12.7109375" style="904"/>
    <col min="763" max="763" width="9" style="904" customWidth="1"/>
    <col min="764" max="764" width="34.5703125" style="904" customWidth="1"/>
    <col min="765" max="765" width="33.140625" style="904" customWidth="1"/>
    <col min="766" max="766" width="50" style="904" customWidth="1"/>
    <col min="767" max="767" width="25.5703125" style="904" customWidth="1"/>
    <col min="768" max="768" width="19.5703125" style="904" customWidth="1"/>
    <col min="769" max="1018" width="12.7109375" style="904"/>
    <col min="1019" max="1019" width="9" style="904" customWidth="1"/>
    <col min="1020" max="1020" width="34.5703125" style="904" customWidth="1"/>
    <col min="1021" max="1021" width="33.140625" style="904" customWidth="1"/>
    <col min="1022" max="1022" width="50" style="904" customWidth="1"/>
    <col min="1023" max="1023" width="25.5703125" style="904" customWidth="1"/>
    <col min="1024" max="1024" width="19.5703125" style="904" customWidth="1"/>
    <col min="1025" max="1274" width="12.7109375" style="904"/>
    <col min="1275" max="1275" width="9" style="904" customWidth="1"/>
    <col min="1276" max="1276" width="34.5703125" style="904" customWidth="1"/>
    <col min="1277" max="1277" width="33.140625" style="904" customWidth="1"/>
    <col min="1278" max="1278" width="50" style="904" customWidth="1"/>
    <col min="1279" max="1279" width="25.5703125" style="904" customWidth="1"/>
    <col min="1280" max="1280" width="19.5703125" style="904" customWidth="1"/>
    <col min="1281" max="1530" width="12.7109375" style="904"/>
    <col min="1531" max="1531" width="9" style="904" customWidth="1"/>
    <col min="1532" max="1532" width="34.5703125" style="904" customWidth="1"/>
    <col min="1533" max="1533" width="33.140625" style="904" customWidth="1"/>
    <col min="1534" max="1534" width="50" style="904" customWidth="1"/>
    <col min="1535" max="1535" width="25.5703125" style="904" customWidth="1"/>
    <col min="1536" max="1536" width="19.5703125" style="904" customWidth="1"/>
    <col min="1537" max="1786" width="12.7109375" style="904"/>
    <col min="1787" max="1787" width="9" style="904" customWidth="1"/>
    <col min="1788" max="1788" width="34.5703125" style="904" customWidth="1"/>
    <col min="1789" max="1789" width="33.140625" style="904" customWidth="1"/>
    <col min="1790" max="1790" width="50" style="904" customWidth="1"/>
    <col min="1791" max="1791" width="25.5703125" style="904" customWidth="1"/>
    <col min="1792" max="1792" width="19.5703125" style="904" customWidth="1"/>
    <col min="1793" max="2042" width="12.7109375" style="904"/>
    <col min="2043" max="2043" width="9" style="904" customWidth="1"/>
    <col min="2044" max="2044" width="34.5703125" style="904" customWidth="1"/>
    <col min="2045" max="2045" width="33.140625" style="904" customWidth="1"/>
    <col min="2046" max="2046" width="50" style="904" customWidth="1"/>
    <col min="2047" max="2047" width="25.5703125" style="904" customWidth="1"/>
    <col min="2048" max="2048" width="19.5703125" style="904" customWidth="1"/>
    <col min="2049" max="2298" width="12.7109375" style="904"/>
    <col min="2299" max="2299" width="9" style="904" customWidth="1"/>
    <col min="2300" max="2300" width="34.5703125" style="904" customWidth="1"/>
    <col min="2301" max="2301" width="33.140625" style="904" customWidth="1"/>
    <col min="2302" max="2302" width="50" style="904" customWidth="1"/>
    <col min="2303" max="2303" width="25.5703125" style="904" customWidth="1"/>
    <col min="2304" max="2304" width="19.5703125" style="904" customWidth="1"/>
    <col min="2305" max="2554" width="12.7109375" style="904"/>
    <col min="2555" max="2555" width="9" style="904" customWidth="1"/>
    <col min="2556" max="2556" width="34.5703125" style="904" customWidth="1"/>
    <col min="2557" max="2557" width="33.140625" style="904" customWidth="1"/>
    <col min="2558" max="2558" width="50" style="904" customWidth="1"/>
    <col min="2559" max="2559" width="25.5703125" style="904" customWidth="1"/>
    <col min="2560" max="2560" width="19.5703125" style="904" customWidth="1"/>
    <col min="2561" max="2810" width="12.7109375" style="904"/>
    <col min="2811" max="2811" width="9" style="904" customWidth="1"/>
    <col min="2812" max="2812" width="34.5703125" style="904" customWidth="1"/>
    <col min="2813" max="2813" width="33.140625" style="904" customWidth="1"/>
    <col min="2814" max="2814" width="50" style="904" customWidth="1"/>
    <col min="2815" max="2815" width="25.5703125" style="904" customWidth="1"/>
    <col min="2816" max="2816" width="19.5703125" style="904" customWidth="1"/>
    <col min="2817" max="3066" width="12.7109375" style="904"/>
    <col min="3067" max="3067" width="9" style="904" customWidth="1"/>
    <col min="3068" max="3068" width="34.5703125" style="904" customWidth="1"/>
    <col min="3069" max="3069" width="33.140625" style="904" customWidth="1"/>
    <col min="3070" max="3070" width="50" style="904" customWidth="1"/>
    <col min="3071" max="3071" width="25.5703125" style="904" customWidth="1"/>
    <col min="3072" max="3072" width="19.5703125" style="904" customWidth="1"/>
    <col min="3073" max="3322" width="12.7109375" style="904"/>
    <col min="3323" max="3323" width="9" style="904" customWidth="1"/>
    <col min="3324" max="3324" width="34.5703125" style="904" customWidth="1"/>
    <col min="3325" max="3325" width="33.140625" style="904" customWidth="1"/>
    <col min="3326" max="3326" width="50" style="904" customWidth="1"/>
    <col min="3327" max="3327" width="25.5703125" style="904" customWidth="1"/>
    <col min="3328" max="3328" width="19.5703125" style="904" customWidth="1"/>
    <col min="3329" max="3578" width="12.7109375" style="904"/>
    <col min="3579" max="3579" width="9" style="904" customWidth="1"/>
    <col min="3580" max="3580" width="34.5703125" style="904" customWidth="1"/>
    <col min="3581" max="3581" width="33.140625" style="904" customWidth="1"/>
    <col min="3582" max="3582" width="50" style="904" customWidth="1"/>
    <col min="3583" max="3583" width="25.5703125" style="904" customWidth="1"/>
    <col min="3584" max="3584" width="19.5703125" style="904" customWidth="1"/>
    <col min="3585" max="3834" width="12.7109375" style="904"/>
    <col min="3835" max="3835" width="9" style="904" customWidth="1"/>
    <col min="3836" max="3836" width="34.5703125" style="904" customWidth="1"/>
    <col min="3837" max="3837" width="33.140625" style="904" customWidth="1"/>
    <col min="3838" max="3838" width="50" style="904" customWidth="1"/>
    <col min="3839" max="3839" width="25.5703125" style="904" customWidth="1"/>
    <col min="3840" max="3840" width="19.5703125" style="904" customWidth="1"/>
    <col min="3841" max="4090" width="12.7109375" style="904"/>
    <col min="4091" max="4091" width="9" style="904" customWidth="1"/>
    <col min="4092" max="4092" width="34.5703125" style="904" customWidth="1"/>
    <col min="4093" max="4093" width="33.140625" style="904" customWidth="1"/>
    <col min="4094" max="4094" width="50" style="904" customWidth="1"/>
    <col min="4095" max="4095" width="25.5703125" style="904" customWidth="1"/>
    <col min="4096" max="4096" width="19.5703125" style="904" customWidth="1"/>
    <col min="4097" max="4346" width="12.7109375" style="904"/>
    <col min="4347" max="4347" width="9" style="904" customWidth="1"/>
    <col min="4348" max="4348" width="34.5703125" style="904" customWidth="1"/>
    <col min="4349" max="4349" width="33.140625" style="904" customWidth="1"/>
    <col min="4350" max="4350" width="50" style="904" customWidth="1"/>
    <col min="4351" max="4351" width="25.5703125" style="904" customWidth="1"/>
    <col min="4352" max="4352" width="19.5703125" style="904" customWidth="1"/>
    <col min="4353" max="4602" width="12.7109375" style="904"/>
    <col min="4603" max="4603" width="9" style="904" customWidth="1"/>
    <col min="4604" max="4604" width="34.5703125" style="904" customWidth="1"/>
    <col min="4605" max="4605" width="33.140625" style="904" customWidth="1"/>
    <col min="4606" max="4606" width="50" style="904" customWidth="1"/>
    <col min="4607" max="4607" width="25.5703125" style="904" customWidth="1"/>
    <col min="4608" max="4608" width="19.5703125" style="904" customWidth="1"/>
    <col min="4609" max="4858" width="12.7109375" style="904"/>
    <col min="4859" max="4859" width="9" style="904" customWidth="1"/>
    <col min="4860" max="4860" width="34.5703125" style="904" customWidth="1"/>
    <col min="4861" max="4861" width="33.140625" style="904" customWidth="1"/>
    <col min="4862" max="4862" width="50" style="904" customWidth="1"/>
    <col min="4863" max="4863" width="25.5703125" style="904" customWidth="1"/>
    <col min="4864" max="4864" width="19.5703125" style="904" customWidth="1"/>
    <col min="4865" max="5114" width="12.7109375" style="904"/>
    <col min="5115" max="5115" width="9" style="904" customWidth="1"/>
    <col min="5116" max="5116" width="34.5703125" style="904" customWidth="1"/>
    <col min="5117" max="5117" width="33.140625" style="904" customWidth="1"/>
    <col min="5118" max="5118" width="50" style="904" customWidth="1"/>
    <col min="5119" max="5119" width="25.5703125" style="904" customWidth="1"/>
    <col min="5120" max="5120" width="19.5703125" style="904" customWidth="1"/>
    <col min="5121" max="5370" width="12.7109375" style="904"/>
    <col min="5371" max="5371" width="9" style="904" customWidth="1"/>
    <col min="5372" max="5372" width="34.5703125" style="904" customWidth="1"/>
    <col min="5373" max="5373" width="33.140625" style="904" customWidth="1"/>
    <col min="5374" max="5374" width="50" style="904" customWidth="1"/>
    <col min="5375" max="5375" width="25.5703125" style="904" customWidth="1"/>
    <col min="5376" max="5376" width="19.5703125" style="904" customWidth="1"/>
    <col min="5377" max="5626" width="12.7109375" style="904"/>
    <col min="5627" max="5627" width="9" style="904" customWidth="1"/>
    <col min="5628" max="5628" width="34.5703125" style="904" customWidth="1"/>
    <col min="5629" max="5629" width="33.140625" style="904" customWidth="1"/>
    <col min="5630" max="5630" width="50" style="904" customWidth="1"/>
    <col min="5631" max="5631" width="25.5703125" style="904" customWidth="1"/>
    <col min="5632" max="5632" width="19.5703125" style="904" customWidth="1"/>
    <col min="5633" max="5882" width="12.7109375" style="904"/>
    <col min="5883" max="5883" width="9" style="904" customWidth="1"/>
    <col min="5884" max="5884" width="34.5703125" style="904" customWidth="1"/>
    <col min="5885" max="5885" width="33.140625" style="904" customWidth="1"/>
    <col min="5886" max="5886" width="50" style="904" customWidth="1"/>
    <col min="5887" max="5887" width="25.5703125" style="904" customWidth="1"/>
    <col min="5888" max="5888" width="19.5703125" style="904" customWidth="1"/>
    <col min="5889" max="6138" width="12.7109375" style="904"/>
    <col min="6139" max="6139" width="9" style="904" customWidth="1"/>
    <col min="6140" max="6140" width="34.5703125" style="904" customWidth="1"/>
    <col min="6141" max="6141" width="33.140625" style="904" customWidth="1"/>
    <col min="6142" max="6142" width="50" style="904" customWidth="1"/>
    <col min="6143" max="6143" width="25.5703125" style="904" customWidth="1"/>
    <col min="6144" max="6144" width="19.5703125" style="904" customWidth="1"/>
    <col min="6145" max="6394" width="12.7109375" style="904"/>
    <col min="6395" max="6395" width="9" style="904" customWidth="1"/>
    <col min="6396" max="6396" width="34.5703125" style="904" customWidth="1"/>
    <col min="6397" max="6397" width="33.140625" style="904" customWidth="1"/>
    <col min="6398" max="6398" width="50" style="904" customWidth="1"/>
    <col min="6399" max="6399" width="25.5703125" style="904" customWidth="1"/>
    <col min="6400" max="6400" width="19.5703125" style="904" customWidth="1"/>
    <col min="6401" max="6650" width="12.7109375" style="904"/>
    <col min="6651" max="6651" width="9" style="904" customWidth="1"/>
    <col min="6652" max="6652" width="34.5703125" style="904" customWidth="1"/>
    <col min="6653" max="6653" width="33.140625" style="904" customWidth="1"/>
    <col min="6654" max="6654" width="50" style="904" customWidth="1"/>
    <col min="6655" max="6655" width="25.5703125" style="904" customWidth="1"/>
    <col min="6656" max="6656" width="19.5703125" style="904" customWidth="1"/>
    <col min="6657" max="6906" width="12.7109375" style="904"/>
    <col min="6907" max="6907" width="9" style="904" customWidth="1"/>
    <col min="6908" max="6908" width="34.5703125" style="904" customWidth="1"/>
    <col min="6909" max="6909" width="33.140625" style="904" customWidth="1"/>
    <col min="6910" max="6910" width="50" style="904" customWidth="1"/>
    <col min="6911" max="6911" width="25.5703125" style="904" customWidth="1"/>
    <col min="6912" max="6912" width="19.5703125" style="904" customWidth="1"/>
    <col min="6913" max="7162" width="12.7109375" style="904"/>
    <col min="7163" max="7163" width="9" style="904" customWidth="1"/>
    <col min="7164" max="7164" width="34.5703125" style="904" customWidth="1"/>
    <col min="7165" max="7165" width="33.140625" style="904" customWidth="1"/>
    <col min="7166" max="7166" width="50" style="904" customWidth="1"/>
    <col min="7167" max="7167" width="25.5703125" style="904" customWidth="1"/>
    <col min="7168" max="7168" width="19.5703125" style="904" customWidth="1"/>
    <col min="7169" max="7418" width="12.7109375" style="904"/>
    <col min="7419" max="7419" width="9" style="904" customWidth="1"/>
    <col min="7420" max="7420" width="34.5703125" style="904" customWidth="1"/>
    <col min="7421" max="7421" width="33.140625" style="904" customWidth="1"/>
    <col min="7422" max="7422" width="50" style="904" customWidth="1"/>
    <col min="7423" max="7423" width="25.5703125" style="904" customWidth="1"/>
    <col min="7424" max="7424" width="19.5703125" style="904" customWidth="1"/>
    <col min="7425" max="7674" width="12.7109375" style="904"/>
    <col min="7675" max="7675" width="9" style="904" customWidth="1"/>
    <col min="7676" max="7676" width="34.5703125" style="904" customWidth="1"/>
    <col min="7677" max="7677" width="33.140625" style="904" customWidth="1"/>
    <col min="7678" max="7678" width="50" style="904" customWidth="1"/>
    <col min="7679" max="7679" width="25.5703125" style="904" customWidth="1"/>
    <col min="7680" max="7680" width="19.5703125" style="904" customWidth="1"/>
    <col min="7681" max="7930" width="12.7109375" style="904"/>
    <col min="7931" max="7931" width="9" style="904" customWidth="1"/>
    <col min="7932" max="7932" width="34.5703125" style="904" customWidth="1"/>
    <col min="7933" max="7933" width="33.140625" style="904" customWidth="1"/>
    <col min="7934" max="7934" width="50" style="904" customWidth="1"/>
    <col min="7935" max="7935" width="25.5703125" style="904" customWidth="1"/>
    <col min="7936" max="7936" width="19.5703125" style="904" customWidth="1"/>
    <col min="7937" max="8186" width="12.7109375" style="904"/>
    <col min="8187" max="8187" width="9" style="904" customWidth="1"/>
    <col min="8188" max="8188" width="34.5703125" style="904" customWidth="1"/>
    <col min="8189" max="8189" width="33.140625" style="904" customWidth="1"/>
    <col min="8190" max="8190" width="50" style="904" customWidth="1"/>
    <col min="8191" max="8191" width="25.5703125" style="904" customWidth="1"/>
    <col min="8192" max="8192" width="19.5703125" style="904" customWidth="1"/>
    <col min="8193" max="8442" width="12.7109375" style="904"/>
    <col min="8443" max="8443" width="9" style="904" customWidth="1"/>
    <col min="8444" max="8444" width="34.5703125" style="904" customWidth="1"/>
    <col min="8445" max="8445" width="33.140625" style="904" customWidth="1"/>
    <col min="8446" max="8446" width="50" style="904" customWidth="1"/>
    <col min="8447" max="8447" width="25.5703125" style="904" customWidth="1"/>
    <col min="8448" max="8448" width="19.5703125" style="904" customWidth="1"/>
    <col min="8449" max="8698" width="12.7109375" style="904"/>
    <col min="8699" max="8699" width="9" style="904" customWidth="1"/>
    <col min="8700" max="8700" width="34.5703125" style="904" customWidth="1"/>
    <col min="8701" max="8701" width="33.140625" style="904" customWidth="1"/>
    <col min="8702" max="8702" width="50" style="904" customWidth="1"/>
    <col min="8703" max="8703" width="25.5703125" style="904" customWidth="1"/>
    <col min="8704" max="8704" width="19.5703125" style="904" customWidth="1"/>
    <col min="8705" max="8954" width="12.7109375" style="904"/>
    <col min="8955" max="8955" width="9" style="904" customWidth="1"/>
    <col min="8956" max="8956" width="34.5703125" style="904" customWidth="1"/>
    <col min="8957" max="8957" width="33.140625" style="904" customWidth="1"/>
    <col min="8958" max="8958" width="50" style="904" customWidth="1"/>
    <col min="8959" max="8959" width="25.5703125" style="904" customWidth="1"/>
    <col min="8960" max="8960" width="19.5703125" style="904" customWidth="1"/>
    <col min="8961" max="9210" width="12.7109375" style="904"/>
    <col min="9211" max="9211" width="9" style="904" customWidth="1"/>
    <col min="9212" max="9212" width="34.5703125" style="904" customWidth="1"/>
    <col min="9213" max="9213" width="33.140625" style="904" customWidth="1"/>
    <col min="9214" max="9214" width="50" style="904" customWidth="1"/>
    <col min="9215" max="9215" width="25.5703125" style="904" customWidth="1"/>
    <col min="9216" max="9216" width="19.5703125" style="904" customWidth="1"/>
    <col min="9217" max="9466" width="12.7109375" style="904"/>
    <col min="9467" max="9467" width="9" style="904" customWidth="1"/>
    <col min="9468" max="9468" width="34.5703125" style="904" customWidth="1"/>
    <col min="9469" max="9469" width="33.140625" style="904" customWidth="1"/>
    <col min="9470" max="9470" width="50" style="904" customWidth="1"/>
    <col min="9471" max="9471" width="25.5703125" style="904" customWidth="1"/>
    <col min="9472" max="9472" width="19.5703125" style="904" customWidth="1"/>
    <col min="9473" max="9722" width="12.7109375" style="904"/>
    <col min="9723" max="9723" width="9" style="904" customWidth="1"/>
    <col min="9724" max="9724" width="34.5703125" style="904" customWidth="1"/>
    <col min="9725" max="9725" width="33.140625" style="904" customWidth="1"/>
    <col min="9726" max="9726" width="50" style="904" customWidth="1"/>
    <col min="9727" max="9727" width="25.5703125" style="904" customWidth="1"/>
    <col min="9728" max="9728" width="19.5703125" style="904" customWidth="1"/>
    <col min="9729" max="9978" width="12.7109375" style="904"/>
    <col min="9979" max="9979" width="9" style="904" customWidth="1"/>
    <col min="9980" max="9980" width="34.5703125" style="904" customWidth="1"/>
    <col min="9981" max="9981" width="33.140625" style="904" customWidth="1"/>
    <col min="9982" max="9982" width="50" style="904" customWidth="1"/>
    <col min="9983" max="9983" width="25.5703125" style="904" customWidth="1"/>
    <col min="9984" max="9984" width="19.5703125" style="904" customWidth="1"/>
    <col min="9985" max="10234" width="12.7109375" style="904"/>
    <col min="10235" max="10235" width="9" style="904" customWidth="1"/>
    <col min="10236" max="10236" width="34.5703125" style="904" customWidth="1"/>
    <col min="10237" max="10237" width="33.140625" style="904" customWidth="1"/>
    <col min="10238" max="10238" width="50" style="904" customWidth="1"/>
    <col min="10239" max="10239" width="25.5703125" style="904" customWidth="1"/>
    <col min="10240" max="10240" width="19.5703125" style="904" customWidth="1"/>
    <col min="10241" max="10490" width="12.7109375" style="904"/>
    <col min="10491" max="10491" width="9" style="904" customWidth="1"/>
    <col min="10492" max="10492" width="34.5703125" style="904" customWidth="1"/>
    <col min="10493" max="10493" width="33.140625" style="904" customWidth="1"/>
    <col min="10494" max="10494" width="50" style="904" customWidth="1"/>
    <col min="10495" max="10495" width="25.5703125" style="904" customWidth="1"/>
    <col min="10496" max="10496" width="19.5703125" style="904" customWidth="1"/>
    <col min="10497" max="10746" width="12.7109375" style="904"/>
    <col min="10747" max="10747" width="9" style="904" customWidth="1"/>
    <col min="10748" max="10748" width="34.5703125" style="904" customWidth="1"/>
    <col min="10749" max="10749" width="33.140625" style="904" customWidth="1"/>
    <col min="10750" max="10750" width="50" style="904" customWidth="1"/>
    <col min="10751" max="10751" width="25.5703125" style="904" customWidth="1"/>
    <col min="10752" max="10752" width="19.5703125" style="904" customWidth="1"/>
    <col min="10753" max="11002" width="12.7109375" style="904"/>
    <col min="11003" max="11003" width="9" style="904" customWidth="1"/>
    <col min="11004" max="11004" width="34.5703125" style="904" customWidth="1"/>
    <col min="11005" max="11005" width="33.140625" style="904" customWidth="1"/>
    <col min="11006" max="11006" width="50" style="904" customWidth="1"/>
    <col min="11007" max="11007" width="25.5703125" style="904" customWidth="1"/>
    <col min="11008" max="11008" width="19.5703125" style="904" customWidth="1"/>
    <col min="11009" max="11258" width="12.7109375" style="904"/>
    <col min="11259" max="11259" width="9" style="904" customWidth="1"/>
    <col min="11260" max="11260" width="34.5703125" style="904" customWidth="1"/>
    <col min="11261" max="11261" width="33.140625" style="904" customWidth="1"/>
    <col min="11262" max="11262" width="50" style="904" customWidth="1"/>
    <col min="11263" max="11263" width="25.5703125" style="904" customWidth="1"/>
    <col min="11264" max="11264" width="19.5703125" style="904" customWidth="1"/>
    <col min="11265" max="11514" width="12.7109375" style="904"/>
    <col min="11515" max="11515" width="9" style="904" customWidth="1"/>
    <col min="11516" max="11516" width="34.5703125" style="904" customWidth="1"/>
    <col min="11517" max="11517" width="33.140625" style="904" customWidth="1"/>
    <col min="11518" max="11518" width="50" style="904" customWidth="1"/>
    <col min="11519" max="11519" width="25.5703125" style="904" customWidth="1"/>
    <col min="11520" max="11520" width="19.5703125" style="904" customWidth="1"/>
    <col min="11521" max="11770" width="12.7109375" style="904"/>
    <col min="11771" max="11771" width="9" style="904" customWidth="1"/>
    <col min="11772" max="11772" width="34.5703125" style="904" customWidth="1"/>
    <col min="11773" max="11773" width="33.140625" style="904" customWidth="1"/>
    <col min="11774" max="11774" width="50" style="904" customWidth="1"/>
    <col min="11775" max="11775" width="25.5703125" style="904" customWidth="1"/>
    <col min="11776" max="11776" width="19.5703125" style="904" customWidth="1"/>
    <col min="11777" max="12026" width="12.7109375" style="904"/>
    <col min="12027" max="12027" width="9" style="904" customWidth="1"/>
    <col min="12028" max="12028" width="34.5703125" style="904" customWidth="1"/>
    <col min="12029" max="12029" width="33.140625" style="904" customWidth="1"/>
    <col min="12030" max="12030" width="50" style="904" customWidth="1"/>
    <col min="12031" max="12031" width="25.5703125" style="904" customWidth="1"/>
    <col min="12032" max="12032" width="19.5703125" style="904" customWidth="1"/>
    <col min="12033" max="12282" width="12.7109375" style="904"/>
    <col min="12283" max="12283" width="9" style="904" customWidth="1"/>
    <col min="12284" max="12284" width="34.5703125" style="904" customWidth="1"/>
    <col min="12285" max="12285" width="33.140625" style="904" customWidth="1"/>
    <col min="12286" max="12286" width="50" style="904" customWidth="1"/>
    <col min="12287" max="12287" width="25.5703125" style="904" customWidth="1"/>
    <col min="12288" max="12288" width="19.5703125" style="904" customWidth="1"/>
    <col min="12289" max="12538" width="12.7109375" style="904"/>
    <col min="12539" max="12539" width="9" style="904" customWidth="1"/>
    <col min="12540" max="12540" width="34.5703125" style="904" customWidth="1"/>
    <col min="12541" max="12541" width="33.140625" style="904" customWidth="1"/>
    <col min="12542" max="12542" width="50" style="904" customWidth="1"/>
    <col min="12543" max="12543" width="25.5703125" style="904" customWidth="1"/>
    <col min="12544" max="12544" width="19.5703125" style="904" customWidth="1"/>
    <col min="12545" max="12794" width="12.7109375" style="904"/>
    <col min="12795" max="12795" width="9" style="904" customWidth="1"/>
    <col min="12796" max="12796" width="34.5703125" style="904" customWidth="1"/>
    <col min="12797" max="12797" width="33.140625" style="904" customWidth="1"/>
    <col min="12798" max="12798" width="50" style="904" customWidth="1"/>
    <col min="12799" max="12799" width="25.5703125" style="904" customWidth="1"/>
    <col min="12800" max="12800" width="19.5703125" style="904" customWidth="1"/>
    <col min="12801" max="13050" width="12.7109375" style="904"/>
    <col min="13051" max="13051" width="9" style="904" customWidth="1"/>
    <col min="13052" max="13052" width="34.5703125" style="904" customWidth="1"/>
    <col min="13053" max="13053" width="33.140625" style="904" customWidth="1"/>
    <col min="13054" max="13054" width="50" style="904" customWidth="1"/>
    <col min="13055" max="13055" width="25.5703125" style="904" customWidth="1"/>
    <col min="13056" max="13056" width="19.5703125" style="904" customWidth="1"/>
    <col min="13057" max="13306" width="12.7109375" style="904"/>
    <col min="13307" max="13307" width="9" style="904" customWidth="1"/>
    <col min="13308" max="13308" width="34.5703125" style="904" customWidth="1"/>
    <col min="13309" max="13309" width="33.140625" style="904" customWidth="1"/>
    <col min="13310" max="13310" width="50" style="904" customWidth="1"/>
    <col min="13311" max="13311" width="25.5703125" style="904" customWidth="1"/>
    <col min="13312" max="13312" width="19.5703125" style="904" customWidth="1"/>
    <col min="13313" max="13562" width="12.7109375" style="904"/>
    <col min="13563" max="13563" width="9" style="904" customWidth="1"/>
    <col min="13564" max="13564" width="34.5703125" style="904" customWidth="1"/>
    <col min="13565" max="13565" width="33.140625" style="904" customWidth="1"/>
    <col min="13566" max="13566" width="50" style="904" customWidth="1"/>
    <col min="13567" max="13567" width="25.5703125" style="904" customWidth="1"/>
    <col min="13568" max="13568" width="19.5703125" style="904" customWidth="1"/>
    <col min="13569" max="13818" width="12.7109375" style="904"/>
    <col min="13819" max="13819" width="9" style="904" customWidth="1"/>
    <col min="13820" max="13820" width="34.5703125" style="904" customWidth="1"/>
    <col min="13821" max="13821" width="33.140625" style="904" customWidth="1"/>
    <col min="13822" max="13822" width="50" style="904" customWidth="1"/>
    <col min="13823" max="13823" width="25.5703125" style="904" customWidth="1"/>
    <col min="13824" max="13824" width="19.5703125" style="904" customWidth="1"/>
    <col min="13825" max="14074" width="12.7109375" style="904"/>
    <col min="14075" max="14075" width="9" style="904" customWidth="1"/>
    <col min="14076" max="14076" width="34.5703125" style="904" customWidth="1"/>
    <col min="14077" max="14077" width="33.140625" style="904" customWidth="1"/>
    <col min="14078" max="14078" width="50" style="904" customWidth="1"/>
    <col min="14079" max="14079" width="25.5703125" style="904" customWidth="1"/>
    <col min="14080" max="14080" width="19.5703125" style="904" customWidth="1"/>
    <col min="14081" max="14330" width="12.7109375" style="904"/>
    <col min="14331" max="14331" width="9" style="904" customWidth="1"/>
    <col min="14332" max="14332" width="34.5703125" style="904" customWidth="1"/>
    <col min="14333" max="14333" width="33.140625" style="904" customWidth="1"/>
    <col min="14334" max="14334" width="50" style="904" customWidth="1"/>
    <col min="14335" max="14335" width="25.5703125" style="904" customWidth="1"/>
    <col min="14336" max="14336" width="19.5703125" style="904" customWidth="1"/>
    <col min="14337" max="14586" width="12.7109375" style="904"/>
    <col min="14587" max="14587" width="9" style="904" customWidth="1"/>
    <col min="14588" max="14588" width="34.5703125" style="904" customWidth="1"/>
    <col min="14589" max="14589" width="33.140625" style="904" customWidth="1"/>
    <col min="14590" max="14590" width="50" style="904" customWidth="1"/>
    <col min="14591" max="14591" width="25.5703125" style="904" customWidth="1"/>
    <col min="14592" max="14592" width="19.5703125" style="904" customWidth="1"/>
    <col min="14593" max="14842" width="12.7109375" style="904"/>
    <col min="14843" max="14843" width="9" style="904" customWidth="1"/>
    <col min="14844" max="14844" width="34.5703125" style="904" customWidth="1"/>
    <col min="14845" max="14845" width="33.140625" style="904" customWidth="1"/>
    <col min="14846" max="14846" width="50" style="904" customWidth="1"/>
    <col min="14847" max="14847" width="25.5703125" style="904" customWidth="1"/>
    <col min="14848" max="14848" width="19.5703125" style="904" customWidth="1"/>
    <col min="14849" max="15098" width="12.7109375" style="904"/>
    <col min="15099" max="15099" width="9" style="904" customWidth="1"/>
    <col min="15100" max="15100" width="34.5703125" style="904" customWidth="1"/>
    <col min="15101" max="15101" width="33.140625" style="904" customWidth="1"/>
    <col min="15102" max="15102" width="50" style="904" customWidth="1"/>
    <col min="15103" max="15103" width="25.5703125" style="904" customWidth="1"/>
    <col min="15104" max="15104" width="19.5703125" style="904" customWidth="1"/>
    <col min="15105" max="15354" width="12.7109375" style="904"/>
    <col min="15355" max="15355" width="9" style="904" customWidth="1"/>
    <col min="15356" max="15356" width="34.5703125" style="904" customWidth="1"/>
    <col min="15357" max="15357" width="33.140625" style="904" customWidth="1"/>
    <col min="15358" max="15358" width="50" style="904" customWidth="1"/>
    <col min="15359" max="15359" width="25.5703125" style="904" customWidth="1"/>
    <col min="15360" max="15360" width="19.5703125" style="904" customWidth="1"/>
    <col min="15361" max="15610" width="12.7109375" style="904"/>
    <col min="15611" max="15611" width="9" style="904" customWidth="1"/>
    <col min="15612" max="15612" width="34.5703125" style="904" customWidth="1"/>
    <col min="15613" max="15613" width="33.140625" style="904" customWidth="1"/>
    <col min="15614" max="15614" width="50" style="904" customWidth="1"/>
    <col min="15615" max="15615" width="25.5703125" style="904" customWidth="1"/>
    <col min="15616" max="15616" width="19.5703125" style="904" customWidth="1"/>
    <col min="15617" max="15866" width="12.7109375" style="904"/>
    <col min="15867" max="15867" width="9" style="904" customWidth="1"/>
    <col min="15868" max="15868" width="34.5703125" style="904" customWidth="1"/>
    <col min="15869" max="15869" width="33.140625" style="904" customWidth="1"/>
    <col min="15870" max="15870" width="50" style="904" customWidth="1"/>
    <col min="15871" max="15871" width="25.5703125" style="904" customWidth="1"/>
    <col min="15872" max="15872" width="19.5703125" style="904" customWidth="1"/>
    <col min="15873" max="16122" width="12.7109375" style="904"/>
    <col min="16123" max="16123" width="9" style="904" customWidth="1"/>
    <col min="16124" max="16124" width="34.5703125" style="904" customWidth="1"/>
    <col min="16125" max="16125" width="33.140625" style="904" customWidth="1"/>
    <col min="16126" max="16126" width="50" style="904" customWidth="1"/>
    <col min="16127" max="16127" width="25.5703125" style="904" customWidth="1"/>
    <col min="16128" max="16128" width="19.5703125" style="904" customWidth="1"/>
    <col min="16129" max="16384" width="12.7109375" style="904"/>
  </cols>
  <sheetData>
    <row r="1" spans="1:7" s="900" customFormat="1" ht="13.5">
      <c r="A1" s="1677"/>
      <c r="B1" s="1677"/>
      <c r="C1" s="1677"/>
    </row>
    <row r="2" spans="1:7" s="900" customFormat="1" ht="14.25" thickBot="1">
      <c r="A2" s="1677"/>
      <c r="B2" s="1677"/>
      <c r="C2" s="1677"/>
    </row>
    <row r="3" spans="1:7" s="1275" customFormat="1" ht="31.5" customHeight="1" thickBot="1">
      <c r="A3" s="901"/>
      <c r="B3" s="1678" t="s">
        <v>239</v>
      </c>
      <c r="C3" s="1679"/>
      <c r="D3" s="1680" t="s">
        <v>63</v>
      </c>
      <c r="E3" s="1681"/>
      <c r="F3" s="1682"/>
      <c r="G3" s="1274" t="s">
        <v>64</v>
      </c>
    </row>
    <row r="4" spans="1:7" s="902" customFormat="1" ht="13.5">
      <c r="A4" s="901"/>
      <c r="B4" s="899"/>
      <c r="C4" s="899"/>
    </row>
    <row r="5" spans="1:7" s="902" customFormat="1">
      <c r="A5" s="901"/>
      <c r="B5" s="1683"/>
      <c r="C5" s="1683"/>
    </row>
    <row r="6" spans="1:7" s="902" customFormat="1">
      <c r="A6" s="901"/>
      <c r="B6" s="1683" t="s">
        <v>152</v>
      </c>
      <c r="C6" s="1683"/>
      <c r="D6" s="1684" t="s">
        <v>240</v>
      </c>
      <c r="E6" s="1684"/>
    </row>
    <row r="7" spans="1:7" s="902" customFormat="1">
      <c r="A7" s="901"/>
      <c r="B7" s="1684"/>
      <c r="C7" s="1684"/>
    </row>
    <row r="8" spans="1:7" ht="15.75" customHeight="1">
      <c r="B8" s="1685" t="s">
        <v>241</v>
      </c>
      <c r="C8" s="1685"/>
      <c r="F8" s="905" t="s">
        <v>241</v>
      </c>
    </row>
    <row r="9" spans="1:7" ht="93.95" customHeight="1">
      <c r="A9" s="974">
        <f>'64res'!A4+1</f>
        <v>50</v>
      </c>
      <c r="B9" s="1686" t="s">
        <v>242</v>
      </c>
      <c r="C9" s="1686"/>
      <c r="D9" s="1686" t="s">
        <v>242</v>
      </c>
      <c r="E9" s="1686"/>
      <c r="F9" s="1686"/>
      <c r="G9" s="975" t="s">
        <v>66</v>
      </c>
    </row>
    <row r="10" spans="1:7" ht="15.75">
      <c r="B10" s="906"/>
      <c r="C10" s="906"/>
      <c r="D10" s="1686"/>
      <c r="E10" s="1686"/>
      <c r="F10" s="1686"/>
    </row>
    <row r="11" spans="1:7" ht="22.5" customHeight="1">
      <c r="B11" s="1675"/>
      <c r="C11" s="1675"/>
      <c r="D11" s="1676" t="s">
        <v>243</v>
      </c>
      <c r="E11" s="1676"/>
      <c r="F11" s="1676"/>
    </row>
    <row r="12" spans="1:7" ht="74.25" customHeight="1">
      <c r="B12" s="908" t="s">
        <v>244</v>
      </c>
      <c r="C12" s="909" t="s">
        <v>245</v>
      </c>
      <c r="D12" s="908" t="s">
        <v>244</v>
      </c>
      <c r="E12" s="910" t="s">
        <v>245</v>
      </c>
      <c r="F12" s="911" t="s">
        <v>246</v>
      </c>
    </row>
    <row r="13" spans="1:7" ht="12.95" customHeight="1">
      <c r="B13" s="912"/>
      <c r="C13" s="913"/>
    </row>
    <row r="14" spans="1:7" ht="15.75" customHeight="1">
      <c r="B14" s="914" t="s">
        <v>247</v>
      </c>
      <c r="C14" s="915">
        <v>438525801</v>
      </c>
      <c r="D14" s="916" t="s">
        <v>248</v>
      </c>
      <c r="E14" s="917">
        <v>83473427</v>
      </c>
      <c r="F14" s="918">
        <v>1150570</v>
      </c>
    </row>
    <row r="15" spans="1:7" ht="15">
      <c r="D15" s="916" t="s">
        <v>249</v>
      </c>
      <c r="E15" s="917">
        <v>11857688</v>
      </c>
      <c r="F15" s="918">
        <v>239501</v>
      </c>
    </row>
    <row r="16" spans="1:7" ht="15.75">
      <c r="B16" s="920"/>
      <c r="C16" s="921"/>
      <c r="D16" s="916" t="s">
        <v>250</v>
      </c>
      <c r="E16" s="917">
        <v>10449948</v>
      </c>
      <c r="F16" s="918">
        <v>49190</v>
      </c>
    </row>
    <row r="17" spans="2:6" ht="15.75">
      <c r="B17" s="920"/>
      <c r="C17" s="921"/>
      <c r="D17" s="916" t="s">
        <v>251</v>
      </c>
      <c r="E17" s="917">
        <v>5647411</v>
      </c>
      <c r="F17" s="918">
        <v>63383</v>
      </c>
    </row>
    <row r="18" spans="2:6" ht="15.75">
      <c r="B18" s="1687"/>
      <c r="C18" s="1687"/>
      <c r="D18" s="916" t="s">
        <v>252</v>
      </c>
      <c r="E18" s="917">
        <v>10287247</v>
      </c>
      <c r="F18" s="918">
        <v>80801</v>
      </c>
    </row>
    <row r="19" spans="2:6" ht="15.75">
      <c r="B19" s="920"/>
      <c r="C19" s="921"/>
      <c r="D19" s="916" t="s">
        <v>253</v>
      </c>
      <c r="E19" s="917">
        <v>5094592</v>
      </c>
      <c r="F19" s="918">
        <v>79511</v>
      </c>
    </row>
    <row r="20" spans="2:6" ht="15.75">
      <c r="B20" s="920"/>
      <c r="C20" s="921"/>
      <c r="D20" s="916" t="s">
        <v>254</v>
      </c>
      <c r="E20" s="917">
        <v>5422893</v>
      </c>
      <c r="F20" s="918">
        <v>40965</v>
      </c>
    </row>
    <row r="21" spans="2:6" ht="15.75">
      <c r="B21" s="920"/>
      <c r="C21" s="921"/>
      <c r="D21" s="916" t="s">
        <v>255</v>
      </c>
      <c r="E21" s="917">
        <v>4880330</v>
      </c>
      <c r="F21" s="918">
        <v>2097</v>
      </c>
    </row>
    <row r="22" spans="2:6" ht="15.75">
      <c r="B22" s="920"/>
      <c r="C22" s="921"/>
      <c r="D22" s="916" t="s">
        <v>256</v>
      </c>
      <c r="E22" s="917">
        <v>2214258</v>
      </c>
      <c r="F22" s="918">
        <v>161</v>
      </c>
    </row>
    <row r="23" spans="2:6" ht="15.75">
      <c r="B23" s="920"/>
      <c r="C23" s="921"/>
      <c r="D23" s="916" t="s">
        <v>257</v>
      </c>
      <c r="E23" s="917">
        <v>3289592</v>
      </c>
      <c r="F23" s="918">
        <v>24192</v>
      </c>
    </row>
    <row r="24" spans="2:6" ht="15.75">
      <c r="B24" s="920"/>
      <c r="C24" s="921"/>
      <c r="D24" s="916" t="s">
        <v>258</v>
      </c>
      <c r="E24" s="917">
        <v>3389180</v>
      </c>
      <c r="F24" s="918">
        <v>11612</v>
      </c>
    </row>
    <row r="25" spans="2:6" ht="15.75">
      <c r="B25" s="920"/>
      <c r="C25" s="921"/>
      <c r="D25" s="916" t="s">
        <v>259</v>
      </c>
      <c r="E25" s="917">
        <v>3420018</v>
      </c>
      <c r="F25" s="918">
        <v>0</v>
      </c>
    </row>
    <row r="26" spans="2:6" ht="15.75">
      <c r="B26" s="920"/>
      <c r="C26" s="921"/>
      <c r="D26" s="916" t="s">
        <v>260</v>
      </c>
      <c r="E26" s="917">
        <v>7295006</v>
      </c>
      <c r="F26" s="918">
        <v>323</v>
      </c>
    </row>
    <row r="27" spans="2:6" ht="15.75">
      <c r="B27" s="920"/>
      <c r="C27" s="921"/>
      <c r="D27" s="916" t="s">
        <v>261</v>
      </c>
      <c r="E27" s="917">
        <v>7712924</v>
      </c>
      <c r="F27" s="918">
        <v>161</v>
      </c>
    </row>
    <row r="28" spans="2:6" ht="15.75">
      <c r="B28" s="920"/>
      <c r="C28" s="921"/>
      <c r="D28" s="916" t="s">
        <v>262</v>
      </c>
      <c r="E28" s="917">
        <v>5789762</v>
      </c>
      <c r="F28" s="918">
        <v>323</v>
      </c>
    </row>
    <row r="29" spans="2:6" ht="15.75">
      <c r="B29" s="920"/>
      <c r="C29" s="921"/>
      <c r="D29" s="916" t="s">
        <v>263</v>
      </c>
      <c r="E29" s="917">
        <v>5318804</v>
      </c>
      <c r="F29" s="918">
        <v>323</v>
      </c>
    </row>
    <row r="30" spans="2:6" ht="15.75">
      <c r="B30" s="920"/>
      <c r="C30" s="921"/>
      <c r="D30" s="916" t="s">
        <v>264</v>
      </c>
      <c r="E30" s="917">
        <v>2883289</v>
      </c>
      <c r="F30" s="918">
        <v>0</v>
      </c>
    </row>
    <row r="31" spans="2:6" ht="15.75">
      <c r="B31" s="920"/>
      <c r="C31" s="921"/>
      <c r="D31" s="916" t="s">
        <v>265</v>
      </c>
      <c r="E31" s="917">
        <v>5791811</v>
      </c>
      <c r="F31" s="918">
        <v>5000</v>
      </c>
    </row>
    <row r="32" spans="2:6" ht="15.75">
      <c r="B32" s="920"/>
      <c r="C32" s="921"/>
      <c r="D32" s="916" t="s">
        <v>266</v>
      </c>
      <c r="E32" s="917">
        <v>6739891</v>
      </c>
      <c r="F32" s="918">
        <v>13225</v>
      </c>
    </row>
    <row r="33" spans="2:6" ht="15.75">
      <c r="B33" s="920"/>
      <c r="C33" s="921"/>
      <c r="D33" s="916" t="s">
        <v>267</v>
      </c>
      <c r="E33" s="917">
        <v>2715086</v>
      </c>
      <c r="F33" s="918">
        <v>12257</v>
      </c>
    </row>
    <row r="34" spans="2:6" ht="15.75">
      <c r="B34" s="920"/>
      <c r="C34" s="921"/>
      <c r="D34" s="916" t="s">
        <v>268</v>
      </c>
      <c r="E34" s="917">
        <v>4501984</v>
      </c>
      <c r="F34" s="918">
        <v>484</v>
      </c>
    </row>
    <row r="35" spans="2:6" ht="15.75">
      <c r="B35" s="920"/>
      <c r="C35" s="921"/>
      <c r="D35" s="916" t="s">
        <v>269</v>
      </c>
      <c r="E35" s="917">
        <v>4753895</v>
      </c>
      <c r="F35" s="918">
        <v>4677</v>
      </c>
    </row>
    <row r="36" spans="2:6" ht="15.75">
      <c r="B36" s="920"/>
      <c r="C36" s="921"/>
      <c r="D36" s="916" t="s">
        <v>270</v>
      </c>
      <c r="E36" s="917">
        <v>4019213</v>
      </c>
      <c r="F36" s="918">
        <v>0</v>
      </c>
    </row>
    <row r="37" spans="2:6" ht="15.75">
      <c r="B37" s="920"/>
      <c r="C37" s="921"/>
      <c r="D37" s="916" t="s">
        <v>271</v>
      </c>
      <c r="E37" s="917">
        <v>1599886</v>
      </c>
      <c r="F37" s="918">
        <v>3871</v>
      </c>
    </row>
    <row r="38" spans="2:6" ht="15.75">
      <c r="B38" s="920"/>
      <c r="C38" s="921"/>
      <c r="D38" s="916" t="s">
        <v>272</v>
      </c>
      <c r="E38" s="917">
        <v>2851443</v>
      </c>
      <c r="F38" s="918">
        <v>7258</v>
      </c>
    </row>
    <row r="39" spans="2:6" ht="15.75">
      <c r="B39" s="920"/>
      <c r="C39" s="921"/>
      <c r="D39" s="916" t="s">
        <v>273</v>
      </c>
      <c r="E39" s="917">
        <v>4574254</v>
      </c>
      <c r="F39" s="918">
        <v>0</v>
      </c>
    </row>
    <row r="40" spans="2:6" ht="15.75">
      <c r="B40" s="920"/>
      <c r="C40" s="921"/>
      <c r="D40" s="916" t="s">
        <v>274</v>
      </c>
      <c r="E40" s="917">
        <v>6881984</v>
      </c>
      <c r="F40" s="918">
        <v>2742</v>
      </c>
    </row>
    <row r="41" spans="2:6" ht="15.75">
      <c r="B41" s="920"/>
      <c r="C41" s="921"/>
      <c r="D41" s="916" t="s">
        <v>275</v>
      </c>
      <c r="E41" s="917">
        <v>11260948</v>
      </c>
      <c r="F41" s="918">
        <v>21289</v>
      </c>
    </row>
    <row r="42" spans="2:6" ht="15.75">
      <c r="B42" s="920"/>
      <c r="C42" s="921"/>
      <c r="D42" s="916" t="s">
        <v>276</v>
      </c>
      <c r="E42" s="917">
        <v>2658299</v>
      </c>
      <c r="F42" s="918">
        <v>37740</v>
      </c>
    </row>
    <row r="43" spans="2:6" ht="15.75">
      <c r="B43" s="920"/>
      <c r="C43" s="921"/>
      <c r="D43" s="916" t="s">
        <v>277</v>
      </c>
      <c r="E43" s="917">
        <v>2399480</v>
      </c>
      <c r="F43" s="918">
        <v>5322</v>
      </c>
    </row>
    <row r="44" spans="2:6" ht="15.75">
      <c r="B44" s="920"/>
      <c r="C44" s="921"/>
      <c r="D44" s="916" t="s">
        <v>278</v>
      </c>
      <c r="E44" s="917">
        <v>3464403</v>
      </c>
      <c r="F44" s="918">
        <v>10806</v>
      </c>
    </row>
    <row r="45" spans="2:6" ht="15.75">
      <c r="B45" s="920"/>
      <c r="C45" s="921"/>
      <c r="D45" s="916" t="s">
        <v>279</v>
      </c>
      <c r="E45" s="917">
        <v>4663937</v>
      </c>
      <c r="F45" s="918">
        <v>18386</v>
      </c>
    </row>
    <row r="46" spans="2:6" ht="15.75">
      <c r="B46" s="920"/>
      <c r="C46" s="921"/>
      <c r="D46" s="916" t="s">
        <v>280</v>
      </c>
      <c r="E46" s="917">
        <v>2978873</v>
      </c>
      <c r="F46" s="918">
        <v>20644</v>
      </c>
    </row>
    <row r="47" spans="2:6" ht="15.75">
      <c r="B47" s="920"/>
      <c r="C47" s="921"/>
      <c r="D47" s="916" t="s">
        <v>281</v>
      </c>
      <c r="E47" s="917">
        <v>4845611</v>
      </c>
      <c r="F47" s="918">
        <v>0</v>
      </c>
    </row>
    <row r="48" spans="2:6" ht="15.75">
      <c r="B48" s="920"/>
      <c r="C48" s="921"/>
      <c r="D48" s="916" t="s">
        <v>282</v>
      </c>
      <c r="E48" s="917">
        <v>1217647</v>
      </c>
      <c r="F48" s="918">
        <v>161</v>
      </c>
    </row>
    <row r="49" spans="2:6" ht="15.75">
      <c r="B49" s="920"/>
      <c r="C49" s="921"/>
      <c r="D49" s="916" t="s">
        <v>283</v>
      </c>
      <c r="E49" s="917">
        <v>6594444</v>
      </c>
      <c r="F49" s="918">
        <v>0</v>
      </c>
    </row>
    <row r="50" spans="2:6" ht="15.75">
      <c r="B50" s="920"/>
      <c r="C50" s="921"/>
      <c r="D50" s="916" t="s">
        <v>284</v>
      </c>
      <c r="E50" s="917">
        <v>2971620</v>
      </c>
      <c r="F50" s="918">
        <v>0</v>
      </c>
    </row>
    <row r="51" spans="2:6" ht="15.75">
      <c r="B51" s="920"/>
      <c r="C51" s="921"/>
      <c r="D51" s="916" t="s">
        <v>285</v>
      </c>
      <c r="E51" s="917">
        <v>5910654</v>
      </c>
      <c r="F51" s="918">
        <v>323</v>
      </c>
    </row>
    <row r="52" spans="2:6" ht="15.75">
      <c r="B52" s="920"/>
      <c r="C52" s="921"/>
      <c r="D52" s="916" t="s">
        <v>286</v>
      </c>
      <c r="E52" s="917">
        <v>8253151</v>
      </c>
      <c r="F52" s="918">
        <v>323</v>
      </c>
    </row>
    <row r="53" spans="2:6" ht="15.75">
      <c r="B53" s="920"/>
      <c r="C53" s="921"/>
      <c r="D53" s="916" t="s">
        <v>287</v>
      </c>
      <c r="E53" s="917">
        <v>1209055</v>
      </c>
      <c r="F53" s="918">
        <v>0</v>
      </c>
    </row>
    <row r="54" spans="2:6" ht="15.75">
      <c r="B54" s="920"/>
      <c r="C54" s="921"/>
      <c r="D54" s="916" t="s">
        <v>288</v>
      </c>
      <c r="E54" s="917">
        <v>9281743</v>
      </c>
      <c r="F54" s="918">
        <v>7903</v>
      </c>
    </row>
    <row r="55" spans="2:6" ht="15.75">
      <c r="B55" s="920"/>
      <c r="C55" s="921"/>
      <c r="D55" s="916" t="s">
        <v>289</v>
      </c>
      <c r="E55" s="917">
        <v>413516</v>
      </c>
      <c r="F55" s="918">
        <v>0</v>
      </c>
    </row>
    <row r="56" spans="2:6" ht="15.75">
      <c r="B56" s="920"/>
      <c r="C56" s="921"/>
      <c r="D56" s="916" t="s">
        <v>290</v>
      </c>
      <c r="E56" s="917">
        <v>1701638</v>
      </c>
      <c r="F56" s="918">
        <v>161</v>
      </c>
    </row>
    <row r="57" spans="2:6" ht="14.25">
      <c r="D57" s="922" t="s">
        <v>247</v>
      </c>
      <c r="E57" s="923">
        <f>SUM(E14:E56)</f>
        <v>292680835</v>
      </c>
      <c r="F57" s="923">
        <f>SUM(F14:F56)</f>
        <v>1915685</v>
      </c>
    </row>
    <row r="58" spans="2:6" ht="15.75">
      <c r="B58" s="924"/>
      <c r="C58" s="924"/>
      <c r="D58" s="925"/>
      <c r="E58" s="926"/>
      <c r="F58" s="927"/>
    </row>
    <row r="59" spans="2:6" ht="21" customHeight="1">
      <c r="B59" s="1688"/>
      <c r="C59" s="1688"/>
      <c r="D59" s="1689" t="s">
        <v>291</v>
      </c>
      <c r="E59" s="1689"/>
      <c r="F59" s="1689"/>
    </row>
    <row r="60" spans="2:6" ht="15.75">
      <c r="B60" s="914"/>
      <c r="C60" s="928"/>
      <c r="D60" s="929" t="s">
        <v>244</v>
      </c>
      <c r="E60" s="1690" t="s">
        <v>245</v>
      </c>
      <c r="F60" s="1691"/>
    </row>
    <row r="61" spans="2:6" ht="15.75">
      <c r="B61" s="920"/>
      <c r="C61" s="921"/>
      <c r="D61" s="916" t="s">
        <v>292</v>
      </c>
      <c r="E61" s="1692">
        <v>145686117</v>
      </c>
      <c r="F61" s="1692"/>
    </row>
    <row r="62" spans="2:6" ht="15">
      <c r="B62" s="904"/>
      <c r="C62" s="904"/>
      <c r="D62" s="925"/>
      <c r="E62" s="926"/>
      <c r="F62" s="927"/>
    </row>
    <row r="63" spans="2:6" ht="15.75">
      <c r="D63" s="930" t="s">
        <v>293</v>
      </c>
      <c r="E63" s="1693">
        <f>+E57+E61</f>
        <v>438366952</v>
      </c>
      <c r="F63" s="1693"/>
    </row>
    <row r="64" spans="2:6" ht="62.1" customHeight="1">
      <c r="B64" s="1687" t="s">
        <v>294</v>
      </c>
      <c r="C64" s="1687"/>
    </row>
  </sheetData>
  <mergeCells count="21">
    <mergeCell ref="B64:C64"/>
    <mergeCell ref="B18:C18"/>
    <mergeCell ref="B59:C59"/>
    <mergeCell ref="D59:F59"/>
    <mergeCell ref="E60:F60"/>
    <mergeCell ref="E61:F61"/>
    <mergeCell ref="E63:F63"/>
    <mergeCell ref="B11:C11"/>
    <mergeCell ref="D11:F11"/>
    <mergeCell ref="A1:C1"/>
    <mergeCell ref="A2:C2"/>
    <mergeCell ref="B3:C3"/>
    <mergeCell ref="D3:F3"/>
    <mergeCell ref="B5:C5"/>
    <mergeCell ref="B6:C6"/>
    <mergeCell ref="D6:E6"/>
    <mergeCell ref="B7:C7"/>
    <mergeCell ref="B8:C8"/>
    <mergeCell ref="B9:C9"/>
    <mergeCell ref="D9:F9"/>
    <mergeCell ref="D10:F10"/>
  </mergeCells>
  <pageMargins left="0.51181102362204722" right="0.62" top="0.63" bottom="0.56999999999999995" header="0.31496062992125984" footer="0.31496062992125984"/>
  <pageSetup paperSize="9" scale="70" orientation="landscape" r:id="rId1"/>
  <headerFooter>
    <oddFooter>&amp;L&amp;F&amp;C&amp;P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G64"/>
  <sheetViews>
    <sheetView zoomScale="70" zoomScaleNormal="70" workbookViewId="0">
      <selection activeCell="A3" sqref="A3:XFD3"/>
    </sheetView>
  </sheetViews>
  <sheetFormatPr defaultColWidth="12.7109375" defaultRowHeight="12.75"/>
  <cols>
    <col min="1" max="1" width="8" style="903" customWidth="1"/>
    <col min="2" max="3" width="37.85546875" style="919" customWidth="1"/>
    <col min="4" max="4" width="33.28515625" style="904" customWidth="1"/>
    <col min="5" max="5" width="22.7109375" style="904" customWidth="1"/>
    <col min="6" max="6" width="24.5703125" style="904" customWidth="1"/>
    <col min="7" max="7" width="16.42578125" style="904" customWidth="1"/>
    <col min="8" max="250" width="12.7109375" style="904"/>
    <col min="251" max="251" width="9" style="904" customWidth="1"/>
    <col min="252" max="252" width="34.5703125" style="904" customWidth="1"/>
    <col min="253" max="253" width="33.140625" style="904" customWidth="1"/>
    <col min="254" max="254" width="50" style="904" customWidth="1"/>
    <col min="255" max="255" width="25.5703125" style="904" customWidth="1"/>
    <col min="256" max="256" width="19.5703125" style="904" customWidth="1"/>
    <col min="257" max="506" width="12.7109375" style="904"/>
    <col min="507" max="507" width="9" style="904" customWidth="1"/>
    <col min="508" max="508" width="34.5703125" style="904" customWidth="1"/>
    <col min="509" max="509" width="33.140625" style="904" customWidth="1"/>
    <col min="510" max="510" width="50" style="904" customWidth="1"/>
    <col min="511" max="511" width="25.5703125" style="904" customWidth="1"/>
    <col min="512" max="512" width="19.5703125" style="904" customWidth="1"/>
    <col min="513" max="762" width="12.7109375" style="904"/>
    <col min="763" max="763" width="9" style="904" customWidth="1"/>
    <col min="764" max="764" width="34.5703125" style="904" customWidth="1"/>
    <col min="765" max="765" width="33.140625" style="904" customWidth="1"/>
    <col min="766" max="766" width="50" style="904" customWidth="1"/>
    <col min="767" max="767" width="25.5703125" style="904" customWidth="1"/>
    <col min="768" max="768" width="19.5703125" style="904" customWidth="1"/>
    <col min="769" max="1018" width="12.7109375" style="904"/>
    <col min="1019" max="1019" width="9" style="904" customWidth="1"/>
    <col min="1020" max="1020" width="34.5703125" style="904" customWidth="1"/>
    <col min="1021" max="1021" width="33.140625" style="904" customWidth="1"/>
    <col min="1022" max="1022" width="50" style="904" customWidth="1"/>
    <col min="1023" max="1023" width="25.5703125" style="904" customWidth="1"/>
    <col min="1024" max="1024" width="19.5703125" style="904" customWidth="1"/>
    <col min="1025" max="1274" width="12.7109375" style="904"/>
    <col min="1275" max="1275" width="9" style="904" customWidth="1"/>
    <col min="1276" max="1276" width="34.5703125" style="904" customWidth="1"/>
    <col min="1277" max="1277" width="33.140625" style="904" customWidth="1"/>
    <col min="1278" max="1278" width="50" style="904" customWidth="1"/>
    <col min="1279" max="1279" width="25.5703125" style="904" customWidth="1"/>
    <col min="1280" max="1280" width="19.5703125" style="904" customWidth="1"/>
    <col min="1281" max="1530" width="12.7109375" style="904"/>
    <col min="1531" max="1531" width="9" style="904" customWidth="1"/>
    <col min="1532" max="1532" width="34.5703125" style="904" customWidth="1"/>
    <col min="1533" max="1533" width="33.140625" style="904" customWidth="1"/>
    <col min="1534" max="1534" width="50" style="904" customWidth="1"/>
    <col min="1535" max="1535" width="25.5703125" style="904" customWidth="1"/>
    <col min="1536" max="1536" width="19.5703125" style="904" customWidth="1"/>
    <col min="1537" max="1786" width="12.7109375" style="904"/>
    <col min="1787" max="1787" width="9" style="904" customWidth="1"/>
    <col min="1788" max="1788" width="34.5703125" style="904" customWidth="1"/>
    <col min="1789" max="1789" width="33.140625" style="904" customWidth="1"/>
    <col min="1790" max="1790" width="50" style="904" customWidth="1"/>
    <col min="1791" max="1791" width="25.5703125" style="904" customWidth="1"/>
    <col min="1792" max="1792" width="19.5703125" style="904" customWidth="1"/>
    <col min="1793" max="2042" width="12.7109375" style="904"/>
    <col min="2043" max="2043" width="9" style="904" customWidth="1"/>
    <col min="2044" max="2044" width="34.5703125" style="904" customWidth="1"/>
    <col min="2045" max="2045" width="33.140625" style="904" customWidth="1"/>
    <col min="2046" max="2046" width="50" style="904" customWidth="1"/>
    <col min="2047" max="2047" width="25.5703125" style="904" customWidth="1"/>
    <col min="2048" max="2048" width="19.5703125" style="904" customWidth="1"/>
    <col min="2049" max="2298" width="12.7109375" style="904"/>
    <col min="2299" max="2299" width="9" style="904" customWidth="1"/>
    <col min="2300" max="2300" width="34.5703125" style="904" customWidth="1"/>
    <col min="2301" max="2301" width="33.140625" style="904" customWidth="1"/>
    <col min="2302" max="2302" width="50" style="904" customWidth="1"/>
    <col min="2303" max="2303" width="25.5703125" style="904" customWidth="1"/>
    <col min="2304" max="2304" width="19.5703125" style="904" customWidth="1"/>
    <col min="2305" max="2554" width="12.7109375" style="904"/>
    <col min="2555" max="2555" width="9" style="904" customWidth="1"/>
    <col min="2556" max="2556" width="34.5703125" style="904" customWidth="1"/>
    <col min="2557" max="2557" width="33.140625" style="904" customWidth="1"/>
    <col min="2558" max="2558" width="50" style="904" customWidth="1"/>
    <col min="2559" max="2559" width="25.5703125" style="904" customWidth="1"/>
    <col min="2560" max="2560" width="19.5703125" style="904" customWidth="1"/>
    <col min="2561" max="2810" width="12.7109375" style="904"/>
    <col min="2811" max="2811" width="9" style="904" customWidth="1"/>
    <col min="2812" max="2812" width="34.5703125" style="904" customWidth="1"/>
    <col min="2813" max="2813" width="33.140625" style="904" customWidth="1"/>
    <col min="2814" max="2814" width="50" style="904" customWidth="1"/>
    <col min="2815" max="2815" width="25.5703125" style="904" customWidth="1"/>
    <col min="2816" max="2816" width="19.5703125" style="904" customWidth="1"/>
    <col min="2817" max="3066" width="12.7109375" style="904"/>
    <col min="3067" max="3067" width="9" style="904" customWidth="1"/>
    <col min="3068" max="3068" width="34.5703125" style="904" customWidth="1"/>
    <col min="3069" max="3069" width="33.140625" style="904" customWidth="1"/>
    <col min="3070" max="3070" width="50" style="904" customWidth="1"/>
    <col min="3071" max="3071" width="25.5703125" style="904" customWidth="1"/>
    <col min="3072" max="3072" width="19.5703125" style="904" customWidth="1"/>
    <col min="3073" max="3322" width="12.7109375" style="904"/>
    <col min="3323" max="3323" width="9" style="904" customWidth="1"/>
    <col min="3324" max="3324" width="34.5703125" style="904" customWidth="1"/>
    <col min="3325" max="3325" width="33.140625" style="904" customWidth="1"/>
    <col min="3326" max="3326" width="50" style="904" customWidth="1"/>
    <col min="3327" max="3327" width="25.5703125" style="904" customWidth="1"/>
    <col min="3328" max="3328" width="19.5703125" style="904" customWidth="1"/>
    <col min="3329" max="3578" width="12.7109375" style="904"/>
    <col min="3579" max="3579" width="9" style="904" customWidth="1"/>
    <col min="3580" max="3580" width="34.5703125" style="904" customWidth="1"/>
    <col min="3581" max="3581" width="33.140625" style="904" customWidth="1"/>
    <col min="3582" max="3582" width="50" style="904" customWidth="1"/>
    <col min="3583" max="3583" width="25.5703125" style="904" customWidth="1"/>
    <col min="3584" max="3584" width="19.5703125" style="904" customWidth="1"/>
    <col min="3585" max="3834" width="12.7109375" style="904"/>
    <col min="3835" max="3835" width="9" style="904" customWidth="1"/>
    <col min="3836" max="3836" width="34.5703125" style="904" customWidth="1"/>
    <col min="3837" max="3837" width="33.140625" style="904" customWidth="1"/>
    <col min="3838" max="3838" width="50" style="904" customWidth="1"/>
    <col min="3839" max="3839" width="25.5703125" style="904" customWidth="1"/>
    <col min="3840" max="3840" width="19.5703125" style="904" customWidth="1"/>
    <col min="3841" max="4090" width="12.7109375" style="904"/>
    <col min="4091" max="4091" width="9" style="904" customWidth="1"/>
    <col min="4092" max="4092" width="34.5703125" style="904" customWidth="1"/>
    <col min="4093" max="4093" width="33.140625" style="904" customWidth="1"/>
    <col min="4094" max="4094" width="50" style="904" customWidth="1"/>
    <col min="4095" max="4095" width="25.5703125" style="904" customWidth="1"/>
    <col min="4096" max="4096" width="19.5703125" style="904" customWidth="1"/>
    <col min="4097" max="4346" width="12.7109375" style="904"/>
    <col min="4347" max="4347" width="9" style="904" customWidth="1"/>
    <col min="4348" max="4348" width="34.5703125" style="904" customWidth="1"/>
    <col min="4349" max="4349" width="33.140625" style="904" customWidth="1"/>
    <col min="4350" max="4350" width="50" style="904" customWidth="1"/>
    <col min="4351" max="4351" width="25.5703125" style="904" customWidth="1"/>
    <col min="4352" max="4352" width="19.5703125" style="904" customWidth="1"/>
    <col min="4353" max="4602" width="12.7109375" style="904"/>
    <col min="4603" max="4603" width="9" style="904" customWidth="1"/>
    <col min="4604" max="4604" width="34.5703125" style="904" customWidth="1"/>
    <col min="4605" max="4605" width="33.140625" style="904" customWidth="1"/>
    <col min="4606" max="4606" width="50" style="904" customWidth="1"/>
    <col min="4607" max="4607" width="25.5703125" style="904" customWidth="1"/>
    <col min="4608" max="4608" width="19.5703125" style="904" customWidth="1"/>
    <col min="4609" max="4858" width="12.7109375" style="904"/>
    <col min="4859" max="4859" width="9" style="904" customWidth="1"/>
    <col min="4860" max="4860" width="34.5703125" style="904" customWidth="1"/>
    <col min="4861" max="4861" width="33.140625" style="904" customWidth="1"/>
    <col min="4862" max="4862" width="50" style="904" customWidth="1"/>
    <col min="4863" max="4863" width="25.5703125" style="904" customWidth="1"/>
    <col min="4864" max="4864" width="19.5703125" style="904" customWidth="1"/>
    <col min="4865" max="5114" width="12.7109375" style="904"/>
    <col min="5115" max="5115" width="9" style="904" customWidth="1"/>
    <col min="5116" max="5116" width="34.5703125" style="904" customWidth="1"/>
    <col min="5117" max="5117" width="33.140625" style="904" customWidth="1"/>
    <col min="5118" max="5118" width="50" style="904" customWidth="1"/>
    <col min="5119" max="5119" width="25.5703125" style="904" customWidth="1"/>
    <col min="5120" max="5120" width="19.5703125" style="904" customWidth="1"/>
    <col min="5121" max="5370" width="12.7109375" style="904"/>
    <col min="5371" max="5371" width="9" style="904" customWidth="1"/>
    <col min="5372" max="5372" width="34.5703125" style="904" customWidth="1"/>
    <col min="5373" max="5373" width="33.140625" style="904" customWidth="1"/>
    <col min="5374" max="5374" width="50" style="904" customWidth="1"/>
    <col min="5375" max="5375" width="25.5703125" style="904" customWidth="1"/>
    <col min="5376" max="5376" width="19.5703125" style="904" customWidth="1"/>
    <col min="5377" max="5626" width="12.7109375" style="904"/>
    <col min="5627" max="5627" width="9" style="904" customWidth="1"/>
    <col min="5628" max="5628" width="34.5703125" style="904" customWidth="1"/>
    <col min="5629" max="5629" width="33.140625" style="904" customWidth="1"/>
    <col min="5630" max="5630" width="50" style="904" customWidth="1"/>
    <col min="5631" max="5631" width="25.5703125" style="904" customWidth="1"/>
    <col min="5632" max="5632" width="19.5703125" style="904" customWidth="1"/>
    <col min="5633" max="5882" width="12.7109375" style="904"/>
    <col min="5883" max="5883" width="9" style="904" customWidth="1"/>
    <col min="5884" max="5884" width="34.5703125" style="904" customWidth="1"/>
    <col min="5885" max="5885" width="33.140625" style="904" customWidth="1"/>
    <col min="5886" max="5886" width="50" style="904" customWidth="1"/>
    <col min="5887" max="5887" width="25.5703125" style="904" customWidth="1"/>
    <col min="5888" max="5888" width="19.5703125" style="904" customWidth="1"/>
    <col min="5889" max="6138" width="12.7109375" style="904"/>
    <col min="6139" max="6139" width="9" style="904" customWidth="1"/>
    <col min="6140" max="6140" width="34.5703125" style="904" customWidth="1"/>
    <col min="6141" max="6141" width="33.140625" style="904" customWidth="1"/>
    <col min="6142" max="6142" width="50" style="904" customWidth="1"/>
    <col min="6143" max="6143" width="25.5703125" style="904" customWidth="1"/>
    <col min="6144" max="6144" width="19.5703125" style="904" customWidth="1"/>
    <col min="6145" max="6394" width="12.7109375" style="904"/>
    <col min="6395" max="6395" width="9" style="904" customWidth="1"/>
    <col min="6396" max="6396" width="34.5703125" style="904" customWidth="1"/>
    <col min="6397" max="6397" width="33.140625" style="904" customWidth="1"/>
    <col min="6398" max="6398" width="50" style="904" customWidth="1"/>
    <col min="6399" max="6399" width="25.5703125" style="904" customWidth="1"/>
    <col min="6400" max="6400" width="19.5703125" style="904" customWidth="1"/>
    <col min="6401" max="6650" width="12.7109375" style="904"/>
    <col min="6651" max="6651" width="9" style="904" customWidth="1"/>
    <col min="6652" max="6652" width="34.5703125" style="904" customWidth="1"/>
    <col min="6653" max="6653" width="33.140625" style="904" customWidth="1"/>
    <col min="6654" max="6654" width="50" style="904" customWidth="1"/>
    <col min="6655" max="6655" width="25.5703125" style="904" customWidth="1"/>
    <col min="6656" max="6656" width="19.5703125" style="904" customWidth="1"/>
    <col min="6657" max="6906" width="12.7109375" style="904"/>
    <col min="6907" max="6907" width="9" style="904" customWidth="1"/>
    <col min="6908" max="6908" width="34.5703125" style="904" customWidth="1"/>
    <col min="6909" max="6909" width="33.140625" style="904" customWidth="1"/>
    <col min="6910" max="6910" width="50" style="904" customWidth="1"/>
    <col min="6911" max="6911" width="25.5703125" style="904" customWidth="1"/>
    <col min="6912" max="6912" width="19.5703125" style="904" customWidth="1"/>
    <col min="6913" max="7162" width="12.7109375" style="904"/>
    <col min="7163" max="7163" width="9" style="904" customWidth="1"/>
    <col min="7164" max="7164" width="34.5703125" style="904" customWidth="1"/>
    <col min="7165" max="7165" width="33.140625" style="904" customWidth="1"/>
    <col min="7166" max="7166" width="50" style="904" customWidth="1"/>
    <col min="7167" max="7167" width="25.5703125" style="904" customWidth="1"/>
    <col min="7168" max="7168" width="19.5703125" style="904" customWidth="1"/>
    <col min="7169" max="7418" width="12.7109375" style="904"/>
    <col min="7419" max="7419" width="9" style="904" customWidth="1"/>
    <col min="7420" max="7420" width="34.5703125" style="904" customWidth="1"/>
    <col min="7421" max="7421" width="33.140625" style="904" customWidth="1"/>
    <col min="7422" max="7422" width="50" style="904" customWidth="1"/>
    <col min="7423" max="7423" width="25.5703125" style="904" customWidth="1"/>
    <col min="7424" max="7424" width="19.5703125" style="904" customWidth="1"/>
    <col min="7425" max="7674" width="12.7109375" style="904"/>
    <col min="7675" max="7675" width="9" style="904" customWidth="1"/>
    <col min="7676" max="7676" width="34.5703125" style="904" customWidth="1"/>
    <col min="7677" max="7677" width="33.140625" style="904" customWidth="1"/>
    <col min="7678" max="7678" width="50" style="904" customWidth="1"/>
    <col min="7679" max="7679" width="25.5703125" style="904" customWidth="1"/>
    <col min="7680" max="7680" width="19.5703125" style="904" customWidth="1"/>
    <col min="7681" max="7930" width="12.7109375" style="904"/>
    <col min="7931" max="7931" width="9" style="904" customWidth="1"/>
    <col min="7932" max="7932" width="34.5703125" style="904" customWidth="1"/>
    <col min="7933" max="7933" width="33.140625" style="904" customWidth="1"/>
    <col min="7934" max="7934" width="50" style="904" customWidth="1"/>
    <col min="7935" max="7935" width="25.5703125" style="904" customWidth="1"/>
    <col min="7936" max="7936" width="19.5703125" style="904" customWidth="1"/>
    <col min="7937" max="8186" width="12.7109375" style="904"/>
    <col min="8187" max="8187" width="9" style="904" customWidth="1"/>
    <col min="8188" max="8188" width="34.5703125" style="904" customWidth="1"/>
    <col min="8189" max="8189" width="33.140625" style="904" customWidth="1"/>
    <col min="8190" max="8190" width="50" style="904" customWidth="1"/>
    <col min="8191" max="8191" width="25.5703125" style="904" customWidth="1"/>
    <col min="8192" max="8192" width="19.5703125" style="904" customWidth="1"/>
    <col min="8193" max="8442" width="12.7109375" style="904"/>
    <col min="8443" max="8443" width="9" style="904" customWidth="1"/>
    <col min="8444" max="8444" width="34.5703125" style="904" customWidth="1"/>
    <col min="8445" max="8445" width="33.140625" style="904" customWidth="1"/>
    <col min="8446" max="8446" width="50" style="904" customWidth="1"/>
    <col min="8447" max="8447" width="25.5703125" style="904" customWidth="1"/>
    <col min="8448" max="8448" width="19.5703125" style="904" customWidth="1"/>
    <col min="8449" max="8698" width="12.7109375" style="904"/>
    <col min="8699" max="8699" width="9" style="904" customWidth="1"/>
    <col min="8700" max="8700" width="34.5703125" style="904" customWidth="1"/>
    <col min="8701" max="8701" width="33.140625" style="904" customWidth="1"/>
    <col min="8702" max="8702" width="50" style="904" customWidth="1"/>
    <col min="8703" max="8703" width="25.5703125" style="904" customWidth="1"/>
    <col min="8704" max="8704" width="19.5703125" style="904" customWidth="1"/>
    <col min="8705" max="8954" width="12.7109375" style="904"/>
    <col min="8955" max="8955" width="9" style="904" customWidth="1"/>
    <col min="8956" max="8956" width="34.5703125" style="904" customWidth="1"/>
    <col min="8957" max="8957" width="33.140625" style="904" customWidth="1"/>
    <col min="8958" max="8958" width="50" style="904" customWidth="1"/>
    <col min="8959" max="8959" width="25.5703125" style="904" customWidth="1"/>
    <col min="8960" max="8960" width="19.5703125" style="904" customWidth="1"/>
    <col min="8961" max="9210" width="12.7109375" style="904"/>
    <col min="9211" max="9211" width="9" style="904" customWidth="1"/>
    <col min="9212" max="9212" width="34.5703125" style="904" customWidth="1"/>
    <col min="9213" max="9213" width="33.140625" style="904" customWidth="1"/>
    <col min="9214" max="9214" width="50" style="904" customWidth="1"/>
    <col min="9215" max="9215" width="25.5703125" style="904" customWidth="1"/>
    <col min="9216" max="9216" width="19.5703125" style="904" customWidth="1"/>
    <col min="9217" max="9466" width="12.7109375" style="904"/>
    <col min="9467" max="9467" width="9" style="904" customWidth="1"/>
    <col min="9468" max="9468" width="34.5703125" style="904" customWidth="1"/>
    <col min="9469" max="9469" width="33.140625" style="904" customWidth="1"/>
    <col min="9470" max="9470" width="50" style="904" customWidth="1"/>
    <col min="9471" max="9471" width="25.5703125" style="904" customWidth="1"/>
    <col min="9472" max="9472" width="19.5703125" style="904" customWidth="1"/>
    <col min="9473" max="9722" width="12.7109375" style="904"/>
    <col min="9723" max="9723" width="9" style="904" customWidth="1"/>
    <col min="9724" max="9724" width="34.5703125" style="904" customWidth="1"/>
    <col min="9725" max="9725" width="33.140625" style="904" customWidth="1"/>
    <col min="9726" max="9726" width="50" style="904" customWidth="1"/>
    <col min="9727" max="9727" width="25.5703125" style="904" customWidth="1"/>
    <col min="9728" max="9728" width="19.5703125" style="904" customWidth="1"/>
    <col min="9729" max="9978" width="12.7109375" style="904"/>
    <col min="9979" max="9979" width="9" style="904" customWidth="1"/>
    <col min="9980" max="9980" width="34.5703125" style="904" customWidth="1"/>
    <col min="9981" max="9981" width="33.140625" style="904" customWidth="1"/>
    <col min="9982" max="9982" width="50" style="904" customWidth="1"/>
    <col min="9983" max="9983" width="25.5703125" style="904" customWidth="1"/>
    <col min="9984" max="9984" width="19.5703125" style="904" customWidth="1"/>
    <col min="9985" max="10234" width="12.7109375" style="904"/>
    <col min="10235" max="10235" width="9" style="904" customWidth="1"/>
    <col min="10236" max="10236" width="34.5703125" style="904" customWidth="1"/>
    <col min="10237" max="10237" width="33.140625" style="904" customWidth="1"/>
    <col min="10238" max="10238" width="50" style="904" customWidth="1"/>
    <col min="10239" max="10239" width="25.5703125" style="904" customWidth="1"/>
    <col min="10240" max="10240" width="19.5703125" style="904" customWidth="1"/>
    <col min="10241" max="10490" width="12.7109375" style="904"/>
    <col min="10491" max="10491" width="9" style="904" customWidth="1"/>
    <col min="10492" max="10492" width="34.5703125" style="904" customWidth="1"/>
    <col min="10493" max="10493" width="33.140625" style="904" customWidth="1"/>
    <col min="10494" max="10494" width="50" style="904" customWidth="1"/>
    <col min="10495" max="10495" width="25.5703125" style="904" customWidth="1"/>
    <col min="10496" max="10496" width="19.5703125" style="904" customWidth="1"/>
    <col min="10497" max="10746" width="12.7109375" style="904"/>
    <col min="10747" max="10747" width="9" style="904" customWidth="1"/>
    <col min="10748" max="10748" width="34.5703125" style="904" customWidth="1"/>
    <col min="10749" max="10749" width="33.140625" style="904" customWidth="1"/>
    <col min="10750" max="10750" width="50" style="904" customWidth="1"/>
    <col min="10751" max="10751" width="25.5703125" style="904" customWidth="1"/>
    <col min="10752" max="10752" width="19.5703125" style="904" customWidth="1"/>
    <col min="10753" max="11002" width="12.7109375" style="904"/>
    <col min="11003" max="11003" width="9" style="904" customWidth="1"/>
    <col min="11004" max="11004" width="34.5703125" style="904" customWidth="1"/>
    <col min="11005" max="11005" width="33.140625" style="904" customWidth="1"/>
    <col min="11006" max="11006" width="50" style="904" customWidth="1"/>
    <col min="11007" max="11007" width="25.5703125" style="904" customWidth="1"/>
    <col min="11008" max="11008" width="19.5703125" style="904" customWidth="1"/>
    <col min="11009" max="11258" width="12.7109375" style="904"/>
    <col min="11259" max="11259" width="9" style="904" customWidth="1"/>
    <col min="11260" max="11260" width="34.5703125" style="904" customWidth="1"/>
    <col min="11261" max="11261" width="33.140625" style="904" customWidth="1"/>
    <col min="11262" max="11262" width="50" style="904" customWidth="1"/>
    <col min="11263" max="11263" width="25.5703125" style="904" customWidth="1"/>
    <col min="11264" max="11264" width="19.5703125" style="904" customWidth="1"/>
    <col min="11265" max="11514" width="12.7109375" style="904"/>
    <col min="11515" max="11515" width="9" style="904" customWidth="1"/>
    <col min="11516" max="11516" width="34.5703125" style="904" customWidth="1"/>
    <col min="11517" max="11517" width="33.140625" style="904" customWidth="1"/>
    <col min="11518" max="11518" width="50" style="904" customWidth="1"/>
    <col min="11519" max="11519" width="25.5703125" style="904" customWidth="1"/>
    <col min="11520" max="11520" width="19.5703125" style="904" customWidth="1"/>
    <col min="11521" max="11770" width="12.7109375" style="904"/>
    <col min="11771" max="11771" width="9" style="904" customWidth="1"/>
    <col min="11772" max="11772" width="34.5703125" style="904" customWidth="1"/>
    <col min="11773" max="11773" width="33.140625" style="904" customWidth="1"/>
    <col min="11774" max="11774" width="50" style="904" customWidth="1"/>
    <col min="11775" max="11775" width="25.5703125" style="904" customWidth="1"/>
    <col min="11776" max="11776" width="19.5703125" style="904" customWidth="1"/>
    <col min="11777" max="12026" width="12.7109375" style="904"/>
    <col min="12027" max="12027" width="9" style="904" customWidth="1"/>
    <col min="12028" max="12028" width="34.5703125" style="904" customWidth="1"/>
    <col min="12029" max="12029" width="33.140625" style="904" customWidth="1"/>
    <col min="12030" max="12030" width="50" style="904" customWidth="1"/>
    <col min="12031" max="12031" width="25.5703125" style="904" customWidth="1"/>
    <col min="12032" max="12032" width="19.5703125" style="904" customWidth="1"/>
    <col min="12033" max="12282" width="12.7109375" style="904"/>
    <col min="12283" max="12283" width="9" style="904" customWidth="1"/>
    <col min="12284" max="12284" width="34.5703125" style="904" customWidth="1"/>
    <col min="12285" max="12285" width="33.140625" style="904" customWidth="1"/>
    <col min="12286" max="12286" width="50" style="904" customWidth="1"/>
    <col min="12287" max="12287" width="25.5703125" style="904" customWidth="1"/>
    <col min="12288" max="12288" width="19.5703125" style="904" customWidth="1"/>
    <col min="12289" max="12538" width="12.7109375" style="904"/>
    <col min="12539" max="12539" width="9" style="904" customWidth="1"/>
    <col min="12540" max="12540" width="34.5703125" style="904" customWidth="1"/>
    <col min="12541" max="12541" width="33.140625" style="904" customWidth="1"/>
    <col min="12542" max="12542" width="50" style="904" customWidth="1"/>
    <col min="12543" max="12543" width="25.5703125" style="904" customWidth="1"/>
    <col min="12544" max="12544" width="19.5703125" style="904" customWidth="1"/>
    <col min="12545" max="12794" width="12.7109375" style="904"/>
    <col min="12795" max="12795" width="9" style="904" customWidth="1"/>
    <col min="12796" max="12796" width="34.5703125" style="904" customWidth="1"/>
    <col min="12797" max="12797" width="33.140625" style="904" customWidth="1"/>
    <col min="12798" max="12798" width="50" style="904" customWidth="1"/>
    <col min="12799" max="12799" width="25.5703125" style="904" customWidth="1"/>
    <col min="12800" max="12800" width="19.5703125" style="904" customWidth="1"/>
    <col min="12801" max="13050" width="12.7109375" style="904"/>
    <col min="13051" max="13051" width="9" style="904" customWidth="1"/>
    <col min="13052" max="13052" width="34.5703125" style="904" customWidth="1"/>
    <col min="13053" max="13053" width="33.140625" style="904" customWidth="1"/>
    <col min="13054" max="13054" width="50" style="904" customWidth="1"/>
    <col min="13055" max="13055" width="25.5703125" style="904" customWidth="1"/>
    <col min="13056" max="13056" width="19.5703125" style="904" customWidth="1"/>
    <col min="13057" max="13306" width="12.7109375" style="904"/>
    <col min="13307" max="13307" width="9" style="904" customWidth="1"/>
    <col min="13308" max="13308" width="34.5703125" style="904" customWidth="1"/>
    <col min="13309" max="13309" width="33.140625" style="904" customWidth="1"/>
    <col min="13310" max="13310" width="50" style="904" customWidth="1"/>
    <col min="13311" max="13311" width="25.5703125" style="904" customWidth="1"/>
    <col min="13312" max="13312" width="19.5703125" style="904" customWidth="1"/>
    <col min="13313" max="13562" width="12.7109375" style="904"/>
    <col min="13563" max="13563" width="9" style="904" customWidth="1"/>
    <col min="13564" max="13564" width="34.5703125" style="904" customWidth="1"/>
    <col min="13565" max="13565" width="33.140625" style="904" customWidth="1"/>
    <col min="13566" max="13566" width="50" style="904" customWidth="1"/>
    <col min="13567" max="13567" width="25.5703125" style="904" customWidth="1"/>
    <col min="13568" max="13568" width="19.5703125" style="904" customWidth="1"/>
    <col min="13569" max="13818" width="12.7109375" style="904"/>
    <col min="13819" max="13819" width="9" style="904" customWidth="1"/>
    <col min="13820" max="13820" width="34.5703125" style="904" customWidth="1"/>
    <col min="13821" max="13821" width="33.140625" style="904" customWidth="1"/>
    <col min="13822" max="13822" width="50" style="904" customWidth="1"/>
    <col min="13823" max="13823" width="25.5703125" style="904" customWidth="1"/>
    <col min="13824" max="13824" width="19.5703125" style="904" customWidth="1"/>
    <col min="13825" max="14074" width="12.7109375" style="904"/>
    <col min="14075" max="14075" width="9" style="904" customWidth="1"/>
    <col min="14076" max="14076" width="34.5703125" style="904" customWidth="1"/>
    <col min="14077" max="14077" width="33.140625" style="904" customWidth="1"/>
    <col min="14078" max="14078" width="50" style="904" customWidth="1"/>
    <col min="14079" max="14079" width="25.5703125" style="904" customWidth="1"/>
    <col min="14080" max="14080" width="19.5703125" style="904" customWidth="1"/>
    <col min="14081" max="14330" width="12.7109375" style="904"/>
    <col min="14331" max="14331" width="9" style="904" customWidth="1"/>
    <col min="14332" max="14332" width="34.5703125" style="904" customWidth="1"/>
    <col min="14333" max="14333" width="33.140625" style="904" customWidth="1"/>
    <col min="14334" max="14334" width="50" style="904" customWidth="1"/>
    <col min="14335" max="14335" width="25.5703125" style="904" customWidth="1"/>
    <col min="14336" max="14336" width="19.5703125" style="904" customWidth="1"/>
    <col min="14337" max="14586" width="12.7109375" style="904"/>
    <col min="14587" max="14587" width="9" style="904" customWidth="1"/>
    <col min="14588" max="14588" width="34.5703125" style="904" customWidth="1"/>
    <col min="14589" max="14589" width="33.140625" style="904" customWidth="1"/>
    <col min="14590" max="14590" width="50" style="904" customWidth="1"/>
    <col min="14591" max="14591" width="25.5703125" style="904" customWidth="1"/>
    <col min="14592" max="14592" width="19.5703125" style="904" customWidth="1"/>
    <col min="14593" max="14842" width="12.7109375" style="904"/>
    <col min="14843" max="14843" width="9" style="904" customWidth="1"/>
    <col min="14844" max="14844" width="34.5703125" style="904" customWidth="1"/>
    <col min="14845" max="14845" width="33.140625" style="904" customWidth="1"/>
    <col min="14846" max="14846" width="50" style="904" customWidth="1"/>
    <col min="14847" max="14847" width="25.5703125" style="904" customWidth="1"/>
    <col min="14848" max="14848" width="19.5703125" style="904" customWidth="1"/>
    <col min="14849" max="15098" width="12.7109375" style="904"/>
    <col min="15099" max="15099" width="9" style="904" customWidth="1"/>
    <col min="15100" max="15100" width="34.5703125" style="904" customWidth="1"/>
    <col min="15101" max="15101" width="33.140625" style="904" customWidth="1"/>
    <col min="15102" max="15102" width="50" style="904" customWidth="1"/>
    <col min="15103" max="15103" width="25.5703125" style="904" customWidth="1"/>
    <col min="15104" max="15104" width="19.5703125" style="904" customWidth="1"/>
    <col min="15105" max="15354" width="12.7109375" style="904"/>
    <col min="15355" max="15355" width="9" style="904" customWidth="1"/>
    <col min="15356" max="15356" width="34.5703125" style="904" customWidth="1"/>
    <col min="15357" max="15357" width="33.140625" style="904" customWidth="1"/>
    <col min="15358" max="15358" width="50" style="904" customWidth="1"/>
    <col min="15359" max="15359" width="25.5703125" style="904" customWidth="1"/>
    <col min="15360" max="15360" width="19.5703125" style="904" customWidth="1"/>
    <col min="15361" max="15610" width="12.7109375" style="904"/>
    <col min="15611" max="15611" width="9" style="904" customWidth="1"/>
    <col min="15612" max="15612" width="34.5703125" style="904" customWidth="1"/>
    <col min="15613" max="15613" width="33.140625" style="904" customWidth="1"/>
    <col min="15614" max="15614" width="50" style="904" customWidth="1"/>
    <col min="15615" max="15615" width="25.5703125" style="904" customWidth="1"/>
    <col min="15616" max="15616" width="19.5703125" style="904" customWidth="1"/>
    <col min="15617" max="15866" width="12.7109375" style="904"/>
    <col min="15867" max="15867" width="9" style="904" customWidth="1"/>
    <col min="15868" max="15868" width="34.5703125" style="904" customWidth="1"/>
    <col min="15869" max="15869" width="33.140625" style="904" customWidth="1"/>
    <col min="15870" max="15870" width="50" style="904" customWidth="1"/>
    <col min="15871" max="15871" width="25.5703125" style="904" customWidth="1"/>
    <col min="15872" max="15872" width="19.5703125" style="904" customWidth="1"/>
    <col min="15873" max="16122" width="12.7109375" style="904"/>
    <col min="16123" max="16123" width="9" style="904" customWidth="1"/>
    <col min="16124" max="16124" width="34.5703125" style="904" customWidth="1"/>
    <col min="16125" max="16125" width="33.140625" style="904" customWidth="1"/>
    <col min="16126" max="16126" width="50" style="904" customWidth="1"/>
    <col min="16127" max="16127" width="25.5703125" style="904" customWidth="1"/>
    <col min="16128" max="16128" width="19.5703125" style="904" customWidth="1"/>
    <col min="16129" max="16384" width="12.7109375" style="904"/>
  </cols>
  <sheetData>
    <row r="1" spans="1:7" s="900" customFormat="1" ht="13.5">
      <c r="A1" s="1677"/>
      <c r="B1" s="1677"/>
      <c r="C1" s="1677"/>
    </row>
    <row r="2" spans="1:7" s="900" customFormat="1" ht="14.25" thickBot="1">
      <c r="A2" s="1677"/>
      <c r="B2" s="1677"/>
      <c r="C2" s="1677"/>
    </row>
    <row r="3" spans="1:7" s="1275" customFormat="1" ht="31.5" customHeight="1" thickBot="1">
      <c r="A3" s="901"/>
      <c r="B3" s="1678" t="s">
        <v>239</v>
      </c>
      <c r="C3" s="1679"/>
      <c r="D3" s="1694" t="s">
        <v>63</v>
      </c>
      <c r="E3" s="1695"/>
      <c r="F3" s="1696"/>
      <c r="G3" s="1276" t="s">
        <v>64</v>
      </c>
    </row>
    <row r="4" spans="1:7" s="902" customFormat="1" ht="13.5">
      <c r="A4" s="901"/>
      <c r="B4" s="899"/>
      <c r="C4" s="899"/>
    </row>
    <row r="5" spans="1:7" s="902" customFormat="1">
      <c r="A5" s="901"/>
      <c r="B5" s="1683"/>
      <c r="C5" s="1683"/>
    </row>
    <row r="6" spans="1:7" s="902" customFormat="1">
      <c r="A6" s="901"/>
      <c r="B6" s="1683" t="s">
        <v>152</v>
      </c>
      <c r="C6" s="1683"/>
      <c r="D6" s="1684" t="s">
        <v>295</v>
      </c>
      <c r="E6" s="1684"/>
    </row>
    <row r="7" spans="1:7" s="902" customFormat="1">
      <c r="A7" s="901"/>
      <c r="B7" s="1684"/>
      <c r="C7" s="1684"/>
    </row>
    <row r="8" spans="1:7" ht="15.75" customHeight="1">
      <c r="B8" s="1685" t="s">
        <v>296</v>
      </c>
      <c r="C8" s="1685"/>
      <c r="F8" s="905" t="s">
        <v>296</v>
      </c>
    </row>
    <row r="9" spans="1:7" ht="103.5" customHeight="1">
      <c r="A9" s="974">
        <f>'6_piel'!A9+1</f>
        <v>51</v>
      </c>
      <c r="B9" s="1686" t="s">
        <v>297</v>
      </c>
      <c r="C9" s="1686"/>
      <c r="D9" s="1686" t="s">
        <v>297</v>
      </c>
      <c r="E9" s="1686"/>
      <c r="F9" s="1686"/>
      <c r="G9" s="975" t="s">
        <v>66</v>
      </c>
    </row>
    <row r="10" spans="1:7" ht="15.75">
      <c r="B10" s="906"/>
      <c r="C10" s="906"/>
      <c r="D10" s="1686"/>
      <c r="E10" s="1686"/>
      <c r="F10" s="1686"/>
    </row>
    <row r="11" spans="1:7" ht="22.5" customHeight="1">
      <c r="B11" s="1675"/>
      <c r="C11" s="1675"/>
      <c r="D11" s="1676" t="s">
        <v>243</v>
      </c>
      <c r="E11" s="1676"/>
      <c r="F11" s="1676"/>
    </row>
    <row r="12" spans="1:7" ht="95.25" customHeight="1">
      <c r="B12" s="908" t="s">
        <v>244</v>
      </c>
      <c r="C12" s="909" t="s">
        <v>245</v>
      </c>
      <c r="D12" s="908" t="s">
        <v>244</v>
      </c>
      <c r="E12" s="910" t="s">
        <v>245</v>
      </c>
      <c r="F12" s="911" t="s">
        <v>246</v>
      </c>
    </row>
    <row r="13" spans="1:7" ht="12.95" customHeight="1">
      <c r="B13" s="912"/>
      <c r="C13" s="913"/>
    </row>
    <row r="14" spans="1:7" ht="15.75" customHeight="1">
      <c r="B14" s="914" t="s">
        <v>247</v>
      </c>
      <c r="C14" s="915">
        <v>27300068</v>
      </c>
      <c r="D14" s="916" t="s">
        <v>248</v>
      </c>
      <c r="E14" s="917">
        <v>6856269</v>
      </c>
      <c r="F14" s="918">
        <v>69372</v>
      </c>
    </row>
    <row r="15" spans="1:7" ht="15">
      <c r="D15" s="916" t="s">
        <v>249</v>
      </c>
      <c r="E15" s="917">
        <v>846753</v>
      </c>
      <c r="F15" s="918">
        <v>13884</v>
      </c>
    </row>
    <row r="16" spans="1:7" ht="15.75">
      <c r="B16" s="920"/>
      <c r="C16" s="921"/>
      <c r="D16" s="916" t="s">
        <v>250</v>
      </c>
      <c r="E16" s="917">
        <v>678643</v>
      </c>
      <c r="F16" s="918">
        <v>2821</v>
      </c>
    </row>
    <row r="17" spans="2:6" ht="15.75">
      <c r="B17" s="920"/>
      <c r="C17" s="921"/>
      <c r="D17" s="916" t="s">
        <v>251</v>
      </c>
      <c r="E17" s="917">
        <v>403290</v>
      </c>
      <c r="F17" s="918">
        <v>3658</v>
      </c>
    </row>
    <row r="18" spans="2:6" ht="15.75">
      <c r="B18" s="1687"/>
      <c r="C18" s="1687"/>
      <c r="D18" s="916" t="s">
        <v>252</v>
      </c>
      <c r="E18" s="917">
        <v>753115</v>
      </c>
      <c r="F18" s="918">
        <v>4586</v>
      </c>
    </row>
    <row r="19" spans="2:6" ht="15.75">
      <c r="B19" s="920"/>
      <c r="C19" s="921"/>
      <c r="D19" s="916" t="s">
        <v>253</v>
      </c>
      <c r="E19" s="917">
        <v>386251</v>
      </c>
      <c r="F19" s="918">
        <v>4623</v>
      </c>
    </row>
    <row r="20" spans="2:6" ht="15.75">
      <c r="B20" s="920"/>
      <c r="C20" s="921"/>
      <c r="D20" s="916" t="s">
        <v>254</v>
      </c>
      <c r="E20" s="917">
        <v>356731</v>
      </c>
      <c r="F20" s="918">
        <v>2311</v>
      </c>
    </row>
    <row r="21" spans="2:6" ht="15.75">
      <c r="B21" s="920"/>
      <c r="C21" s="921"/>
      <c r="D21" s="916" t="s">
        <v>255</v>
      </c>
      <c r="E21" s="917">
        <v>261128</v>
      </c>
      <c r="F21" s="918">
        <v>118</v>
      </c>
    </row>
    <row r="22" spans="2:6" ht="15.75">
      <c r="B22" s="920"/>
      <c r="C22" s="921"/>
      <c r="D22" s="916" t="s">
        <v>256</v>
      </c>
      <c r="E22" s="917">
        <v>114271</v>
      </c>
      <c r="F22" s="918">
        <v>9</v>
      </c>
    </row>
    <row r="23" spans="2:6" ht="15.75">
      <c r="B23" s="920"/>
      <c r="C23" s="921"/>
      <c r="D23" s="916" t="s">
        <v>257</v>
      </c>
      <c r="E23" s="917">
        <v>167718</v>
      </c>
      <c r="F23" s="918">
        <v>1410</v>
      </c>
    </row>
    <row r="24" spans="2:6" ht="15.75">
      <c r="B24" s="920"/>
      <c r="C24" s="921"/>
      <c r="D24" s="916" t="s">
        <v>258</v>
      </c>
      <c r="E24" s="917">
        <v>277585</v>
      </c>
      <c r="F24" s="918">
        <v>655</v>
      </c>
    </row>
    <row r="25" spans="2:6" ht="15.75">
      <c r="B25" s="920"/>
      <c r="C25" s="921"/>
      <c r="D25" s="916" t="s">
        <v>259</v>
      </c>
      <c r="E25" s="917">
        <v>157024</v>
      </c>
      <c r="F25" s="918">
        <v>0</v>
      </c>
    </row>
    <row r="26" spans="2:6" ht="15.75">
      <c r="B26" s="920"/>
      <c r="C26" s="921"/>
      <c r="D26" s="916" t="s">
        <v>260</v>
      </c>
      <c r="E26" s="917">
        <v>639991</v>
      </c>
      <c r="F26" s="918">
        <v>164</v>
      </c>
    </row>
    <row r="27" spans="2:6" ht="15.75">
      <c r="B27" s="920"/>
      <c r="C27" s="921"/>
      <c r="D27" s="916" t="s">
        <v>261</v>
      </c>
      <c r="E27" s="917">
        <v>433243</v>
      </c>
      <c r="F27" s="918">
        <v>27</v>
      </c>
    </row>
    <row r="28" spans="2:6" ht="15.75">
      <c r="B28" s="920"/>
      <c r="C28" s="921"/>
      <c r="D28" s="916" t="s">
        <v>262</v>
      </c>
      <c r="E28" s="917">
        <v>320345</v>
      </c>
      <c r="F28" s="918">
        <v>18</v>
      </c>
    </row>
    <row r="29" spans="2:6" ht="15.75">
      <c r="B29" s="920"/>
      <c r="C29" s="921"/>
      <c r="D29" s="916" t="s">
        <v>263</v>
      </c>
      <c r="E29" s="917">
        <v>272943</v>
      </c>
      <c r="F29" s="918">
        <v>18</v>
      </c>
    </row>
    <row r="30" spans="2:6" ht="15.75">
      <c r="B30" s="920"/>
      <c r="C30" s="921"/>
      <c r="D30" s="916" t="s">
        <v>264</v>
      </c>
      <c r="E30" s="917">
        <v>169108</v>
      </c>
      <c r="F30" s="918">
        <v>0</v>
      </c>
    </row>
    <row r="31" spans="2:6" ht="15.75">
      <c r="B31" s="920"/>
      <c r="C31" s="921"/>
      <c r="D31" s="916" t="s">
        <v>265</v>
      </c>
      <c r="E31" s="917">
        <v>330067</v>
      </c>
      <c r="F31" s="918">
        <v>282</v>
      </c>
    </row>
    <row r="32" spans="2:6" ht="15.75">
      <c r="B32" s="920"/>
      <c r="C32" s="921"/>
      <c r="D32" s="916" t="s">
        <v>266</v>
      </c>
      <c r="E32" s="917">
        <v>385657</v>
      </c>
      <c r="F32" s="918">
        <v>746</v>
      </c>
    </row>
    <row r="33" spans="2:6" ht="15.75">
      <c r="B33" s="920"/>
      <c r="C33" s="921"/>
      <c r="D33" s="916" t="s">
        <v>267</v>
      </c>
      <c r="E33" s="917">
        <v>147355</v>
      </c>
      <c r="F33" s="918">
        <v>701</v>
      </c>
    </row>
    <row r="34" spans="2:6" ht="15.75">
      <c r="B34" s="920"/>
      <c r="C34" s="921"/>
      <c r="D34" s="916" t="s">
        <v>268</v>
      </c>
      <c r="E34" s="917">
        <v>269398</v>
      </c>
      <c r="F34" s="918">
        <v>27</v>
      </c>
    </row>
    <row r="35" spans="2:6" ht="15.75">
      <c r="B35" s="920"/>
      <c r="C35" s="921"/>
      <c r="D35" s="916" t="s">
        <v>269</v>
      </c>
      <c r="E35" s="917">
        <v>343513</v>
      </c>
      <c r="F35" s="918">
        <v>264</v>
      </c>
    </row>
    <row r="36" spans="2:6" ht="15.75">
      <c r="B36" s="920"/>
      <c r="C36" s="921"/>
      <c r="D36" s="916" t="s">
        <v>270</v>
      </c>
      <c r="E36" s="917">
        <v>220790</v>
      </c>
      <c r="F36" s="918">
        <v>0</v>
      </c>
    </row>
    <row r="37" spans="2:6" ht="15.75">
      <c r="B37" s="920"/>
      <c r="C37" s="921"/>
      <c r="D37" s="916" t="s">
        <v>271</v>
      </c>
      <c r="E37" s="917">
        <v>99929</v>
      </c>
      <c r="F37" s="918">
        <v>218</v>
      </c>
    </row>
    <row r="38" spans="2:6" ht="15.75">
      <c r="B38" s="920"/>
      <c r="C38" s="921"/>
      <c r="D38" s="916" t="s">
        <v>272</v>
      </c>
      <c r="E38" s="917">
        <v>158973</v>
      </c>
      <c r="F38" s="918">
        <v>409</v>
      </c>
    </row>
    <row r="39" spans="2:6" ht="15.75">
      <c r="B39" s="920"/>
      <c r="C39" s="921"/>
      <c r="D39" s="916" t="s">
        <v>273</v>
      </c>
      <c r="E39" s="917">
        <v>260469</v>
      </c>
      <c r="F39" s="918">
        <v>0</v>
      </c>
    </row>
    <row r="40" spans="2:6" ht="15.75">
      <c r="B40" s="920"/>
      <c r="C40" s="921"/>
      <c r="D40" s="916" t="s">
        <v>274</v>
      </c>
      <c r="E40" s="917">
        <v>557125</v>
      </c>
      <c r="F40" s="918">
        <v>355</v>
      </c>
    </row>
    <row r="41" spans="2:6" ht="15.75">
      <c r="B41" s="920"/>
      <c r="C41" s="921"/>
      <c r="D41" s="916" t="s">
        <v>275</v>
      </c>
      <c r="E41" s="917">
        <v>650216</v>
      </c>
      <c r="F41" s="918">
        <v>1201</v>
      </c>
    </row>
    <row r="42" spans="2:6" ht="15.75">
      <c r="B42" s="920"/>
      <c r="C42" s="921"/>
      <c r="D42" s="916" t="s">
        <v>276</v>
      </c>
      <c r="E42" s="917">
        <v>174526</v>
      </c>
      <c r="F42" s="918">
        <v>2129</v>
      </c>
    </row>
    <row r="43" spans="2:6" ht="15.75">
      <c r="B43" s="920"/>
      <c r="C43" s="921"/>
      <c r="D43" s="916" t="s">
        <v>277</v>
      </c>
      <c r="E43" s="917">
        <v>135765</v>
      </c>
      <c r="F43" s="918">
        <v>300</v>
      </c>
    </row>
    <row r="44" spans="2:6" ht="15.75">
      <c r="B44" s="920"/>
      <c r="C44" s="921"/>
      <c r="D44" s="916" t="s">
        <v>278</v>
      </c>
      <c r="E44" s="917">
        <v>192064</v>
      </c>
      <c r="F44" s="918">
        <v>655</v>
      </c>
    </row>
    <row r="45" spans="2:6" ht="15.75">
      <c r="B45" s="920"/>
      <c r="C45" s="921"/>
      <c r="D45" s="916" t="s">
        <v>279</v>
      </c>
      <c r="E45" s="917">
        <v>309812</v>
      </c>
      <c r="F45" s="918">
        <v>1046</v>
      </c>
    </row>
    <row r="46" spans="2:6" ht="15.75">
      <c r="B46" s="920"/>
      <c r="C46" s="921"/>
      <c r="D46" s="916" t="s">
        <v>280</v>
      </c>
      <c r="E46" s="917">
        <v>204316</v>
      </c>
      <c r="F46" s="918">
        <v>1165</v>
      </c>
    </row>
    <row r="47" spans="2:6" ht="15.75">
      <c r="B47" s="920"/>
      <c r="C47" s="921"/>
      <c r="D47" s="916" t="s">
        <v>281</v>
      </c>
      <c r="E47" s="917">
        <v>271292</v>
      </c>
      <c r="F47" s="918">
        <v>0</v>
      </c>
    </row>
    <row r="48" spans="2:6" ht="15.75">
      <c r="B48" s="920"/>
      <c r="C48" s="921"/>
      <c r="D48" s="916" t="s">
        <v>282</v>
      </c>
      <c r="E48" s="917">
        <v>79432</v>
      </c>
      <c r="F48" s="918">
        <v>9</v>
      </c>
    </row>
    <row r="49" spans="2:6" ht="15.75">
      <c r="B49" s="920"/>
      <c r="C49" s="921"/>
      <c r="D49" s="916" t="s">
        <v>283</v>
      </c>
      <c r="E49" s="917">
        <v>374081</v>
      </c>
      <c r="F49" s="918">
        <v>0</v>
      </c>
    </row>
    <row r="50" spans="2:6" ht="15.75">
      <c r="B50" s="920"/>
      <c r="C50" s="921"/>
      <c r="D50" s="916" t="s">
        <v>284</v>
      </c>
      <c r="E50" s="917">
        <v>267111</v>
      </c>
      <c r="F50" s="918">
        <v>9</v>
      </c>
    </row>
    <row r="51" spans="2:6" ht="15.75">
      <c r="B51" s="920"/>
      <c r="C51" s="921"/>
      <c r="D51" s="916" t="s">
        <v>285</v>
      </c>
      <c r="E51" s="917">
        <v>339543</v>
      </c>
      <c r="F51" s="918">
        <v>18</v>
      </c>
    </row>
    <row r="52" spans="2:6" ht="15.75">
      <c r="B52" s="920"/>
      <c r="C52" s="921"/>
      <c r="D52" s="916" t="s">
        <v>286</v>
      </c>
      <c r="E52" s="917">
        <v>455163</v>
      </c>
      <c r="F52" s="918">
        <v>27</v>
      </c>
    </row>
    <row r="53" spans="2:6" ht="15.75">
      <c r="B53" s="920"/>
      <c r="C53" s="921"/>
      <c r="D53" s="916" t="s">
        <v>287</v>
      </c>
      <c r="E53" s="917">
        <v>64952</v>
      </c>
      <c r="F53" s="918">
        <v>0</v>
      </c>
    </row>
    <row r="54" spans="2:6" ht="15.75">
      <c r="B54" s="920"/>
      <c r="C54" s="921"/>
      <c r="D54" s="916" t="s">
        <v>288</v>
      </c>
      <c r="E54" s="917">
        <v>610101</v>
      </c>
      <c r="F54" s="918">
        <v>664</v>
      </c>
    </row>
    <row r="55" spans="2:6" ht="15.75">
      <c r="B55" s="920"/>
      <c r="C55" s="921"/>
      <c r="D55" s="916" t="s">
        <v>289</v>
      </c>
      <c r="E55" s="917">
        <v>22377</v>
      </c>
      <c r="F55" s="918">
        <v>0</v>
      </c>
    </row>
    <row r="56" spans="2:6" ht="15.75">
      <c r="B56" s="920"/>
      <c r="C56" s="921"/>
      <c r="D56" s="916" t="s">
        <v>290</v>
      </c>
      <c r="E56" s="917">
        <v>75882</v>
      </c>
      <c r="F56" s="918">
        <v>9</v>
      </c>
    </row>
    <row r="57" spans="2:6" ht="14.25">
      <c r="D57" s="922" t="s">
        <v>247</v>
      </c>
      <c r="E57" s="923">
        <v>20094317</v>
      </c>
      <c r="F57" s="923">
        <v>113908</v>
      </c>
    </row>
    <row r="58" spans="2:6" ht="15.75">
      <c r="B58" s="924"/>
      <c r="C58" s="924"/>
      <c r="D58" s="925"/>
      <c r="E58" s="926"/>
      <c r="F58" s="927"/>
    </row>
    <row r="59" spans="2:6" ht="15.75">
      <c r="B59" s="1688"/>
      <c r="C59" s="1688"/>
      <c r="D59" s="1689" t="s">
        <v>291</v>
      </c>
      <c r="E59" s="1689"/>
      <c r="F59" s="1689"/>
    </row>
    <row r="60" spans="2:6" ht="15.75">
      <c r="B60" s="914"/>
      <c r="C60" s="928"/>
      <c r="D60" s="929" t="s">
        <v>244</v>
      </c>
      <c r="E60" s="1690" t="s">
        <v>245</v>
      </c>
      <c r="F60" s="1691"/>
    </row>
    <row r="61" spans="2:6" ht="15.75">
      <c r="B61" s="920"/>
      <c r="C61" s="921"/>
      <c r="D61" s="916" t="s">
        <v>292</v>
      </c>
      <c r="E61" s="1697">
        <v>10679049</v>
      </c>
      <c r="F61" s="1697"/>
    </row>
    <row r="62" spans="2:6" ht="15.75">
      <c r="B62" s="924"/>
      <c r="C62" s="931"/>
      <c r="D62" s="925"/>
      <c r="E62" s="926"/>
      <c r="F62" s="927"/>
    </row>
    <row r="63" spans="2:6" ht="15.75">
      <c r="B63" s="932"/>
      <c r="C63" s="933"/>
      <c r="D63" s="930" t="s">
        <v>293</v>
      </c>
      <c r="E63" s="1693">
        <f>+E57+E61</f>
        <v>30773366</v>
      </c>
      <c r="F63" s="1693"/>
    </row>
    <row r="64" spans="2:6" ht="63" customHeight="1">
      <c r="B64" s="1687" t="s">
        <v>294</v>
      </c>
      <c r="C64" s="1687"/>
    </row>
  </sheetData>
  <mergeCells count="21">
    <mergeCell ref="B64:C64"/>
    <mergeCell ref="B18:C18"/>
    <mergeCell ref="B59:C59"/>
    <mergeCell ref="D59:F59"/>
    <mergeCell ref="E60:F60"/>
    <mergeCell ref="E61:F61"/>
    <mergeCell ref="E63:F63"/>
    <mergeCell ref="B11:C11"/>
    <mergeCell ref="D11:F11"/>
    <mergeCell ref="A1:C1"/>
    <mergeCell ref="A2:C2"/>
    <mergeCell ref="B3:C3"/>
    <mergeCell ref="D3:F3"/>
    <mergeCell ref="B5:C5"/>
    <mergeCell ref="B6:C6"/>
    <mergeCell ref="D6:E6"/>
    <mergeCell ref="B7:C7"/>
    <mergeCell ref="B8:C8"/>
    <mergeCell ref="B9:C9"/>
    <mergeCell ref="D9:F9"/>
    <mergeCell ref="D10:F10"/>
  </mergeCells>
  <pageMargins left="0.55118110236220474" right="0.43307086614173229" top="0.48" bottom="0.55118110236220474" header="0.31496062992125984" footer="0.31496062992125984"/>
  <pageSetup scale="70" orientation="landscape" r:id="rId1"/>
  <headerFooter>
    <oddFooter>&amp;L&amp;F&amp;C&amp;P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I55"/>
  <sheetViews>
    <sheetView zoomScale="70" zoomScaleNormal="70" workbookViewId="0">
      <selection activeCell="I3" sqref="I3"/>
    </sheetView>
  </sheetViews>
  <sheetFormatPr defaultColWidth="12.7109375" defaultRowHeight="12.75"/>
  <cols>
    <col min="1" max="1" width="8" style="903" customWidth="1"/>
    <col min="2" max="2" width="24.85546875" style="919" customWidth="1"/>
    <col min="3" max="3" width="26.5703125" style="919" customWidth="1"/>
    <col min="4" max="4" width="22.7109375" style="919" customWidth="1"/>
    <col min="5" max="5" width="25" style="904" customWidth="1"/>
    <col min="6" max="6" width="26.5703125" style="904" customWidth="1"/>
    <col min="7" max="7" width="22.5703125" style="904" customWidth="1"/>
    <col min="8" max="8" width="20.85546875" style="904" customWidth="1"/>
    <col min="9" max="9" width="15.5703125" style="904" customWidth="1"/>
    <col min="10" max="253" width="12.7109375" style="904"/>
    <col min="254" max="254" width="9" style="904" customWidth="1"/>
    <col min="255" max="255" width="34.5703125" style="904" customWidth="1"/>
    <col min="256" max="256" width="33.140625" style="904" customWidth="1"/>
    <col min="257" max="257" width="50" style="904" customWidth="1"/>
    <col min="258" max="258" width="25.5703125" style="904" customWidth="1"/>
    <col min="259" max="259" width="19.5703125" style="904" customWidth="1"/>
    <col min="260" max="509" width="12.7109375" style="904"/>
    <col min="510" max="510" width="9" style="904" customWidth="1"/>
    <col min="511" max="511" width="34.5703125" style="904" customWidth="1"/>
    <col min="512" max="512" width="33.140625" style="904" customWidth="1"/>
    <col min="513" max="513" width="50" style="904" customWidth="1"/>
    <col min="514" max="514" width="25.5703125" style="904" customWidth="1"/>
    <col min="515" max="515" width="19.5703125" style="904" customWidth="1"/>
    <col min="516" max="765" width="12.7109375" style="904"/>
    <col min="766" max="766" width="9" style="904" customWidth="1"/>
    <col min="767" max="767" width="34.5703125" style="904" customWidth="1"/>
    <col min="768" max="768" width="33.140625" style="904" customWidth="1"/>
    <col min="769" max="769" width="50" style="904" customWidth="1"/>
    <col min="770" max="770" width="25.5703125" style="904" customWidth="1"/>
    <col min="771" max="771" width="19.5703125" style="904" customWidth="1"/>
    <col min="772" max="1021" width="12.7109375" style="904"/>
    <col min="1022" max="1022" width="9" style="904" customWidth="1"/>
    <col min="1023" max="1023" width="34.5703125" style="904" customWidth="1"/>
    <col min="1024" max="1024" width="33.140625" style="904" customWidth="1"/>
    <col min="1025" max="1025" width="50" style="904" customWidth="1"/>
    <col min="1026" max="1026" width="25.5703125" style="904" customWidth="1"/>
    <col min="1027" max="1027" width="19.5703125" style="904" customWidth="1"/>
    <col min="1028" max="1277" width="12.7109375" style="904"/>
    <col min="1278" max="1278" width="9" style="904" customWidth="1"/>
    <col min="1279" max="1279" width="34.5703125" style="904" customWidth="1"/>
    <col min="1280" max="1280" width="33.140625" style="904" customWidth="1"/>
    <col min="1281" max="1281" width="50" style="904" customWidth="1"/>
    <col min="1282" max="1282" width="25.5703125" style="904" customWidth="1"/>
    <col min="1283" max="1283" width="19.5703125" style="904" customWidth="1"/>
    <col min="1284" max="1533" width="12.7109375" style="904"/>
    <col min="1534" max="1534" width="9" style="904" customWidth="1"/>
    <col min="1535" max="1535" width="34.5703125" style="904" customWidth="1"/>
    <col min="1536" max="1536" width="33.140625" style="904" customWidth="1"/>
    <col min="1537" max="1537" width="50" style="904" customWidth="1"/>
    <col min="1538" max="1538" width="25.5703125" style="904" customWidth="1"/>
    <col min="1539" max="1539" width="19.5703125" style="904" customWidth="1"/>
    <col min="1540" max="1789" width="12.7109375" style="904"/>
    <col min="1790" max="1790" width="9" style="904" customWidth="1"/>
    <col min="1791" max="1791" width="34.5703125" style="904" customWidth="1"/>
    <col min="1792" max="1792" width="33.140625" style="904" customWidth="1"/>
    <col min="1793" max="1793" width="50" style="904" customWidth="1"/>
    <col min="1794" max="1794" width="25.5703125" style="904" customWidth="1"/>
    <col min="1795" max="1795" width="19.5703125" style="904" customWidth="1"/>
    <col min="1796" max="2045" width="12.7109375" style="904"/>
    <col min="2046" max="2046" width="9" style="904" customWidth="1"/>
    <col min="2047" max="2047" width="34.5703125" style="904" customWidth="1"/>
    <col min="2048" max="2048" width="33.140625" style="904" customWidth="1"/>
    <col min="2049" max="2049" width="50" style="904" customWidth="1"/>
    <col min="2050" max="2050" width="25.5703125" style="904" customWidth="1"/>
    <col min="2051" max="2051" width="19.5703125" style="904" customWidth="1"/>
    <col min="2052" max="2301" width="12.7109375" style="904"/>
    <col min="2302" max="2302" width="9" style="904" customWidth="1"/>
    <col min="2303" max="2303" width="34.5703125" style="904" customWidth="1"/>
    <col min="2304" max="2304" width="33.140625" style="904" customWidth="1"/>
    <col min="2305" max="2305" width="50" style="904" customWidth="1"/>
    <col min="2306" max="2306" width="25.5703125" style="904" customWidth="1"/>
    <col min="2307" max="2307" width="19.5703125" style="904" customWidth="1"/>
    <col min="2308" max="2557" width="12.7109375" style="904"/>
    <col min="2558" max="2558" width="9" style="904" customWidth="1"/>
    <col min="2559" max="2559" width="34.5703125" style="904" customWidth="1"/>
    <col min="2560" max="2560" width="33.140625" style="904" customWidth="1"/>
    <col min="2561" max="2561" width="50" style="904" customWidth="1"/>
    <col min="2562" max="2562" width="25.5703125" style="904" customWidth="1"/>
    <col min="2563" max="2563" width="19.5703125" style="904" customWidth="1"/>
    <col min="2564" max="2813" width="12.7109375" style="904"/>
    <col min="2814" max="2814" width="9" style="904" customWidth="1"/>
    <col min="2815" max="2815" width="34.5703125" style="904" customWidth="1"/>
    <col min="2816" max="2816" width="33.140625" style="904" customWidth="1"/>
    <col min="2817" max="2817" width="50" style="904" customWidth="1"/>
    <col min="2818" max="2818" width="25.5703125" style="904" customWidth="1"/>
    <col min="2819" max="2819" width="19.5703125" style="904" customWidth="1"/>
    <col min="2820" max="3069" width="12.7109375" style="904"/>
    <col min="3070" max="3070" width="9" style="904" customWidth="1"/>
    <col min="3071" max="3071" width="34.5703125" style="904" customWidth="1"/>
    <col min="3072" max="3072" width="33.140625" style="904" customWidth="1"/>
    <col min="3073" max="3073" width="50" style="904" customWidth="1"/>
    <col min="3074" max="3074" width="25.5703125" style="904" customWidth="1"/>
    <col min="3075" max="3075" width="19.5703125" style="904" customWidth="1"/>
    <col min="3076" max="3325" width="12.7109375" style="904"/>
    <col min="3326" max="3326" width="9" style="904" customWidth="1"/>
    <col min="3327" max="3327" width="34.5703125" style="904" customWidth="1"/>
    <col min="3328" max="3328" width="33.140625" style="904" customWidth="1"/>
    <col min="3329" max="3329" width="50" style="904" customWidth="1"/>
    <col min="3330" max="3330" width="25.5703125" style="904" customWidth="1"/>
    <col min="3331" max="3331" width="19.5703125" style="904" customWidth="1"/>
    <col min="3332" max="3581" width="12.7109375" style="904"/>
    <col min="3582" max="3582" width="9" style="904" customWidth="1"/>
    <col min="3583" max="3583" width="34.5703125" style="904" customWidth="1"/>
    <col min="3584" max="3584" width="33.140625" style="904" customWidth="1"/>
    <col min="3585" max="3585" width="50" style="904" customWidth="1"/>
    <col min="3586" max="3586" width="25.5703125" style="904" customWidth="1"/>
    <col min="3587" max="3587" width="19.5703125" style="904" customWidth="1"/>
    <col min="3588" max="3837" width="12.7109375" style="904"/>
    <col min="3838" max="3838" width="9" style="904" customWidth="1"/>
    <col min="3839" max="3839" width="34.5703125" style="904" customWidth="1"/>
    <col min="3840" max="3840" width="33.140625" style="904" customWidth="1"/>
    <col min="3841" max="3841" width="50" style="904" customWidth="1"/>
    <col min="3842" max="3842" width="25.5703125" style="904" customWidth="1"/>
    <col min="3843" max="3843" width="19.5703125" style="904" customWidth="1"/>
    <col min="3844" max="4093" width="12.7109375" style="904"/>
    <col min="4094" max="4094" width="9" style="904" customWidth="1"/>
    <col min="4095" max="4095" width="34.5703125" style="904" customWidth="1"/>
    <col min="4096" max="4096" width="33.140625" style="904" customWidth="1"/>
    <col min="4097" max="4097" width="50" style="904" customWidth="1"/>
    <col min="4098" max="4098" width="25.5703125" style="904" customWidth="1"/>
    <col min="4099" max="4099" width="19.5703125" style="904" customWidth="1"/>
    <col min="4100" max="4349" width="12.7109375" style="904"/>
    <col min="4350" max="4350" width="9" style="904" customWidth="1"/>
    <col min="4351" max="4351" width="34.5703125" style="904" customWidth="1"/>
    <col min="4352" max="4352" width="33.140625" style="904" customWidth="1"/>
    <col min="4353" max="4353" width="50" style="904" customWidth="1"/>
    <col min="4354" max="4354" width="25.5703125" style="904" customWidth="1"/>
    <col min="4355" max="4355" width="19.5703125" style="904" customWidth="1"/>
    <col min="4356" max="4605" width="12.7109375" style="904"/>
    <col min="4606" max="4606" width="9" style="904" customWidth="1"/>
    <col min="4607" max="4607" width="34.5703125" style="904" customWidth="1"/>
    <col min="4608" max="4608" width="33.140625" style="904" customWidth="1"/>
    <col min="4609" max="4609" width="50" style="904" customWidth="1"/>
    <col min="4610" max="4610" width="25.5703125" style="904" customWidth="1"/>
    <col min="4611" max="4611" width="19.5703125" style="904" customWidth="1"/>
    <col min="4612" max="4861" width="12.7109375" style="904"/>
    <col min="4862" max="4862" width="9" style="904" customWidth="1"/>
    <col min="4863" max="4863" width="34.5703125" style="904" customWidth="1"/>
    <col min="4864" max="4864" width="33.140625" style="904" customWidth="1"/>
    <col min="4865" max="4865" width="50" style="904" customWidth="1"/>
    <col min="4866" max="4866" width="25.5703125" style="904" customWidth="1"/>
    <col min="4867" max="4867" width="19.5703125" style="904" customWidth="1"/>
    <col min="4868" max="5117" width="12.7109375" style="904"/>
    <col min="5118" max="5118" width="9" style="904" customWidth="1"/>
    <col min="5119" max="5119" width="34.5703125" style="904" customWidth="1"/>
    <col min="5120" max="5120" width="33.140625" style="904" customWidth="1"/>
    <col min="5121" max="5121" width="50" style="904" customWidth="1"/>
    <col min="5122" max="5122" width="25.5703125" style="904" customWidth="1"/>
    <col min="5123" max="5123" width="19.5703125" style="904" customWidth="1"/>
    <col min="5124" max="5373" width="12.7109375" style="904"/>
    <col min="5374" max="5374" width="9" style="904" customWidth="1"/>
    <col min="5375" max="5375" width="34.5703125" style="904" customWidth="1"/>
    <col min="5376" max="5376" width="33.140625" style="904" customWidth="1"/>
    <col min="5377" max="5377" width="50" style="904" customWidth="1"/>
    <col min="5378" max="5378" width="25.5703125" style="904" customWidth="1"/>
    <col min="5379" max="5379" width="19.5703125" style="904" customWidth="1"/>
    <col min="5380" max="5629" width="12.7109375" style="904"/>
    <col min="5630" max="5630" width="9" style="904" customWidth="1"/>
    <col min="5631" max="5631" width="34.5703125" style="904" customWidth="1"/>
    <col min="5632" max="5632" width="33.140625" style="904" customWidth="1"/>
    <col min="5633" max="5633" width="50" style="904" customWidth="1"/>
    <col min="5634" max="5634" width="25.5703125" style="904" customWidth="1"/>
    <col min="5635" max="5635" width="19.5703125" style="904" customWidth="1"/>
    <col min="5636" max="5885" width="12.7109375" style="904"/>
    <col min="5886" max="5886" width="9" style="904" customWidth="1"/>
    <col min="5887" max="5887" width="34.5703125" style="904" customWidth="1"/>
    <col min="5888" max="5888" width="33.140625" style="904" customWidth="1"/>
    <col min="5889" max="5889" width="50" style="904" customWidth="1"/>
    <col min="5890" max="5890" width="25.5703125" style="904" customWidth="1"/>
    <col min="5891" max="5891" width="19.5703125" style="904" customWidth="1"/>
    <col min="5892" max="6141" width="12.7109375" style="904"/>
    <col min="6142" max="6142" width="9" style="904" customWidth="1"/>
    <col min="6143" max="6143" width="34.5703125" style="904" customWidth="1"/>
    <col min="6144" max="6144" width="33.140625" style="904" customWidth="1"/>
    <col min="6145" max="6145" width="50" style="904" customWidth="1"/>
    <col min="6146" max="6146" width="25.5703125" style="904" customWidth="1"/>
    <col min="6147" max="6147" width="19.5703125" style="904" customWidth="1"/>
    <col min="6148" max="6397" width="12.7109375" style="904"/>
    <col min="6398" max="6398" width="9" style="904" customWidth="1"/>
    <col min="6399" max="6399" width="34.5703125" style="904" customWidth="1"/>
    <col min="6400" max="6400" width="33.140625" style="904" customWidth="1"/>
    <col min="6401" max="6401" width="50" style="904" customWidth="1"/>
    <col min="6402" max="6402" width="25.5703125" style="904" customWidth="1"/>
    <col min="6403" max="6403" width="19.5703125" style="904" customWidth="1"/>
    <col min="6404" max="6653" width="12.7109375" style="904"/>
    <col min="6654" max="6654" width="9" style="904" customWidth="1"/>
    <col min="6655" max="6655" width="34.5703125" style="904" customWidth="1"/>
    <col min="6656" max="6656" width="33.140625" style="904" customWidth="1"/>
    <col min="6657" max="6657" width="50" style="904" customWidth="1"/>
    <col min="6658" max="6658" width="25.5703125" style="904" customWidth="1"/>
    <col min="6659" max="6659" width="19.5703125" style="904" customWidth="1"/>
    <col min="6660" max="6909" width="12.7109375" style="904"/>
    <col min="6910" max="6910" width="9" style="904" customWidth="1"/>
    <col min="6911" max="6911" width="34.5703125" style="904" customWidth="1"/>
    <col min="6912" max="6912" width="33.140625" style="904" customWidth="1"/>
    <col min="6913" max="6913" width="50" style="904" customWidth="1"/>
    <col min="6914" max="6914" width="25.5703125" style="904" customWidth="1"/>
    <col min="6915" max="6915" width="19.5703125" style="904" customWidth="1"/>
    <col min="6916" max="7165" width="12.7109375" style="904"/>
    <col min="7166" max="7166" width="9" style="904" customWidth="1"/>
    <col min="7167" max="7167" width="34.5703125" style="904" customWidth="1"/>
    <col min="7168" max="7168" width="33.140625" style="904" customWidth="1"/>
    <col min="7169" max="7169" width="50" style="904" customWidth="1"/>
    <col min="7170" max="7170" width="25.5703125" style="904" customWidth="1"/>
    <col min="7171" max="7171" width="19.5703125" style="904" customWidth="1"/>
    <col min="7172" max="7421" width="12.7109375" style="904"/>
    <col min="7422" max="7422" width="9" style="904" customWidth="1"/>
    <col min="7423" max="7423" width="34.5703125" style="904" customWidth="1"/>
    <col min="7424" max="7424" width="33.140625" style="904" customWidth="1"/>
    <col min="7425" max="7425" width="50" style="904" customWidth="1"/>
    <col min="7426" max="7426" width="25.5703125" style="904" customWidth="1"/>
    <col min="7427" max="7427" width="19.5703125" style="904" customWidth="1"/>
    <col min="7428" max="7677" width="12.7109375" style="904"/>
    <col min="7678" max="7678" width="9" style="904" customWidth="1"/>
    <col min="7679" max="7679" width="34.5703125" style="904" customWidth="1"/>
    <col min="7680" max="7680" width="33.140625" style="904" customWidth="1"/>
    <col min="7681" max="7681" width="50" style="904" customWidth="1"/>
    <col min="7682" max="7682" width="25.5703125" style="904" customWidth="1"/>
    <col min="7683" max="7683" width="19.5703125" style="904" customWidth="1"/>
    <col min="7684" max="7933" width="12.7109375" style="904"/>
    <col min="7934" max="7934" width="9" style="904" customWidth="1"/>
    <col min="7935" max="7935" width="34.5703125" style="904" customWidth="1"/>
    <col min="7936" max="7936" width="33.140625" style="904" customWidth="1"/>
    <col min="7937" max="7937" width="50" style="904" customWidth="1"/>
    <col min="7938" max="7938" width="25.5703125" style="904" customWidth="1"/>
    <col min="7939" max="7939" width="19.5703125" style="904" customWidth="1"/>
    <col min="7940" max="8189" width="12.7109375" style="904"/>
    <col min="8190" max="8190" width="9" style="904" customWidth="1"/>
    <col min="8191" max="8191" width="34.5703125" style="904" customWidth="1"/>
    <col min="8192" max="8192" width="33.140625" style="904" customWidth="1"/>
    <col min="8193" max="8193" width="50" style="904" customWidth="1"/>
    <col min="8194" max="8194" width="25.5703125" style="904" customWidth="1"/>
    <col min="8195" max="8195" width="19.5703125" style="904" customWidth="1"/>
    <col min="8196" max="8445" width="12.7109375" style="904"/>
    <col min="8446" max="8446" width="9" style="904" customWidth="1"/>
    <col min="8447" max="8447" width="34.5703125" style="904" customWidth="1"/>
    <col min="8448" max="8448" width="33.140625" style="904" customWidth="1"/>
    <col min="8449" max="8449" width="50" style="904" customWidth="1"/>
    <col min="8450" max="8450" width="25.5703125" style="904" customWidth="1"/>
    <col min="8451" max="8451" width="19.5703125" style="904" customWidth="1"/>
    <col min="8452" max="8701" width="12.7109375" style="904"/>
    <col min="8702" max="8702" width="9" style="904" customWidth="1"/>
    <col min="8703" max="8703" width="34.5703125" style="904" customWidth="1"/>
    <col min="8704" max="8704" width="33.140625" style="904" customWidth="1"/>
    <col min="8705" max="8705" width="50" style="904" customWidth="1"/>
    <col min="8706" max="8706" width="25.5703125" style="904" customWidth="1"/>
    <col min="8707" max="8707" width="19.5703125" style="904" customWidth="1"/>
    <col min="8708" max="8957" width="12.7109375" style="904"/>
    <col min="8958" max="8958" width="9" style="904" customWidth="1"/>
    <col min="8959" max="8959" width="34.5703125" style="904" customWidth="1"/>
    <col min="8960" max="8960" width="33.140625" style="904" customWidth="1"/>
    <col min="8961" max="8961" width="50" style="904" customWidth="1"/>
    <col min="8962" max="8962" width="25.5703125" style="904" customWidth="1"/>
    <col min="8963" max="8963" width="19.5703125" style="904" customWidth="1"/>
    <col min="8964" max="9213" width="12.7109375" style="904"/>
    <col min="9214" max="9214" width="9" style="904" customWidth="1"/>
    <col min="9215" max="9215" width="34.5703125" style="904" customWidth="1"/>
    <col min="9216" max="9216" width="33.140625" style="904" customWidth="1"/>
    <col min="9217" max="9217" width="50" style="904" customWidth="1"/>
    <col min="9218" max="9218" width="25.5703125" style="904" customWidth="1"/>
    <col min="9219" max="9219" width="19.5703125" style="904" customWidth="1"/>
    <col min="9220" max="9469" width="12.7109375" style="904"/>
    <col min="9470" max="9470" width="9" style="904" customWidth="1"/>
    <col min="9471" max="9471" width="34.5703125" style="904" customWidth="1"/>
    <col min="9472" max="9472" width="33.140625" style="904" customWidth="1"/>
    <col min="9473" max="9473" width="50" style="904" customWidth="1"/>
    <col min="9474" max="9474" width="25.5703125" style="904" customWidth="1"/>
    <col min="9475" max="9475" width="19.5703125" style="904" customWidth="1"/>
    <col min="9476" max="9725" width="12.7109375" style="904"/>
    <col min="9726" max="9726" width="9" style="904" customWidth="1"/>
    <col min="9727" max="9727" width="34.5703125" style="904" customWidth="1"/>
    <col min="9728" max="9728" width="33.140625" style="904" customWidth="1"/>
    <col min="9729" max="9729" width="50" style="904" customWidth="1"/>
    <col min="9730" max="9730" width="25.5703125" style="904" customWidth="1"/>
    <col min="9731" max="9731" width="19.5703125" style="904" customWidth="1"/>
    <col min="9732" max="9981" width="12.7109375" style="904"/>
    <col min="9982" max="9982" width="9" style="904" customWidth="1"/>
    <col min="9983" max="9983" width="34.5703125" style="904" customWidth="1"/>
    <col min="9984" max="9984" width="33.140625" style="904" customWidth="1"/>
    <col min="9985" max="9985" width="50" style="904" customWidth="1"/>
    <col min="9986" max="9986" width="25.5703125" style="904" customWidth="1"/>
    <col min="9987" max="9987" width="19.5703125" style="904" customWidth="1"/>
    <col min="9988" max="10237" width="12.7109375" style="904"/>
    <col min="10238" max="10238" width="9" style="904" customWidth="1"/>
    <col min="10239" max="10239" width="34.5703125" style="904" customWidth="1"/>
    <col min="10240" max="10240" width="33.140625" style="904" customWidth="1"/>
    <col min="10241" max="10241" width="50" style="904" customWidth="1"/>
    <col min="10242" max="10242" width="25.5703125" style="904" customWidth="1"/>
    <col min="10243" max="10243" width="19.5703125" style="904" customWidth="1"/>
    <col min="10244" max="10493" width="12.7109375" style="904"/>
    <col min="10494" max="10494" width="9" style="904" customWidth="1"/>
    <col min="10495" max="10495" width="34.5703125" style="904" customWidth="1"/>
    <col min="10496" max="10496" width="33.140625" style="904" customWidth="1"/>
    <col min="10497" max="10497" width="50" style="904" customWidth="1"/>
    <col min="10498" max="10498" width="25.5703125" style="904" customWidth="1"/>
    <col min="10499" max="10499" width="19.5703125" style="904" customWidth="1"/>
    <col min="10500" max="10749" width="12.7109375" style="904"/>
    <col min="10750" max="10750" width="9" style="904" customWidth="1"/>
    <col min="10751" max="10751" width="34.5703125" style="904" customWidth="1"/>
    <col min="10752" max="10752" width="33.140625" style="904" customWidth="1"/>
    <col min="10753" max="10753" width="50" style="904" customWidth="1"/>
    <col min="10754" max="10754" width="25.5703125" style="904" customWidth="1"/>
    <col min="10755" max="10755" width="19.5703125" style="904" customWidth="1"/>
    <col min="10756" max="11005" width="12.7109375" style="904"/>
    <col min="11006" max="11006" width="9" style="904" customWidth="1"/>
    <col min="11007" max="11007" width="34.5703125" style="904" customWidth="1"/>
    <col min="11008" max="11008" width="33.140625" style="904" customWidth="1"/>
    <col min="11009" max="11009" width="50" style="904" customWidth="1"/>
    <col min="11010" max="11010" width="25.5703125" style="904" customWidth="1"/>
    <col min="11011" max="11011" width="19.5703125" style="904" customWidth="1"/>
    <col min="11012" max="11261" width="12.7109375" style="904"/>
    <col min="11262" max="11262" width="9" style="904" customWidth="1"/>
    <col min="11263" max="11263" width="34.5703125" style="904" customWidth="1"/>
    <col min="11264" max="11264" width="33.140625" style="904" customWidth="1"/>
    <col min="11265" max="11265" width="50" style="904" customWidth="1"/>
    <col min="11266" max="11266" width="25.5703125" style="904" customWidth="1"/>
    <col min="11267" max="11267" width="19.5703125" style="904" customWidth="1"/>
    <col min="11268" max="11517" width="12.7109375" style="904"/>
    <col min="11518" max="11518" width="9" style="904" customWidth="1"/>
    <col min="11519" max="11519" width="34.5703125" style="904" customWidth="1"/>
    <col min="11520" max="11520" width="33.140625" style="904" customWidth="1"/>
    <col min="11521" max="11521" width="50" style="904" customWidth="1"/>
    <col min="11522" max="11522" width="25.5703125" style="904" customWidth="1"/>
    <col min="11523" max="11523" width="19.5703125" style="904" customWidth="1"/>
    <col min="11524" max="11773" width="12.7109375" style="904"/>
    <col min="11774" max="11774" width="9" style="904" customWidth="1"/>
    <col min="11775" max="11775" width="34.5703125" style="904" customWidth="1"/>
    <col min="11776" max="11776" width="33.140625" style="904" customWidth="1"/>
    <col min="11777" max="11777" width="50" style="904" customWidth="1"/>
    <col min="11778" max="11778" width="25.5703125" style="904" customWidth="1"/>
    <col min="11779" max="11779" width="19.5703125" style="904" customWidth="1"/>
    <col min="11780" max="12029" width="12.7109375" style="904"/>
    <col min="12030" max="12030" width="9" style="904" customWidth="1"/>
    <col min="12031" max="12031" width="34.5703125" style="904" customWidth="1"/>
    <col min="12032" max="12032" width="33.140625" style="904" customWidth="1"/>
    <col min="12033" max="12033" width="50" style="904" customWidth="1"/>
    <col min="12034" max="12034" width="25.5703125" style="904" customWidth="1"/>
    <col min="12035" max="12035" width="19.5703125" style="904" customWidth="1"/>
    <col min="12036" max="12285" width="12.7109375" style="904"/>
    <col min="12286" max="12286" width="9" style="904" customWidth="1"/>
    <col min="12287" max="12287" width="34.5703125" style="904" customWidth="1"/>
    <col min="12288" max="12288" width="33.140625" style="904" customWidth="1"/>
    <col min="12289" max="12289" width="50" style="904" customWidth="1"/>
    <col min="12290" max="12290" width="25.5703125" style="904" customWidth="1"/>
    <col min="12291" max="12291" width="19.5703125" style="904" customWidth="1"/>
    <col min="12292" max="12541" width="12.7109375" style="904"/>
    <col min="12542" max="12542" width="9" style="904" customWidth="1"/>
    <col min="12543" max="12543" width="34.5703125" style="904" customWidth="1"/>
    <col min="12544" max="12544" width="33.140625" style="904" customWidth="1"/>
    <col min="12545" max="12545" width="50" style="904" customWidth="1"/>
    <col min="12546" max="12546" width="25.5703125" style="904" customWidth="1"/>
    <col min="12547" max="12547" width="19.5703125" style="904" customWidth="1"/>
    <col min="12548" max="12797" width="12.7109375" style="904"/>
    <col min="12798" max="12798" width="9" style="904" customWidth="1"/>
    <col min="12799" max="12799" width="34.5703125" style="904" customWidth="1"/>
    <col min="12800" max="12800" width="33.140625" style="904" customWidth="1"/>
    <col min="12801" max="12801" width="50" style="904" customWidth="1"/>
    <col min="12802" max="12802" width="25.5703125" style="904" customWidth="1"/>
    <col min="12803" max="12803" width="19.5703125" style="904" customWidth="1"/>
    <col min="12804" max="13053" width="12.7109375" style="904"/>
    <col min="13054" max="13054" width="9" style="904" customWidth="1"/>
    <col min="13055" max="13055" width="34.5703125" style="904" customWidth="1"/>
    <col min="13056" max="13056" width="33.140625" style="904" customWidth="1"/>
    <col min="13057" max="13057" width="50" style="904" customWidth="1"/>
    <col min="13058" max="13058" width="25.5703125" style="904" customWidth="1"/>
    <col min="13059" max="13059" width="19.5703125" style="904" customWidth="1"/>
    <col min="13060" max="13309" width="12.7109375" style="904"/>
    <col min="13310" max="13310" width="9" style="904" customWidth="1"/>
    <col min="13311" max="13311" width="34.5703125" style="904" customWidth="1"/>
    <col min="13312" max="13312" width="33.140625" style="904" customWidth="1"/>
    <col min="13313" max="13313" width="50" style="904" customWidth="1"/>
    <col min="13314" max="13314" width="25.5703125" style="904" customWidth="1"/>
    <col min="13315" max="13315" width="19.5703125" style="904" customWidth="1"/>
    <col min="13316" max="13565" width="12.7109375" style="904"/>
    <col min="13566" max="13566" width="9" style="904" customWidth="1"/>
    <col min="13567" max="13567" width="34.5703125" style="904" customWidth="1"/>
    <col min="13568" max="13568" width="33.140625" style="904" customWidth="1"/>
    <col min="13569" max="13569" width="50" style="904" customWidth="1"/>
    <col min="13570" max="13570" width="25.5703125" style="904" customWidth="1"/>
    <col min="13571" max="13571" width="19.5703125" style="904" customWidth="1"/>
    <col min="13572" max="13821" width="12.7109375" style="904"/>
    <col min="13822" max="13822" width="9" style="904" customWidth="1"/>
    <col min="13823" max="13823" width="34.5703125" style="904" customWidth="1"/>
    <col min="13824" max="13824" width="33.140625" style="904" customWidth="1"/>
    <col min="13825" max="13825" width="50" style="904" customWidth="1"/>
    <col min="13826" max="13826" width="25.5703125" style="904" customWidth="1"/>
    <col min="13827" max="13827" width="19.5703125" style="904" customWidth="1"/>
    <col min="13828" max="14077" width="12.7109375" style="904"/>
    <col min="14078" max="14078" width="9" style="904" customWidth="1"/>
    <col min="14079" max="14079" width="34.5703125" style="904" customWidth="1"/>
    <col min="14080" max="14080" width="33.140625" style="904" customWidth="1"/>
    <col min="14081" max="14081" width="50" style="904" customWidth="1"/>
    <col min="14082" max="14082" width="25.5703125" style="904" customWidth="1"/>
    <col min="14083" max="14083" width="19.5703125" style="904" customWidth="1"/>
    <col min="14084" max="14333" width="12.7109375" style="904"/>
    <col min="14334" max="14334" width="9" style="904" customWidth="1"/>
    <col min="14335" max="14335" width="34.5703125" style="904" customWidth="1"/>
    <col min="14336" max="14336" width="33.140625" style="904" customWidth="1"/>
    <col min="14337" max="14337" width="50" style="904" customWidth="1"/>
    <col min="14338" max="14338" width="25.5703125" style="904" customWidth="1"/>
    <col min="14339" max="14339" width="19.5703125" style="904" customWidth="1"/>
    <col min="14340" max="14589" width="12.7109375" style="904"/>
    <col min="14590" max="14590" width="9" style="904" customWidth="1"/>
    <col min="14591" max="14591" width="34.5703125" style="904" customWidth="1"/>
    <col min="14592" max="14592" width="33.140625" style="904" customWidth="1"/>
    <col min="14593" max="14593" width="50" style="904" customWidth="1"/>
    <col min="14594" max="14594" width="25.5703125" style="904" customWidth="1"/>
    <col min="14595" max="14595" width="19.5703125" style="904" customWidth="1"/>
    <col min="14596" max="14845" width="12.7109375" style="904"/>
    <col min="14846" max="14846" width="9" style="904" customWidth="1"/>
    <col min="14847" max="14847" width="34.5703125" style="904" customWidth="1"/>
    <col min="14848" max="14848" width="33.140625" style="904" customWidth="1"/>
    <col min="14849" max="14849" width="50" style="904" customWidth="1"/>
    <col min="14850" max="14850" width="25.5703125" style="904" customWidth="1"/>
    <col min="14851" max="14851" width="19.5703125" style="904" customWidth="1"/>
    <col min="14852" max="15101" width="12.7109375" style="904"/>
    <col min="15102" max="15102" width="9" style="904" customWidth="1"/>
    <col min="15103" max="15103" width="34.5703125" style="904" customWidth="1"/>
    <col min="15104" max="15104" width="33.140625" style="904" customWidth="1"/>
    <col min="15105" max="15105" width="50" style="904" customWidth="1"/>
    <col min="15106" max="15106" width="25.5703125" style="904" customWidth="1"/>
    <col min="15107" max="15107" width="19.5703125" style="904" customWidth="1"/>
    <col min="15108" max="15357" width="12.7109375" style="904"/>
    <col min="15358" max="15358" width="9" style="904" customWidth="1"/>
    <col min="15359" max="15359" width="34.5703125" style="904" customWidth="1"/>
    <col min="15360" max="15360" width="33.140625" style="904" customWidth="1"/>
    <col min="15361" max="15361" width="50" style="904" customWidth="1"/>
    <col min="15362" max="15362" width="25.5703125" style="904" customWidth="1"/>
    <col min="15363" max="15363" width="19.5703125" style="904" customWidth="1"/>
    <col min="15364" max="15613" width="12.7109375" style="904"/>
    <col min="15614" max="15614" width="9" style="904" customWidth="1"/>
    <col min="15615" max="15615" width="34.5703125" style="904" customWidth="1"/>
    <col min="15616" max="15616" width="33.140625" style="904" customWidth="1"/>
    <col min="15617" max="15617" width="50" style="904" customWidth="1"/>
    <col min="15618" max="15618" width="25.5703125" style="904" customWidth="1"/>
    <col min="15619" max="15619" width="19.5703125" style="904" customWidth="1"/>
    <col min="15620" max="15869" width="12.7109375" style="904"/>
    <col min="15870" max="15870" width="9" style="904" customWidth="1"/>
    <col min="15871" max="15871" width="34.5703125" style="904" customWidth="1"/>
    <col min="15872" max="15872" width="33.140625" style="904" customWidth="1"/>
    <col min="15873" max="15873" width="50" style="904" customWidth="1"/>
    <col min="15874" max="15874" width="25.5703125" style="904" customWidth="1"/>
    <col min="15875" max="15875" width="19.5703125" style="904" customWidth="1"/>
    <col min="15876" max="16125" width="12.7109375" style="904"/>
    <col min="16126" max="16126" width="9" style="904" customWidth="1"/>
    <col min="16127" max="16127" width="34.5703125" style="904" customWidth="1"/>
    <col min="16128" max="16128" width="33.140625" style="904" customWidth="1"/>
    <col min="16129" max="16129" width="50" style="904" customWidth="1"/>
    <col min="16130" max="16130" width="25.5703125" style="904" customWidth="1"/>
    <col min="16131" max="16131" width="19.5703125" style="904" customWidth="1"/>
    <col min="16132" max="16384" width="12.7109375" style="904"/>
  </cols>
  <sheetData>
    <row r="1" spans="1:9" s="900" customFormat="1" ht="13.5">
      <c r="A1" s="1677"/>
      <c r="B1" s="1677"/>
      <c r="C1" s="1677"/>
      <c r="D1" s="1677"/>
    </row>
    <row r="2" spans="1:9" s="900" customFormat="1" ht="14.25" thickBot="1">
      <c r="A2" s="1677"/>
      <c r="B2" s="1677"/>
      <c r="C2" s="1677"/>
      <c r="D2" s="1677"/>
    </row>
    <row r="3" spans="1:9" s="1275" customFormat="1" ht="30.75" customHeight="1" thickBot="1">
      <c r="A3" s="901"/>
      <c r="B3" s="1678" t="s">
        <v>239</v>
      </c>
      <c r="C3" s="1679"/>
      <c r="D3" s="1679"/>
      <c r="E3" s="1694" t="s">
        <v>63</v>
      </c>
      <c r="F3" s="1695"/>
      <c r="G3" s="1695"/>
      <c r="H3" s="1696"/>
      <c r="I3" s="1276" t="s">
        <v>64</v>
      </c>
    </row>
    <row r="4" spans="1:9" s="902" customFormat="1" ht="13.5">
      <c r="A4" s="901"/>
      <c r="B4" s="899"/>
      <c r="C4" s="899"/>
      <c r="D4" s="899"/>
    </row>
    <row r="5" spans="1:9" s="902" customFormat="1" ht="13.5">
      <c r="A5" s="901"/>
      <c r="B5" s="1683"/>
      <c r="C5" s="1683"/>
      <c r="D5" s="899"/>
    </row>
    <row r="6" spans="1:9" s="902" customFormat="1" ht="30" customHeight="1">
      <c r="A6" s="901"/>
      <c r="B6" s="1683" t="s">
        <v>152</v>
      </c>
      <c r="C6" s="1683"/>
      <c r="D6" s="1683"/>
      <c r="E6" s="1684" t="s">
        <v>298</v>
      </c>
      <c r="F6" s="1684"/>
    </row>
    <row r="7" spans="1:9" s="902" customFormat="1">
      <c r="A7" s="901"/>
      <c r="B7" s="1684"/>
      <c r="C7" s="1684"/>
      <c r="D7" s="1684"/>
    </row>
    <row r="8" spans="1:9" ht="15.75" customHeight="1">
      <c r="B8" s="1685" t="s">
        <v>299</v>
      </c>
      <c r="C8" s="1685"/>
      <c r="D8" s="1685"/>
      <c r="H8" s="905" t="s">
        <v>299</v>
      </c>
    </row>
    <row r="9" spans="1:9" ht="78.95" customHeight="1">
      <c r="A9" s="974">
        <f>'7_piel'!A9+1</f>
        <v>52</v>
      </c>
      <c r="B9" s="1686" t="s">
        <v>300</v>
      </c>
      <c r="C9" s="1686"/>
      <c r="D9" s="1686"/>
      <c r="E9" s="1698" t="s">
        <v>301</v>
      </c>
      <c r="F9" s="1698"/>
      <c r="G9" s="1698"/>
      <c r="H9" s="1698"/>
      <c r="I9" s="975" t="s">
        <v>66</v>
      </c>
    </row>
    <row r="10" spans="1:9" ht="15.75">
      <c r="B10" s="934"/>
      <c r="C10" s="934"/>
      <c r="D10" s="934"/>
      <c r="E10" s="906"/>
      <c r="F10" s="906"/>
    </row>
    <row r="11" spans="1:9" ht="15.75" customHeight="1">
      <c r="B11" s="1699"/>
      <c r="C11" s="1699"/>
      <c r="D11" s="1699"/>
      <c r="E11" s="1700" t="s">
        <v>302</v>
      </c>
      <c r="F11" s="1700"/>
      <c r="G11" s="1700"/>
      <c r="H11" s="1700"/>
    </row>
    <row r="12" spans="1:9" ht="117.75" customHeight="1">
      <c r="B12" s="908" t="s">
        <v>244</v>
      </c>
      <c r="C12" s="908" t="s">
        <v>303</v>
      </c>
      <c r="D12" s="935" t="s">
        <v>304</v>
      </c>
      <c r="E12" s="908" t="s">
        <v>244</v>
      </c>
      <c r="F12" s="935" t="s">
        <v>303</v>
      </c>
      <c r="G12" s="936" t="s">
        <v>246</v>
      </c>
      <c r="H12" s="937" t="s">
        <v>305</v>
      </c>
    </row>
    <row r="13" spans="1:9" ht="15.75">
      <c r="B13" s="907"/>
      <c r="C13" s="907"/>
      <c r="D13" s="938"/>
      <c r="E13" s="907"/>
      <c r="F13" s="939"/>
      <c r="G13" s="940"/>
    </row>
    <row r="14" spans="1:9" ht="15.75">
      <c r="B14" s="914" t="s">
        <v>247</v>
      </c>
      <c r="C14" s="915">
        <v>48399895</v>
      </c>
      <c r="D14" s="915">
        <v>69318243</v>
      </c>
      <c r="E14" s="916" t="s">
        <v>248</v>
      </c>
      <c r="F14" s="917">
        <v>9908949</v>
      </c>
      <c r="G14" s="917">
        <v>54269</v>
      </c>
      <c r="H14" s="917">
        <v>13870444</v>
      </c>
    </row>
    <row r="15" spans="1:9" ht="15.75">
      <c r="B15" s="920"/>
      <c r="C15" s="941"/>
      <c r="D15" s="942"/>
      <c r="E15" s="916" t="s">
        <v>249</v>
      </c>
      <c r="F15" s="917">
        <v>1824861</v>
      </c>
      <c r="G15" s="917">
        <v>43225</v>
      </c>
      <c r="H15" s="917">
        <v>2539955</v>
      </c>
    </row>
    <row r="16" spans="1:9" ht="15.75">
      <c r="B16" s="920"/>
      <c r="C16" s="941"/>
      <c r="D16" s="942"/>
      <c r="E16" s="916" t="s">
        <v>250</v>
      </c>
      <c r="F16" s="917">
        <v>795066</v>
      </c>
      <c r="G16" s="917">
        <v>1081</v>
      </c>
      <c r="H16" s="917">
        <v>1151542</v>
      </c>
    </row>
    <row r="17" spans="2:8" ht="15.75">
      <c r="B17" s="920"/>
      <c r="C17" s="941"/>
      <c r="D17" s="942"/>
      <c r="E17" s="916" t="s">
        <v>251</v>
      </c>
      <c r="F17" s="917">
        <v>558596</v>
      </c>
      <c r="G17" s="917">
        <v>2828</v>
      </c>
      <c r="H17" s="917">
        <v>798040</v>
      </c>
    </row>
    <row r="18" spans="2:8" ht="15.75">
      <c r="B18" s="920"/>
      <c r="C18" s="941"/>
      <c r="D18" s="942"/>
      <c r="E18" s="916" t="s">
        <v>252</v>
      </c>
      <c r="F18" s="917">
        <v>1530749</v>
      </c>
      <c r="G18" s="917">
        <v>2202</v>
      </c>
      <c r="H18" s="917">
        <v>2164283</v>
      </c>
    </row>
    <row r="19" spans="2:8" ht="15.75">
      <c r="B19" s="920"/>
      <c r="C19" s="941"/>
      <c r="D19" s="942"/>
      <c r="E19" s="916" t="s">
        <v>253</v>
      </c>
      <c r="F19" s="917">
        <v>781522</v>
      </c>
      <c r="G19" s="917">
        <v>8039</v>
      </c>
      <c r="H19" s="917">
        <v>1118870</v>
      </c>
    </row>
    <row r="20" spans="2:8" ht="15.75">
      <c r="B20" s="920"/>
      <c r="C20" s="941"/>
      <c r="D20" s="942"/>
      <c r="E20" s="916" t="s">
        <v>254</v>
      </c>
      <c r="F20" s="917">
        <v>9083</v>
      </c>
      <c r="G20" s="917">
        <v>275</v>
      </c>
      <c r="H20" s="917">
        <v>9083</v>
      </c>
    </row>
    <row r="21" spans="2:8" ht="15.75">
      <c r="B21" s="920"/>
      <c r="C21" s="941"/>
      <c r="D21" s="942"/>
      <c r="E21" s="916" t="s">
        <v>255</v>
      </c>
      <c r="F21" s="917">
        <v>1007560</v>
      </c>
      <c r="G21" s="917">
        <v>0</v>
      </c>
      <c r="H21" s="917">
        <v>1363268</v>
      </c>
    </row>
    <row r="22" spans="2:8" ht="15.75">
      <c r="B22" s="920"/>
      <c r="C22" s="941"/>
      <c r="D22" s="942"/>
      <c r="E22" s="916" t="s">
        <v>256</v>
      </c>
      <c r="F22" s="917">
        <v>54744</v>
      </c>
      <c r="G22" s="917">
        <v>0</v>
      </c>
      <c r="H22" s="917">
        <v>54744</v>
      </c>
    </row>
    <row r="23" spans="2:8" ht="15.75">
      <c r="B23" s="920"/>
      <c r="C23" s="941"/>
      <c r="D23" s="942"/>
      <c r="E23" s="916" t="s">
        <v>257</v>
      </c>
      <c r="F23" s="917">
        <v>657843</v>
      </c>
      <c r="G23" s="917">
        <v>806</v>
      </c>
      <c r="H23" s="917">
        <v>954781</v>
      </c>
    </row>
    <row r="24" spans="2:8" ht="15.75">
      <c r="B24" s="920"/>
      <c r="C24" s="941"/>
      <c r="D24" s="942"/>
      <c r="E24" s="916" t="s">
        <v>260</v>
      </c>
      <c r="F24" s="917">
        <v>1022407</v>
      </c>
      <c r="G24" s="917">
        <v>0</v>
      </c>
      <c r="H24" s="917">
        <v>1412043</v>
      </c>
    </row>
    <row r="25" spans="2:8" ht="15.75">
      <c r="B25" s="920"/>
      <c r="C25" s="941"/>
      <c r="D25" s="942"/>
      <c r="E25" s="916" t="s">
        <v>261</v>
      </c>
      <c r="F25" s="917">
        <v>937915</v>
      </c>
      <c r="G25" s="917">
        <v>323</v>
      </c>
      <c r="H25" s="917">
        <v>1310539</v>
      </c>
    </row>
    <row r="26" spans="2:8" ht="15.75">
      <c r="B26" s="920"/>
      <c r="C26" s="941"/>
      <c r="D26" s="942"/>
      <c r="E26" s="916" t="s">
        <v>262</v>
      </c>
      <c r="F26" s="917">
        <v>833880</v>
      </c>
      <c r="G26" s="917">
        <v>0</v>
      </c>
      <c r="H26" s="917">
        <v>1171564</v>
      </c>
    </row>
    <row r="27" spans="2:8" ht="15.75">
      <c r="B27" s="920"/>
      <c r="C27" s="941"/>
      <c r="D27" s="942"/>
      <c r="E27" s="916" t="s">
        <v>263</v>
      </c>
      <c r="F27" s="917">
        <v>443035</v>
      </c>
      <c r="G27" s="917">
        <v>0</v>
      </c>
      <c r="H27" s="917">
        <v>630183</v>
      </c>
    </row>
    <row r="28" spans="2:8" ht="15.75">
      <c r="B28" s="920"/>
      <c r="C28" s="941"/>
      <c r="D28" s="942"/>
      <c r="E28" s="916" t="s">
        <v>264</v>
      </c>
      <c r="F28" s="917">
        <v>803168</v>
      </c>
      <c r="G28" s="917">
        <v>0</v>
      </c>
      <c r="H28" s="917">
        <v>1171433</v>
      </c>
    </row>
    <row r="29" spans="2:8" ht="15.75">
      <c r="B29" s="920"/>
      <c r="C29" s="941"/>
      <c r="D29" s="942"/>
      <c r="E29" s="916" t="s">
        <v>265</v>
      </c>
      <c r="F29" s="917">
        <v>491584</v>
      </c>
      <c r="G29" s="917">
        <v>0</v>
      </c>
      <c r="H29" s="917">
        <v>717890</v>
      </c>
    </row>
    <row r="30" spans="2:8" ht="15.75">
      <c r="B30" s="920"/>
      <c r="C30" s="941"/>
      <c r="D30" s="942"/>
      <c r="E30" s="916" t="s">
        <v>266</v>
      </c>
      <c r="F30" s="917">
        <v>583976</v>
      </c>
      <c r="G30" s="917">
        <v>0</v>
      </c>
      <c r="H30" s="917">
        <v>799606</v>
      </c>
    </row>
    <row r="31" spans="2:8" ht="15.75">
      <c r="B31" s="920"/>
      <c r="C31" s="941"/>
      <c r="D31" s="942"/>
      <c r="E31" s="916" t="s">
        <v>267</v>
      </c>
      <c r="F31" s="917">
        <v>545401</v>
      </c>
      <c r="G31" s="917">
        <v>161</v>
      </c>
      <c r="H31" s="917">
        <v>769155</v>
      </c>
    </row>
    <row r="32" spans="2:8" ht="15.75">
      <c r="B32" s="920"/>
      <c r="C32" s="941"/>
      <c r="D32" s="942"/>
      <c r="E32" s="916" t="s">
        <v>268</v>
      </c>
      <c r="F32" s="917">
        <v>1394303</v>
      </c>
      <c r="G32" s="917">
        <v>0</v>
      </c>
      <c r="H32" s="917">
        <v>1942605</v>
      </c>
    </row>
    <row r="33" spans="2:8" ht="15.75">
      <c r="B33" s="920"/>
      <c r="C33" s="941"/>
      <c r="D33" s="942"/>
      <c r="E33" s="916" t="s">
        <v>270</v>
      </c>
      <c r="F33" s="917">
        <v>504744</v>
      </c>
      <c r="G33" s="917">
        <v>0</v>
      </c>
      <c r="H33" s="917">
        <v>745634</v>
      </c>
    </row>
    <row r="34" spans="2:8" ht="15.75">
      <c r="B34" s="920"/>
      <c r="C34" s="941"/>
      <c r="D34" s="942"/>
      <c r="E34" s="916" t="s">
        <v>271</v>
      </c>
      <c r="F34" s="917">
        <v>418672</v>
      </c>
      <c r="G34" s="917">
        <v>0</v>
      </c>
      <c r="H34" s="917">
        <v>580332</v>
      </c>
    </row>
    <row r="35" spans="2:8" ht="15.75">
      <c r="B35" s="920"/>
      <c r="C35" s="941"/>
      <c r="D35" s="942"/>
      <c r="E35" s="916" t="s">
        <v>272</v>
      </c>
      <c r="F35" s="917">
        <v>62960</v>
      </c>
      <c r="G35" s="917">
        <v>0</v>
      </c>
      <c r="H35" s="917">
        <v>62960</v>
      </c>
    </row>
    <row r="36" spans="2:8" ht="15.75">
      <c r="B36" s="920"/>
      <c r="C36" s="941"/>
      <c r="D36" s="942"/>
      <c r="E36" s="916" t="s">
        <v>273</v>
      </c>
      <c r="F36" s="917">
        <v>590424</v>
      </c>
      <c r="G36" s="917">
        <v>0</v>
      </c>
      <c r="H36" s="917">
        <v>817626</v>
      </c>
    </row>
    <row r="37" spans="2:8" ht="15.75">
      <c r="B37" s="920"/>
      <c r="C37" s="941"/>
      <c r="D37" s="942"/>
      <c r="E37" s="916" t="s">
        <v>275</v>
      </c>
      <c r="F37" s="917">
        <v>419704</v>
      </c>
      <c r="G37" s="917">
        <v>0</v>
      </c>
      <c r="H37" s="917">
        <v>597952</v>
      </c>
    </row>
    <row r="38" spans="2:8" ht="15" customHeight="1">
      <c r="B38" s="920"/>
      <c r="C38" s="941"/>
      <c r="D38" s="942"/>
      <c r="E38" s="916" t="s">
        <v>276</v>
      </c>
      <c r="F38" s="917">
        <v>51800</v>
      </c>
      <c r="G38" s="917">
        <v>0</v>
      </c>
      <c r="H38" s="917">
        <v>51800</v>
      </c>
    </row>
    <row r="39" spans="2:8" ht="15.75">
      <c r="B39" s="920"/>
      <c r="C39" s="941"/>
      <c r="D39" s="942"/>
      <c r="E39" s="916" t="s">
        <v>278</v>
      </c>
      <c r="F39" s="917">
        <v>964412</v>
      </c>
      <c r="G39" s="917">
        <v>1357</v>
      </c>
      <c r="H39" s="917">
        <v>1386874</v>
      </c>
    </row>
    <row r="40" spans="2:8" ht="15.75">
      <c r="B40" s="920"/>
      <c r="C40" s="941"/>
      <c r="D40" s="942"/>
      <c r="E40" s="916" t="s">
        <v>279</v>
      </c>
      <c r="F40" s="917">
        <v>768716</v>
      </c>
      <c r="G40" s="917">
        <v>161</v>
      </c>
      <c r="H40" s="917">
        <v>1076688</v>
      </c>
    </row>
    <row r="41" spans="2:8" ht="15.75">
      <c r="B41" s="920"/>
      <c r="C41" s="941"/>
      <c r="D41" s="942"/>
      <c r="E41" s="916" t="s">
        <v>281</v>
      </c>
      <c r="F41" s="917">
        <v>821730</v>
      </c>
      <c r="G41" s="917">
        <v>0</v>
      </c>
      <c r="H41" s="917">
        <v>1302832</v>
      </c>
    </row>
    <row r="42" spans="2:8" ht="15.75">
      <c r="B42" s="914"/>
      <c r="C42" s="915"/>
      <c r="D42" s="915"/>
      <c r="E42" s="916" t="s">
        <v>283</v>
      </c>
      <c r="F42" s="917">
        <v>15072</v>
      </c>
      <c r="G42" s="917">
        <v>0</v>
      </c>
      <c r="H42" s="917">
        <v>15072</v>
      </c>
    </row>
    <row r="43" spans="2:8" ht="15.75">
      <c r="B43" s="1701"/>
      <c r="C43" s="1701"/>
      <c r="D43" s="1701"/>
      <c r="E43" s="916" t="s">
        <v>284</v>
      </c>
      <c r="F43" s="917">
        <v>991475</v>
      </c>
      <c r="G43" s="917">
        <v>0</v>
      </c>
      <c r="H43" s="917">
        <v>1431401</v>
      </c>
    </row>
    <row r="44" spans="2:8" ht="15.75">
      <c r="B44" s="907"/>
      <c r="C44" s="914"/>
      <c r="D44" s="943"/>
      <c r="E44" s="916" t="s">
        <v>285</v>
      </c>
      <c r="F44" s="917">
        <v>404480</v>
      </c>
      <c r="G44" s="917">
        <v>0</v>
      </c>
      <c r="H44" s="917">
        <v>556352</v>
      </c>
    </row>
    <row r="45" spans="2:8" ht="15.75" customHeight="1">
      <c r="B45" s="920"/>
      <c r="C45" s="921"/>
      <c r="D45" s="944"/>
      <c r="E45" s="916" t="s">
        <v>286</v>
      </c>
      <c r="F45" s="917">
        <v>1098436</v>
      </c>
      <c r="G45" s="917">
        <v>161</v>
      </c>
      <c r="H45" s="917">
        <v>1696590</v>
      </c>
    </row>
    <row r="46" spans="2:8" ht="15.75">
      <c r="B46" s="924"/>
      <c r="C46" s="931"/>
      <c r="D46" s="931"/>
      <c r="E46" s="916" t="s">
        <v>287</v>
      </c>
      <c r="F46" s="917">
        <v>27032</v>
      </c>
      <c r="G46" s="917">
        <v>0</v>
      </c>
      <c r="H46" s="917">
        <v>27032</v>
      </c>
    </row>
    <row r="47" spans="2:8" ht="15.75">
      <c r="B47" s="932"/>
      <c r="C47" s="933"/>
      <c r="D47" s="933"/>
      <c r="E47" s="916" t="s">
        <v>288</v>
      </c>
      <c r="F47" s="917">
        <v>2226976</v>
      </c>
      <c r="G47" s="917">
        <v>0</v>
      </c>
      <c r="H47" s="917">
        <v>3180398</v>
      </c>
    </row>
    <row r="48" spans="2:8" ht="14.25">
      <c r="E48" s="922" t="s">
        <v>247</v>
      </c>
      <c r="F48" s="923">
        <f>SUM(F14:F47)</f>
        <v>33551275</v>
      </c>
      <c r="G48" s="923">
        <f>SUM(G14:G47)</f>
        <v>114888</v>
      </c>
      <c r="H48" s="923">
        <f>SUM(H14:H47)</f>
        <v>47479571</v>
      </c>
    </row>
    <row r="49" spans="2:8" ht="15">
      <c r="E49" s="925"/>
      <c r="F49" s="926"/>
      <c r="G49" s="927"/>
      <c r="H49" s="926"/>
    </row>
    <row r="50" spans="2:8" ht="15.75">
      <c r="D50" s="904"/>
      <c r="E50" s="1689" t="s">
        <v>291</v>
      </c>
      <c r="F50" s="1689"/>
      <c r="G50" s="1689"/>
      <c r="H50" s="1689"/>
    </row>
    <row r="51" spans="2:8" ht="28.5">
      <c r="E51" s="929" t="s">
        <v>244</v>
      </c>
      <c r="F51" s="1690" t="s">
        <v>306</v>
      </c>
      <c r="G51" s="1691"/>
      <c r="H51" s="945" t="s">
        <v>304</v>
      </c>
    </row>
    <row r="52" spans="2:8" ht="15">
      <c r="E52" s="916" t="s">
        <v>292</v>
      </c>
      <c r="F52" s="1702">
        <v>16732144</v>
      </c>
      <c r="G52" s="1702"/>
      <c r="H52" s="923">
        <v>23696292</v>
      </c>
    </row>
    <row r="53" spans="2:8" ht="15">
      <c r="E53" s="925"/>
      <c r="F53" s="946"/>
      <c r="G53" s="947"/>
      <c r="H53" s="946"/>
    </row>
    <row r="54" spans="2:8" ht="15.75">
      <c r="E54" s="930" t="s">
        <v>293</v>
      </c>
      <c r="F54" s="1693">
        <f>+F48+F52</f>
        <v>50283419</v>
      </c>
      <c r="G54" s="1693"/>
      <c r="H54" s="923">
        <f>+H48+H52</f>
        <v>71175863</v>
      </c>
    </row>
    <row r="55" spans="2:8" ht="56.1" customHeight="1">
      <c r="B55" s="1687" t="s">
        <v>294</v>
      </c>
      <c r="C55" s="1687"/>
      <c r="D55" s="1687"/>
    </row>
  </sheetData>
  <mergeCells count="19">
    <mergeCell ref="B55:D55"/>
    <mergeCell ref="B7:D7"/>
    <mergeCell ref="B8:D8"/>
    <mergeCell ref="B9:D9"/>
    <mergeCell ref="E9:H9"/>
    <mergeCell ref="B11:D11"/>
    <mergeCell ref="E11:H11"/>
    <mergeCell ref="B43:D43"/>
    <mergeCell ref="E50:H50"/>
    <mergeCell ref="F51:G51"/>
    <mergeCell ref="F52:G52"/>
    <mergeCell ref="F54:G54"/>
    <mergeCell ref="B6:D6"/>
    <mergeCell ref="E6:F6"/>
    <mergeCell ref="A1:D1"/>
    <mergeCell ref="A2:D2"/>
    <mergeCell ref="B3:D3"/>
    <mergeCell ref="E3:H3"/>
    <mergeCell ref="B5:C5"/>
  </mergeCells>
  <pageMargins left="0.47244094488188981" right="0.43" top="0.6" bottom="0.74803149606299213" header="0.31496062992125984" footer="0.31496062992125984"/>
  <pageSetup paperSize="9" scale="70" orientation="landscape" r:id="rId1"/>
  <headerFooter>
    <oddFooter>&amp;L&amp;F&amp;C&amp;P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J71"/>
  <sheetViews>
    <sheetView topLeftCell="A31" zoomScale="70" zoomScaleNormal="70" workbookViewId="0">
      <selection activeCell="H31" sqref="H31"/>
    </sheetView>
  </sheetViews>
  <sheetFormatPr defaultColWidth="12.7109375" defaultRowHeight="12.75"/>
  <cols>
    <col min="1" max="1" width="8" style="903" customWidth="1"/>
    <col min="2" max="2" width="33.140625" style="919" customWidth="1"/>
    <col min="3" max="3" width="32" style="919" customWidth="1"/>
    <col min="4" max="4" width="42.42578125" style="904" customWidth="1"/>
    <col min="5" max="5" width="30.28515625" style="904" customWidth="1"/>
    <col min="6" max="6" width="27.85546875" style="904" customWidth="1"/>
    <col min="7" max="7" width="15.85546875" style="904" customWidth="1"/>
    <col min="8" max="249" width="12.7109375" style="904"/>
    <col min="250" max="250" width="9" style="904" customWidth="1"/>
    <col min="251" max="251" width="34.5703125" style="904" customWidth="1"/>
    <col min="252" max="252" width="33.140625" style="904" customWidth="1"/>
    <col min="253" max="253" width="50" style="904" customWidth="1"/>
    <col min="254" max="254" width="25.5703125" style="904" customWidth="1"/>
    <col min="255" max="255" width="19.5703125" style="904" customWidth="1"/>
    <col min="256" max="505" width="12.7109375" style="904"/>
    <col min="506" max="506" width="9" style="904" customWidth="1"/>
    <col min="507" max="507" width="34.5703125" style="904" customWidth="1"/>
    <col min="508" max="508" width="33.140625" style="904" customWidth="1"/>
    <col min="509" max="509" width="50" style="904" customWidth="1"/>
    <col min="510" max="510" width="25.5703125" style="904" customWidth="1"/>
    <col min="511" max="511" width="19.5703125" style="904" customWidth="1"/>
    <col min="512" max="761" width="12.7109375" style="904"/>
    <col min="762" max="762" width="9" style="904" customWidth="1"/>
    <col min="763" max="763" width="34.5703125" style="904" customWidth="1"/>
    <col min="764" max="764" width="33.140625" style="904" customWidth="1"/>
    <col min="765" max="765" width="50" style="904" customWidth="1"/>
    <col min="766" max="766" width="25.5703125" style="904" customWidth="1"/>
    <col min="767" max="767" width="19.5703125" style="904" customWidth="1"/>
    <col min="768" max="1017" width="12.7109375" style="904"/>
    <col min="1018" max="1018" width="9" style="904" customWidth="1"/>
    <col min="1019" max="1019" width="34.5703125" style="904" customWidth="1"/>
    <col min="1020" max="1020" width="33.140625" style="904" customWidth="1"/>
    <col min="1021" max="1021" width="50" style="904" customWidth="1"/>
    <col min="1022" max="1022" width="25.5703125" style="904" customWidth="1"/>
    <col min="1023" max="1023" width="19.5703125" style="904" customWidth="1"/>
    <col min="1024" max="1273" width="12.7109375" style="904"/>
    <col min="1274" max="1274" width="9" style="904" customWidth="1"/>
    <col min="1275" max="1275" width="34.5703125" style="904" customWidth="1"/>
    <col min="1276" max="1276" width="33.140625" style="904" customWidth="1"/>
    <col min="1277" max="1277" width="50" style="904" customWidth="1"/>
    <col min="1278" max="1278" width="25.5703125" style="904" customWidth="1"/>
    <col min="1279" max="1279" width="19.5703125" style="904" customWidth="1"/>
    <col min="1280" max="1529" width="12.7109375" style="904"/>
    <col min="1530" max="1530" width="9" style="904" customWidth="1"/>
    <col min="1531" max="1531" width="34.5703125" style="904" customWidth="1"/>
    <col min="1532" max="1532" width="33.140625" style="904" customWidth="1"/>
    <col min="1533" max="1533" width="50" style="904" customWidth="1"/>
    <col min="1534" max="1534" width="25.5703125" style="904" customWidth="1"/>
    <col min="1535" max="1535" width="19.5703125" style="904" customWidth="1"/>
    <col min="1536" max="1785" width="12.7109375" style="904"/>
    <col min="1786" max="1786" width="9" style="904" customWidth="1"/>
    <col min="1787" max="1787" width="34.5703125" style="904" customWidth="1"/>
    <col min="1788" max="1788" width="33.140625" style="904" customWidth="1"/>
    <col min="1789" max="1789" width="50" style="904" customWidth="1"/>
    <col min="1790" max="1790" width="25.5703125" style="904" customWidth="1"/>
    <col min="1791" max="1791" width="19.5703125" style="904" customWidth="1"/>
    <col min="1792" max="2041" width="12.7109375" style="904"/>
    <col min="2042" max="2042" width="9" style="904" customWidth="1"/>
    <col min="2043" max="2043" width="34.5703125" style="904" customWidth="1"/>
    <col min="2044" max="2044" width="33.140625" style="904" customWidth="1"/>
    <col min="2045" max="2045" width="50" style="904" customWidth="1"/>
    <col min="2046" max="2046" width="25.5703125" style="904" customWidth="1"/>
    <col min="2047" max="2047" width="19.5703125" style="904" customWidth="1"/>
    <col min="2048" max="2297" width="12.7109375" style="904"/>
    <col min="2298" max="2298" width="9" style="904" customWidth="1"/>
    <col min="2299" max="2299" width="34.5703125" style="904" customWidth="1"/>
    <col min="2300" max="2300" width="33.140625" style="904" customWidth="1"/>
    <col min="2301" max="2301" width="50" style="904" customWidth="1"/>
    <col min="2302" max="2302" width="25.5703125" style="904" customWidth="1"/>
    <col min="2303" max="2303" width="19.5703125" style="904" customWidth="1"/>
    <col min="2304" max="2553" width="12.7109375" style="904"/>
    <col min="2554" max="2554" width="9" style="904" customWidth="1"/>
    <col min="2555" max="2555" width="34.5703125" style="904" customWidth="1"/>
    <col min="2556" max="2556" width="33.140625" style="904" customWidth="1"/>
    <col min="2557" max="2557" width="50" style="904" customWidth="1"/>
    <col min="2558" max="2558" width="25.5703125" style="904" customWidth="1"/>
    <col min="2559" max="2559" width="19.5703125" style="904" customWidth="1"/>
    <col min="2560" max="2809" width="12.7109375" style="904"/>
    <col min="2810" max="2810" width="9" style="904" customWidth="1"/>
    <col min="2811" max="2811" width="34.5703125" style="904" customWidth="1"/>
    <col min="2812" max="2812" width="33.140625" style="904" customWidth="1"/>
    <col min="2813" max="2813" width="50" style="904" customWidth="1"/>
    <col min="2814" max="2814" width="25.5703125" style="904" customWidth="1"/>
    <col min="2815" max="2815" width="19.5703125" style="904" customWidth="1"/>
    <col min="2816" max="3065" width="12.7109375" style="904"/>
    <col min="3066" max="3066" width="9" style="904" customWidth="1"/>
    <col min="3067" max="3067" width="34.5703125" style="904" customWidth="1"/>
    <col min="3068" max="3068" width="33.140625" style="904" customWidth="1"/>
    <col min="3069" max="3069" width="50" style="904" customWidth="1"/>
    <col min="3070" max="3070" width="25.5703125" style="904" customWidth="1"/>
    <col min="3071" max="3071" width="19.5703125" style="904" customWidth="1"/>
    <col min="3072" max="3321" width="12.7109375" style="904"/>
    <col min="3322" max="3322" width="9" style="904" customWidth="1"/>
    <col min="3323" max="3323" width="34.5703125" style="904" customWidth="1"/>
    <col min="3324" max="3324" width="33.140625" style="904" customWidth="1"/>
    <col min="3325" max="3325" width="50" style="904" customWidth="1"/>
    <col min="3326" max="3326" width="25.5703125" style="904" customWidth="1"/>
    <col min="3327" max="3327" width="19.5703125" style="904" customWidth="1"/>
    <col min="3328" max="3577" width="12.7109375" style="904"/>
    <col min="3578" max="3578" width="9" style="904" customWidth="1"/>
    <col min="3579" max="3579" width="34.5703125" style="904" customWidth="1"/>
    <col min="3580" max="3580" width="33.140625" style="904" customWidth="1"/>
    <col min="3581" max="3581" width="50" style="904" customWidth="1"/>
    <col min="3582" max="3582" width="25.5703125" style="904" customWidth="1"/>
    <col min="3583" max="3583" width="19.5703125" style="904" customWidth="1"/>
    <col min="3584" max="3833" width="12.7109375" style="904"/>
    <col min="3834" max="3834" width="9" style="904" customWidth="1"/>
    <col min="3835" max="3835" width="34.5703125" style="904" customWidth="1"/>
    <col min="3836" max="3836" width="33.140625" style="904" customWidth="1"/>
    <col min="3837" max="3837" width="50" style="904" customWidth="1"/>
    <col min="3838" max="3838" width="25.5703125" style="904" customWidth="1"/>
    <col min="3839" max="3839" width="19.5703125" style="904" customWidth="1"/>
    <col min="3840" max="4089" width="12.7109375" style="904"/>
    <col min="4090" max="4090" width="9" style="904" customWidth="1"/>
    <col min="4091" max="4091" width="34.5703125" style="904" customWidth="1"/>
    <col min="4092" max="4092" width="33.140625" style="904" customWidth="1"/>
    <col min="4093" max="4093" width="50" style="904" customWidth="1"/>
    <col min="4094" max="4094" width="25.5703125" style="904" customWidth="1"/>
    <col min="4095" max="4095" width="19.5703125" style="904" customWidth="1"/>
    <col min="4096" max="4345" width="12.7109375" style="904"/>
    <col min="4346" max="4346" width="9" style="904" customWidth="1"/>
    <col min="4347" max="4347" width="34.5703125" style="904" customWidth="1"/>
    <col min="4348" max="4348" width="33.140625" style="904" customWidth="1"/>
    <col min="4349" max="4349" width="50" style="904" customWidth="1"/>
    <col min="4350" max="4350" width="25.5703125" style="904" customWidth="1"/>
    <col min="4351" max="4351" width="19.5703125" style="904" customWidth="1"/>
    <col min="4352" max="4601" width="12.7109375" style="904"/>
    <col min="4602" max="4602" width="9" style="904" customWidth="1"/>
    <col min="4603" max="4603" width="34.5703125" style="904" customWidth="1"/>
    <col min="4604" max="4604" width="33.140625" style="904" customWidth="1"/>
    <col min="4605" max="4605" width="50" style="904" customWidth="1"/>
    <col min="4606" max="4606" width="25.5703125" style="904" customWidth="1"/>
    <col min="4607" max="4607" width="19.5703125" style="904" customWidth="1"/>
    <col min="4608" max="4857" width="12.7109375" style="904"/>
    <col min="4858" max="4858" width="9" style="904" customWidth="1"/>
    <col min="4859" max="4859" width="34.5703125" style="904" customWidth="1"/>
    <col min="4860" max="4860" width="33.140625" style="904" customWidth="1"/>
    <col min="4861" max="4861" width="50" style="904" customWidth="1"/>
    <col min="4862" max="4862" width="25.5703125" style="904" customWidth="1"/>
    <col min="4863" max="4863" width="19.5703125" style="904" customWidth="1"/>
    <col min="4864" max="5113" width="12.7109375" style="904"/>
    <col min="5114" max="5114" width="9" style="904" customWidth="1"/>
    <col min="5115" max="5115" width="34.5703125" style="904" customWidth="1"/>
    <col min="5116" max="5116" width="33.140625" style="904" customWidth="1"/>
    <col min="5117" max="5117" width="50" style="904" customWidth="1"/>
    <col min="5118" max="5118" width="25.5703125" style="904" customWidth="1"/>
    <col min="5119" max="5119" width="19.5703125" style="904" customWidth="1"/>
    <col min="5120" max="5369" width="12.7109375" style="904"/>
    <col min="5370" max="5370" width="9" style="904" customWidth="1"/>
    <col min="5371" max="5371" width="34.5703125" style="904" customWidth="1"/>
    <col min="5372" max="5372" width="33.140625" style="904" customWidth="1"/>
    <col min="5373" max="5373" width="50" style="904" customWidth="1"/>
    <col min="5374" max="5374" width="25.5703125" style="904" customWidth="1"/>
    <col min="5375" max="5375" width="19.5703125" style="904" customWidth="1"/>
    <col min="5376" max="5625" width="12.7109375" style="904"/>
    <col min="5626" max="5626" width="9" style="904" customWidth="1"/>
    <col min="5627" max="5627" width="34.5703125" style="904" customWidth="1"/>
    <col min="5628" max="5628" width="33.140625" style="904" customWidth="1"/>
    <col min="5629" max="5629" width="50" style="904" customWidth="1"/>
    <col min="5630" max="5630" width="25.5703125" style="904" customWidth="1"/>
    <col min="5631" max="5631" width="19.5703125" style="904" customWidth="1"/>
    <col min="5632" max="5881" width="12.7109375" style="904"/>
    <col min="5882" max="5882" width="9" style="904" customWidth="1"/>
    <col min="5883" max="5883" width="34.5703125" style="904" customWidth="1"/>
    <col min="5884" max="5884" width="33.140625" style="904" customWidth="1"/>
    <col min="5885" max="5885" width="50" style="904" customWidth="1"/>
    <col min="5886" max="5886" width="25.5703125" style="904" customWidth="1"/>
    <col min="5887" max="5887" width="19.5703125" style="904" customWidth="1"/>
    <col min="5888" max="6137" width="12.7109375" style="904"/>
    <col min="6138" max="6138" width="9" style="904" customWidth="1"/>
    <col min="6139" max="6139" width="34.5703125" style="904" customWidth="1"/>
    <col min="6140" max="6140" width="33.140625" style="904" customWidth="1"/>
    <col min="6141" max="6141" width="50" style="904" customWidth="1"/>
    <col min="6142" max="6142" width="25.5703125" style="904" customWidth="1"/>
    <col min="6143" max="6143" width="19.5703125" style="904" customWidth="1"/>
    <col min="6144" max="6393" width="12.7109375" style="904"/>
    <col min="6394" max="6394" width="9" style="904" customWidth="1"/>
    <col min="6395" max="6395" width="34.5703125" style="904" customWidth="1"/>
    <col min="6396" max="6396" width="33.140625" style="904" customWidth="1"/>
    <col min="6397" max="6397" width="50" style="904" customWidth="1"/>
    <col min="6398" max="6398" width="25.5703125" style="904" customWidth="1"/>
    <col min="6399" max="6399" width="19.5703125" style="904" customWidth="1"/>
    <col min="6400" max="6649" width="12.7109375" style="904"/>
    <col min="6650" max="6650" width="9" style="904" customWidth="1"/>
    <col min="6651" max="6651" width="34.5703125" style="904" customWidth="1"/>
    <col min="6652" max="6652" width="33.140625" style="904" customWidth="1"/>
    <col min="6653" max="6653" width="50" style="904" customWidth="1"/>
    <col min="6654" max="6654" width="25.5703125" style="904" customWidth="1"/>
    <col min="6655" max="6655" width="19.5703125" style="904" customWidth="1"/>
    <col min="6656" max="6905" width="12.7109375" style="904"/>
    <col min="6906" max="6906" width="9" style="904" customWidth="1"/>
    <col min="6907" max="6907" width="34.5703125" style="904" customWidth="1"/>
    <col min="6908" max="6908" width="33.140625" style="904" customWidth="1"/>
    <col min="6909" max="6909" width="50" style="904" customWidth="1"/>
    <col min="6910" max="6910" width="25.5703125" style="904" customWidth="1"/>
    <col min="6911" max="6911" width="19.5703125" style="904" customWidth="1"/>
    <col min="6912" max="7161" width="12.7109375" style="904"/>
    <col min="7162" max="7162" width="9" style="904" customWidth="1"/>
    <col min="7163" max="7163" width="34.5703125" style="904" customWidth="1"/>
    <col min="7164" max="7164" width="33.140625" style="904" customWidth="1"/>
    <col min="7165" max="7165" width="50" style="904" customWidth="1"/>
    <col min="7166" max="7166" width="25.5703125" style="904" customWidth="1"/>
    <col min="7167" max="7167" width="19.5703125" style="904" customWidth="1"/>
    <col min="7168" max="7417" width="12.7109375" style="904"/>
    <col min="7418" max="7418" width="9" style="904" customWidth="1"/>
    <col min="7419" max="7419" width="34.5703125" style="904" customWidth="1"/>
    <col min="7420" max="7420" width="33.140625" style="904" customWidth="1"/>
    <col min="7421" max="7421" width="50" style="904" customWidth="1"/>
    <col min="7422" max="7422" width="25.5703125" style="904" customWidth="1"/>
    <col min="7423" max="7423" width="19.5703125" style="904" customWidth="1"/>
    <col min="7424" max="7673" width="12.7109375" style="904"/>
    <col min="7674" max="7674" width="9" style="904" customWidth="1"/>
    <col min="7675" max="7675" width="34.5703125" style="904" customWidth="1"/>
    <col min="7676" max="7676" width="33.140625" style="904" customWidth="1"/>
    <col min="7677" max="7677" width="50" style="904" customWidth="1"/>
    <col min="7678" max="7678" width="25.5703125" style="904" customWidth="1"/>
    <col min="7679" max="7679" width="19.5703125" style="904" customWidth="1"/>
    <col min="7680" max="7929" width="12.7109375" style="904"/>
    <col min="7930" max="7930" width="9" style="904" customWidth="1"/>
    <col min="7931" max="7931" width="34.5703125" style="904" customWidth="1"/>
    <col min="7932" max="7932" width="33.140625" style="904" customWidth="1"/>
    <col min="7933" max="7933" width="50" style="904" customWidth="1"/>
    <col min="7934" max="7934" width="25.5703125" style="904" customWidth="1"/>
    <col min="7935" max="7935" width="19.5703125" style="904" customWidth="1"/>
    <col min="7936" max="8185" width="12.7109375" style="904"/>
    <col min="8186" max="8186" width="9" style="904" customWidth="1"/>
    <col min="8187" max="8187" width="34.5703125" style="904" customWidth="1"/>
    <col min="8188" max="8188" width="33.140625" style="904" customWidth="1"/>
    <col min="8189" max="8189" width="50" style="904" customWidth="1"/>
    <col min="8190" max="8190" width="25.5703125" style="904" customWidth="1"/>
    <col min="8191" max="8191" width="19.5703125" style="904" customWidth="1"/>
    <col min="8192" max="8441" width="12.7109375" style="904"/>
    <col min="8442" max="8442" width="9" style="904" customWidth="1"/>
    <col min="8443" max="8443" width="34.5703125" style="904" customWidth="1"/>
    <col min="8444" max="8444" width="33.140625" style="904" customWidth="1"/>
    <col min="8445" max="8445" width="50" style="904" customWidth="1"/>
    <col min="8446" max="8446" width="25.5703125" style="904" customWidth="1"/>
    <col min="8447" max="8447" width="19.5703125" style="904" customWidth="1"/>
    <col min="8448" max="8697" width="12.7109375" style="904"/>
    <col min="8698" max="8698" width="9" style="904" customWidth="1"/>
    <col min="8699" max="8699" width="34.5703125" style="904" customWidth="1"/>
    <col min="8700" max="8700" width="33.140625" style="904" customWidth="1"/>
    <col min="8701" max="8701" width="50" style="904" customWidth="1"/>
    <col min="8702" max="8702" width="25.5703125" style="904" customWidth="1"/>
    <col min="8703" max="8703" width="19.5703125" style="904" customWidth="1"/>
    <col min="8704" max="8953" width="12.7109375" style="904"/>
    <col min="8954" max="8954" width="9" style="904" customWidth="1"/>
    <col min="8955" max="8955" width="34.5703125" style="904" customWidth="1"/>
    <col min="8956" max="8956" width="33.140625" style="904" customWidth="1"/>
    <col min="8957" max="8957" width="50" style="904" customWidth="1"/>
    <col min="8958" max="8958" width="25.5703125" style="904" customWidth="1"/>
    <col min="8959" max="8959" width="19.5703125" style="904" customWidth="1"/>
    <col min="8960" max="9209" width="12.7109375" style="904"/>
    <col min="9210" max="9210" width="9" style="904" customWidth="1"/>
    <col min="9211" max="9211" width="34.5703125" style="904" customWidth="1"/>
    <col min="9212" max="9212" width="33.140625" style="904" customWidth="1"/>
    <col min="9213" max="9213" width="50" style="904" customWidth="1"/>
    <col min="9214" max="9214" width="25.5703125" style="904" customWidth="1"/>
    <col min="9215" max="9215" width="19.5703125" style="904" customWidth="1"/>
    <col min="9216" max="9465" width="12.7109375" style="904"/>
    <col min="9466" max="9466" width="9" style="904" customWidth="1"/>
    <col min="9467" max="9467" width="34.5703125" style="904" customWidth="1"/>
    <col min="9468" max="9468" width="33.140625" style="904" customWidth="1"/>
    <col min="9469" max="9469" width="50" style="904" customWidth="1"/>
    <col min="9470" max="9470" width="25.5703125" style="904" customWidth="1"/>
    <col min="9471" max="9471" width="19.5703125" style="904" customWidth="1"/>
    <col min="9472" max="9721" width="12.7109375" style="904"/>
    <col min="9722" max="9722" width="9" style="904" customWidth="1"/>
    <col min="9723" max="9723" width="34.5703125" style="904" customWidth="1"/>
    <col min="9724" max="9724" width="33.140625" style="904" customWidth="1"/>
    <col min="9725" max="9725" width="50" style="904" customWidth="1"/>
    <col min="9726" max="9726" width="25.5703125" style="904" customWidth="1"/>
    <col min="9727" max="9727" width="19.5703125" style="904" customWidth="1"/>
    <col min="9728" max="9977" width="12.7109375" style="904"/>
    <col min="9978" max="9978" width="9" style="904" customWidth="1"/>
    <col min="9979" max="9979" width="34.5703125" style="904" customWidth="1"/>
    <col min="9980" max="9980" width="33.140625" style="904" customWidth="1"/>
    <col min="9981" max="9981" width="50" style="904" customWidth="1"/>
    <col min="9982" max="9982" width="25.5703125" style="904" customWidth="1"/>
    <col min="9983" max="9983" width="19.5703125" style="904" customWidth="1"/>
    <col min="9984" max="10233" width="12.7109375" style="904"/>
    <col min="10234" max="10234" width="9" style="904" customWidth="1"/>
    <col min="10235" max="10235" width="34.5703125" style="904" customWidth="1"/>
    <col min="10236" max="10236" width="33.140625" style="904" customWidth="1"/>
    <col min="10237" max="10237" width="50" style="904" customWidth="1"/>
    <col min="10238" max="10238" width="25.5703125" style="904" customWidth="1"/>
    <col min="10239" max="10239" width="19.5703125" style="904" customWidth="1"/>
    <col min="10240" max="10489" width="12.7109375" style="904"/>
    <col min="10490" max="10490" width="9" style="904" customWidth="1"/>
    <col min="10491" max="10491" width="34.5703125" style="904" customWidth="1"/>
    <col min="10492" max="10492" width="33.140625" style="904" customWidth="1"/>
    <col min="10493" max="10493" width="50" style="904" customWidth="1"/>
    <col min="10494" max="10494" width="25.5703125" style="904" customWidth="1"/>
    <col min="10495" max="10495" width="19.5703125" style="904" customWidth="1"/>
    <col min="10496" max="10745" width="12.7109375" style="904"/>
    <col min="10746" max="10746" width="9" style="904" customWidth="1"/>
    <col min="10747" max="10747" width="34.5703125" style="904" customWidth="1"/>
    <col min="10748" max="10748" width="33.140625" style="904" customWidth="1"/>
    <col min="10749" max="10749" width="50" style="904" customWidth="1"/>
    <col min="10750" max="10750" width="25.5703125" style="904" customWidth="1"/>
    <col min="10751" max="10751" width="19.5703125" style="904" customWidth="1"/>
    <col min="10752" max="11001" width="12.7109375" style="904"/>
    <col min="11002" max="11002" width="9" style="904" customWidth="1"/>
    <col min="11003" max="11003" width="34.5703125" style="904" customWidth="1"/>
    <col min="11004" max="11004" width="33.140625" style="904" customWidth="1"/>
    <col min="11005" max="11005" width="50" style="904" customWidth="1"/>
    <col min="11006" max="11006" width="25.5703125" style="904" customWidth="1"/>
    <col min="11007" max="11007" width="19.5703125" style="904" customWidth="1"/>
    <col min="11008" max="11257" width="12.7109375" style="904"/>
    <col min="11258" max="11258" width="9" style="904" customWidth="1"/>
    <col min="11259" max="11259" width="34.5703125" style="904" customWidth="1"/>
    <col min="11260" max="11260" width="33.140625" style="904" customWidth="1"/>
    <col min="11261" max="11261" width="50" style="904" customWidth="1"/>
    <col min="11262" max="11262" width="25.5703125" style="904" customWidth="1"/>
    <col min="11263" max="11263" width="19.5703125" style="904" customWidth="1"/>
    <col min="11264" max="11513" width="12.7109375" style="904"/>
    <col min="11514" max="11514" width="9" style="904" customWidth="1"/>
    <col min="11515" max="11515" width="34.5703125" style="904" customWidth="1"/>
    <col min="11516" max="11516" width="33.140625" style="904" customWidth="1"/>
    <col min="11517" max="11517" width="50" style="904" customWidth="1"/>
    <col min="11518" max="11518" width="25.5703125" style="904" customWidth="1"/>
    <col min="11519" max="11519" width="19.5703125" style="904" customWidth="1"/>
    <col min="11520" max="11769" width="12.7109375" style="904"/>
    <col min="11770" max="11770" width="9" style="904" customWidth="1"/>
    <col min="11771" max="11771" width="34.5703125" style="904" customWidth="1"/>
    <col min="11772" max="11772" width="33.140625" style="904" customWidth="1"/>
    <col min="11773" max="11773" width="50" style="904" customWidth="1"/>
    <col min="11774" max="11774" width="25.5703125" style="904" customWidth="1"/>
    <col min="11775" max="11775" width="19.5703125" style="904" customWidth="1"/>
    <col min="11776" max="12025" width="12.7109375" style="904"/>
    <col min="12026" max="12026" width="9" style="904" customWidth="1"/>
    <col min="12027" max="12027" width="34.5703125" style="904" customWidth="1"/>
    <col min="12028" max="12028" width="33.140625" style="904" customWidth="1"/>
    <col min="12029" max="12029" width="50" style="904" customWidth="1"/>
    <col min="12030" max="12030" width="25.5703125" style="904" customWidth="1"/>
    <col min="12031" max="12031" width="19.5703125" style="904" customWidth="1"/>
    <col min="12032" max="12281" width="12.7109375" style="904"/>
    <col min="12282" max="12282" width="9" style="904" customWidth="1"/>
    <col min="12283" max="12283" width="34.5703125" style="904" customWidth="1"/>
    <col min="12284" max="12284" width="33.140625" style="904" customWidth="1"/>
    <col min="12285" max="12285" width="50" style="904" customWidth="1"/>
    <col min="12286" max="12286" width="25.5703125" style="904" customWidth="1"/>
    <col min="12287" max="12287" width="19.5703125" style="904" customWidth="1"/>
    <col min="12288" max="12537" width="12.7109375" style="904"/>
    <col min="12538" max="12538" width="9" style="904" customWidth="1"/>
    <col min="12539" max="12539" width="34.5703125" style="904" customWidth="1"/>
    <col min="12540" max="12540" width="33.140625" style="904" customWidth="1"/>
    <col min="12541" max="12541" width="50" style="904" customWidth="1"/>
    <col min="12542" max="12542" width="25.5703125" style="904" customWidth="1"/>
    <col min="12543" max="12543" width="19.5703125" style="904" customWidth="1"/>
    <col min="12544" max="12793" width="12.7109375" style="904"/>
    <col min="12794" max="12794" width="9" style="904" customWidth="1"/>
    <col min="12795" max="12795" width="34.5703125" style="904" customWidth="1"/>
    <col min="12796" max="12796" width="33.140625" style="904" customWidth="1"/>
    <col min="12797" max="12797" width="50" style="904" customWidth="1"/>
    <col min="12798" max="12798" width="25.5703125" style="904" customWidth="1"/>
    <col min="12799" max="12799" width="19.5703125" style="904" customWidth="1"/>
    <col min="12800" max="13049" width="12.7109375" style="904"/>
    <col min="13050" max="13050" width="9" style="904" customWidth="1"/>
    <col min="13051" max="13051" width="34.5703125" style="904" customWidth="1"/>
    <col min="13052" max="13052" width="33.140625" style="904" customWidth="1"/>
    <col min="13053" max="13053" width="50" style="904" customWidth="1"/>
    <col min="13054" max="13054" width="25.5703125" style="904" customWidth="1"/>
    <col min="13055" max="13055" width="19.5703125" style="904" customWidth="1"/>
    <col min="13056" max="13305" width="12.7109375" style="904"/>
    <col min="13306" max="13306" width="9" style="904" customWidth="1"/>
    <col min="13307" max="13307" width="34.5703125" style="904" customWidth="1"/>
    <col min="13308" max="13308" width="33.140625" style="904" customWidth="1"/>
    <col min="13309" max="13309" width="50" style="904" customWidth="1"/>
    <col min="13310" max="13310" width="25.5703125" style="904" customWidth="1"/>
    <col min="13311" max="13311" width="19.5703125" style="904" customWidth="1"/>
    <col min="13312" max="13561" width="12.7109375" style="904"/>
    <col min="13562" max="13562" width="9" style="904" customWidth="1"/>
    <col min="13563" max="13563" width="34.5703125" style="904" customWidth="1"/>
    <col min="13564" max="13564" width="33.140625" style="904" customWidth="1"/>
    <col min="13565" max="13565" width="50" style="904" customWidth="1"/>
    <col min="13566" max="13566" width="25.5703125" style="904" customWidth="1"/>
    <col min="13567" max="13567" width="19.5703125" style="904" customWidth="1"/>
    <col min="13568" max="13817" width="12.7109375" style="904"/>
    <col min="13818" max="13818" width="9" style="904" customWidth="1"/>
    <col min="13819" max="13819" width="34.5703125" style="904" customWidth="1"/>
    <col min="13820" max="13820" width="33.140625" style="904" customWidth="1"/>
    <col min="13821" max="13821" width="50" style="904" customWidth="1"/>
    <col min="13822" max="13822" width="25.5703125" style="904" customWidth="1"/>
    <col min="13823" max="13823" width="19.5703125" style="904" customWidth="1"/>
    <col min="13824" max="14073" width="12.7109375" style="904"/>
    <col min="14074" max="14074" width="9" style="904" customWidth="1"/>
    <col min="14075" max="14075" width="34.5703125" style="904" customWidth="1"/>
    <col min="14076" max="14076" width="33.140625" style="904" customWidth="1"/>
    <col min="14077" max="14077" width="50" style="904" customWidth="1"/>
    <col min="14078" max="14078" width="25.5703125" style="904" customWidth="1"/>
    <col min="14079" max="14079" width="19.5703125" style="904" customWidth="1"/>
    <col min="14080" max="14329" width="12.7109375" style="904"/>
    <col min="14330" max="14330" width="9" style="904" customWidth="1"/>
    <col min="14331" max="14331" width="34.5703125" style="904" customWidth="1"/>
    <col min="14332" max="14332" width="33.140625" style="904" customWidth="1"/>
    <col min="14333" max="14333" width="50" style="904" customWidth="1"/>
    <col min="14334" max="14334" width="25.5703125" style="904" customWidth="1"/>
    <col min="14335" max="14335" width="19.5703125" style="904" customWidth="1"/>
    <col min="14336" max="14585" width="12.7109375" style="904"/>
    <col min="14586" max="14586" width="9" style="904" customWidth="1"/>
    <col min="14587" max="14587" width="34.5703125" style="904" customWidth="1"/>
    <col min="14588" max="14588" width="33.140625" style="904" customWidth="1"/>
    <col min="14589" max="14589" width="50" style="904" customWidth="1"/>
    <col min="14590" max="14590" width="25.5703125" style="904" customWidth="1"/>
    <col min="14591" max="14591" width="19.5703125" style="904" customWidth="1"/>
    <col min="14592" max="14841" width="12.7109375" style="904"/>
    <col min="14842" max="14842" width="9" style="904" customWidth="1"/>
    <col min="14843" max="14843" width="34.5703125" style="904" customWidth="1"/>
    <col min="14844" max="14844" width="33.140625" style="904" customWidth="1"/>
    <col min="14845" max="14845" width="50" style="904" customWidth="1"/>
    <col min="14846" max="14846" width="25.5703125" style="904" customWidth="1"/>
    <col min="14847" max="14847" width="19.5703125" style="904" customWidth="1"/>
    <col min="14848" max="15097" width="12.7109375" style="904"/>
    <col min="15098" max="15098" width="9" style="904" customWidth="1"/>
    <col min="15099" max="15099" width="34.5703125" style="904" customWidth="1"/>
    <col min="15100" max="15100" width="33.140625" style="904" customWidth="1"/>
    <col min="15101" max="15101" width="50" style="904" customWidth="1"/>
    <col min="15102" max="15102" width="25.5703125" style="904" customWidth="1"/>
    <col min="15103" max="15103" width="19.5703125" style="904" customWidth="1"/>
    <col min="15104" max="15353" width="12.7109375" style="904"/>
    <col min="15354" max="15354" width="9" style="904" customWidth="1"/>
    <col min="15355" max="15355" width="34.5703125" style="904" customWidth="1"/>
    <col min="15356" max="15356" width="33.140625" style="904" customWidth="1"/>
    <col min="15357" max="15357" width="50" style="904" customWidth="1"/>
    <col min="15358" max="15358" width="25.5703125" style="904" customWidth="1"/>
    <col min="15359" max="15359" width="19.5703125" style="904" customWidth="1"/>
    <col min="15360" max="15609" width="12.7109375" style="904"/>
    <col min="15610" max="15610" width="9" style="904" customWidth="1"/>
    <col min="15611" max="15611" width="34.5703125" style="904" customWidth="1"/>
    <col min="15612" max="15612" width="33.140625" style="904" customWidth="1"/>
    <col min="15613" max="15613" width="50" style="904" customWidth="1"/>
    <col min="15614" max="15614" width="25.5703125" style="904" customWidth="1"/>
    <col min="15615" max="15615" width="19.5703125" style="904" customWidth="1"/>
    <col min="15616" max="15865" width="12.7109375" style="904"/>
    <col min="15866" max="15866" width="9" style="904" customWidth="1"/>
    <col min="15867" max="15867" width="34.5703125" style="904" customWidth="1"/>
    <col min="15868" max="15868" width="33.140625" style="904" customWidth="1"/>
    <col min="15869" max="15869" width="50" style="904" customWidth="1"/>
    <col min="15870" max="15870" width="25.5703125" style="904" customWidth="1"/>
    <col min="15871" max="15871" width="19.5703125" style="904" customWidth="1"/>
    <col min="15872" max="16121" width="12.7109375" style="904"/>
    <col min="16122" max="16122" width="9" style="904" customWidth="1"/>
    <col min="16123" max="16123" width="34.5703125" style="904" customWidth="1"/>
    <col min="16124" max="16124" width="33.140625" style="904" customWidth="1"/>
    <col min="16125" max="16125" width="50" style="904" customWidth="1"/>
    <col min="16126" max="16126" width="25.5703125" style="904" customWidth="1"/>
    <col min="16127" max="16127" width="19.5703125" style="904" customWidth="1"/>
    <col min="16128" max="16384" width="12.7109375" style="904"/>
  </cols>
  <sheetData>
    <row r="1" spans="1:7" s="900" customFormat="1" ht="13.5">
      <c r="A1" s="1677"/>
      <c r="B1" s="1677"/>
      <c r="C1" s="1677"/>
    </row>
    <row r="2" spans="1:7" s="900" customFormat="1" ht="14.25" thickBot="1">
      <c r="A2" s="1677"/>
      <c r="B2" s="1677"/>
      <c r="C2" s="1677"/>
    </row>
    <row r="3" spans="1:7" s="1275" customFormat="1" ht="28.5" customHeight="1" thickBot="1">
      <c r="A3" s="901"/>
      <c r="B3" s="1678" t="s">
        <v>239</v>
      </c>
      <c r="C3" s="1679"/>
      <c r="D3" s="1694" t="s">
        <v>63</v>
      </c>
      <c r="E3" s="1695"/>
      <c r="F3" s="1696"/>
      <c r="G3" s="1276" t="s">
        <v>64</v>
      </c>
    </row>
    <row r="4" spans="1:7" s="902" customFormat="1" ht="13.5">
      <c r="A4" s="901"/>
      <c r="B4" s="899"/>
      <c r="C4" s="899"/>
    </row>
    <row r="5" spans="1:7" s="902" customFormat="1">
      <c r="A5" s="901"/>
      <c r="B5" s="1683"/>
      <c r="C5" s="1683"/>
    </row>
    <row r="6" spans="1:7" s="902" customFormat="1">
      <c r="A6" s="901"/>
      <c r="B6" s="1683" t="s">
        <v>152</v>
      </c>
      <c r="C6" s="1683"/>
      <c r="D6" s="1684" t="s">
        <v>344</v>
      </c>
      <c r="E6" s="1684"/>
    </row>
    <row r="7" spans="1:7" s="902" customFormat="1">
      <c r="A7" s="901"/>
      <c r="B7" s="1684"/>
      <c r="C7" s="1684"/>
    </row>
    <row r="8" spans="1:7" ht="15.75" customHeight="1">
      <c r="B8" s="1685" t="s">
        <v>307</v>
      </c>
      <c r="C8" s="1685"/>
      <c r="F8" s="905" t="s">
        <v>307</v>
      </c>
    </row>
    <row r="9" spans="1:7" ht="69.599999999999994" customHeight="1">
      <c r="A9" s="974">
        <f>'8_piel'!A9+1</f>
        <v>53</v>
      </c>
      <c r="B9" s="1698" t="s">
        <v>308</v>
      </c>
      <c r="C9" s="1698"/>
      <c r="D9" s="1698" t="s">
        <v>308</v>
      </c>
      <c r="E9" s="1698"/>
      <c r="F9" s="1698"/>
      <c r="G9" s="975" t="s">
        <v>66</v>
      </c>
    </row>
    <row r="10" spans="1:7" ht="15.75">
      <c r="B10" s="906"/>
      <c r="C10" s="906"/>
      <c r="D10" s="906"/>
      <c r="E10" s="906"/>
    </row>
    <row r="11" spans="1:7" ht="18.600000000000001" customHeight="1">
      <c r="B11" s="1676"/>
      <c r="C11" s="1676"/>
      <c r="D11" s="1700" t="s">
        <v>302</v>
      </c>
      <c r="E11" s="1700"/>
      <c r="F11" s="1700"/>
    </row>
    <row r="12" spans="1:7" ht="98.25" customHeight="1">
      <c r="B12" s="908" t="s">
        <v>244</v>
      </c>
      <c r="C12" s="909" t="s">
        <v>245</v>
      </c>
      <c r="D12" s="908" t="s">
        <v>309</v>
      </c>
      <c r="E12" s="910" t="s">
        <v>245</v>
      </c>
      <c r="F12" s="948" t="s">
        <v>246</v>
      </c>
    </row>
    <row r="13" spans="1:7" ht="15.75">
      <c r="B13" s="907"/>
      <c r="C13" s="938"/>
      <c r="D13" s="907"/>
      <c r="E13" s="938"/>
    </row>
    <row r="14" spans="1:7" ht="15.75" customHeight="1">
      <c r="B14" s="949" t="s">
        <v>247</v>
      </c>
      <c r="C14" s="950">
        <v>80962209</v>
      </c>
      <c r="D14" s="920" t="s">
        <v>248</v>
      </c>
      <c r="E14" s="951">
        <v>12507011</v>
      </c>
      <c r="F14" s="904">
        <v>918883</v>
      </c>
    </row>
    <row r="15" spans="1:7" ht="15.75">
      <c r="B15" s="920"/>
      <c r="C15" s="921"/>
      <c r="D15" s="920" t="s">
        <v>249</v>
      </c>
      <c r="E15" s="951">
        <v>2228472</v>
      </c>
      <c r="F15" s="904">
        <v>187190</v>
      </c>
    </row>
    <row r="16" spans="1:7" ht="15.75">
      <c r="B16" s="920"/>
      <c r="C16" s="921"/>
      <c r="D16" s="920" t="s">
        <v>250</v>
      </c>
      <c r="E16" s="951">
        <v>1375066</v>
      </c>
      <c r="F16" s="904">
        <v>7983</v>
      </c>
    </row>
    <row r="17" spans="2:6" ht="15.75">
      <c r="B17" s="920"/>
      <c r="C17" s="921"/>
      <c r="D17" s="920" t="s">
        <v>251</v>
      </c>
      <c r="E17" s="951">
        <v>1179258</v>
      </c>
      <c r="F17" s="904">
        <v>69921</v>
      </c>
    </row>
    <row r="18" spans="2:6" ht="15.75">
      <c r="B18" s="920"/>
      <c r="C18" s="921"/>
      <c r="D18" s="920" t="s">
        <v>252</v>
      </c>
      <c r="E18" s="951">
        <v>1890094</v>
      </c>
      <c r="F18" s="904">
        <v>75702</v>
      </c>
    </row>
    <row r="19" spans="2:6" ht="15.75">
      <c r="B19" s="920"/>
      <c r="C19" s="921"/>
      <c r="D19" s="920" t="s">
        <v>253</v>
      </c>
      <c r="E19" s="951">
        <v>804852</v>
      </c>
      <c r="F19" s="904">
        <v>51202</v>
      </c>
    </row>
    <row r="20" spans="2:6" ht="15.75">
      <c r="B20" s="920"/>
      <c r="C20" s="921"/>
      <c r="D20" s="920" t="s">
        <v>254</v>
      </c>
      <c r="E20" s="951">
        <v>845367</v>
      </c>
      <c r="F20" s="904">
        <v>22573</v>
      </c>
    </row>
    <row r="21" spans="2:6" ht="15.75">
      <c r="B21" s="920"/>
      <c r="C21" s="921"/>
      <c r="D21" s="952" t="s">
        <v>255</v>
      </c>
      <c r="E21" s="951">
        <v>931887</v>
      </c>
      <c r="F21" s="904">
        <v>0</v>
      </c>
    </row>
    <row r="22" spans="2:6" ht="15.75">
      <c r="B22" s="920"/>
      <c r="C22" s="921"/>
      <c r="D22" s="952" t="s">
        <v>256</v>
      </c>
      <c r="E22" s="951">
        <v>431303</v>
      </c>
      <c r="F22" s="904">
        <v>0</v>
      </c>
    </row>
    <row r="23" spans="2:6" ht="15.75">
      <c r="B23" s="920"/>
      <c r="C23" s="921"/>
      <c r="D23" s="952" t="s">
        <v>257</v>
      </c>
      <c r="E23" s="951">
        <v>429669</v>
      </c>
      <c r="F23" s="904">
        <v>10461</v>
      </c>
    </row>
    <row r="24" spans="2:6" ht="15.75">
      <c r="B24" s="920"/>
      <c r="C24" s="921"/>
      <c r="D24" s="952" t="s">
        <v>258</v>
      </c>
      <c r="E24" s="951">
        <v>730060</v>
      </c>
      <c r="F24" s="904">
        <v>4129</v>
      </c>
    </row>
    <row r="25" spans="2:6" ht="15.75">
      <c r="B25" s="920"/>
      <c r="C25" s="921"/>
      <c r="D25" s="952" t="s">
        <v>259</v>
      </c>
      <c r="E25" s="951">
        <v>571647</v>
      </c>
      <c r="F25" s="904">
        <v>275</v>
      </c>
    </row>
    <row r="26" spans="2:6" ht="15.75">
      <c r="B26" s="920"/>
      <c r="C26" s="921"/>
      <c r="D26" s="952" t="s">
        <v>260</v>
      </c>
      <c r="E26" s="951">
        <v>1604827</v>
      </c>
      <c r="F26" s="904">
        <v>551</v>
      </c>
    </row>
    <row r="27" spans="2:6" ht="15.75">
      <c r="B27" s="920"/>
      <c r="C27" s="921"/>
      <c r="D27" s="952" t="s">
        <v>261</v>
      </c>
      <c r="E27" s="951">
        <v>1568649</v>
      </c>
      <c r="F27" s="904">
        <v>0</v>
      </c>
    </row>
    <row r="28" spans="2:6" ht="15.75">
      <c r="B28" s="920"/>
      <c r="C28" s="921"/>
      <c r="D28" s="952" t="s">
        <v>262</v>
      </c>
      <c r="E28" s="951">
        <v>978061</v>
      </c>
      <c r="F28" s="904">
        <v>0</v>
      </c>
    </row>
    <row r="29" spans="2:6" ht="15.75">
      <c r="B29" s="920"/>
      <c r="C29" s="921"/>
      <c r="D29" s="952" t="s">
        <v>263</v>
      </c>
      <c r="E29" s="951">
        <v>1004912</v>
      </c>
      <c r="F29" s="904">
        <v>0</v>
      </c>
    </row>
    <row r="30" spans="2:6" ht="15.75">
      <c r="B30" s="920"/>
      <c r="C30" s="921"/>
      <c r="D30" s="952" t="s">
        <v>264</v>
      </c>
      <c r="E30" s="951">
        <v>600190</v>
      </c>
      <c r="F30" s="904">
        <v>275</v>
      </c>
    </row>
    <row r="31" spans="2:6" ht="15.75">
      <c r="B31" s="920"/>
      <c r="C31" s="921"/>
      <c r="D31" s="952" t="s">
        <v>265</v>
      </c>
      <c r="E31" s="951">
        <v>1152119</v>
      </c>
      <c r="F31" s="904">
        <v>275</v>
      </c>
    </row>
    <row r="32" spans="2:6" ht="15.75">
      <c r="B32" s="920"/>
      <c r="C32" s="921"/>
      <c r="D32" s="952" t="s">
        <v>266</v>
      </c>
      <c r="E32" s="951">
        <v>1036121</v>
      </c>
      <c r="F32" s="904">
        <v>6882</v>
      </c>
    </row>
    <row r="33" spans="2:6" ht="15.75">
      <c r="B33" s="920"/>
      <c r="C33" s="921"/>
      <c r="D33" s="952" t="s">
        <v>267</v>
      </c>
      <c r="E33" s="951">
        <v>425440</v>
      </c>
      <c r="F33" s="904">
        <v>2753</v>
      </c>
    </row>
    <row r="34" spans="2:6" ht="15.75">
      <c r="B34" s="920"/>
      <c r="C34" s="921"/>
      <c r="D34" s="952" t="s">
        <v>268</v>
      </c>
      <c r="E34" s="951">
        <v>1013716</v>
      </c>
      <c r="F34" s="904">
        <v>0</v>
      </c>
    </row>
    <row r="35" spans="2:6" ht="15.75">
      <c r="B35" s="920"/>
      <c r="C35" s="921"/>
      <c r="D35" s="952" t="s">
        <v>269</v>
      </c>
      <c r="E35" s="951">
        <v>1175567</v>
      </c>
      <c r="F35" s="904">
        <v>275</v>
      </c>
    </row>
    <row r="36" spans="2:6" ht="15.75">
      <c r="B36" s="920"/>
      <c r="C36" s="921"/>
      <c r="D36" s="952" t="s">
        <v>270</v>
      </c>
      <c r="E36" s="951">
        <v>738518</v>
      </c>
      <c r="F36" s="904">
        <v>275</v>
      </c>
    </row>
    <row r="37" spans="2:6" ht="15.75">
      <c r="B37" s="920"/>
      <c r="C37" s="921"/>
      <c r="D37" s="952" t="s">
        <v>271</v>
      </c>
      <c r="E37" s="951">
        <v>234508</v>
      </c>
      <c r="F37" s="904">
        <v>0</v>
      </c>
    </row>
    <row r="38" spans="2:6" ht="15.75">
      <c r="B38" s="920"/>
      <c r="C38" s="921"/>
      <c r="D38" s="952" t="s">
        <v>272</v>
      </c>
      <c r="E38" s="951">
        <v>487957</v>
      </c>
      <c r="F38" s="904">
        <v>6607</v>
      </c>
    </row>
    <row r="39" spans="2:6" ht="15.75">
      <c r="B39" s="920"/>
      <c r="C39" s="921"/>
      <c r="D39" s="952" t="s">
        <v>273</v>
      </c>
      <c r="E39" s="951">
        <v>901623</v>
      </c>
      <c r="F39" s="904">
        <v>0</v>
      </c>
    </row>
    <row r="40" spans="2:6" ht="15.75">
      <c r="B40" s="920"/>
      <c r="C40" s="921"/>
      <c r="D40" s="952" t="s">
        <v>274</v>
      </c>
      <c r="E40" s="951">
        <v>1081320</v>
      </c>
      <c r="F40" s="904">
        <v>4404</v>
      </c>
    </row>
    <row r="41" spans="2:6" ht="15.75">
      <c r="B41" s="920"/>
      <c r="C41" s="921"/>
      <c r="D41" s="952" t="s">
        <v>275</v>
      </c>
      <c r="E41" s="951">
        <v>2002170</v>
      </c>
      <c r="F41" s="904">
        <v>13764</v>
      </c>
    </row>
    <row r="42" spans="2:6" ht="15.75">
      <c r="B42" s="920"/>
      <c r="C42" s="921"/>
      <c r="D42" s="952" t="s">
        <v>276</v>
      </c>
      <c r="E42" s="951">
        <v>608629</v>
      </c>
      <c r="F42" s="904">
        <v>23399</v>
      </c>
    </row>
    <row r="43" spans="2:6" ht="15.75">
      <c r="B43" s="920"/>
      <c r="C43" s="921"/>
      <c r="D43" s="952" t="s">
        <v>277</v>
      </c>
      <c r="E43" s="951">
        <v>407522</v>
      </c>
      <c r="F43" s="904">
        <v>3303</v>
      </c>
    </row>
    <row r="44" spans="2:6" ht="15.75">
      <c r="B44" s="920"/>
      <c r="C44" s="921"/>
      <c r="D44" s="952" t="s">
        <v>278</v>
      </c>
      <c r="E44" s="951">
        <v>692683</v>
      </c>
      <c r="F44" s="904">
        <v>3579</v>
      </c>
    </row>
    <row r="45" spans="2:6" ht="15.75">
      <c r="B45" s="920"/>
      <c r="C45" s="921"/>
      <c r="D45" s="952" t="s">
        <v>279</v>
      </c>
      <c r="E45" s="951">
        <v>1064027</v>
      </c>
      <c r="F45" s="904">
        <v>5781</v>
      </c>
    </row>
    <row r="46" spans="2:6" ht="15.75">
      <c r="B46" s="920"/>
      <c r="C46" s="921"/>
      <c r="D46" s="952" t="s">
        <v>280</v>
      </c>
      <c r="E46" s="951">
        <v>658991</v>
      </c>
      <c r="F46" s="904">
        <v>15140</v>
      </c>
    </row>
    <row r="47" spans="2:6" ht="15.75">
      <c r="B47" s="920"/>
      <c r="C47" s="921"/>
      <c r="D47" s="952" t="s">
        <v>281</v>
      </c>
      <c r="E47" s="951">
        <v>886209</v>
      </c>
      <c r="F47" s="904">
        <v>0</v>
      </c>
    </row>
    <row r="48" spans="2:6" ht="15.75">
      <c r="B48" s="920"/>
      <c r="C48" s="921"/>
      <c r="D48" s="952" t="s">
        <v>282</v>
      </c>
      <c r="E48" s="951">
        <v>247331</v>
      </c>
      <c r="F48" s="904">
        <v>0</v>
      </c>
    </row>
    <row r="49" spans="2:10" ht="15.75">
      <c r="B49" s="920"/>
      <c r="C49" s="921"/>
      <c r="D49" s="952" t="s">
        <v>283</v>
      </c>
      <c r="E49" s="951">
        <v>1101037</v>
      </c>
      <c r="F49" s="904">
        <v>551</v>
      </c>
    </row>
    <row r="50" spans="2:10" ht="15.75">
      <c r="B50" s="920"/>
      <c r="C50" s="921"/>
      <c r="D50" s="952" t="s">
        <v>284</v>
      </c>
      <c r="E50" s="951">
        <v>593439</v>
      </c>
      <c r="F50" s="904">
        <v>0</v>
      </c>
    </row>
    <row r="51" spans="2:10" ht="15.75">
      <c r="B51" s="920"/>
      <c r="C51" s="921"/>
      <c r="D51" s="952" t="s">
        <v>285</v>
      </c>
      <c r="E51" s="951">
        <v>1117342</v>
      </c>
      <c r="F51" s="904">
        <v>551</v>
      </c>
    </row>
    <row r="52" spans="2:10" ht="15.75">
      <c r="B52" s="920"/>
      <c r="C52" s="921"/>
      <c r="D52" s="952" t="s">
        <v>286</v>
      </c>
      <c r="E52" s="951">
        <v>1338087</v>
      </c>
      <c r="F52" s="904">
        <v>275</v>
      </c>
    </row>
    <row r="53" spans="2:10" ht="15.75">
      <c r="B53" s="920"/>
      <c r="C53" s="921"/>
      <c r="D53" s="952" t="s">
        <v>287</v>
      </c>
      <c r="E53" s="951">
        <v>247564</v>
      </c>
      <c r="F53" s="904">
        <v>0</v>
      </c>
    </row>
    <row r="54" spans="2:10" ht="15.75">
      <c r="B54" s="920"/>
      <c r="C54" s="921"/>
      <c r="D54" s="952" t="s">
        <v>288</v>
      </c>
      <c r="E54" s="951">
        <v>1748573</v>
      </c>
      <c r="F54" s="904">
        <v>7433</v>
      </c>
    </row>
    <row r="55" spans="2:10" ht="15.75">
      <c r="B55" s="920"/>
      <c r="C55" s="921"/>
      <c r="D55" s="952" t="s">
        <v>289</v>
      </c>
      <c r="E55" s="951">
        <v>59300</v>
      </c>
      <c r="F55" s="904">
        <v>0</v>
      </c>
    </row>
    <row r="56" spans="2:10" ht="15.75">
      <c r="B56" s="920"/>
      <c r="C56" s="921"/>
      <c r="D56" s="952" t="s">
        <v>290</v>
      </c>
      <c r="E56" s="951">
        <v>293739</v>
      </c>
      <c r="F56" s="904">
        <v>0</v>
      </c>
    </row>
    <row r="57" spans="2:10" ht="15.75">
      <c r="B57" s="914"/>
      <c r="C57" s="915"/>
      <c r="D57" s="953" t="s">
        <v>247</v>
      </c>
      <c r="E57" s="954">
        <v>50994857</v>
      </c>
      <c r="F57" s="955">
        <v>1444392</v>
      </c>
    </row>
    <row r="58" spans="2:10" ht="15.75">
      <c r="B58" s="924"/>
      <c r="C58" s="924"/>
      <c r="D58" s="924"/>
      <c r="E58" s="924"/>
    </row>
    <row r="59" spans="2:10" ht="15" customHeight="1">
      <c r="B59" s="1676"/>
      <c r="C59" s="1676"/>
      <c r="D59" s="1704" t="s">
        <v>310</v>
      </c>
      <c r="E59" s="1704"/>
      <c r="F59" s="1704"/>
    </row>
    <row r="60" spans="2:10" ht="15.75">
      <c r="B60" s="914"/>
      <c r="C60" s="928"/>
      <c r="D60" s="956" t="s">
        <v>244</v>
      </c>
      <c r="E60" s="1705" t="s">
        <v>245</v>
      </c>
      <c r="F60" s="1705"/>
    </row>
    <row r="61" spans="2:10" ht="15.75">
      <c r="B61" s="920"/>
      <c r="C61" s="921"/>
      <c r="D61" s="952" t="s">
        <v>292</v>
      </c>
      <c r="E61" s="1706">
        <v>24775232</v>
      </c>
      <c r="F61" s="1706"/>
      <c r="I61" s="955"/>
      <c r="J61" s="955"/>
    </row>
    <row r="62" spans="2:10" ht="15.75">
      <c r="B62" s="924"/>
      <c r="C62" s="931"/>
      <c r="D62" s="957"/>
      <c r="E62" s="926"/>
      <c r="F62" s="927"/>
    </row>
    <row r="63" spans="2:10" ht="19.5" customHeight="1">
      <c r="D63" s="958" t="s">
        <v>293</v>
      </c>
      <c r="E63" s="1693">
        <f>+E57+E61</f>
        <v>75770089</v>
      </c>
      <c r="F63" s="1693"/>
    </row>
    <row r="64" spans="2:10" ht="63" customHeight="1">
      <c r="B64" s="1687" t="s">
        <v>294</v>
      </c>
      <c r="C64" s="1687"/>
    </row>
    <row r="65" spans="2:8" ht="15.75">
      <c r="B65" s="932"/>
      <c r="C65" s="933"/>
      <c r="D65" s="906"/>
      <c r="E65" s="906"/>
    </row>
    <row r="66" spans="2:8" ht="15.75">
      <c r="B66" s="959"/>
      <c r="C66" s="960"/>
    </row>
    <row r="67" spans="2:8" ht="18.75">
      <c r="B67" s="1703" t="s">
        <v>346</v>
      </c>
      <c r="C67" s="1703"/>
      <c r="D67" s="1355"/>
      <c r="E67" s="1356"/>
      <c r="F67" s="1356" t="s">
        <v>347</v>
      </c>
      <c r="H67" s="955"/>
    </row>
    <row r="68" spans="2:8" ht="15.75">
      <c r="B68" s="924"/>
      <c r="C68" s="924"/>
      <c r="D68" s="1357"/>
      <c r="E68" s="924"/>
    </row>
    <row r="69" spans="2:8" ht="15.75">
      <c r="B69" s="924"/>
      <c r="C69" s="924"/>
      <c r="D69" s="1357"/>
      <c r="E69" s="924"/>
    </row>
    <row r="70" spans="2:8" ht="15.75">
      <c r="B70" s="1358" t="s">
        <v>348</v>
      </c>
      <c r="C70" s="924"/>
      <c r="D70" s="1357"/>
      <c r="E70" s="924"/>
    </row>
    <row r="71" spans="2:8" ht="15.75">
      <c r="B71" s="1358" t="s">
        <v>349</v>
      </c>
      <c r="C71" s="924"/>
      <c r="D71" s="1357"/>
      <c r="E71" s="924"/>
    </row>
  </sheetData>
  <mergeCells count="20">
    <mergeCell ref="B11:C11"/>
    <mergeCell ref="B6:C6"/>
    <mergeCell ref="B67:C67"/>
    <mergeCell ref="E63:F63"/>
    <mergeCell ref="D11:F11"/>
    <mergeCell ref="B59:C59"/>
    <mergeCell ref="D59:F59"/>
    <mergeCell ref="E60:F60"/>
    <mergeCell ref="E61:F61"/>
    <mergeCell ref="B64:C64"/>
    <mergeCell ref="D6:E6"/>
    <mergeCell ref="D3:F3"/>
    <mergeCell ref="D9:F9"/>
    <mergeCell ref="A1:C1"/>
    <mergeCell ref="A2:C2"/>
    <mergeCell ref="B3:C3"/>
    <mergeCell ref="B5:C5"/>
    <mergeCell ref="B7:C7"/>
    <mergeCell ref="B8:C8"/>
    <mergeCell ref="B9:C9"/>
  </mergeCells>
  <pageMargins left="0.52" right="0.52" top="0.54" bottom="0.74803149606299213" header="0.31496062992125984" footer="0.31496062992125984"/>
  <pageSetup paperSize="9" scale="70" orientation="landscape" r:id="rId1"/>
  <headerFooter>
    <oddFooter>&amp;L&amp;F&amp;C&amp;P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15</vt:i4>
      </vt:variant>
    </vt:vector>
  </HeadingPairs>
  <TitlesOfParts>
    <vt:vector size="34" baseType="lpstr">
      <vt:lpstr>priekšlikumi_teksta_daļai</vt:lpstr>
      <vt:lpstr>SIF</vt:lpstr>
      <vt:lpstr>AM</vt:lpstr>
      <vt:lpstr>EM</vt:lpstr>
      <vt:lpstr>FM</vt:lpstr>
      <vt:lpstr>IeM</vt:lpstr>
      <vt:lpstr>IZM</vt:lpstr>
      <vt:lpstr>SM</vt:lpstr>
      <vt:lpstr>LM PB</vt:lpstr>
      <vt:lpstr>VARAM</vt:lpstr>
      <vt:lpstr>KM</vt:lpstr>
      <vt:lpstr>SEPL</vt:lpstr>
      <vt:lpstr>Prokuratūra</vt:lpstr>
      <vt:lpstr>62res</vt:lpstr>
      <vt:lpstr>64res</vt:lpstr>
      <vt:lpstr>6_piel</vt:lpstr>
      <vt:lpstr>7_piel</vt:lpstr>
      <vt:lpstr>8_piel</vt:lpstr>
      <vt:lpstr>9_piel</vt:lpstr>
      <vt:lpstr>'62res'!Print_Titles</vt:lpstr>
      <vt:lpstr>'64res'!Print_Titles</vt:lpstr>
      <vt:lpstr>AM!Print_Titles</vt:lpstr>
      <vt:lpstr>EM!Print_Titles</vt:lpstr>
      <vt:lpstr>FM!Print_Titles</vt:lpstr>
      <vt:lpstr>IeM!Print_Titles</vt:lpstr>
      <vt:lpstr>IZM!Print_Titles</vt:lpstr>
      <vt:lpstr>KM!Print_Titles</vt:lpstr>
      <vt:lpstr>'LM PB'!Print_Titles</vt:lpstr>
      <vt:lpstr>priekšlikumi_teksta_daļai!Print_Titles</vt:lpstr>
      <vt:lpstr>Prokuratūra!Print_Titles</vt:lpstr>
      <vt:lpstr>SEPL!Print_Titles</vt:lpstr>
      <vt:lpstr>SIF!Print_Titles</vt:lpstr>
      <vt:lpstr>SM!Print_Titles</vt:lpstr>
      <vt:lpstr>VARAM!Print_Titles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Siņkovska</dc:creator>
  <cp:lastModifiedBy>Zane Adijāne</cp:lastModifiedBy>
  <cp:lastPrinted>2023-11-24T12:33:44Z</cp:lastPrinted>
  <dcterms:created xsi:type="dcterms:W3CDTF">2023-02-14T08:59:29Z</dcterms:created>
  <dcterms:modified xsi:type="dcterms:W3CDTF">2023-11-24T12:33:54Z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FMZino_241123_proj2024_2las.xlsx</vt:lpwstr>
  </property>
</Properties>
</file>