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izmgovlv-my.sharepoint.com/personal/alise_troksa_izm_gov_lv/Documents/Darbvirsma/Grafiks/"/>
    </mc:Choice>
  </mc:AlternateContent>
  <xr:revisionPtr revIDLastSave="51" documentId="8_{145F0552-1DF4-4888-963B-2AF8331CD9CE}" xr6:coauthVersionLast="47" xr6:coauthVersionMax="47" xr10:uidLastSave="{A658CD66-08B1-42EC-93EE-D8F36227ED41}"/>
  <bookViews>
    <workbookView xWindow="-108" yWindow="-108" windowWidth="23256" windowHeight="12576" tabRatio="806" activeTab="3" xr2:uid="{1E190A59-DAC4-4C66-816C-E34FE6CCEC0C}"/>
  </bookViews>
  <sheets>
    <sheet name="Kopsavilkums" sheetId="15" r:id="rId1"/>
    <sheet name="Pedagogi_VB_ar modeli" sheetId="5" r:id="rId2"/>
    <sheet name="IZM_5,75 no 01.01.27." sheetId="14" r:id="rId3"/>
    <sheet name="Pašvaldības budžets" sheetId="18" r:id="rId4"/>
  </sheets>
  <definedNames>
    <definedName name="_xlnm._FilterDatabase" localSheetId="1" hidden="1">'Pedagogi_VB_ar modeli'!$A$3:$I$41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4" l="1"/>
  <c r="G25" i="14"/>
  <c r="E24" i="14"/>
  <c r="C23" i="14"/>
  <c r="O17" i="14"/>
  <c r="W16" i="14"/>
  <c r="W15" i="14"/>
  <c r="U15" i="14"/>
  <c r="U14" i="14"/>
  <c r="W14" i="14" s="1"/>
  <c r="S14" i="14"/>
  <c r="S13" i="14"/>
  <c r="S17" i="14" s="1"/>
  <c r="Q13" i="14"/>
  <c r="Q17" i="14" s="1"/>
  <c r="U13" i="14" l="1"/>
  <c r="U17" i="14" l="1"/>
  <c r="W13" i="14"/>
  <c r="W17" i="14" s="1"/>
  <c r="E47" i="5" l="1"/>
  <c r="F47" i="5"/>
  <c r="G47" i="5"/>
  <c r="H47" i="5"/>
  <c r="D47" i="5"/>
  <c r="F18" i="15" l="1"/>
  <c r="G18" i="15" s="1"/>
  <c r="C15" i="18"/>
  <c r="C16" i="18" s="1"/>
  <c r="C22" i="18" l="1"/>
  <c r="C26" i="18" l="1"/>
  <c r="E22" i="18"/>
  <c r="G22" i="18" l="1"/>
  <c r="E23" i="18"/>
  <c r="G23" i="18" s="1"/>
  <c r="I23" i="18" s="1"/>
  <c r="I22" i="18" l="1"/>
  <c r="G24" i="18"/>
  <c r="I24" i="18" s="1"/>
  <c r="E26" i="18"/>
  <c r="B23" i="15"/>
  <c r="E17" i="15"/>
  <c r="F17" i="15" s="1"/>
  <c r="G17" i="15" s="1"/>
  <c r="E16" i="15"/>
  <c r="F16" i="15" s="1"/>
  <c r="G16" i="15" s="1"/>
  <c r="C17" i="15"/>
  <c r="J15" i="15"/>
  <c r="J16" i="15" s="1"/>
  <c r="J17" i="15" s="1"/>
  <c r="B8" i="15"/>
  <c r="E15" i="15"/>
  <c r="F15" i="15" s="1"/>
  <c r="G15" i="15" s="1"/>
  <c r="E14" i="15"/>
  <c r="F14" i="15" s="1"/>
  <c r="G14" i="15" s="1"/>
  <c r="E13" i="15"/>
  <c r="F13" i="15" s="1"/>
  <c r="G13" i="15" s="1"/>
  <c r="C13" i="15"/>
  <c r="E12" i="15"/>
  <c r="F12" i="15" s="1"/>
  <c r="G12" i="15" s="1"/>
  <c r="G26" i="18" l="1"/>
  <c r="I25" i="18"/>
  <c r="I26" i="18" s="1"/>
  <c r="K13" i="15"/>
  <c r="C15" i="15"/>
  <c r="C12" i="15"/>
  <c r="C14" i="15"/>
  <c r="C16" i="15"/>
  <c r="K14" i="15" l="1"/>
  <c r="K15" i="15" l="1"/>
  <c r="K17" i="15"/>
  <c r="K16" i="15"/>
  <c r="C7" i="14" l="1"/>
  <c r="E6" i="5" l="1"/>
  <c r="F6" i="5"/>
  <c r="G6" i="5"/>
  <c r="E9" i="5"/>
  <c r="F9" i="5"/>
  <c r="G9" i="5"/>
  <c r="E16" i="5"/>
  <c r="F16" i="5"/>
  <c r="G16" i="5"/>
  <c r="E23" i="5"/>
  <c r="E21" i="5" s="1"/>
  <c r="F23" i="5"/>
  <c r="F21" i="5" s="1"/>
  <c r="G23" i="5"/>
  <c r="G21" i="5" s="1"/>
  <c r="E24" i="5"/>
  <c r="F24" i="5"/>
  <c r="G24" i="5"/>
  <c r="E28" i="5"/>
  <c r="F28" i="5"/>
  <c r="G28" i="5"/>
  <c r="E34" i="5"/>
  <c r="F34" i="5"/>
  <c r="G34" i="5"/>
  <c r="E39" i="5"/>
  <c r="F39" i="5"/>
  <c r="G39" i="5"/>
  <c r="G5" i="5" l="1"/>
  <c r="F5" i="5"/>
  <c r="E5" i="5"/>
  <c r="G15" i="5"/>
  <c r="G4" i="5" s="1"/>
  <c r="E5" i="14" s="1"/>
  <c r="F15" i="5"/>
  <c r="F4" i="5" s="1"/>
  <c r="C5" i="14" s="1"/>
  <c r="C13" i="14" s="1"/>
  <c r="E15" i="5"/>
  <c r="E4" i="5" s="1"/>
  <c r="B5" i="14" s="1"/>
  <c r="I5" i="14" l="1"/>
  <c r="G5" i="14"/>
  <c r="E13" i="14"/>
  <c r="C17" i="14"/>
  <c r="E14" i="14" l="1"/>
  <c r="E17" i="14" s="1"/>
  <c r="G13" i="14"/>
  <c r="C27" i="14"/>
  <c r="D23" i="15" s="1"/>
  <c r="E23" i="14"/>
  <c r="G23" i="14" l="1"/>
  <c r="I13" i="14"/>
  <c r="G24" i="14"/>
  <c r="I24" i="14" s="1"/>
  <c r="G14" i="14"/>
  <c r="I14" i="14" s="1"/>
  <c r="K14" i="14" s="1"/>
  <c r="E27" i="14" l="1"/>
  <c r="E23" i="15" s="1"/>
  <c r="K13" i="14"/>
  <c r="G15" i="14"/>
  <c r="I23" i="14"/>
  <c r="I15" i="14" l="1"/>
  <c r="G17" i="14"/>
  <c r="I25" i="14" l="1"/>
  <c r="G27" i="14"/>
  <c r="F23" i="15" s="1"/>
  <c r="K15" i="14"/>
  <c r="I16" i="14"/>
  <c r="I17" i="14" s="1"/>
  <c r="K16" i="14" l="1"/>
  <c r="K17" i="14" s="1"/>
  <c r="I27" i="14"/>
  <c r="G23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</author>
  </authors>
  <commentList>
    <comment ref="E5" authorId="0" shapeId="0" xr:uid="{20DD0375-64FC-47D1-AD3B-BF6E1FD70A01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visas pārdales uz 2. lasījumu + UA_8mēn., kas tiks piešķirts 2026. gada janvārī
Skat. failu "Uz 2. lasījumu pārdales + UA_8M"</t>
        </r>
      </text>
    </comment>
    <comment ref="F5" authorId="0" shapeId="0" xr:uid="{A7DBB007-3AED-42A9-8C2E-E6E460E8706E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visas pārdales uz 2. lasījumu
Skat. failu "Uz 2. lasījumu pārdales + UA_8M"</t>
        </r>
      </text>
    </comment>
    <comment ref="G5" authorId="0" shapeId="0" xr:uid="{71259F1A-FB60-4110-983E-BAA39BF3C759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visas pārdales uz 2. lasījumu
Skat. failu "Uz 2. lasījumu pārdales + UA_8M"</t>
        </r>
      </text>
    </comment>
    <comment ref="E16" authorId="0" shapeId="0" xr:uid="{54FBD344-CA17-4C28-A576-5D9FA99A886C}">
      <text>
        <r>
          <rPr>
            <b/>
            <sz val="9"/>
            <color indexed="81"/>
            <rFont val="Tahoma"/>
            <family val="2"/>
            <charset val="186"/>
          </rPr>
          <t>IP:</t>
        </r>
        <r>
          <rPr>
            <sz val="9"/>
            <color indexed="81"/>
            <rFont val="Tahoma"/>
            <family val="2"/>
            <charset val="186"/>
          </rPr>
          <t xml:space="preserve">
Ņemot vērā visas pārdales uz 2. lasījumu + UA_8mēn., kas tiks piešķirts 2026. gada janvārī
Skat. failu "Privātie_Uz 2. lasījumu pārdales + UA_8M"</t>
        </r>
      </text>
    </comment>
    <comment ref="F16" authorId="0" shapeId="0" xr:uid="{DEBB21BA-8BE1-4A3A-8D77-E14AEF416B09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visas pārdales uz 2. lasījumu
Skat. failu "Privātie_Uz 2. lasījumu pārdales + UA_8M"</t>
        </r>
      </text>
    </comment>
    <comment ref="G16" authorId="0" shapeId="0" xr:uid="{876E4ECD-5363-4BF4-8A34-24FE2DDC81F0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visas pārdales uz 2. lasījumu
Skat. failu "Privātie_Uz 2. lasījumu pārdales + UA_8M"</t>
        </r>
      </text>
    </comment>
    <comment ref="E23" authorId="0" shapeId="0" xr:uid="{66E5EE64-427D-428B-8903-51A4047C58AF}">
      <text>
        <r>
          <rPr>
            <b/>
            <sz val="9"/>
            <color indexed="81"/>
            <rFont val="Tahoma"/>
            <family val="2"/>
            <charset val="186"/>
          </rPr>
          <t>IP:</t>
        </r>
        <r>
          <rPr>
            <sz val="9"/>
            <color indexed="81"/>
            <rFont val="Tahoma"/>
            <family val="2"/>
            <charset val="186"/>
          </rPr>
          <t xml:space="preserve">
+25060 Pārdale uz 2.lasījumu</t>
        </r>
      </text>
    </comment>
    <comment ref="F23" authorId="0" shapeId="0" xr:uid="{5F40AD29-4B40-45D0-9352-467FDDBBFE9E}">
      <text>
        <r>
          <rPr>
            <b/>
            <sz val="9"/>
            <color indexed="81"/>
            <rFont val="Tahoma"/>
            <family val="2"/>
            <charset val="186"/>
          </rPr>
          <t>IP:</t>
        </r>
        <r>
          <rPr>
            <sz val="9"/>
            <color indexed="81"/>
            <rFont val="Tahoma"/>
            <family val="2"/>
            <charset val="186"/>
          </rPr>
          <t xml:space="preserve">
+52942 pārdale uz 2.lasījumu</t>
        </r>
      </text>
    </comment>
    <comment ref="G23" authorId="0" shapeId="0" xr:uid="{07A6E843-B154-44B1-A48E-2AAA64C28D26}">
      <text>
        <r>
          <rPr>
            <b/>
            <sz val="9"/>
            <color indexed="81"/>
            <rFont val="Tahoma"/>
            <family val="2"/>
            <charset val="186"/>
          </rPr>
          <t>IP:</t>
        </r>
        <r>
          <rPr>
            <sz val="9"/>
            <color indexed="81"/>
            <rFont val="Tahoma"/>
            <family val="2"/>
            <charset val="186"/>
          </rPr>
          <t xml:space="preserve">
+52942 pārdale uz 2.lasījumu</t>
        </r>
      </text>
    </comment>
    <comment ref="E24" authorId="0" shapeId="0" xr:uid="{386A3642-E941-4B01-809C-ACC2F1598966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pārdali uz 2. lasījumu</t>
        </r>
      </text>
    </comment>
    <comment ref="F24" authorId="0" shapeId="0" xr:uid="{6272FAAE-4E8E-47E3-9687-3D6C73DC7609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vērā pārdali uz 2. lasījumu</t>
        </r>
      </text>
    </comment>
    <comment ref="G24" authorId="0" shapeId="0" xr:uid="{888F42AB-2EBD-4F35-BFD2-9F1C52D27A70}">
      <text>
        <r>
          <rPr>
            <b/>
            <sz val="9"/>
            <color indexed="81"/>
            <rFont val="Tahoma"/>
            <family val="2"/>
          </rPr>
          <t>IP:</t>
        </r>
        <r>
          <rPr>
            <sz val="9"/>
            <color indexed="81"/>
            <rFont val="Tahoma"/>
            <family val="2"/>
          </rPr>
          <t xml:space="preserve">
Ņemot pārdali uz 2. lasījumu</t>
        </r>
      </text>
    </comment>
  </commentList>
</comments>
</file>

<file path=xl/sharedStrings.xml><?xml version="1.0" encoding="utf-8"?>
<sst xmlns="http://schemas.openxmlformats.org/spreadsheetml/2006/main" count="184" uniqueCount="127">
  <si>
    <t>Plānotais finansējums pedagogu darba samaksai un valsts sociālās apdrošināšanas obligātajām iemaksām</t>
  </si>
  <si>
    <t>Resors
Nr.</t>
  </si>
  <si>
    <t>Ministrija</t>
  </si>
  <si>
    <t>programma/
apakšprogramma</t>
  </si>
  <si>
    <t>EKK</t>
  </si>
  <si>
    <t>Plānots</t>
  </si>
  <si>
    <t>Izglītības iestādes</t>
  </si>
  <si>
    <t>Izglītības programmas</t>
  </si>
  <si>
    <t>2026.</t>
  </si>
  <si>
    <t>2027.</t>
  </si>
  <si>
    <t>2028.</t>
  </si>
  <si>
    <t>KOPĀ</t>
  </si>
  <si>
    <t>62.</t>
  </si>
  <si>
    <t>MD/IZM</t>
  </si>
  <si>
    <t>Kopā</t>
  </si>
  <si>
    <t>01.00.00.</t>
  </si>
  <si>
    <t>Speciālās izgl. iestādes, pirmsskolu grupas</t>
  </si>
  <si>
    <t>spec.skolas ar internātu</t>
  </si>
  <si>
    <t>Speciālā izglītība</t>
  </si>
  <si>
    <t>spec.pirmsskolas grupas</t>
  </si>
  <si>
    <t>Pirmsskolas izglītība</t>
  </si>
  <si>
    <t>05.00.00.</t>
  </si>
  <si>
    <t>Pamata un vispŗējā vidējā izgl., spec. bez internāta, prof., interešu</t>
  </si>
  <si>
    <t>pamata un visp.vid.</t>
  </si>
  <si>
    <t>Pamata un vispārējā vidējā izglītība</t>
  </si>
  <si>
    <t>spec. skolas bez internāta</t>
  </si>
  <si>
    <t>prof.skolas</t>
  </si>
  <si>
    <t>Profesionālā izglītība</t>
  </si>
  <si>
    <t>interešu izglītība</t>
  </si>
  <si>
    <t>Interešu izglītība</t>
  </si>
  <si>
    <t>10.00.00.</t>
  </si>
  <si>
    <t>Bērnu no 5 gadu vecuma izglītošana</t>
  </si>
  <si>
    <t>15.</t>
  </si>
  <si>
    <t>IZM</t>
  </si>
  <si>
    <t>01.05.00.</t>
  </si>
  <si>
    <t>Privātās izglītības iestādes</t>
  </si>
  <si>
    <t>starptautiskās skolas</t>
  </si>
  <si>
    <t>bērnu no 5 gadu vecuma izglītošana</t>
  </si>
  <si>
    <t>prof.skola</t>
  </si>
  <si>
    <t>01.08.00.</t>
  </si>
  <si>
    <t>Eiropas skolas</t>
  </si>
  <si>
    <t>pirmsskola</t>
  </si>
  <si>
    <t>02.01.00.</t>
  </si>
  <si>
    <t>Prof.skolas</t>
  </si>
  <si>
    <t>profesionālajām vidusskolām</t>
  </si>
  <si>
    <t>Vidzemes tehnoloģiju un dizaina tehn. - visp.izgl. ieslodz.vietā</t>
  </si>
  <si>
    <t>09.10.00.</t>
  </si>
  <si>
    <t>Murjāņu sporta ģimnāzija</t>
  </si>
  <si>
    <t>09.19.00.</t>
  </si>
  <si>
    <t>Profesionālās ievirzes sporta pedagogu darba samaksa</t>
  </si>
  <si>
    <t>privātās iestādes</t>
  </si>
  <si>
    <t>Profesionālās ievirzes izglītība</t>
  </si>
  <si>
    <t>pašvaldību iestādes</t>
  </si>
  <si>
    <t>10.</t>
  </si>
  <si>
    <t>AM</t>
  </si>
  <si>
    <t>22.10.00.</t>
  </si>
  <si>
    <t>Pulkveža Oskara Kalpaka profesionālā vidusskola</t>
  </si>
  <si>
    <t>16.</t>
  </si>
  <si>
    <t>ZM</t>
  </si>
  <si>
    <t>22.01.00.</t>
  </si>
  <si>
    <t>Malnavas koledža; Bulduru Dārzkopības vidusskola</t>
  </si>
  <si>
    <t>18.</t>
  </si>
  <si>
    <t>LM</t>
  </si>
  <si>
    <t>05.37.00.</t>
  </si>
  <si>
    <t>22.</t>
  </si>
  <si>
    <t>KM</t>
  </si>
  <si>
    <t>20.00.00.</t>
  </si>
  <si>
    <t>KM  profesionālajām vidusskolām</t>
  </si>
  <si>
    <t xml:space="preserve">KM profesionālajām  vidusskolām </t>
  </si>
  <si>
    <t>Vispārējā izglītība</t>
  </si>
  <si>
    <t xml:space="preserve">pašvaldību vidusskolām </t>
  </si>
  <si>
    <t xml:space="preserve">mākslu ievirzes skolām </t>
  </si>
  <si>
    <t>29.</t>
  </si>
  <si>
    <t>VM</t>
  </si>
  <si>
    <t>02.03.00.</t>
  </si>
  <si>
    <t>Sarkanā krusta medicīnas koledža *)</t>
  </si>
  <si>
    <t>33.09.00.</t>
  </si>
  <si>
    <t>Interešu izglītība "Bērnu klīniskās universitātes slimnīca"</t>
  </si>
  <si>
    <t>*) pēc MK noteikumiem Nr.445 aprēķinātais finansējums</t>
  </si>
  <si>
    <t>Algas likme 40h</t>
  </si>
  <si>
    <t>Kopā papildu finansējums</t>
  </si>
  <si>
    <r>
      <t xml:space="preserve">Kopējais budžets pedagogu darba samaksai, </t>
    </r>
    <r>
      <rPr>
        <i/>
        <sz val="11"/>
        <color theme="1"/>
        <rFont val="Aptos Narrow"/>
        <family val="2"/>
        <scheme val="minor"/>
      </rPr>
      <t>projekts</t>
    </r>
  </si>
  <si>
    <t>jan.-aug.</t>
  </si>
  <si>
    <t>sept. - dec.</t>
  </si>
  <si>
    <t>jan.-aug</t>
  </si>
  <si>
    <t>sept.-dec.</t>
  </si>
  <si>
    <t>Algas likme pieaugums</t>
  </si>
  <si>
    <t>Bez augstākās izglītības</t>
  </si>
  <si>
    <t>2031 un turpmāk</t>
  </si>
  <si>
    <t>Augstākā izglītības</t>
  </si>
  <si>
    <t>papildus nepiešamais finansējums
ietekme no 01.01.2027.</t>
  </si>
  <si>
    <t>papildus nepiešamais finansējums
ietekme no 01.01.2028.</t>
  </si>
  <si>
    <t>papildus nepiešamais finansējums
ietekme no 01.01.2029.</t>
  </si>
  <si>
    <t>papildus nepiešamais finansējums
ietekme no 01.01.2030.</t>
  </si>
  <si>
    <t>Gads</t>
  </si>
  <si>
    <t>prognoze</t>
  </si>
  <si>
    <t>Mērķis:</t>
  </si>
  <si>
    <t>Vidējā pedagogu alga = 2.5 *min alga</t>
  </si>
  <si>
    <t>Pieņēmumi:</t>
  </si>
  <si>
    <t>1) Pedagogu vidējā alga ir par 20% augstāka kā zemākā algas likme</t>
  </si>
  <si>
    <t>2) Valstī noteiktā minimālā alga turpmākos gados tiek celta ik gadu par 40 EUR</t>
  </si>
  <si>
    <t>Minimālās mēnešalgas izmaiņas, % pret iepriekšējo gadu</t>
  </si>
  <si>
    <t>Minimālā mēnešalga, EUR / mēn. (bruto)</t>
  </si>
  <si>
    <t>Mērķa pedagogu vidējā mēnešalga (2,5 x valstī noteiktā minimimālā alga), EUR / mēn. (bruto)</t>
  </si>
  <si>
    <t>Mērķa pedagogu zemākā mēnešalga (vidējā / 120%), EUR / mēn. (bruto)</t>
  </si>
  <si>
    <t>Zemākā pedagogu algas likme (2025)</t>
  </si>
  <si>
    <t>Sākotnējā vērtība:</t>
  </si>
  <si>
    <t>Stundas likme</t>
  </si>
  <si>
    <t>Mēnešalga (40h)</t>
  </si>
  <si>
    <t>Zemākā mēnešalgas likme (40h)</t>
  </si>
  <si>
    <t>Prognozētā vidējā mēnešalga (40h)</t>
  </si>
  <si>
    <t>Scenārijs A (mērķis sasniegts 2030.g.)</t>
  </si>
  <si>
    <t>Zemākā stundas likme</t>
  </si>
  <si>
    <r>
      <t xml:space="preserve">pieauguma temps, % </t>
    </r>
    <r>
      <rPr>
        <sz val="11"/>
        <color theme="1"/>
        <rFont val="Aptos Narrow"/>
        <family val="2"/>
        <scheme val="minor"/>
      </rPr>
      <t>(piemērots stundas likmei)</t>
    </r>
  </si>
  <si>
    <t>Mērķa pedagogu zemākā stundas likme, EUR / mēn. (bruto)</t>
  </si>
  <si>
    <t>FISKĀLĀ IETEKME</t>
  </si>
  <si>
    <t>Scenāriji</t>
  </si>
  <si>
    <t>Scenārijs A1 (jan)</t>
  </si>
  <si>
    <t>Mērķa saniegts …</t>
  </si>
  <si>
    <t>Pieauguma temps</t>
  </si>
  <si>
    <t>Mēneša tarifikācija</t>
  </si>
  <si>
    <t>Ar VSAOI</t>
  </si>
  <si>
    <t>Gadā</t>
  </si>
  <si>
    <r>
      <t>Zemākā algas likme mainās -</t>
    </r>
    <r>
      <rPr>
        <b/>
        <sz val="11"/>
        <color theme="1"/>
        <rFont val="Aptos Narrow"/>
        <family val="2"/>
        <scheme val="minor"/>
      </rPr>
      <t>JANVĀRĪ</t>
    </r>
    <r>
      <rPr>
        <sz val="11"/>
        <color theme="1"/>
        <rFont val="Aptos Narrow"/>
        <family val="2"/>
        <scheme val="minor"/>
      </rPr>
      <t>_5,75%</t>
    </r>
  </si>
  <si>
    <t>SIVA koledža</t>
  </si>
  <si>
    <t>Augstskolas</t>
  </si>
  <si>
    <t>Pārējie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</si>
</sst>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#,##0_ ;\-#,##0\ 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Display"/>
      <family val="2"/>
    </font>
    <font>
      <sz val="11"/>
      <name val="Aptos Display"/>
      <family val="2"/>
    </font>
    <font>
      <i/>
      <sz val="11"/>
      <name val="Aptos Display"/>
      <family val="2"/>
    </font>
    <font>
      <b/>
      <sz val="11"/>
      <color theme="1"/>
      <name val="Aptos Display"/>
      <family val="2"/>
    </font>
    <font>
      <i/>
      <sz val="10"/>
      <color theme="1"/>
      <name val="Aptos Display"/>
      <family val="2"/>
    </font>
    <font>
      <i/>
      <sz val="10"/>
      <name val="Aptos Display"/>
      <family val="2"/>
    </font>
    <font>
      <sz val="10"/>
      <color theme="1"/>
      <name val="Aptos Display"/>
      <family val="2"/>
    </font>
    <font>
      <sz val="10"/>
      <name val="Aptos Display"/>
      <family val="2"/>
    </font>
    <font>
      <b/>
      <sz val="10"/>
      <color rgb="FFFF0000"/>
      <name val="Aptos Display"/>
      <family val="2"/>
    </font>
    <font>
      <b/>
      <sz val="11"/>
      <color rgb="FFFF0000"/>
      <name val="Aptos Display"/>
      <family val="2"/>
    </font>
    <font>
      <b/>
      <sz val="12"/>
      <color theme="1"/>
      <name val="Aptos Display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10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rgb="FF7030A0"/>
      <name val="Aptos Narrow"/>
      <family val="2"/>
      <scheme val="minor"/>
    </font>
    <font>
      <i/>
      <sz val="9"/>
      <color rgb="FF7030A0"/>
      <name val="Aptos Narrow"/>
      <family val="2"/>
      <scheme val="minor"/>
    </font>
    <font>
      <i/>
      <sz val="11"/>
      <color theme="1"/>
      <name val="Aptos Display"/>
      <family val="2"/>
    </font>
    <font>
      <b/>
      <sz val="11"/>
      <name val="Aptos Display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267">
    <xf numFmtId="0" fontId="0" fillId="0" borderId="0" xfId="0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2" fillId="0" borderId="1" xfId="0" applyFont="1" applyBorder="1" applyAlignment="1">
      <alignment horizontal="center"/>
    </xf>
    <xf numFmtId="164" fontId="0" fillId="0" borderId="1" xfId="1" applyNumberFormat="1" applyFont="1" applyBorder="1"/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5" fillId="0" borderId="0" xfId="3" applyFont="1"/>
    <xf numFmtId="0" fontId="5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3" fontId="5" fillId="0" borderId="0" xfId="3" applyNumberFormat="1" applyFont="1" applyAlignment="1">
      <alignment horizontal="center"/>
    </xf>
    <xf numFmtId="0" fontId="6" fillId="0" borderId="0" xfId="3" applyFont="1" applyAlignment="1">
      <alignment horizontal="left"/>
    </xf>
    <xf numFmtId="0" fontId="6" fillId="0" borderId="4" xfId="3" applyFont="1" applyBorder="1" applyAlignment="1">
      <alignment horizontal="left"/>
    </xf>
    <xf numFmtId="0" fontId="6" fillId="0" borderId="5" xfId="3" applyFont="1" applyBorder="1" applyAlignment="1">
      <alignment horizontal="left"/>
    </xf>
    <xf numFmtId="3" fontId="5" fillId="0" borderId="5" xfId="3" applyNumberFormat="1" applyFont="1" applyBorder="1" applyAlignment="1">
      <alignment horizontal="center"/>
    </xf>
    <xf numFmtId="0" fontId="5" fillId="0" borderId="5" xfId="3" applyFont="1" applyBorder="1" applyAlignment="1">
      <alignment horizontal="center"/>
    </xf>
    <xf numFmtId="0" fontId="5" fillId="0" borderId="5" xfId="3" applyFont="1" applyBorder="1" applyAlignment="1">
      <alignment vertical="center"/>
    </xf>
    <xf numFmtId="0" fontId="5" fillId="0" borderId="6" xfId="3" applyFont="1" applyBorder="1" applyAlignment="1">
      <alignment vertical="center"/>
    </xf>
    <xf numFmtId="0" fontId="6" fillId="0" borderId="7" xfId="3" applyFont="1" applyBorder="1" applyAlignment="1">
      <alignment horizontal="left"/>
    </xf>
    <xf numFmtId="0" fontId="6" fillId="0" borderId="1" xfId="3" applyFont="1" applyBorder="1" applyAlignment="1">
      <alignment horizontal="left"/>
    </xf>
    <xf numFmtId="3" fontId="5" fillId="0" borderId="1" xfId="3" applyNumberFormat="1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5" fillId="0" borderId="1" xfId="3" applyFont="1" applyBorder="1" applyAlignment="1">
      <alignment vertical="center"/>
    </xf>
    <xf numFmtId="0" fontId="5" fillId="0" borderId="8" xfId="3" applyFont="1" applyBorder="1" applyAlignment="1">
      <alignment vertical="center"/>
    </xf>
    <xf numFmtId="0" fontId="6" fillId="0" borderId="9" xfId="3" applyFont="1" applyBorder="1" applyAlignment="1">
      <alignment horizontal="left"/>
    </xf>
    <xf numFmtId="3" fontId="8" fillId="0" borderId="10" xfId="3" applyNumberFormat="1" applyFont="1" applyBorder="1" applyAlignment="1">
      <alignment horizontal="center"/>
    </xf>
    <xf numFmtId="0" fontId="8" fillId="0" borderId="10" xfId="3" applyFont="1" applyBorder="1" applyAlignment="1">
      <alignment horizont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3" fontId="9" fillId="0" borderId="5" xfId="3" applyNumberFormat="1" applyFont="1" applyBorder="1" applyAlignment="1">
      <alignment horizontal="right"/>
    </xf>
    <xf numFmtId="0" fontId="7" fillId="0" borderId="1" xfId="3" applyFont="1" applyBorder="1" applyAlignment="1">
      <alignment horizontal="left" indent="2"/>
    </xf>
    <xf numFmtId="3" fontId="9" fillId="0" borderId="1" xfId="3" applyNumberFormat="1" applyFont="1" applyBorder="1" applyAlignment="1">
      <alignment horizontal="right"/>
    </xf>
    <xf numFmtId="3" fontId="8" fillId="0" borderId="1" xfId="3" applyNumberFormat="1" applyFont="1" applyBorder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6" fillId="0" borderId="10" xfId="3" applyFont="1" applyBorder="1" applyAlignment="1">
      <alignment horizontal="left"/>
    </xf>
    <xf numFmtId="0" fontId="5" fillId="0" borderId="10" xfId="3" applyFont="1" applyBorder="1" applyAlignment="1">
      <alignment horizontal="center"/>
    </xf>
    <xf numFmtId="0" fontId="8" fillId="0" borderId="11" xfId="3" applyFont="1" applyBorder="1" applyAlignment="1">
      <alignment horizontal="center"/>
    </xf>
    <xf numFmtId="0" fontId="10" fillId="0" borderId="1" xfId="3" applyFont="1" applyBorder="1" applyAlignment="1">
      <alignment horizontal="left" indent="2"/>
    </xf>
    <xf numFmtId="3" fontId="9" fillId="0" borderId="1" xfId="3" applyNumberFormat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3" xfId="3" applyFont="1" applyBorder="1" applyAlignment="1">
      <alignment vertical="center"/>
    </xf>
    <xf numFmtId="0" fontId="5" fillId="0" borderId="14" xfId="3" applyFont="1" applyBorder="1" applyAlignment="1">
      <alignment vertical="center" wrapText="1"/>
    </xf>
    <xf numFmtId="3" fontId="5" fillId="0" borderId="13" xfId="3" applyNumberFormat="1" applyFont="1" applyBorder="1" applyAlignment="1">
      <alignment horizontal="center" vertical="center" wrapText="1"/>
    </xf>
    <xf numFmtId="3" fontId="5" fillId="0" borderId="1" xfId="3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8" xfId="3" applyFont="1" applyBorder="1" applyAlignment="1">
      <alignment vertical="center" wrapText="1"/>
    </xf>
    <xf numFmtId="0" fontId="11" fillId="0" borderId="0" xfId="3" applyFont="1"/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vertical="center"/>
    </xf>
    <xf numFmtId="0" fontId="11" fillId="0" borderId="8" xfId="3" applyFont="1" applyBorder="1" applyAlignment="1">
      <alignment vertical="center" wrapText="1"/>
    </xf>
    <xf numFmtId="0" fontId="12" fillId="0" borderId="0" xfId="3" applyFont="1"/>
    <xf numFmtId="0" fontId="12" fillId="0" borderId="1" xfId="3" applyFont="1" applyBorder="1" applyAlignment="1">
      <alignment horizontal="center" vertical="center" wrapText="1"/>
    </xf>
    <xf numFmtId="0" fontId="12" fillId="0" borderId="1" xfId="3" applyFont="1" applyBorder="1" applyAlignment="1">
      <alignment vertical="center"/>
    </xf>
    <xf numFmtId="0" fontId="12" fillId="0" borderId="8" xfId="3" applyFont="1" applyBorder="1" applyAlignment="1">
      <alignment vertical="center" wrapText="1"/>
    </xf>
    <xf numFmtId="0" fontId="13" fillId="0" borderId="0" xfId="3" applyFont="1"/>
    <xf numFmtId="0" fontId="13" fillId="0" borderId="1" xfId="3" applyFont="1" applyBorder="1" applyAlignment="1">
      <alignment horizontal="center" vertical="center" wrapText="1"/>
    </xf>
    <xf numFmtId="0" fontId="13" fillId="0" borderId="1" xfId="3" applyFont="1" applyBorder="1" applyAlignment="1">
      <alignment vertical="center"/>
    </xf>
    <xf numFmtId="0" fontId="13" fillId="0" borderId="8" xfId="3" applyFont="1" applyBorder="1" applyAlignment="1">
      <alignment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3" fontId="5" fillId="0" borderId="5" xfId="3" applyNumberFormat="1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/>
    </xf>
    <xf numFmtId="0" fontId="5" fillId="0" borderId="6" xfId="3" applyFont="1" applyBorder="1" applyAlignment="1">
      <alignment vertical="center" wrapText="1"/>
    </xf>
    <xf numFmtId="0" fontId="5" fillId="0" borderId="1" xfId="3" applyFont="1" applyBorder="1" applyAlignment="1">
      <alignment horizontal="center" vertical="center"/>
    </xf>
    <xf numFmtId="0" fontId="14" fillId="0" borderId="0" xfId="3" applyFont="1"/>
    <xf numFmtId="0" fontId="14" fillId="0" borderId="1" xfId="3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0" fontId="14" fillId="0" borderId="8" xfId="3" applyFont="1" applyBorder="1" applyAlignment="1">
      <alignment vertical="center" wrapText="1"/>
    </xf>
    <xf numFmtId="0" fontId="6" fillId="0" borderId="7" xfId="3" applyFont="1" applyBorder="1" applyAlignment="1">
      <alignment horizontal="center"/>
    </xf>
    <xf numFmtId="0" fontId="6" fillId="0" borderId="0" xfId="3" applyFont="1"/>
    <xf numFmtId="3" fontId="10" fillId="0" borderId="1" xfId="3" applyNumberFormat="1" applyFont="1" applyBorder="1" applyAlignment="1">
      <alignment horizontal="right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8" xfId="3" applyFont="1" applyBorder="1" applyAlignment="1">
      <alignment vertical="center" wrapText="1"/>
    </xf>
    <xf numFmtId="0" fontId="8" fillId="0" borderId="0" xfId="3" applyFont="1"/>
    <xf numFmtId="0" fontId="6" fillId="0" borderId="9" xfId="3" applyFont="1" applyBorder="1" applyAlignment="1">
      <alignment horizontal="center"/>
    </xf>
    <xf numFmtId="3" fontId="6" fillId="0" borderId="10" xfId="3" applyNumberFormat="1" applyFont="1" applyBorder="1" applyAlignment="1">
      <alignment horizontal="center"/>
    </xf>
    <xf numFmtId="3" fontId="6" fillId="3" borderId="15" xfId="3" applyNumberFormat="1" applyFont="1" applyFill="1" applyBorder="1" applyAlignment="1">
      <alignment horizontal="center" vertical="center" wrapText="1"/>
    </xf>
    <xf numFmtId="3" fontId="6" fillId="3" borderId="16" xfId="3" applyNumberFormat="1" applyFont="1" applyFill="1" applyBorder="1" applyAlignment="1">
      <alignment horizontal="center" vertical="center" wrapText="1"/>
    </xf>
    <xf numFmtId="3" fontId="8" fillId="3" borderId="16" xfId="3" applyNumberFormat="1" applyFont="1" applyFill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8" xfId="0" applyBorder="1"/>
    <xf numFmtId="164" fontId="20" fillId="0" borderId="2" xfId="1" applyNumberFormat="1" applyFont="1" applyBorder="1" applyAlignment="1">
      <alignment horizontal="center" vertical="center"/>
    </xf>
    <xf numFmtId="164" fontId="20" fillId="0" borderId="8" xfId="1" applyNumberFormat="1" applyFont="1" applyBorder="1" applyAlignment="1">
      <alignment horizontal="center" vertical="center"/>
    </xf>
    <xf numFmtId="164" fontId="20" fillId="0" borderId="7" xfId="1" applyNumberFormat="1" applyFont="1" applyBorder="1" applyAlignment="1">
      <alignment horizontal="center" vertical="center"/>
    </xf>
    <xf numFmtId="164" fontId="20" fillId="2" borderId="8" xfId="1" applyNumberFormat="1" applyFont="1" applyFill="1" applyBorder="1" applyAlignment="1">
      <alignment horizontal="center" vertical="center"/>
    </xf>
    <xf numFmtId="10" fontId="0" fillId="0" borderId="0" xfId="0" applyNumberFormat="1"/>
    <xf numFmtId="164" fontId="20" fillId="0" borderId="0" xfId="1" applyNumberFormat="1" applyFon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/>
    </xf>
    <xf numFmtId="0" fontId="2" fillId="7" borderId="24" xfId="0" applyFont="1" applyFill="1" applyBorder="1" applyAlignment="1">
      <alignment wrapText="1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" fillId="0" borderId="7" xfId="0" applyFont="1" applyBorder="1"/>
    <xf numFmtId="0" fontId="0" fillId="0" borderId="8" xfId="0" applyBorder="1" applyAlignment="1">
      <alignment wrapText="1"/>
    </xf>
    <xf numFmtId="3" fontId="0" fillId="0" borderId="7" xfId="0" applyNumberFormat="1" applyBorder="1" applyAlignment="1">
      <alignment horizontal="center"/>
    </xf>
    <xf numFmtId="0" fontId="2" fillId="0" borderId="8" xfId="0" applyFont="1" applyBorder="1" applyAlignment="1">
      <alignment horizontal="right"/>
    </xf>
    <xf numFmtId="3" fontId="2" fillId="0" borderId="7" xfId="0" applyNumberFormat="1" applyFont="1" applyBorder="1"/>
    <xf numFmtId="0" fontId="0" fillId="0" borderId="20" xfId="0" applyBorder="1"/>
    <xf numFmtId="164" fontId="0" fillId="0" borderId="20" xfId="0" applyNumberFormat="1" applyBorder="1"/>
    <xf numFmtId="0" fontId="0" fillId="0" borderId="29" xfId="0" applyBorder="1"/>
    <xf numFmtId="0" fontId="0" fillId="0" borderId="28" xfId="0" applyBorder="1"/>
    <xf numFmtId="164" fontId="20" fillId="2" borderId="0" xfId="1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3" fontId="2" fillId="0" borderId="1" xfId="0" applyNumberFormat="1" applyFont="1" applyBorder="1"/>
    <xf numFmtId="164" fontId="2" fillId="0" borderId="7" xfId="1" applyNumberFormat="1" applyFont="1" applyFill="1" applyBorder="1" applyAlignment="1">
      <alignment vertical="center"/>
    </xf>
    <xf numFmtId="3" fontId="0" fillId="0" borderId="0" xfId="0" applyNumberFormat="1"/>
    <xf numFmtId="3" fontId="0" fillId="5" borderId="1" xfId="0" applyNumberFormat="1" applyFill="1" applyBorder="1" applyAlignment="1">
      <alignment horizontal="center"/>
    </xf>
    <xf numFmtId="0" fontId="0" fillId="0" borderId="24" xfId="0" applyBorder="1"/>
    <xf numFmtId="3" fontId="0" fillId="0" borderId="20" xfId="0" applyNumberFormat="1" applyBorder="1"/>
    <xf numFmtId="0" fontId="2" fillId="8" borderId="8" xfId="0" applyFont="1" applyFill="1" applyBorder="1" applyAlignment="1">
      <alignment wrapText="1"/>
    </xf>
    <xf numFmtId="0" fontId="0" fillId="8" borderId="1" xfId="0" applyFill="1" applyBorder="1"/>
    <xf numFmtId="164" fontId="2" fillId="6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4" fontId="0" fillId="0" borderId="1" xfId="0" applyNumberFormat="1" applyBorder="1" applyAlignment="1">
      <alignment horizontal="center" vertical="top"/>
    </xf>
    <xf numFmtId="165" fontId="0" fillId="0" borderId="1" xfId="2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4" fontId="22" fillId="0" borderId="1" xfId="0" applyNumberFormat="1" applyFont="1" applyBorder="1" applyAlignment="1">
      <alignment horizontal="center" vertical="top"/>
    </xf>
    <xf numFmtId="165" fontId="22" fillId="0" borderId="1" xfId="2" applyNumberFormat="1" applyFont="1" applyBorder="1" applyAlignment="1">
      <alignment horizontal="center" vertical="top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/>
    <xf numFmtId="0" fontId="0" fillId="9" borderId="1" xfId="0" applyFill="1" applyBorder="1" applyAlignment="1">
      <alignment horizontal="center" vertical="top"/>
    </xf>
    <xf numFmtId="1" fontId="0" fillId="9" borderId="1" xfId="0" applyNumberForma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 vertical="top"/>
    </xf>
    <xf numFmtId="2" fontId="0" fillId="0" borderId="3" xfId="0" applyNumberFormat="1" applyBorder="1" applyAlignment="1">
      <alignment horizontal="center" vertical="top"/>
    </xf>
    <xf numFmtId="2" fontId="0" fillId="0" borderId="31" xfId="0" applyNumberFormat="1" applyBorder="1" applyAlignment="1">
      <alignment horizontal="center" vertical="top"/>
    </xf>
    <xf numFmtId="0" fontId="0" fillId="10" borderId="1" xfId="0" applyFill="1" applyBorder="1"/>
    <xf numFmtId="17" fontId="0" fillId="10" borderId="1" xfId="0" applyNumberFormat="1" applyFill="1" applyBorder="1" applyAlignment="1">
      <alignment horizontal="center"/>
    </xf>
    <xf numFmtId="3" fontId="0" fillId="0" borderId="1" xfId="0" applyNumberFormat="1" applyBorder="1"/>
    <xf numFmtId="3" fontId="0" fillId="10" borderId="1" xfId="0" applyNumberFormat="1" applyFill="1" applyBorder="1"/>
    <xf numFmtId="0" fontId="2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top"/>
    </xf>
    <xf numFmtId="0" fontId="0" fillId="10" borderId="3" xfId="0" applyFill="1" applyBorder="1"/>
    <xf numFmtId="2" fontId="0" fillId="10" borderId="3" xfId="0" applyNumberFormat="1" applyFill="1" applyBorder="1"/>
    <xf numFmtId="9" fontId="0" fillId="10" borderId="1" xfId="2" applyFont="1" applyFill="1" applyBorder="1"/>
    <xf numFmtId="1" fontId="0" fillId="10" borderId="1" xfId="0" applyNumberFormat="1" applyFill="1" applyBorder="1" applyAlignment="1">
      <alignment horizontal="center" vertical="top"/>
    </xf>
    <xf numFmtId="10" fontId="0" fillId="10" borderId="1" xfId="2" applyNumberFormat="1" applyFont="1" applyFill="1" applyBorder="1"/>
    <xf numFmtId="1" fontId="0" fillId="10" borderId="3" xfId="0" applyNumberFormat="1" applyFill="1" applyBorder="1" applyAlignment="1">
      <alignment horizontal="center" vertical="top"/>
    </xf>
    <xf numFmtId="1" fontId="0" fillId="10" borderId="2" xfId="0" applyNumberFormat="1" applyFill="1" applyBorder="1" applyAlignment="1">
      <alignment horizontal="center" vertical="top"/>
    </xf>
    <xf numFmtId="2" fontId="0" fillId="10" borderId="32" xfId="0" applyNumberFormat="1" applyFill="1" applyBorder="1"/>
    <xf numFmtId="1" fontId="0" fillId="10" borderId="13" xfId="0" applyNumberFormat="1" applyFill="1" applyBorder="1" applyAlignment="1">
      <alignment horizontal="center" vertical="top"/>
    </xf>
    <xf numFmtId="10" fontId="0" fillId="10" borderId="13" xfId="2" applyNumberFormat="1" applyFont="1" applyFill="1" applyBorder="1"/>
    <xf numFmtId="1" fontId="0" fillId="10" borderId="23" xfId="0" applyNumberFormat="1" applyFill="1" applyBorder="1" applyAlignment="1">
      <alignment horizontal="center" vertical="top"/>
    </xf>
    <xf numFmtId="2" fontId="2" fillId="10" borderId="30" xfId="0" applyNumberFormat="1" applyFont="1" applyFill="1" applyBorder="1"/>
    <xf numFmtId="1" fontId="2" fillId="10" borderId="16" xfId="0" applyNumberFormat="1" applyFont="1" applyFill="1" applyBorder="1" applyAlignment="1">
      <alignment horizontal="center" vertical="top"/>
    </xf>
    <xf numFmtId="10" fontId="2" fillId="10" borderId="16" xfId="2" applyNumberFormat="1" applyFont="1" applyFill="1" applyBorder="1"/>
    <xf numFmtId="1" fontId="2" fillId="10" borderId="15" xfId="0" applyNumberFormat="1" applyFont="1" applyFill="1" applyBorder="1" applyAlignment="1">
      <alignment horizontal="center" vertical="top"/>
    </xf>
    <xf numFmtId="10" fontId="0" fillId="10" borderId="1" xfId="0" applyNumberFormat="1" applyFill="1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wrapText="1"/>
    </xf>
    <xf numFmtId="164" fontId="0" fillId="0" borderId="0" xfId="1" applyNumberFormat="1" applyFont="1"/>
    <xf numFmtId="164" fontId="0" fillId="0" borderId="0" xfId="0" applyNumberFormat="1"/>
    <xf numFmtId="3" fontId="0" fillId="0" borderId="1" xfId="1" applyNumberFormat="1" applyFont="1" applyBorder="1"/>
    <xf numFmtId="3" fontId="0" fillId="0" borderId="2" xfId="1" applyNumberFormat="1" applyFont="1" applyBorder="1"/>
    <xf numFmtId="3" fontId="0" fillId="0" borderId="3" xfId="1" applyNumberFormat="1" applyFont="1" applyBorder="1"/>
    <xf numFmtId="3" fontId="2" fillId="2" borderId="2" xfId="0" applyNumberFormat="1" applyFont="1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/>
    </xf>
    <xf numFmtId="0" fontId="0" fillId="10" borderId="0" xfId="0" applyFill="1"/>
    <xf numFmtId="164" fontId="0" fillId="10" borderId="0" xfId="0" applyNumberFormat="1" applyFill="1"/>
    <xf numFmtId="0" fontId="2" fillId="0" borderId="1" xfId="0" applyFont="1" applyBorder="1" applyAlignment="1">
      <alignment horizontal="center" vertical="center"/>
    </xf>
    <xf numFmtId="43" fontId="2" fillId="9" borderId="1" xfId="0" applyNumberFormat="1" applyFont="1" applyFill="1" applyBorder="1"/>
    <xf numFmtId="164" fontId="2" fillId="0" borderId="1" xfId="1" applyNumberFormat="1" applyFont="1" applyBorder="1" applyAlignment="1"/>
    <xf numFmtId="164" fontId="2" fillId="0" borderId="0" xfId="1" applyNumberFormat="1" applyFont="1" applyBorder="1" applyAlignment="1"/>
    <xf numFmtId="0" fontId="5" fillId="0" borderId="13" xfId="3" applyFont="1" applyBorder="1" applyAlignment="1">
      <alignment horizontal="left"/>
    </xf>
    <xf numFmtId="0" fontId="5" fillId="0" borderId="12" xfId="3" applyFont="1" applyBorder="1" applyAlignment="1">
      <alignment horizontal="left"/>
    </xf>
    <xf numFmtId="1" fontId="0" fillId="0" borderId="34" xfId="0" applyNumberFormat="1" applyBorder="1" applyAlignment="1">
      <alignment horizontal="center" vertical="top"/>
    </xf>
    <xf numFmtId="2" fontId="0" fillId="0" borderId="0" xfId="0" applyNumberFormat="1" applyAlignment="1">
      <alignment horizontal="center" vertical="top"/>
    </xf>
    <xf numFmtId="0" fontId="24" fillId="0" borderId="1" xfId="3" applyFont="1" applyBorder="1" applyAlignment="1">
      <alignment horizontal="left" indent="2"/>
    </xf>
    <xf numFmtId="0" fontId="5" fillId="0" borderId="7" xfId="3" applyFont="1" applyBorder="1" applyAlignment="1">
      <alignment horizontal="left"/>
    </xf>
    <xf numFmtId="0" fontId="5" fillId="0" borderId="1" xfId="3" applyFont="1" applyBorder="1" applyAlignment="1">
      <alignment horizontal="left"/>
    </xf>
    <xf numFmtId="0" fontId="9" fillId="0" borderId="1" xfId="3" applyFont="1" applyBorder="1" applyAlignment="1">
      <alignment horizontal="left" indent="2"/>
    </xf>
    <xf numFmtId="0" fontId="5" fillId="0" borderId="10" xfId="3" applyFont="1" applyBorder="1" applyAlignment="1">
      <alignment horizontal="left"/>
    </xf>
    <xf numFmtId="0" fontId="5" fillId="0" borderId="9" xfId="3" applyFont="1" applyBorder="1" applyAlignment="1">
      <alignment horizontal="left"/>
    </xf>
    <xf numFmtId="3" fontId="5" fillId="0" borderId="10" xfId="3" applyNumberFormat="1" applyFont="1" applyBorder="1" applyAlignment="1">
      <alignment horizontal="left"/>
    </xf>
    <xf numFmtId="3" fontId="5" fillId="0" borderId="9" xfId="3" applyNumberFormat="1" applyFont="1" applyBorder="1" applyAlignment="1">
      <alignment horizontal="left"/>
    </xf>
    <xf numFmtId="0" fontId="24" fillId="0" borderId="5" xfId="3" applyFont="1" applyBorder="1" applyAlignment="1">
      <alignment horizontal="left" indent="2"/>
    </xf>
    <xf numFmtId="0" fontId="5" fillId="0" borderId="4" xfId="3" applyFont="1" applyBorder="1" applyAlignment="1">
      <alignment horizontal="left"/>
    </xf>
    <xf numFmtId="0" fontId="24" fillId="0" borderId="10" xfId="3" applyFont="1" applyBorder="1" applyAlignment="1">
      <alignment horizontal="left" indent="2"/>
    </xf>
    <xf numFmtId="164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0" fontId="8" fillId="0" borderId="0" xfId="3" applyFont="1" applyAlignment="1">
      <alignment horizontal="center"/>
    </xf>
    <xf numFmtId="3" fontId="8" fillId="0" borderId="0" xfId="3" applyNumberFormat="1" applyFont="1" applyAlignment="1">
      <alignment horizontal="center"/>
    </xf>
    <xf numFmtId="0" fontId="25" fillId="0" borderId="0" xfId="3" applyFont="1" applyAlignment="1">
      <alignment horizontal="center"/>
    </xf>
    <xf numFmtId="0" fontId="8" fillId="0" borderId="35" xfId="3" applyFont="1" applyBorder="1"/>
    <xf numFmtId="164" fontId="8" fillId="0" borderId="35" xfId="1" applyNumberFormat="1" applyFont="1" applyBorder="1"/>
    <xf numFmtId="0" fontId="2" fillId="10" borderId="2" xfId="0" applyFont="1" applyFill="1" applyBorder="1" applyAlignment="1">
      <alignment horizontal="center"/>
    </xf>
    <xf numFmtId="0" fontId="2" fillId="10" borderId="31" xfId="0" applyFont="1" applyFill="1" applyBorder="1" applyAlignment="1">
      <alignment horizontal="center"/>
    </xf>
    <xf numFmtId="0" fontId="15" fillId="0" borderId="10" xfId="3" applyFont="1" applyBorder="1" applyAlignment="1">
      <alignment horizontal="center" vertical="center"/>
    </xf>
    <xf numFmtId="0" fontId="8" fillId="3" borderId="19" xfId="3" applyFont="1" applyFill="1" applyBorder="1" applyAlignment="1">
      <alignment horizontal="center" vertical="center" wrapText="1"/>
    </xf>
    <xf numFmtId="0" fontId="8" fillId="3" borderId="18" xfId="3" applyFont="1" applyFill="1" applyBorder="1" applyAlignment="1">
      <alignment horizontal="center" vertical="center" wrapText="1"/>
    </xf>
    <xf numFmtId="0" fontId="8" fillId="3" borderId="17" xfId="3" applyFont="1" applyFill="1" applyBorder="1" applyAlignment="1">
      <alignment horizontal="center" vertical="center" wrapText="1"/>
    </xf>
    <xf numFmtId="0" fontId="15" fillId="0" borderId="2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3" fontId="0" fillId="5" borderId="2" xfId="0" applyNumberFormat="1" applyFill="1" applyBorder="1" applyAlignment="1">
      <alignment horizontal="center"/>
    </xf>
    <xf numFmtId="3" fontId="0" fillId="5" borderId="3" xfId="0" applyNumberFormat="1" applyFill="1" applyBorder="1" applyAlignment="1">
      <alignment horizontal="center"/>
    </xf>
    <xf numFmtId="43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3" fontId="0" fillId="0" borderId="20" xfId="0" applyNumberFormat="1" applyBorder="1" applyAlignment="1">
      <alignment horizontal="right"/>
    </xf>
    <xf numFmtId="164" fontId="0" fillId="5" borderId="1" xfId="1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10" fontId="0" fillId="0" borderId="21" xfId="0" applyNumberFormat="1" applyBorder="1" applyAlignment="1">
      <alignment horizontal="center"/>
    </xf>
    <xf numFmtId="10" fontId="0" fillId="0" borderId="22" xfId="0" applyNumberFormat="1" applyBorder="1" applyAlignment="1">
      <alignment horizontal="center"/>
    </xf>
    <xf numFmtId="10" fontId="0" fillId="0" borderId="21" xfId="2" applyNumberFormat="1" applyFont="1" applyBorder="1" applyAlignment="1">
      <alignment horizontal="center"/>
    </xf>
    <xf numFmtId="10" fontId="0" fillId="0" borderId="22" xfId="2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5" borderId="2" xfId="1" applyNumberFormat="1" applyFont="1" applyFill="1" applyBorder="1" applyAlignment="1">
      <alignment horizontal="center"/>
    </xf>
    <xf numFmtId="164" fontId="0" fillId="5" borderId="3" xfId="1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164" fontId="21" fillId="2" borderId="11" xfId="1" applyNumberFormat="1" applyFont="1" applyFill="1" applyBorder="1" applyAlignment="1">
      <alignment vertical="center"/>
    </xf>
    <xf numFmtId="164" fontId="21" fillId="2" borderId="9" xfId="1" applyNumberFormat="1" applyFont="1" applyFill="1" applyBorder="1" applyAlignment="1">
      <alignment vertical="center"/>
    </xf>
    <xf numFmtId="164" fontId="21" fillId="0" borderId="11" xfId="1" applyNumberFormat="1" applyFont="1" applyBorder="1" applyAlignment="1">
      <alignment horizontal="center" vertical="center"/>
    </xf>
    <xf numFmtId="164" fontId="21" fillId="0" borderId="9" xfId="1" applyNumberFormat="1" applyFont="1" applyBorder="1" applyAlignment="1">
      <alignment horizontal="center" vertical="center"/>
    </xf>
    <xf numFmtId="164" fontId="21" fillId="0" borderId="11" xfId="1" applyNumberFormat="1" applyFont="1" applyBorder="1" applyAlignment="1">
      <alignment vertical="center"/>
    </xf>
    <xf numFmtId="164" fontId="21" fillId="0" borderId="9" xfId="1" applyNumberFormat="1" applyFont="1" applyBorder="1" applyAlignment="1">
      <alignment vertic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166" fontId="2" fillId="0" borderId="2" xfId="1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3" fontId="2" fillId="11" borderId="2" xfId="1" applyNumberFormat="1" applyFont="1" applyFill="1" applyBorder="1" applyAlignment="1">
      <alignment vertical="center"/>
    </xf>
    <xf numFmtId="3" fontId="2" fillId="11" borderId="3" xfId="1" applyNumberFormat="1" applyFont="1" applyFill="1" applyBorder="1" applyAlignment="1">
      <alignment vertic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0" fillId="0" borderId="33" xfId="0" applyNumberFormat="1" applyBorder="1" applyAlignment="1">
      <alignment horizontal="right"/>
    </xf>
    <xf numFmtId="3" fontId="0" fillId="0" borderId="32" xfId="0" applyNumberFormat="1" applyBorder="1" applyAlignment="1">
      <alignment horizontal="right"/>
    </xf>
    <xf numFmtId="3" fontId="2" fillId="11" borderId="2" xfId="0" applyNumberFormat="1" applyFont="1" applyFill="1" applyBorder="1" applyAlignment="1">
      <alignment horizontal="center"/>
    </xf>
    <xf numFmtId="3" fontId="2" fillId="11" borderId="3" xfId="0" applyNumberFormat="1" applyFont="1" applyFill="1" applyBorder="1" applyAlignment="1">
      <alignment horizontal="center"/>
    </xf>
    <xf numFmtId="3" fontId="0" fillId="0" borderId="1" xfId="1" applyNumberFormat="1" applyFont="1" applyBorder="1" applyAlignment="1">
      <alignment horizontal="center" vertical="center"/>
    </xf>
    <xf numFmtId="3" fontId="2" fillId="11" borderId="1" xfId="0" applyNumberFormat="1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/>
    </xf>
    <xf numFmtId="0" fontId="0" fillId="0" borderId="0" xfId="0" applyBorder="1"/>
    <xf numFmtId="164" fontId="0" fillId="5" borderId="2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</cellXfs>
  <cellStyles count="5">
    <cellStyle name="Comma" xfId="1" builtinId="3"/>
    <cellStyle name="Comma 2" xfId="4" xr:uid="{8D08E9AC-60B4-43D8-BC6C-56FBF53F0F8E}"/>
    <cellStyle name="Normal" xfId="0" builtinId="0"/>
    <cellStyle name="Normal 2" xfId="3" xr:uid="{332EE6CB-ACC7-46D1-87AF-0C34420DC2BE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121920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8323883-261B-4B41-A653-94ACC168BCF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137160</xdr:rowOff>
    </xdr:from>
    <xdr:to>
      <xdr:col>3</xdr:col>
      <xdr:colOff>327661</xdr:colOff>
      <xdr:row>11</xdr:row>
      <xdr:rowOff>54178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5F0D3F-E63D-4321-ADA6-A18C4AB9E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37160"/>
          <a:ext cx="5452110" cy="19077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91A8D-8078-47F8-A603-E98A8C3B68FC}">
  <dimension ref="A2:K23"/>
  <sheetViews>
    <sheetView topLeftCell="A10" workbookViewId="0">
      <selection activeCell="J22" sqref="J22"/>
    </sheetView>
  </sheetViews>
  <sheetFormatPr defaultRowHeight="14.4" x14ac:dyDescent="0.3"/>
  <cols>
    <col min="1" max="1" width="16.88671875" bestFit="1" customWidth="1"/>
    <col min="2" max="2" width="17.21875" customWidth="1"/>
    <col min="3" max="3" width="21.77734375" bestFit="1" customWidth="1"/>
    <col min="4" max="4" width="14.33203125" customWidth="1"/>
    <col min="5" max="5" width="24" customWidth="1"/>
    <col min="6" max="7" width="19.33203125" customWidth="1"/>
    <col min="8" max="9" width="11.88671875" customWidth="1"/>
    <col min="10" max="11" width="12.88671875" customWidth="1"/>
  </cols>
  <sheetData>
    <row r="2" spans="1:11" x14ac:dyDescent="0.3">
      <c r="A2" s="133" t="s">
        <v>96</v>
      </c>
      <c r="B2" s="132" t="s">
        <v>97</v>
      </c>
    </row>
    <row r="3" spans="1:11" x14ac:dyDescent="0.3">
      <c r="A3" s="133" t="s">
        <v>98</v>
      </c>
      <c r="B3" s="132" t="s">
        <v>99</v>
      </c>
    </row>
    <row r="4" spans="1:11" x14ac:dyDescent="0.3">
      <c r="B4" s="132" t="s">
        <v>100</v>
      </c>
    </row>
    <row r="5" spans="1:11" x14ac:dyDescent="0.3">
      <c r="B5" t="s">
        <v>105</v>
      </c>
    </row>
    <row r="7" spans="1:11" x14ac:dyDescent="0.3">
      <c r="A7" s="133" t="s">
        <v>106</v>
      </c>
      <c r="B7" s="125" t="s">
        <v>107</v>
      </c>
      <c r="C7" s="136" t="s">
        <v>108</v>
      </c>
    </row>
    <row r="8" spans="1:11" x14ac:dyDescent="0.3">
      <c r="A8" s="133"/>
      <c r="B8" s="136">
        <f>9.79</f>
        <v>9.7899999999999991</v>
      </c>
      <c r="C8" s="136">
        <v>1566</v>
      </c>
    </row>
    <row r="9" spans="1:11" x14ac:dyDescent="0.3">
      <c r="B9" s="132"/>
      <c r="H9" s="202" t="s">
        <v>111</v>
      </c>
      <c r="I9" s="203"/>
      <c r="J9" s="203"/>
      <c r="K9" s="203"/>
    </row>
    <row r="10" spans="1:11" s="138" customFormat="1" ht="72" x14ac:dyDescent="0.3">
      <c r="A10" s="137" t="s">
        <v>94</v>
      </c>
      <c r="B10" s="137" t="s">
        <v>102</v>
      </c>
      <c r="C10" s="137" t="s">
        <v>101</v>
      </c>
      <c r="E10" s="137" t="s">
        <v>103</v>
      </c>
      <c r="F10" s="137" t="s">
        <v>104</v>
      </c>
      <c r="G10" s="137" t="s">
        <v>114</v>
      </c>
      <c r="H10" s="146" t="s">
        <v>112</v>
      </c>
      <c r="I10" s="146" t="s">
        <v>109</v>
      </c>
      <c r="J10" s="146" t="s">
        <v>113</v>
      </c>
      <c r="K10" s="146" t="s">
        <v>110</v>
      </c>
    </row>
    <row r="11" spans="1:11" x14ac:dyDescent="0.3">
      <c r="A11" s="125">
        <v>2024</v>
      </c>
      <c r="B11" s="126">
        <v>700</v>
      </c>
      <c r="C11" s="127">
        <v>0.129</v>
      </c>
      <c r="D11" s="124"/>
      <c r="E11" s="134"/>
      <c r="F11" s="135"/>
      <c r="G11" s="135"/>
      <c r="H11" s="142"/>
      <c r="I11" s="147"/>
      <c r="J11" s="142"/>
      <c r="K11" s="142"/>
    </row>
    <row r="12" spans="1:11" x14ac:dyDescent="0.3">
      <c r="A12" s="125">
        <v>2025</v>
      </c>
      <c r="B12" s="126">
        <v>740</v>
      </c>
      <c r="C12" s="127">
        <f t="shared" ref="C12:C16" si="0">B12/B11-1</f>
        <v>5.7000000000000002E-2</v>
      </c>
      <c r="D12" s="124"/>
      <c r="E12" s="125">
        <f t="shared" ref="E12:E17" si="1">B12*2.5</f>
        <v>1850</v>
      </c>
      <c r="F12" s="139">
        <f t="shared" ref="F12:F13" si="2">E12/120%</f>
        <v>1542</v>
      </c>
      <c r="G12" s="140">
        <f>F12/40/4</f>
        <v>9.64</v>
      </c>
      <c r="H12" s="148">
        <v>9.7899999999999991</v>
      </c>
      <c r="I12" s="147">
        <v>1566</v>
      </c>
      <c r="J12" s="142"/>
      <c r="K12" s="142"/>
    </row>
    <row r="13" spans="1:11" x14ac:dyDescent="0.3">
      <c r="A13" s="125">
        <v>2026</v>
      </c>
      <c r="B13" s="126">
        <v>780</v>
      </c>
      <c r="C13" s="127">
        <f t="shared" si="0"/>
        <v>5.3999999999999999E-2</v>
      </c>
      <c r="D13" s="124"/>
      <c r="E13" s="125">
        <f t="shared" si="1"/>
        <v>1950</v>
      </c>
      <c r="F13" s="139">
        <f t="shared" si="2"/>
        <v>1625</v>
      </c>
      <c r="G13" s="140">
        <f t="shared" ref="G13:G18" si="3">F13/40/4</f>
        <v>10.16</v>
      </c>
      <c r="H13" s="149">
        <v>9.7899999999999991</v>
      </c>
      <c r="I13" s="147">
        <v>1566</v>
      </c>
      <c r="J13" s="150">
        <v>0</v>
      </c>
      <c r="K13" s="151">
        <f>I13*120%</f>
        <v>1879</v>
      </c>
    </row>
    <row r="14" spans="1:11" x14ac:dyDescent="0.3">
      <c r="A14" s="128">
        <v>2027</v>
      </c>
      <c r="B14" s="129">
        <v>820</v>
      </c>
      <c r="C14" s="130">
        <f t="shared" si="0"/>
        <v>5.0999999999999997E-2</v>
      </c>
      <c r="D14" s="131" t="s">
        <v>95</v>
      </c>
      <c r="E14" s="125">
        <f t="shared" si="1"/>
        <v>2050</v>
      </c>
      <c r="F14" s="139">
        <f>E14/120%</f>
        <v>1708</v>
      </c>
      <c r="G14" s="140">
        <f t="shared" si="3"/>
        <v>10.68</v>
      </c>
      <c r="H14" s="149">
        <v>10.35</v>
      </c>
      <c r="I14" s="151">
        <v>1656</v>
      </c>
      <c r="J14" s="152">
        <v>5.7500000000000002E-2</v>
      </c>
      <c r="K14" s="151">
        <f>I14*120%</f>
        <v>1987</v>
      </c>
    </row>
    <row r="15" spans="1:11" x14ac:dyDescent="0.3">
      <c r="A15" s="128">
        <v>2028</v>
      </c>
      <c r="B15" s="129">
        <v>860</v>
      </c>
      <c r="C15" s="130">
        <f t="shared" si="0"/>
        <v>4.9000000000000002E-2</v>
      </c>
      <c r="D15" s="131" t="s">
        <v>95</v>
      </c>
      <c r="E15" s="125">
        <f t="shared" si="1"/>
        <v>2150</v>
      </c>
      <c r="F15" s="139">
        <f>E15/120%</f>
        <v>1792</v>
      </c>
      <c r="G15" s="140">
        <f t="shared" si="3"/>
        <v>11.2</v>
      </c>
      <c r="H15" s="149">
        <v>10.94</v>
      </c>
      <c r="I15" s="153">
        <v>1751</v>
      </c>
      <c r="J15" s="152">
        <f>J14</f>
        <v>5.7500000000000002E-2</v>
      </c>
      <c r="K15" s="154">
        <f>I15*120%</f>
        <v>2101</v>
      </c>
    </row>
    <row r="16" spans="1:11" ht="15" thickBot="1" x14ac:dyDescent="0.35">
      <c r="A16" s="128">
        <v>2029</v>
      </c>
      <c r="B16" s="129">
        <v>900</v>
      </c>
      <c r="C16" s="130">
        <f t="shared" si="0"/>
        <v>4.7E-2</v>
      </c>
      <c r="D16" s="131" t="s">
        <v>95</v>
      </c>
      <c r="E16" s="125">
        <f t="shared" si="1"/>
        <v>2250</v>
      </c>
      <c r="F16" s="139">
        <f>E16/120%</f>
        <v>1875</v>
      </c>
      <c r="G16" s="140">
        <f t="shared" si="3"/>
        <v>11.72</v>
      </c>
      <c r="H16" s="155">
        <v>11.57</v>
      </c>
      <c r="I16" s="156">
        <v>1852</v>
      </c>
      <c r="J16" s="157">
        <f>J15</f>
        <v>5.7500000000000002E-2</v>
      </c>
      <c r="K16" s="158">
        <f>I16*120%</f>
        <v>2222</v>
      </c>
    </row>
    <row r="17" spans="1:11" ht="15" thickBot="1" x14ac:dyDescent="0.35">
      <c r="A17" s="128">
        <v>2030</v>
      </c>
      <c r="B17" s="129">
        <v>940</v>
      </c>
      <c r="C17" s="130">
        <f t="shared" ref="C17" si="4">B17/B16-1</f>
        <v>4.3999999999999997E-2</v>
      </c>
      <c r="D17" s="131" t="s">
        <v>95</v>
      </c>
      <c r="E17" s="125">
        <f t="shared" si="1"/>
        <v>2350</v>
      </c>
      <c r="F17" s="139">
        <f>E17/120%</f>
        <v>1958</v>
      </c>
      <c r="G17" s="141">
        <f t="shared" si="3"/>
        <v>12.24</v>
      </c>
      <c r="H17" s="159">
        <v>12.24</v>
      </c>
      <c r="I17" s="160">
        <v>1958</v>
      </c>
      <c r="J17" s="161">
        <f>J16</f>
        <v>5.7500000000000002E-2</v>
      </c>
      <c r="K17" s="162">
        <f>I17*120%</f>
        <v>2350</v>
      </c>
    </row>
    <row r="18" spans="1:11" x14ac:dyDescent="0.3">
      <c r="F18" s="181">
        <f>B17*2.5</f>
        <v>2350</v>
      </c>
      <c r="G18" s="182">
        <f t="shared" si="3"/>
        <v>14.69</v>
      </c>
    </row>
    <row r="21" spans="1:11" x14ac:dyDescent="0.3">
      <c r="A21" s="133" t="s">
        <v>115</v>
      </c>
    </row>
    <row r="22" spans="1:11" x14ac:dyDescent="0.3">
      <c r="A22" s="7" t="s">
        <v>116</v>
      </c>
      <c r="B22" s="7" t="s">
        <v>119</v>
      </c>
      <c r="C22" s="4" t="s">
        <v>118</v>
      </c>
      <c r="D22" s="4">
        <v>2027</v>
      </c>
      <c r="E22" s="4">
        <v>2028</v>
      </c>
      <c r="F22" s="4">
        <v>2029</v>
      </c>
      <c r="G22" s="4">
        <v>2030</v>
      </c>
    </row>
    <row r="23" spans="1:11" x14ac:dyDescent="0.3">
      <c r="A23" s="142" t="s">
        <v>117</v>
      </c>
      <c r="B23" s="163">
        <f>J14</f>
        <v>5.7500000000000002E-2</v>
      </c>
      <c r="C23" s="143">
        <v>47484</v>
      </c>
      <c r="D23" s="145">
        <f>'IZM_5,75 no 01.01.27.'!C27</f>
        <v>55996103</v>
      </c>
      <c r="E23" s="145">
        <f>'IZM_5,75 no 01.01.27.'!E27</f>
        <v>114981372</v>
      </c>
      <c r="F23" s="145">
        <f>'IZM_5,75 no 01.01.27.'!G27</f>
        <v>177349657</v>
      </c>
      <c r="G23" s="145">
        <f>'IZM_5,75 no 01.01.27.'!I27</f>
        <v>243295918</v>
      </c>
    </row>
  </sheetData>
  <mergeCells count="1">
    <mergeCell ref="H9:K9"/>
  </mergeCells>
  <conditionalFormatting sqref="C11:C13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{87BB678A-4A18-47BF-98E0-F4DC5F293E15}</x14:id>
        </ext>
      </extLst>
    </cfRule>
  </conditionalFormatting>
  <conditionalFormatting sqref="C14:C1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{5220B0CE-0055-49B5-BD87-1C4A4EAC6CDC}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7BB678A-4A18-47BF-98E0-F4DC5F293E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C11:C13</xm:sqref>
        </x14:conditionalFormatting>
        <x14:conditionalFormatting xmlns:xm="http://schemas.microsoft.com/office/excel/2006/main">
          <x14:cfRule type="dataBar" id="{5220B0CE-0055-49B5-BD87-1C4A4EAC6C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C14:C17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CFDBF-2E3C-4FCD-ABB0-CAB62BF2E8ED}">
  <sheetPr>
    <pageSetUpPr fitToPage="1"/>
  </sheetPr>
  <dimension ref="A1:I48"/>
  <sheetViews>
    <sheetView zoomScale="80" zoomScaleNormal="80" zoomScaleSheetLayoutView="90" workbookViewId="0">
      <pane xSplit="4" ySplit="4" topLeftCell="E35" activePane="bottomRight" state="frozen"/>
      <selection pane="topRight" activeCell="E1" sqref="E1"/>
      <selection pane="bottomLeft" activeCell="A5" sqref="A5"/>
      <selection pane="bottomRight" activeCell="C58" sqref="C58"/>
    </sheetView>
  </sheetViews>
  <sheetFormatPr defaultColWidth="8.88671875" defaultRowHeight="14.4" x14ac:dyDescent="0.3"/>
  <cols>
    <col min="1" max="1" width="7.77734375" style="11" customWidth="1"/>
    <col min="2" max="2" width="11" style="12" customWidth="1"/>
    <col min="3" max="3" width="15.77734375" style="11" customWidth="1"/>
    <col min="4" max="4" width="18.109375" style="11" customWidth="1"/>
    <col min="5" max="7" width="18.109375" style="12" customWidth="1"/>
    <col min="8" max="8" width="18.109375" style="13" customWidth="1"/>
    <col min="9" max="9" width="34.21875" style="13" customWidth="1"/>
    <col min="10" max="10" width="8.88671875" style="11"/>
    <col min="11" max="11" width="11" style="11" bestFit="1" customWidth="1"/>
    <col min="12" max="16384" width="8.88671875" style="11"/>
  </cols>
  <sheetData>
    <row r="1" spans="1:9" ht="22.2" customHeight="1" thickBot="1" x14ac:dyDescent="0.35">
      <c r="A1" s="208" t="s">
        <v>0</v>
      </c>
      <c r="B1" s="208"/>
      <c r="C1" s="208"/>
      <c r="D1" s="208"/>
      <c r="E1" s="208"/>
      <c r="F1" s="208"/>
      <c r="G1" s="208"/>
      <c r="H1" s="208"/>
      <c r="I1" s="208"/>
    </row>
    <row r="2" spans="1:9" ht="34.950000000000003" customHeight="1" x14ac:dyDescent="0.3">
      <c r="A2" s="209" t="s">
        <v>1</v>
      </c>
      <c r="B2" s="211" t="s">
        <v>2</v>
      </c>
      <c r="C2" s="213" t="s">
        <v>3</v>
      </c>
      <c r="D2" s="213" t="s">
        <v>4</v>
      </c>
      <c r="E2" s="204" t="s">
        <v>5</v>
      </c>
      <c r="F2" s="204"/>
      <c r="G2" s="204"/>
      <c r="H2" s="215" t="s">
        <v>6</v>
      </c>
      <c r="I2" s="217" t="s">
        <v>7</v>
      </c>
    </row>
    <row r="3" spans="1:9" ht="82.2" customHeight="1" thickBot="1" x14ac:dyDescent="0.35">
      <c r="A3" s="210"/>
      <c r="B3" s="212"/>
      <c r="C3" s="214"/>
      <c r="D3" s="214"/>
      <c r="E3" s="87" t="s">
        <v>8</v>
      </c>
      <c r="F3" s="87" t="s">
        <v>9</v>
      </c>
      <c r="G3" s="87" t="s">
        <v>10</v>
      </c>
      <c r="H3" s="216"/>
      <c r="I3" s="218"/>
    </row>
    <row r="4" spans="1:9" s="81" customFormat="1" ht="18.600000000000001" customHeight="1" thickBot="1" x14ac:dyDescent="0.35">
      <c r="A4" s="205" t="s">
        <v>11</v>
      </c>
      <c r="B4" s="206"/>
      <c r="C4" s="206"/>
      <c r="D4" s="207"/>
      <c r="E4" s="86">
        <f>+E5+E15+E31+E32+E33+E34+E39</f>
        <v>850151534</v>
      </c>
      <c r="F4" s="86">
        <f>+F5+F15+F31+F32+F33+F34+F39</f>
        <v>889623870</v>
      </c>
      <c r="G4" s="86">
        <f>+G5+G15+G31+G32+G33+G34+G39</f>
        <v>885641296</v>
      </c>
      <c r="H4" s="85"/>
      <c r="I4" s="84"/>
    </row>
    <row r="5" spans="1:9" s="81" customFormat="1" x14ac:dyDescent="0.3">
      <c r="A5" s="65" t="s">
        <v>12</v>
      </c>
      <c r="B5" s="31" t="s">
        <v>13</v>
      </c>
      <c r="C5" s="64" t="s">
        <v>14</v>
      </c>
      <c r="D5" s="64"/>
      <c r="E5" s="63">
        <f>+E6+E9+E14</f>
        <v>655406775</v>
      </c>
      <c r="F5" s="63">
        <f>+F6+F9+F14</f>
        <v>692629729</v>
      </c>
      <c r="G5" s="63">
        <f>+G6+G9+G14</f>
        <v>688629729</v>
      </c>
      <c r="H5" s="83"/>
      <c r="I5" s="82"/>
    </row>
    <row r="6" spans="1:9" x14ac:dyDescent="0.3">
      <c r="A6" s="50"/>
      <c r="B6" s="70"/>
      <c r="C6" s="49" t="s">
        <v>15</v>
      </c>
      <c r="D6" s="49">
        <v>7460</v>
      </c>
      <c r="E6" s="48">
        <f>+E7+E8</f>
        <v>52099664</v>
      </c>
      <c r="F6" s="48">
        <f>+F7+F8</f>
        <v>51542287</v>
      </c>
      <c r="G6" s="48">
        <f>+G7+G8</f>
        <v>51542287</v>
      </c>
      <c r="H6" s="23" t="s">
        <v>16</v>
      </c>
      <c r="I6" s="75"/>
    </row>
    <row r="7" spans="1:9" x14ac:dyDescent="0.3">
      <c r="A7" s="50"/>
      <c r="B7" s="70"/>
      <c r="C7" s="49"/>
      <c r="D7" s="49"/>
      <c r="E7" s="35">
        <v>50389491</v>
      </c>
      <c r="F7" s="35">
        <v>49842796</v>
      </c>
      <c r="G7" s="35">
        <v>49842796</v>
      </c>
      <c r="H7" s="42" t="s">
        <v>17</v>
      </c>
      <c r="I7" s="22" t="s">
        <v>18</v>
      </c>
    </row>
    <row r="8" spans="1:9" s="76" customFormat="1" x14ac:dyDescent="0.3">
      <c r="A8" s="80"/>
      <c r="B8" s="79"/>
      <c r="C8" s="78"/>
      <c r="D8" s="78"/>
      <c r="E8" s="77">
        <v>1710173</v>
      </c>
      <c r="F8" s="77">
        <v>1699491</v>
      </c>
      <c r="G8" s="77">
        <v>1699491</v>
      </c>
      <c r="H8" s="42" t="s">
        <v>19</v>
      </c>
      <c r="I8" s="22" t="s">
        <v>20</v>
      </c>
    </row>
    <row r="9" spans="1:9" x14ac:dyDescent="0.3">
      <c r="A9" s="50"/>
      <c r="B9" s="70"/>
      <c r="C9" s="49" t="s">
        <v>21</v>
      </c>
      <c r="D9" s="49">
        <v>7460</v>
      </c>
      <c r="E9" s="48">
        <f>SUM(E10:E13)</f>
        <v>532478609</v>
      </c>
      <c r="F9" s="48">
        <f>SUM(F10:F13)</f>
        <v>570709326</v>
      </c>
      <c r="G9" s="48">
        <f>SUM(G10:G13)</f>
        <v>566709326</v>
      </c>
      <c r="H9" s="23" t="s">
        <v>22</v>
      </c>
      <c r="I9" s="75"/>
    </row>
    <row r="10" spans="1:9" s="71" customFormat="1" x14ac:dyDescent="0.3">
      <c r="A10" s="74"/>
      <c r="B10" s="73"/>
      <c r="C10" s="72"/>
      <c r="D10" s="72"/>
      <c r="E10" s="35">
        <v>488944296</v>
      </c>
      <c r="F10" s="35">
        <v>526500747</v>
      </c>
      <c r="G10" s="35">
        <v>522500747</v>
      </c>
      <c r="H10" s="42" t="s">
        <v>23</v>
      </c>
      <c r="I10" s="22" t="s">
        <v>24</v>
      </c>
    </row>
    <row r="11" spans="1:9" x14ac:dyDescent="0.3">
      <c r="A11" s="50"/>
      <c r="B11" s="70"/>
      <c r="C11" s="49"/>
      <c r="D11" s="49"/>
      <c r="E11" s="35">
        <v>1284000</v>
      </c>
      <c r="F11" s="35">
        <v>1284000</v>
      </c>
      <c r="G11" s="35">
        <v>1284000</v>
      </c>
      <c r="H11" s="42" t="s">
        <v>25</v>
      </c>
      <c r="I11" s="22" t="s">
        <v>18</v>
      </c>
    </row>
    <row r="12" spans="1:9" x14ac:dyDescent="0.3">
      <c r="A12" s="50"/>
      <c r="B12" s="70"/>
      <c r="C12" s="49"/>
      <c r="D12" s="49"/>
      <c r="E12" s="35">
        <v>3158652</v>
      </c>
      <c r="F12" s="35">
        <v>3158652</v>
      </c>
      <c r="G12" s="35">
        <v>3158652</v>
      </c>
      <c r="H12" s="42" t="s">
        <v>26</v>
      </c>
      <c r="I12" s="22" t="s">
        <v>27</v>
      </c>
    </row>
    <row r="13" spans="1:9" x14ac:dyDescent="0.3">
      <c r="A13" s="50"/>
      <c r="B13" s="70"/>
      <c r="C13" s="49"/>
      <c r="D13" s="49"/>
      <c r="E13" s="35">
        <v>39091661</v>
      </c>
      <c r="F13" s="35">
        <v>39765927</v>
      </c>
      <c r="G13" s="35">
        <v>39765927</v>
      </c>
      <c r="H13" s="42" t="s">
        <v>28</v>
      </c>
      <c r="I13" s="22" t="s">
        <v>29</v>
      </c>
    </row>
    <row r="14" spans="1:9" ht="15" thickBot="1" x14ac:dyDescent="0.35">
      <c r="A14" s="69"/>
      <c r="B14" s="68"/>
      <c r="C14" s="67" t="s">
        <v>30</v>
      </c>
      <c r="D14" s="67">
        <v>7460</v>
      </c>
      <c r="E14" s="66">
        <v>70828502</v>
      </c>
      <c r="F14" s="66">
        <v>70378116</v>
      </c>
      <c r="G14" s="66">
        <v>70378116</v>
      </c>
      <c r="H14" s="17" t="s">
        <v>31</v>
      </c>
      <c r="I14" s="16" t="s">
        <v>20</v>
      </c>
    </row>
    <row r="15" spans="1:9" x14ac:dyDescent="0.3">
      <c r="A15" s="65" t="s">
        <v>32</v>
      </c>
      <c r="B15" s="31" t="s">
        <v>33</v>
      </c>
      <c r="C15" s="64" t="s">
        <v>14</v>
      </c>
      <c r="D15" s="64"/>
      <c r="E15" s="63">
        <f>+E16+E21+E24+E27+E28</f>
        <v>126028773</v>
      </c>
      <c r="F15" s="63">
        <f>+F16+F21+F24+F27+F28</f>
        <v>128116795</v>
      </c>
      <c r="G15" s="63">
        <f>+G16+G21+G24+G27+G28</f>
        <v>128116795</v>
      </c>
      <c r="H15" s="39"/>
      <c r="I15" s="28"/>
    </row>
    <row r="16" spans="1:9" x14ac:dyDescent="0.3">
      <c r="A16" s="50"/>
      <c r="B16" s="26"/>
      <c r="C16" s="49" t="s">
        <v>34</v>
      </c>
      <c r="D16" s="49">
        <v>3000</v>
      </c>
      <c r="E16" s="48">
        <f>SUM(E17:E20)</f>
        <v>32357759</v>
      </c>
      <c r="F16" s="48">
        <f>SUM(F17:F20)</f>
        <v>34417899</v>
      </c>
      <c r="G16" s="48">
        <f>SUM(G17:G20)</f>
        <v>34417899</v>
      </c>
      <c r="H16" s="23" t="s">
        <v>35</v>
      </c>
      <c r="I16" s="22"/>
    </row>
    <row r="17" spans="1:9" s="59" customFormat="1" x14ac:dyDescent="0.3">
      <c r="A17" s="62"/>
      <c r="B17" s="61"/>
      <c r="C17" s="60"/>
      <c r="D17" s="60"/>
      <c r="E17" s="35">
        <v>25117162</v>
      </c>
      <c r="F17" s="35">
        <v>27408420</v>
      </c>
      <c r="G17" s="35">
        <v>27408420</v>
      </c>
      <c r="H17" s="42" t="s">
        <v>23</v>
      </c>
      <c r="I17" s="22" t="s">
        <v>24</v>
      </c>
    </row>
    <row r="18" spans="1:9" s="51" customFormat="1" x14ac:dyDescent="0.3">
      <c r="A18" s="54"/>
      <c r="B18" s="53"/>
      <c r="C18" s="52"/>
      <c r="D18" s="52"/>
      <c r="E18" s="35">
        <v>316576</v>
      </c>
      <c r="F18" s="35">
        <v>315024</v>
      </c>
      <c r="G18" s="35">
        <v>315024</v>
      </c>
      <c r="H18" s="42" t="s">
        <v>36</v>
      </c>
      <c r="I18" s="22" t="s">
        <v>24</v>
      </c>
    </row>
    <row r="19" spans="1:9" s="55" customFormat="1" x14ac:dyDescent="0.3">
      <c r="A19" s="58"/>
      <c r="B19" s="57"/>
      <c r="C19" s="56"/>
      <c r="D19" s="56"/>
      <c r="E19" s="35">
        <v>5847484</v>
      </c>
      <c r="F19" s="35">
        <v>5625852</v>
      </c>
      <c r="G19" s="35">
        <v>5625852</v>
      </c>
      <c r="H19" s="42" t="s">
        <v>37</v>
      </c>
      <c r="I19" s="22" t="s">
        <v>20</v>
      </c>
    </row>
    <row r="20" spans="1:9" s="51" customFormat="1" x14ac:dyDescent="0.3">
      <c r="A20" s="54"/>
      <c r="B20" s="53"/>
      <c r="C20" s="52"/>
      <c r="D20" s="52"/>
      <c r="E20" s="35">
        <v>1076537</v>
      </c>
      <c r="F20" s="35">
        <v>1068603</v>
      </c>
      <c r="G20" s="35">
        <v>1068603</v>
      </c>
      <c r="H20" s="42" t="s">
        <v>38</v>
      </c>
      <c r="I20" s="22" t="s">
        <v>27</v>
      </c>
    </row>
    <row r="21" spans="1:9" x14ac:dyDescent="0.3">
      <c r="A21" s="50"/>
      <c r="B21" s="26"/>
      <c r="C21" s="49" t="s">
        <v>39</v>
      </c>
      <c r="D21" s="49">
        <v>1000</v>
      </c>
      <c r="E21" s="48">
        <f>+E22+E23</f>
        <v>247007</v>
      </c>
      <c r="F21" s="48">
        <f>+F22+F23</f>
        <v>274889</v>
      </c>
      <c r="G21" s="48">
        <f>+G22+G23</f>
        <v>274889</v>
      </c>
      <c r="H21" s="23" t="s">
        <v>40</v>
      </c>
      <c r="I21" s="22"/>
    </row>
    <row r="22" spans="1:9" s="51" customFormat="1" x14ac:dyDescent="0.3">
      <c r="A22" s="54"/>
      <c r="B22" s="53"/>
      <c r="C22" s="52"/>
      <c r="D22" s="52"/>
      <c r="E22" s="43">
        <v>23225</v>
      </c>
      <c r="F22" s="43">
        <v>23225</v>
      </c>
      <c r="G22" s="43">
        <v>23225</v>
      </c>
      <c r="H22" s="42" t="s">
        <v>41</v>
      </c>
      <c r="I22" s="22" t="s">
        <v>20</v>
      </c>
    </row>
    <row r="23" spans="1:9" s="51" customFormat="1" x14ac:dyDescent="0.3">
      <c r="A23" s="54"/>
      <c r="B23" s="53"/>
      <c r="C23" s="52"/>
      <c r="D23" s="52"/>
      <c r="E23" s="43">
        <f>198722+25060</f>
        <v>223782</v>
      </c>
      <c r="F23" s="43">
        <f>198722+52942</f>
        <v>251664</v>
      </c>
      <c r="G23" s="43">
        <f>198722+52942</f>
        <v>251664</v>
      </c>
      <c r="H23" s="42" t="s">
        <v>23</v>
      </c>
      <c r="I23" s="22" t="s">
        <v>24</v>
      </c>
    </row>
    <row r="24" spans="1:9" x14ac:dyDescent="0.3">
      <c r="A24" s="50"/>
      <c r="B24" s="26"/>
      <c r="C24" s="49" t="s">
        <v>42</v>
      </c>
      <c r="D24" s="49">
        <v>1000</v>
      </c>
      <c r="E24" s="48">
        <f>+E25+E26</f>
        <v>60243585</v>
      </c>
      <c r="F24" s="48">
        <f>+F25+F26</f>
        <v>60243585</v>
      </c>
      <c r="G24" s="48">
        <f>+G25+G26</f>
        <v>60243585</v>
      </c>
      <c r="H24" s="23" t="s">
        <v>43</v>
      </c>
      <c r="I24" s="22"/>
    </row>
    <row r="25" spans="1:9" x14ac:dyDescent="0.3">
      <c r="A25" s="50"/>
      <c r="B25" s="26"/>
      <c r="C25" s="49"/>
      <c r="E25" s="43">
        <v>60012361</v>
      </c>
      <c r="F25" s="43">
        <v>60012361</v>
      </c>
      <c r="G25" s="43">
        <v>60012361</v>
      </c>
      <c r="H25" s="34" t="s">
        <v>44</v>
      </c>
      <c r="I25" s="22" t="s">
        <v>27</v>
      </c>
    </row>
    <row r="26" spans="1:9" x14ac:dyDescent="0.3">
      <c r="A26" s="50"/>
      <c r="B26" s="26"/>
      <c r="C26" s="49"/>
      <c r="D26" s="49"/>
      <c r="E26" s="43">
        <v>231224</v>
      </c>
      <c r="F26" s="43">
        <v>231224</v>
      </c>
      <c r="G26" s="43">
        <v>231224</v>
      </c>
      <c r="H26" s="183" t="s">
        <v>45</v>
      </c>
      <c r="I26" s="184" t="s">
        <v>24</v>
      </c>
    </row>
    <row r="27" spans="1:9" x14ac:dyDescent="0.3">
      <c r="A27" s="50"/>
      <c r="B27" s="26"/>
      <c r="C27" s="49" t="s">
        <v>46</v>
      </c>
      <c r="D27" s="49">
        <v>1000</v>
      </c>
      <c r="E27" s="48">
        <v>1645534</v>
      </c>
      <c r="F27" s="48">
        <v>1645534</v>
      </c>
      <c r="G27" s="48">
        <v>1645534</v>
      </c>
      <c r="H27" s="185" t="s">
        <v>47</v>
      </c>
      <c r="I27" s="184" t="s">
        <v>24</v>
      </c>
    </row>
    <row r="28" spans="1:9" x14ac:dyDescent="0.3">
      <c r="A28" s="46"/>
      <c r="B28" s="45"/>
      <c r="C28" s="44" t="s">
        <v>48</v>
      </c>
      <c r="D28" s="44">
        <v>7460</v>
      </c>
      <c r="E28" s="47">
        <f>+E29+E30</f>
        <v>31534888</v>
      </c>
      <c r="F28" s="47">
        <f>+F29+F30</f>
        <v>31534888</v>
      </c>
      <c r="G28" s="47">
        <f>+G29+G30</f>
        <v>31534888</v>
      </c>
      <c r="H28" s="179" t="s">
        <v>49</v>
      </c>
      <c r="I28" s="180"/>
    </row>
    <row r="29" spans="1:9" x14ac:dyDescent="0.3">
      <c r="A29" s="46"/>
      <c r="B29" s="45"/>
      <c r="C29" s="44"/>
      <c r="D29" s="44">
        <v>3000</v>
      </c>
      <c r="E29" s="43">
        <v>3351041</v>
      </c>
      <c r="F29" s="43">
        <v>3351041</v>
      </c>
      <c r="G29" s="43">
        <v>3351041</v>
      </c>
      <c r="H29" s="186" t="s">
        <v>50</v>
      </c>
      <c r="I29" s="180" t="s">
        <v>51</v>
      </c>
    </row>
    <row r="30" spans="1:9" ht="15" thickBot="1" x14ac:dyDescent="0.35">
      <c r="A30" s="46"/>
      <c r="B30" s="45"/>
      <c r="C30" s="44"/>
      <c r="D30" s="44">
        <v>7460</v>
      </c>
      <c r="E30" s="43">
        <v>28183847</v>
      </c>
      <c r="F30" s="43">
        <v>28183847</v>
      </c>
      <c r="G30" s="43">
        <v>28183847</v>
      </c>
      <c r="H30" s="186" t="s">
        <v>52</v>
      </c>
      <c r="I30" s="180" t="s">
        <v>51</v>
      </c>
    </row>
    <row r="31" spans="1:9" x14ac:dyDescent="0.3">
      <c r="A31" s="41" t="s">
        <v>53</v>
      </c>
      <c r="B31" s="30" t="s">
        <v>54</v>
      </c>
      <c r="C31" s="30" t="s">
        <v>55</v>
      </c>
      <c r="D31" s="40">
        <v>1000</v>
      </c>
      <c r="E31" s="29">
        <v>615576</v>
      </c>
      <c r="F31" s="29">
        <v>615576</v>
      </c>
      <c r="G31" s="29">
        <v>615576</v>
      </c>
      <c r="H31" s="187" t="s">
        <v>56</v>
      </c>
      <c r="I31" s="188" t="s">
        <v>27</v>
      </c>
    </row>
    <row r="32" spans="1:9" x14ac:dyDescent="0.3">
      <c r="A32" s="38" t="s">
        <v>57</v>
      </c>
      <c r="B32" s="37" t="s">
        <v>58</v>
      </c>
      <c r="C32" s="37" t="s">
        <v>59</v>
      </c>
      <c r="D32" s="25">
        <v>7470</v>
      </c>
      <c r="E32" s="36">
        <v>1200074</v>
      </c>
      <c r="F32" s="36">
        <v>1367286</v>
      </c>
      <c r="G32" s="36">
        <v>1384712</v>
      </c>
      <c r="H32" s="185" t="s">
        <v>60</v>
      </c>
      <c r="I32" s="184" t="s">
        <v>27</v>
      </c>
    </row>
    <row r="33" spans="1:9" ht="15" thickBot="1" x14ac:dyDescent="0.35">
      <c r="A33" s="38" t="s">
        <v>61</v>
      </c>
      <c r="B33" s="37" t="s">
        <v>62</v>
      </c>
      <c r="C33" s="37" t="s">
        <v>63</v>
      </c>
      <c r="D33" s="25">
        <v>1000</v>
      </c>
      <c r="E33" s="36">
        <v>549020</v>
      </c>
      <c r="F33" s="36">
        <v>549020</v>
      </c>
      <c r="G33" s="36">
        <v>549020</v>
      </c>
      <c r="H33" s="185" t="s">
        <v>124</v>
      </c>
      <c r="I33" s="184" t="s">
        <v>27</v>
      </c>
    </row>
    <row r="34" spans="1:9" x14ac:dyDescent="0.3">
      <c r="A34" s="32" t="s">
        <v>64</v>
      </c>
      <c r="B34" s="31" t="s">
        <v>65</v>
      </c>
      <c r="C34" s="30" t="s">
        <v>14</v>
      </c>
      <c r="D34" s="30"/>
      <c r="E34" s="29">
        <f>SUM(E35:E38)</f>
        <v>65758378</v>
      </c>
      <c r="F34" s="29">
        <f>SUM(F35:F38)</f>
        <v>65752526</v>
      </c>
      <c r="G34" s="29">
        <f>SUM(G35:G38)</f>
        <v>65752526</v>
      </c>
      <c r="H34" s="189"/>
      <c r="I34" s="190"/>
    </row>
    <row r="35" spans="1:9" x14ac:dyDescent="0.3">
      <c r="A35" s="27"/>
      <c r="B35" s="26"/>
      <c r="C35" s="25" t="s">
        <v>66</v>
      </c>
      <c r="D35" s="25">
        <v>1000</v>
      </c>
      <c r="E35" s="35">
        <v>27077537</v>
      </c>
      <c r="F35" s="35">
        <v>27071685</v>
      </c>
      <c r="G35" s="35">
        <v>27071685</v>
      </c>
      <c r="H35" s="183" t="s">
        <v>67</v>
      </c>
      <c r="I35" s="184" t="s">
        <v>27</v>
      </c>
    </row>
    <row r="36" spans="1:9" x14ac:dyDescent="0.3">
      <c r="A36" s="27"/>
      <c r="B36" s="26"/>
      <c r="C36" s="25" t="s">
        <v>66</v>
      </c>
      <c r="D36" s="25">
        <v>1000</v>
      </c>
      <c r="E36" s="35">
        <v>1130152</v>
      </c>
      <c r="F36" s="35">
        <v>1130152</v>
      </c>
      <c r="G36" s="35">
        <v>1130152</v>
      </c>
      <c r="H36" s="183" t="s">
        <v>68</v>
      </c>
      <c r="I36" s="184" t="s">
        <v>69</v>
      </c>
    </row>
    <row r="37" spans="1:9" x14ac:dyDescent="0.3">
      <c r="A37" s="27"/>
      <c r="B37" s="26"/>
      <c r="C37" s="25" t="s">
        <v>66</v>
      </c>
      <c r="D37" s="25">
        <v>7460</v>
      </c>
      <c r="E37" s="35">
        <v>2536439</v>
      </c>
      <c r="F37" s="35">
        <v>2536439</v>
      </c>
      <c r="G37" s="35">
        <v>2536439</v>
      </c>
      <c r="H37" s="183" t="s">
        <v>70</v>
      </c>
      <c r="I37" s="184" t="s">
        <v>27</v>
      </c>
    </row>
    <row r="38" spans="1:9" ht="15" thickBot="1" x14ac:dyDescent="0.35">
      <c r="A38" s="21"/>
      <c r="B38" s="20"/>
      <c r="C38" s="19" t="s">
        <v>66</v>
      </c>
      <c r="D38" s="19">
        <v>7460</v>
      </c>
      <c r="E38" s="33">
        <v>35014250</v>
      </c>
      <c r="F38" s="33">
        <v>35014250</v>
      </c>
      <c r="G38" s="33">
        <v>35014250</v>
      </c>
      <c r="H38" s="191" t="s">
        <v>71</v>
      </c>
      <c r="I38" s="192" t="s">
        <v>51</v>
      </c>
    </row>
    <row r="39" spans="1:9" x14ac:dyDescent="0.3">
      <c r="A39" s="32" t="s">
        <v>72</v>
      </c>
      <c r="B39" s="31" t="s">
        <v>73</v>
      </c>
      <c r="C39" s="30" t="s">
        <v>14</v>
      </c>
      <c r="D39" s="30"/>
      <c r="E39" s="29">
        <f>SUM(E40:E41)</f>
        <v>592938</v>
      </c>
      <c r="F39" s="29">
        <f>SUM(F40:F41)</f>
        <v>592938</v>
      </c>
      <c r="G39" s="29">
        <f>SUM(G40:G41)</f>
        <v>592938</v>
      </c>
      <c r="H39" s="193"/>
      <c r="I39" s="188"/>
    </row>
    <row r="40" spans="1:9" x14ac:dyDescent="0.3">
      <c r="A40" s="27"/>
      <c r="B40" s="26"/>
      <c r="C40" s="25" t="s">
        <v>74</v>
      </c>
      <c r="D40" s="25">
        <v>7470</v>
      </c>
      <c r="E40" s="24">
        <v>277262</v>
      </c>
      <c r="F40" s="24">
        <v>277262</v>
      </c>
      <c r="G40" s="24">
        <v>277262</v>
      </c>
      <c r="H40" s="23" t="s">
        <v>75</v>
      </c>
      <c r="I40" s="22" t="s">
        <v>27</v>
      </c>
    </row>
    <row r="41" spans="1:9" ht="15" thickBot="1" x14ac:dyDescent="0.35">
      <c r="A41" s="21"/>
      <c r="B41" s="20"/>
      <c r="C41" s="19" t="s">
        <v>76</v>
      </c>
      <c r="D41" s="19">
        <v>3000</v>
      </c>
      <c r="E41" s="18">
        <v>315676</v>
      </c>
      <c r="F41" s="18">
        <v>315676</v>
      </c>
      <c r="G41" s="18">
        <v>315676</v>
      </c>
      <c r="H41" s="17" t="s">
        <v>77</v>
      </c>
      <c r="I41" s="16" t="s">
        <v>29</v>
      </c>
    </row>
    <row r="42" spans="1:9" x14ac:dyDescent="0.3">
      <c r="E42" s="14"/>
      <c r="F42" s="14"/>
      <c r="G42" s="14"/>
      <c r="H42" s="15" t="s">
        <v>78</v>
      </c>
    </row>
    <row r="44" spans="1:9" x14ac:dyDescent="0.3">
      <c r="D44" s="197">
        <v>2026</v>
      </c>
      <c r="E44" s="198">
        <v>2027</v>
      </c>
      <c r="F44" s="198">
        <v>2028</v>
      </c>
      <c r="G44" s="198">
        <v>2029</v>
      </c>
      <c r="H44" s="199">
        <v>2030</v>
      </c>
    </row>
    <row r="45" spans="1:9" x14ac:dyDescent="0.3">
      <c r="C45" s="11" t="s">
        <v>125</v>
      </c>
      <c r="D45" s="194">
        <v>136814283</v>
      </c>
      <c r="E45" s="194">
        <v>136814283</v>
      </c>
      <c r="F45" s="194">
        <v>136814283</v>
      </c>
      <c r="G45" s="194">
        <v>136814283</v>
      </c>
      <c r="H45" s="194">
        <v>136814283</v>
      </c>
    </row>
    <row r="46" spans="1:9" x14ac:dyDescent="0.3">
      <c r="C46" s="11" t="s">
        <v>126</v>
      </c>
      <c r="D46" s="194">
        <v>850151534</v>
      </c>
      <c r="E46" s="195">
        <v>889623870</v>
      </c>
      <c r="F46" s="195">
        <v>885641296</v>
      </c>
      <c r="G46" s="195">
        <v>885641296</v>
      </c>
      <c r="H46" s="196">
        <v>885641296</v>
      </c>
    </row>
    <row r="47" spans="1:9" ht="15" thickBot="1" x14ac:dyDescent="0.35">
      <c r="C47" s="200" t="s">
        <v>14</v>
      </c>
      <c r="D47" s="201">
        <f>D45+D46</f>
        <v>986965817</v>
      </c>
      <c r="E47" s="201">
        <f t="shared" ref="E47:H47" si="0">E45+E46</f>
        <v>1026438153</v>
      </c>
      <c r="F47" s="201">
        <f t="shared" si="0"/>
        <v>1022455579</v>
      </c>
      <c r="G47" s="201">
        <f t="shared" si="0"/>
        <v>1022455579</v>
      </c>
      <c r="H47" s="201">
        <f t="shared" si="0"/>
        <v>1022455579</v>
      </c>
    </row>
    <row r="48" spans="1:9" ht="15" thickTop="1" x14ac:dyDescent="0.3"/>
  </sheetData>
  <autoFilter ref="A3:I41" xr:uid="{00000000-0001-0000-0000-000000000000}"/>
  <mergeCells count="9">
    <mergeCell ref="E2:G2"/>
    <mergeCell ref="A4:D4"/>
    <mergeCell ref="A1:I1"/>
    <mergeCell ref="A2:A3"/>
    <mergeCell ref="B2:B3"/>
    <mergeCell ref="C2:C3"/>
    <mergeCell ref="H2:H3"/>
    <mergeCell ref="I2:I3"/>
    <mergeCell ref="D2:D3"/>
  </mergeCells>
  <printOptions horizontalCentered="1"/>
  <pageMargins left="0.23622047244094491" right="0.23622047244094491" top="0.27559055118110237" bottom="0.31496062992125984" header="0.15748031496062992" footer="0.23622047244094491"/>
  <pageSetup paperSize="8" scale="73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0B29-7A8C-40B2-8EFA-AEE75C289B91}">
  <dimension ref="A3:W28"/>
  <sheetViews>
    <sheetView topLeftCell="A7" zoomScale="70" zoomScaleNormal="70" workbookViewId="0">
      <selection activeCell="V24" sqref="V24"/>
    </sheetView>
  </sheetViews>
  <sheetFormatPr defaultRowHeight="14.4" x14ac:dyDescent="0.3"/>
  <cols>
    <col min="1" max="1" width="45" customWidth="1"/>
    <col min="2" max="2" width="14" customWidth="1"/>
    <col min="3" max="3" width="14.33203125" customWidth="1"/>
    <col min="4" max="4" width="12.21875" customWidth="1"/>
    <col min="6" max="6" width="13.33203125" customWidth="1"/>
    <col min="9" max="9" width="15.33203125" customWidth="1"/>
    <col min="10" max="10" width="15.88671875" customWidth="1"/>
    <col min="11" max="11" width="18.21875" customWidth="1"/>
    <col min="12" max="12" width="4.21875" customWidth="1"/>
    <col min="13" max="13" width="38.21875" customWidth="1"/>
    <col min="14" max="14" width="12.88671875" customWidth="1"/>
    <col min="23" max="23" width="14.44140625" customWidth="1"/>
  </cols>
  <sheetData>
    <row r="3" spans="1:23" x14ac:dyDescent="0.3">
      <c r="A3" s="88"/>
    </row>
    <row r="4" spans="1:23" ht="15" thickBot="1" x14ac:dyDescent="0.35">
      <c r="A4" s="88"/>
      <c r="B4" s="4">
        <v>2026</v>
      </c>
      <c r="C4" s="243">
        <v>2027</v>
      </c>
      <c r="D4" s="243"/>
      <c r="E4" s="243">
        <v>2028</v>
      </c>
      <c r="F4" s="243"/>
      <c r="G4" s="236">
        <v>2029</v>
      </c>
      <c r="H4" s="236"/>
      <c r="I4" s="236">
        <v>2030</v>
      </c>
      <c r="J4" s="236"/>
    </row>
    <row r="5" spans="1:23" x14ac:dyDescent="0.3">
      <c r="A5" s="2" t="s">
        <v>81</v>
      </c>
      <c r="B5" s="113">
        <f>'Pedagogi_VB_ar modeli'!E4</f>
        <v>850151534</v>
      </c>
      <c r="C5" s="239">
        <f>'Pedagogi_VB_ar modeli'!F4</f>
        <v>889623870</v>
      </c>
      <c r="D5" s="240"/>
      <c r="E5" s="241">
        <f>'Pedagogi_VB_ar modeli'!G4</f>
        <v>885641296</v>
      </c>
      <c r="F5" s="242"/>
      <c r="G5" s="237">
        <f>E5</f>
        <v>885641296</v>
      </c>
      <c r="H5" s="238"/>
      <c r="I5" s="237">
        <f>E5</f>
        <v>885641296</v>
      </c>
      <c r="J5" s="238"/>
    </row>
    <row r="6" spans="1:23" x14ac:dyDescent="0.3">
      <c r="A6" s="2"/>
      <c r="B6" s="3"/>
      <c r="C6" s="89" t="s">
        <v>82</v>
      </c>
      <c r="D6" s="90" t="s">
        <v>83</v>
      </c>
      <c r="E6" s="89" t="s">
        <v>84</v>
      </c>
      <c r="F6" s="90" t="s">
        <v>83</v>
      </c>
      <c r="G6" s="89" t="s">
        <v>82</v>
      </c>
      <c r="H6" s="90" t="s">
        <v>85</v>
      </c>
      <c r="I6" s="89" t="s">
        <v>82</v>
      </c>
      <c r="J6" s="90" t="s">
        <v>85</v>
      </c>
    </row>
    <row r="7" spans="1:23" x14ac:dyDescent="0.3">
      <c r="A7" s="2" t="s">
        <v>86</v>
      </c>
      <c r="B7" s="3"/>
      <c r="C7" s="228">
        <f>+D8/B8-100%</f>
        <v>5.7500000000000002E-2</v>
      </c>
      <c r="D7" s="229"/>
      <c r="E7" s="230">
        <v>5.7500000000000002E-2</v>
      </c>
      <c r="F7" s="231"/>
      <c r="G7" s="230">
        <v>5.7500000000000002E-2</v>
      </c>
      <c r="H7" s="231"/>
      <c r="I7" s="230">
        <v>5.7500000000000002E-2</v>
      </c>
      <c r="J7" s="231"/>
    </row>
    <row r="8" spans="1:23" x14ac:dyDescent="0.3">
      <c r="A8" s="2" t="s">
        <v>79</v>
      </c>
      <c r="B8" s="92">
        <v>1566</v>
      </c>
      <c r="C8" s="93">
        <v>1656</v>
      </c>
      <c r="D8" s="94">
        <v>1656</v>
      </c>
      <c r="E8" s="93">
        <v>1751</v>
      </c>
      <c r="F8" s="94">
        <v>1751</v>
      </c>
      <c r="G8" s="95">
        <v>1852</v>
      </c>
      <c r="H8" s="94">
        <v>1852</v>
      </c>
      <c r="I8" s="95">
        <v>1958</v>
      </c>
      <c r="J8" s="94">
        <v>1958</v>
      </c>
    </row>
    <row r="9" spans="1:23" ht="15" thickBot="1" x14ac:dyDescent="0.35">
      <c r="A9" s="88"/>
      <c r="B9" s="97"/>
      <c r="C9" s="97"/>
      <c r="D9" s="97"/>
      <c r="E9" s="97"/>
      <c r="F9" s="97"/>
      <c r="G9" s="112"/>
      <c r="H9" s="97"/>
      <c r="I9" s="112"/>
      <c r="J9" s="97"/>
    </row>
    <row r="10" spans="1:23" x14ac:dyDescent="0.3">
      <c r="A10" s="99" t="s">
        <v>87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1"/>
      <c r="M10" s="99" t="s">
        <v>89</v>
      </c>
      <c r="N10" s="100"/>
      <c r="O10" s="100"/>
      <c r="P10" s="100"/>
      <c r="Q10" s="100"/>
      <c r="R10" s="100"/>
      <c r="S10" s="100"/>
      <c r="T10" s="100"/>
      <c r="U10" s="100"/>
      <c r="V10" s="100"/>
      <c r="W10" s="101"/>
    </row>
    <row r="11" spans="1:23" x14ac:dyDescent="0.3">
      <c r="A11" s="102"/>
      <c r="B11" s="4">
        <v>2026</v>
      </c>
      <c r="C11" s="232">
        <v>2027</v>
      </c>
      <c r="D11" s="232"/>
      <c r="E11" s="232">
        <v>2028</v>
      </c>
      <c r="F11" s="232"/>
      <c r="G11" s="233">
        <v>2029</v>
      </c>
      <c r="H11" s="233"/>
      <c r="I11" s="233">
        <v>2030</v>
      </c>
      <c r="J11" s="233"/>
      <c r="K11" s="103" t="s">
        <v>88</v>
      </c>
      <c r="M11" s="102"/>
      <c r="N11" s="4">
        <v>2026</v>
      </c>
      <c r="O11" s="232">
        <v>2027</v>
      </c>
      <c r="P11" s="232"/>
      <c r="Q11" s="232">
        <v>2028</v>
      </c>
      <c r="R11" s="232"/>
      <c r="S11" s="233">
        <v>2029</v>
      </c>
      <c r="T11" s="233"/>
      <c r="U11" s="233">
        <v>2030</v>
      </c>
      <c r="V11" s="233"/>
      <c r="W11" s="103" t="s">
        <v>88</v>
      </c>
    </row>
    <row r="12" spans="1:23" x14ac:dyDescent="0.3">
      <c r="A12" s="91" t="s">
        <v>79</v>
      </c>
      <c r="B12" s="6">
        <v>1566</v>
      </c>
      <c r="C12" s="6">
        <v>1656</v>
      </c>
      <c r="D12" s="6">
        <v>1656</v>
      </c>
      <c r="E12" s="6">
        <v>1751</v>
      </c>
      <c r="F12" s="6">
        <v>1751</v>
      </c>
      <c r="G12" s="114">
        <v>1852</v>
      </c>
      <c r="H12" s="114">
        <v>1852</v>
      </c>
      <c r="I12" s="114">
        <v>1958</v>
      </c>
      <c r="J12" s="6">
        <v>1958</v>
      </c>
      <c r="K12" s="116">
        <v>1958</v>
      </c>
      <c r="M12" s="91" t="s">
        <v>79</v>
      </c>
      <c r="N12" s="6">
        <v>1566</v>
      </c>
      <c r="O12" s="6">
        <v>1656</v>
      </c>
      <c r="P12" s="6">
        <v>1656</v>
      </c>
      <c r="Q12" s="6">
        <v>1751</v>
      </c>
      <c r="R12" s="6">
        <v>1751</v>
      </c>
      <c r="S12" s="114">
        <v>1852</v>
      </c>
      <c r="T12" s="114">
        <v>1852</v>
      </c>
      <c r="U12" s="114">
        <v>1958</v>
      </c>
      <c r="V12" s="6">
        <v>1958</v>
      </c>
      <c r="W12" s="116">
        <v>1958</v>
      </c>
    </row>
    <row r="13" spans="1:23" ht="28.8" x14ac:dyDescent="0.3">
      <c r="A13" s="104" t="s">
        <v>90</v>
      </c>
      <c r="B13" s="1">
        <v>0</v>
      </c>
      <c r="C13" s="234">
        <f>C5*C7</f>
        <v>51153373</v>
      </c>
      <c r="D13" s="235"/>
      <c r="E13" s="226">
        <f>C13</f>
        <v>51153373</v>
      </c>
      <c r="F13" s="226"/>
      <c r="G13" s="226">
        <f>+E13</f>
        <v>51153373</v>
      </c>
      <c r="H13" s="226"/>
      <c r="I13" s="226">
        <f>+G13</f>
        <v>51153373</v>
      </c>
      <c r="J13" s="226"/>
      <c r="K13" s="105">
        <f>+I13</f>
        <v>51153373</v>
      </c>
      <c r="M13" s="104" t="s">
        <v>90</v>
      </c>
      <c r="N13" s="1">
        <v>0</v>
      </c>
      <c r="O13" s="234">
        <v>4842730</v>
      </c>
      <c r="P13" s="235"/>
      <c r="Q13" s="226">
        <f>O13</f>
        <v>4842730</v>
      </c>
      <c r="R13" s="226"/>
      <c r="S13" s="226">
        <f>+Q13</f>
        <v>4842730</v>
      </c>
      <c r="T13" s="226"/>
      <c r="U13" s="226">
        <f>+S13</f>
        <v>4842730</v>
      </c>
      <c r="V13" s="226"/>
      <c r="W13" s="105">
        <f>+U13</f>
        <v>4842730</v>
      </c>
    </row>
    <row r="14" spans="1:23" ht="28.8" x14ac:dyDescent="0.3">
      <c r="A14" s="104" t="s">
        <v>91</v>
      </c>
      <c r="B14" s="1"/>
      <c r="C14" s="5"/>
      <c r="D14" s="5"/>
      <c r="E14" s="219">
        <f>(E5+E13)*E7</f>
        <v>53865693</v>
      </c>
      <c r="F14" s="220"/>
      <c r="G14" s="226">
        <f>E14</f>
        <v>53865693</v>
      </c>
      <c r="H14" s="226"/>
      <c r="I14" s="226">
        <f>+G14</f>
        <v>53865693</v>
      </c>
      <c r="J14" s="226"/>
      <c r="K14" s="105">
        <f t="shared" ref="K14:K15" si="0">+I14</f>
        <v>53865693</v>
      </c>
      <c r="M14" s="104" t="s">
        <v>91</v>
      </c>
      <c r="N14" s="1"/>
      <c r="O14" s="5"/>
      <c r="P14" s="5"/>
      <c r="Q14" s="219">
        <v>5119576</v>
      </c>
      <c r="R14" s="220"/>
      <c r="S14" s="226">
        <f>Q14</f>
        <v>5119576</v>
      </c>
      <c r="T14" s="226"/>
      <c r="U14" s="226">
        <f>+S14</f>
        <v>5119576</v>
      </c>
      <c r="V14" s="226"/>
      <c r="W14" s="105">
        <f t="shared" ref="W14:W15" si="1">+U14</f>
        <v>5119576</v>
      </c>
    </row>
    <row r="15" spans="1:23" ht="28.8" x14ac:dyDescent="0.3">
      <c r="A15" s="104" t="s">
        <v>92</v>
      </c>
      <c r="B15" s="1"/>
      <c r="C15" s="5"/>
      <c r="D15" s="5"/>
      <c r="E15" s="9"/>
      <c r="F15" s="9"/>
      <c r="G15" s="219">
        <f>(G5+G13+G14)*G7</f>
        <v>56962971</v>
      </c>
      <c r="H15" s="220"/>
      <c r="I15" s="226">
        <f>G15</f>
        <v>56962971</v>
      </c>
      <c r="J15" s="226"/>
      <c r="K15" s="105">
        <f t="shared" si="0"/>
        <v>56962971</v>
      </c>
      <c r="M15" s="104" t="s">
        <v>92</v>
      </c>
      <c r="N15" s="1"/>
      <c r="O15" s="5"/>
      <c r="P15" s="5"/>
      <c r="Q15" s="9"/>
      <c r="R15" s="9"/>
      <c r="S15" s="219">
        <v>5405314</v>
      </c>
      <c r="T15" s="220"/>
      <c r="U15" s="226">
        <f>S15</f>
        <v>5405314</v>
      </c>
      <c r="V15" s="226"/>
      <c r="W15" s="105">
        <f t="shared" si="1"/>
        <v>5405314</v>
      </c>
    </row>
    <row r="16" spans="1:23" ht="28.8" x14ac:dyDescent="0.3">
      <c r="A16" s="104" t="s">
        <v>93</v>
      </c>
      <c r="B16" s="1"/>
      <c r="C16" s="5"/>
      <c r="D16" s="5"/>
      <c r="E16" s="9"/>
      <c r="F16" s="9"/>
      <c r="G16" s="226"/>
      <c r="H16" s="226"/>
      <c r="I16" s="221">
        <f>(I5+I13+I14+I15)*I7</f>
        <v>60238341.649999999</v>
      </c>
      <c r="J16" s="222"/>
      <c r="K16" s="105">
        <f>I16</f>
        <v>60238342</v>
      </c>
      <c r="M16" s="104" t="s">
        <v>93</v>
      </c>
      <c r="N16" s="1"/>
      <c r="O16" s="5"/>
      <c r="P16" s="5"/>
      <c r="Q16" s="9"/>
      <c r="R16" s="9"/>
      <c r="S16" s="226"/>
      <c r="T16" s="226"/>
      <c r="U16" s="265">
        <v>5707919</v>
      </c>
      <c r="V16" s="266"/>
      <c r="W16" s="105">
        <f>U16</f>
        <v>5707919</v>
      </c>
    </row>
    <row r="17" spans="1:23" x14ac:dyDescent="0.3">
      <c r="A17" s="106" t="s">
        <v>80</v>
      </c>
      <c r="B17" s="8"/>
      <c r="C17" s="223">
        <f>C13+D13</f>
        <v>51153373</v>
      </c>
      <c r="D17" s="223"/>
      <c r="E17" s="223">
        <f>SUM(E13:F16)</f>
        <v>105019066</v>
      </c>
      <c r="F17" s="223"/>
      <c r="G17" s="223">
        <f>SUM(G13:H16)</f>
        <v>161982037</v>
      </c>
      <c r="H17" s="223"/>
      <c r="I17" s="223">
        <f t="shared" ref="I17" si="2">SUM(I13:J16)</f>
        <v>222220379</v>
      </c>
      <c r="J17" s="223"/>
      <c r="K17" s="107">
        <f>SUM(K13:K16)</f>
        <v>222220379</v>
      </c>
      <c r="M17" s="106" t="s">
        <v>80</v>
      </c>
      <c r="N17" s="8"/>
      <c r="O17" s="223">
        <f>O13+P13</f>
        <v>4842730</v>
      </c>
      <c r="P17" s="223"/>
      <c r="Q17" s="223">
        <f>SUM(Q13:R16)</f>
        <v>9962306</v>
      </c>
      <c r="R17" s="223"/>
      <c r="S17" s="223">
        <f>SUM(S13:T16)</f>
        <v>15367620</v>
      </c>
      <c r="T17" s="223"/>
      <c r="U17" s="223">
        <f>SUM(U13:V16)</f>
        <v>21075539</v>
      </c>
      <c r="V17" s="223"/>
      <c r="W17" s="107">
        <f>SUM(W13:W16)</f>
        <v>21075539</v>
      </c>
    </row>
    <row r="18" spans="1:23" ht="15" thickBot="1" x14ac:dyDescent="0.35">
      <c r="A18" s="111"/>
      <c r="B18" s="108"/>
      <c r="C18" s="108"/>
      <c r="D18" s="108"/>
      <c r="E18" s="108"/>
      <c r="F18" s="108"/>
      <c r="G18" s="108"/>
      <c r="H18" s="108"/>
      <c r="I18" s="108"/>
      <c r="J18" s="108"/>
      <c r="K18" s="110"/>
      <c r="M18" s="111"/>
      <c r="N18" s="108"/>
      <c r="O18" s="108"/>
      <c r="P18" s="108"/>
      <c r="Q18" s="108"/>
      <c r="R18" s="108"/>
      <c r="S18" s="108"/>
      <c r="T18" s="108"/>
      <c r="U18" s="108"/>
      <c r="V18" s="108"/>
      <c r="W18" s="110"/>
    </row>
    <row r="19" spans="1:23" x14ac:dyDescent="0.3">
      <c r="A19" s="119"/>
      <c r="B19" s="100"/>
      <c r="C19" s="100"/>
      <c r="D19" s="100"/>
      <c r="E19" s="100"/>
      <c r="F19" s="100"/>
      <c r="G19" s="100"/>
      <c r="H19" s="100"/>
      <c r="I19" s="100"/>
      <c r="J19" s="101"/>
      <c r="M19" s="264"/>
      <c r="N19" s="264"/>
    </row>
    <row r="20" spans="1:23" x14ac:dyDescent="0.3">
      <c r="A20" s="121" t="s">
        <v>11</v>
      </c>
      <c r="B20" s="122"/>
      <c r="C20" s="122"/>
      <c r="D20" s="122"/>
      <c r="E20" s="122"/>
      <c r="F20" s="122"/>
      <c r="G20" s="122"/>
      <c r="H20" s="122"/>
      <c r="I20" s="122"/>
    </row>
    <row r="21" spans="1:23" x14ac:dyDescent="0.3">
      <c r="A21" s="91"/>
      <c r="B21" s="4">
        <v>2026</v>
      </c>
      <c r="C21" s="232">
        <v>2027</v>
      </c>
      <c r="D21" s="232"/>
      <c r="E21" s="232">
        <v>2028</v>
      </c>
      <c r="F21" s="232"/>
      <c r="G21" s="233">
        <v>2029</v>
      </c>
      <c r="H21" s="233"/>
      <c r="I21" s="7">
        <v>2030</v>
      </c>
    </row>
    <row r="22" spans="1:23" x14ac:dyDescent="0.3">
      <c r="A22" s="91" t="s">
        <v>79</v>
      </c>
      <c r="B22" s="123">
        <v>1566</v>
      </c>
      <c r="C22" s="123">
        <v>1663</v>
      </c>
      <c r="D22" s="123">
        <v>1663</v>
      </c>
      <c r="E22" s="123">
        <v>1751</v>
      </c>
      <c r="F22" s="123">
        <v>1751</v>
      </c>
      <c r="G22" s="123">
        <v>1852</v>
      </c>
      <c r="H22" s="123">
        <v>1852</v>
      </c>
      <c r="I22" s="123">
        <v>1958</v>
      </c>
    </row>
    <row r="23" spans="1:23" ht="28.8" x14ac:dyDescent="0.3">
      <c r="A23" s="104" t="s">
        <v>90</v>
      </c>
      <c r="B23" s="1">
        <v>0</v>
      </c>
      <c r="C23" s="225">
        <f>C13+O17</f>
        <v>55996103</v>
      </c>
      <c r="D23" s="225"/>
      <c r="E23" s="226">
        <f>C23</f>
        <v>55996103</v>
      </c>
      <c r="F23" s="226"/>
      <c r="G23" s="226">
        <f>+E23</f>
        <v>55996103</v>
      </c>
      <c r="H23" s="226"/>
      <c r="I23" s="9">
        <f>G23</f>
        <v>55996103</v>
      </c>
    </row>
    <row r="24" spans="1:23" ht="28.8" x14ac:dyDescent="0.3">
      <c r="A24" s="104" t="s">
        <v>91</v>
      </c>
      <c r="B24" s="1"/>
      <c r="C24" s="5"/>
      <c r="D24" s="5"/>
      <c r="E24" s="227">
        <f>E14+Q14</f>
        <v>58985269</v>
      </c>
      <c r="F24" s="227"/>
      <c r="G24" s="226">
        <f>E24</f>
        <v>58985269</v>
      </c>
      <c r="H24" s="226"/>
      <c r="I24" s="9">
        <f>G24</f>
        <v>58985269</v>
      </c>
    </row>
    <row r="25" spans="1:23" ht="28.8" x14ac:dyDescent="0.3">
      <c r="A25" s="104" t="s">
        <v>92</v>
      </c>
      <c r="B25" s="1"/>
      <c r="C25" s="5"/>
      <c r="D25" s="5"/>
      <c r="E25" s="9"/>
      <c r="F25" s="9"/>
      <c r="G25" s="227">
        <f>G15+S15</f>
        <v>62368285</v>
      </c>
      <c r="H25" s="227"/>
      <c r="I25" s="9">
        <f>G25</f>
        <v>62368285</v>
      </c>
    </row>
    <row r="26" spans="1:23" ht="28.8" x14ac:dyDescent="0.3">
      <c r="A26" s="104" t="s">
        <v>92</v>
      </c>
      <c r="B26" s="1"/>
      <c r="C26" s="5"/>
      <c r="D26" s="5"/>
      <c r="E26" s="9"/>
      <c r="F26" s="9"/>
      <c r="G26" s="98"/>
      <c r="H26" s="98"/>
      <c r="I26" s="118">
        <f>I16+U16</f>
        <v>65946261</v>
      </c>
      <c r="L26" s="117"/>
    </row>
    <row r="27" spans="1:23" x14ac:dyDescent="0.3">
      <c r="A27" s="10" t="s">
        <v>80</v>
      </c>
      <c r="B27" s="4"/>
      <c r="C27" s="223">
        <f>SUM(C23:D26)</f>
        <v>55996103</v>
      </c>
      <c r="D27" s="223"/>
      <c r="E27" s="223">
        <f t="shared" ref="E27" si="3">SUM(E23:F26)</f>
        <v>114981372</v>
      </c>
      <c r="F27" s="223"/>
      <c r="G27" s="223">
        <f t="shared" ref="G27" si="4">SUM(G23:H26)</f>
        <v>177349657</v>
      </c>
      <c r="H27" s="223"/>
      <c r="I27" s="115">
        <f>SUM(I23:I26)</f>
        <v>243295918</v>
      </c>
    </row>
    <row r="28" spans="1:23" ht="15" thickBot="1" x14ac:dyDescent="0.35">
      <c r="A28" s="111"/>
      <c r="B28" s="108"/>
      <c r="C28" s="108"/>
      <c r="D28" s="109"/>
      <c r="E28" s="224"/>
      <c r="F28" s="224"/>
      <c r="G28" s="224"/>
      <c r="H28" s="224"/>
      <c r="I28" s="120"/>
    </row>
  </sheetData>
  <mergeCells count="64">
    <mergeCell ref="E5:F5"/>
    <mergeCell ref="G5:H5"/>
    <mergeCell ref="C4:D4"/>
    <mergeCell ref="E4:F4"/>
    <mergeCell ref="G4:H4"/>
    <mergeCell ref="I4:J4"/>
    <mergeCell ref="I5:J5"/>
    <mergeCell ref="C5:D5"/>
    <mergeCell ref="E14:F14"/>
    <mergeCell ref="G14:H14"/>
    <mergeCell ref="I14:J14"/>
    <mergeCell ref="G15:H15"/>
    <mergeCell ref="I15:J15"/>
    <mergeCell ref="G16:H16"/>
    <mergeCell ref="I16:J16"/>
    <mergeCell ref="C17:D17"/>
    <mergeCell ref="E17:F17"/>
    <mergeCell ref="G17:H17"/>
    <mergeCell ref="G7:H7"/>
    <mergeCell ref="O13:P13"/>
    <mergeCell ref="I17:J17"/>
    <mergeCell ref="O11:P11"/>
    <mergeCell ref="C11:D11"/>
    <mergeCell ref="E11:F11"/>
    <mergeCell ref="G11:H11"/>
    <mergeCell ref="I11:J11"/>
    <mergeCell ref="C13:D13"/>
    <mergeCell ref="E13:F13"/>
    <mergeCell ref="G13:H13"/>
    <mergeCell ref="I13:J13"/>
    <mergeCell ref="O17:P17"/>
    <mergeCell ref="S11:T11"/>
    <mergeCell ref="U11:V11"/>
    <mergeCell ref="Q13:R13"/>
    <mergeCell ref="S13:T13"/>
    <mergeCell ref="U13:V13"/>
    <mergeCell ref="Q11:R11"/>
    <mergeCell ref="C7:D7"/>
    <mergeCell ref="E7:F7"/>
    <mergeCell ref="I7:J7"/>
    <mergeCell ref="C21:D21"/>
    <mergeCell ref="E21:F21"/>
    <mergeCell ref="G21:H21"/>
    <mergeCell ref="E28:F28"/>
    <mergeCell ref="G28:H28"/>
    <mergeCell ref="C23:D23"/>
    <mergeCell ref="E23:F23"/>
    <mergeCell ref="G23:H23"/>
    <mergeCell ref="E24:F24"/>
    <mergeCell ref="G24:H24"/>
    <mergeCell ref="G25:H25"/>
    <mergeCell ref="Q14:R14"/>
    <mergeCell ref="S15:T15"/>
    <mergeCell ref="U16:V16"/>
    <mergeCell ref="C27:D27"/>
    <mergeCell ref="E27:F27"/>
    <mergeCell ref="G27:H27"/>
    <mergeCell ref="S17:T17"/>
    <mergeCell ref="U17:V17"/>
    <mergeCell ref="S14:T14"/>
    <mergeCell ref="U14:V14"/>
    <mergeCell ref="U15:V15"/>
    <mergeCell ref="S16:T16"/>
    <mergeCell ref="Q17:R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BFDEE-A303-4279-859C-798CA77B911D}">
  <dimension ref="A14:J27"/>
  <sheetViews>
    <sheetView tabSelected="1" zoomScale="80" zoomScaleNormal="80" workbookViewId="0">
      <selection activeCell="D32" sqref="D32"/>
    </sheetView>
  </sheetViews>
  <sheetFormatPr defaultRowHeight="14.4" x14ac:dyDescent="0.3"/>
  <cols>
    <col min="1" max="1" width="35.44140625" customWidth="1"/>
    <col min="2" max="5" width="15.88671875" customWidth="1"/>
    <col min="6" max="8" width="15.44140625" customWidth="1"/>
    <col min="9" max="9" width="22.109375" customWidth="1"/>
  </cols>
  <sheetData>
    <row r="14" spans="1:3" x14ac:dyDescent="0.3">
      <c r="A14" t="s">
        <v>120</v>
      </c>
      <c r="C14" s="166">
        <v>14986033</v>
      </c>
    </row>
    <row r="15" spans="1:3" x14ac:dyDescent="0.3">
      <c r="A15" t="s">
        <v>121</v>
      </c>
      <c r="C15" s="167">
        <f>C14*1.2359</f>
        <v>18521238</v>
      </c>
    </row>
    <row r="16" spans="1:3" x14ac:dyDescent="0.3">
      <c r="A16" t="s">
        <v>122</v>
      </c>
      <c r="C16" s="167">
        <f>C15*12</f>
        <v>222254856</v>
      </c>
    </row>
    <row r="17" spans="1:10" x14ac:dyDescent="0.3">
      <c r="C17" s="167"/>
    </row>
    <row r="18" spans="1:10" x14ac:dyDescent="0.3">
      <c r="A18" s="173" t="s">
        <v>123</v>
      </c>
      <c r="B18" s="173"/>
      <c r="C18" s="174"/>
      <c r="D18" s="173"/>
      <c r="E18" s="173"/>
      <c r="F18" s="173"/>
      <c r="G18" s="173"/>
      <c r="H18" s="173"/>
      <c r="I18" s="173"/>
    </row>
    <row r="19" spans="1:10" x14ac:dyDescent="0.3">
      <c r="D19" s="96">
        <v>5.7500000000000002E-2</v>
      </c>
      <c r="F19" s="96">
        <v>5.7500000000000002E-2</v>
      </c>
      <c r="H19" s="96">
        <v>5.7500000000000002E-2</v>
      </c>
      <c r="I19" s="96">
        <v>5.7500000000000002E-2</v>
      </c>
    </row>
    <row r="20" spans="1:10" x14ac:dyDescent="0.3">
      <c r="B20" s="4">
        <v>2026</v>
      </c>
      <c r="C20" s="244">
        <v>2027</v>
      </c>
      <c r="D20" s="245"/>
      <c r="E20" s="244">
        <v>2028</v>
      </c>
      <c r="F20" s="245"/>
      <c r="G20" s="232">
        <v>2029</v>
      </c>
      <c r="H20" s="232"/>
      <c r="I20" s="175">
        <v>2030</v>
      </c>
    </row>
    <row r="21" spans="1:10" x14ac:dyDescent="0.3">
      <c r="A21" s="1" t="s">
        <v>79</v>
      </c>
      <c r="B21" s="6">
        <v>1566</v>
      </c>
      <c r="C21" s="248">
        <v>1663</v>
      </c>
      <c r="D21" s="249"/>
      <c r="E21" s="250">
        <v>1751</v>
      </c>
      <c r="F21" s="251"/>
      <c r="G21" s="232">
        <v>1852</v>
      </c>
      <c r="H21" s="232"/>
      <c r="I21" s="175">
        <v>1958</v>
      </c>
    </row>
    <row r="22" spans="1:10" ht="28.8" x14ac:dyDescent="0.3">
      <c r="A22" s="165" t="s">
        <v>90</v>
      </c>
      <c r="B22" s="1">
        <v>0</v>
      </c>
      <c r="C22" s="252">
        <f>D19*C16</f>
        <v>12779654</v>
      </c>
      <c r="D22" s="253"/>
      <c r="E22" s="254">
        <f>C22</f>
        <v>12779654</v>
      </c>
      <c r="F22" s="255"/>
      <c r="G22" s="226">
        <f>E22</f>
        <v>12779654</v>
      </c>
      <c r="H22" s="226"/>
      <c r="I22" s="144">
        <f>G22</f>
        <v>12779654</v>
      </c>
    </row>
    <row r="23" spans="1:10" ht="28.8" x14ac:dyDescent="0.3">
      <c r="A23" s="165" t="s">
        <v>91</v>
      </c>
      <c r="B23" s="1"/>
      <c r="C23" s="168"/>
      <c r="D23" s="168"/>
      <c r="E23" s="258">
        <f>(C16+E22)*F19</f>
        <v>13514484</v>
      </c>
      <c r="F23" s="259"/>
      <c r="G23" s="260">
        <f>E23</f>
        <v>13514484</v>
      </c>
      <c r="H23" s="260"/>
      <c r="I23" s="144">
        <f>G23</f>
        <v>13514484</v>
      </c>
    </row>
    <row r="24" spans="1:10" ht="28.8" x14ac:dyDescent="0.3">
      <c r="A24" s="165" t="s">
        <v>92</v>
      </c>
      <c r="B24" s="164"/>
      <c r="C24" s="169"/>
      <c r="D24" s="170"/>
      <c r="E24" s="171"/>
      <c r="F24" s="172"/>
      <c r="G24" s="261">
        <f>(C16+G22+G23)*H19</f>
        <v>14291567</v>
      </c>
      <c r="H24" s="261"/>
      <c r="I24" s="144">
        <f>G24</f>
        <v>14291567</v>
      </c>
    </row>
    <row r="25" spans="1:10" ht="28.8" x14ac:dyDescent="0.3">
      <c r="A25" s="165" t="s">
        <v>92</v>
      </c>
      <c r="B25" s="164"/>
      <c r="C25" s="169"/>
      <c r="D25" s="170"/>
      <c r="E25" s="171"/>
      <c r="F25" s="172"/>
      <c r="G25" s="262"/>
      <c r="H25" s="263"/>
      <c r="I25" s="176">
        <f>(C16+I22+I23+I24)*I19</f>
        <v>15113332.26</v>
      </c>
    </row>
    <row r="26" spans="1:10" x14ac:dyDescent="0.3">
      <c r="A26" s="10" t="s">
        <v>80</v>
      </c>
      <c r="B26" s="8"/>
      <c r="C26" s="246">
        <f t="shared" ref="C26" si="0">SUM(C22:D24)</f>
        <v>12779654</v>
      </c>
      <c r="D26" s="247"/>
      <c r="E26" s="246">
        <f t="shared" ref="E26" si="1">SUM(E22:F24)</f>
        <v>26294138</v>
      </c>
      <c r="F26" s="247"/>
      <c r="G26" s="223">
        <f>SUM(G22:H25)</f>
        <v>40585705</v>
      </c>
      <c r="H26" s="223"/>
      <c r="I26" s="177">
        <f>SUM(I22:J25)</f>
        <v>55699037</v>
      </c>
      <c r="J26" s="178"/>
    </row>
    <row r="27" spans="1:10" x14ac:dyDescent="0.3">
      <c r="D27" s="167"/>
      <c r="E27" s="256"/>
      <c r="F27" s="257"/>
    </row>
  </sheetData>
  <mergeCells count="17">
    <mergeCell ref="E27:F27"/>
    <mergeCell ref="E23:F23"/>
    <mergeCell ref="G23:H23"/>
    <mergeCell ref="G24:H24"/>
    <mergeCell ref="G25:H25"/>
    <mergeCell ref="C20:D20"/>
    <mergeCell ref="E20:F20"/>
    <mergeCell ref="G20:H20"/>
    <mergeCell ref="C26:D26"/>
    <mergeCell ref="E26:F26"/>
    <mergeCell ref="G26:H26"/>
    <mergeCell ref="C21:D21"/>
    <mergeCell ref="E21:F21"/>
    <mergeCell ref="G21:H21"/>
    <mergeCell ref="C22:D22"/>
    <mergeCell ref="E22:F22"/>
    <mergeCell ref="G22:H22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63587698-06f1-46fc-a8b0-b62f509f6f35}" enabled="0" method="" siteId="{63587698-06f1-46fc-a8b0-b62f509f6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Kopsavilkums</vt:lpstr>
      <vt:lpstr>Pedagogi_VB_ar modeli</vt:lpstr>
      <vt:lpstr>IZM_5,75 no 01.01.27.</vt:lpstr>
      <vt:lpstr>Pašvaldības budžets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Alise Trokša</dc:creator>
  <cp:keywords/>
  <dc:description/>
  <cp:lastModifiedBy>Alise Trokša</cp:lastModifiedBy>
  <cp:revision/>
  <dcterms:created xsi:type="dcterms:W3CDTF">2025-10-28T10:44:13Z</dcterms:created>
  <dcterms:modified xsi:type="dcterms:W3CDTF">2025-12-19T06:50:40Z</dcterms:modified>
  <cp:category/>
  <cp:contentStatus/>
</cp:coreProperties>
</file>