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5/LNG_2025/LIETAVAS/3. MK rikojuma projekts/"/>
    </mc:Choice>
  </mc:AlternateContent>
  <xr:revisionPtr revIDLastSave="2588" documentId="8_{1A138F3D-7965-4709-B1E5-A243781B45C2}" xr6:coauthVersionLast="47" xr6:coauthVersionMax="47" xr10:uidLastSave="{118D173A-392B-4877-8F6F-B9D5CB9539E0}"/>
  <bookViews>
    <workbookView xWindow="-110" yWindow="-110" windowWidth="19420" windowHeight="11500" xr2:uid="{3E0B600F-6014-4D9E-8ED0-4195F6CBFC45}"/>
  </bookViews>
  <sheets>
    <sheet name="Alūksnes novads" sheetId="11" r:id="rId1"/>
    <sheet name="Augšdaugavas novads_1" sheetId="9" r:id="rId2"/>
    <sheet name="Augšdaugavas novads_2" sheetId="10" r:id="rId3"/>
    <sheet name="Balvu novads" sheetId="7" r:id="rId4"/>
    <sheet name="Kopā"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7" l="1"/>
  <c r="D27" i="11"/>
  <c r="D26" i="11"/>
  <c r="D25" i="11"/>
  <c r="D12" i="11"/>
  <c r="D11" i="11"/>
  <c r="D8" i="11"/>
  <c r="D7" i="11"/>
  <c r="D6" i="11"/>
  <c r="D5" i="11"/>
  <c r="D32" i="11"/>
  <c r="D31" i="11"/>
  <c r="D30" i="11"/>
  <c r="D23" i="11"/>
  <c r="D22" i="11"/>
  <c r="D20" i="11"/>
  <c r="D18" i="11"/>
  <c r="D36" i="11"/>
  <c r="D35" i="11"/>
  <c r="D34" i="11"/>
  <c r="D33" i="11"/>
  <c r="D29" i="11"/>
  <c r="D28" i="11"/>
  <c r="D21" i="11"/>
  <c r="D24" i="11"/>
  <c r="D17" i="11"/>
  <c r="D19" i="11"/>
  <c r="D16" i="11"/>
  <c r="D15" i="11"/>
  <c r="D14" i="11"/>
  <c r="D37" i="11" l="1"/>
  <c r="D13" i="11"/>
  <c r="D10" i="11"/>
  <c r="D9" i="11"/>
  <c r="E14" i="11" l="1"/>
  <c r="F14" i="11" s="1"/>
  <c r="E15" i="11"/>
  <c r="F15" i="11" s="1"/>
  <c r="E16" i="11"/>
  <c r="F16" i="11" s="1"/>
  <c r="E17" i="11"/>
  <c r="F17" i="11"/>
  <c r="E18" i="11"/>
  <c r="F18" i="11" s="1"/>
  <c r="E19" i="11"/>
  <c r="F19" i="11"/>
  <c r="E20" i="11"/>
  <c r="F20" i="11" s="1"/>
  <c r="E21" i="11"/>
  <c r="F21" i="11"/>
  <c r="E22" i="11"/>
  <c r="F22" i="11" s="1"/>
  <c r="E23" i="11"/>
  <c r="F23" i="11"/>
  <c r="E24" i="11"/>
  <c r="F24" i="11"/>
  <c r="E25" i="11"/>
  <c r="F25" i="11"/>
  <c r="E26" i="11"/>
  <c r="F26" i="11"/>
  <c r="E27" i="11"/>
  <c r="F27" i="11" s="1"/>
  <c r="E28" i="11"/>
  <c r="F28" i="11" s="1"/>
  <c r="E29" i="11"/>
  <c r="F29" i="11" s="1"/>
  <c r="E30" i="11"/>
  <c r="F30" i="11"/>
  <c r="E31" i="11"/>
  <c r="F31" i="11"/>
  <c r="E32" i="11"/>
  <c r="F32" i="11" s="1"/>
  <c r="E33" i="11"/>
  <c r="F33" i="11" s="1"/>
  <c r="E34" i="11"/>
  <c r="F34" i="11"/>
  <c r="D4" i="6"/>
  <c r="C3" i="6"/>
  <c r="B3" i="6"/>
  <c r="C44" i="11"/>
  <c r="E36" i="11"/>
  <c r="F36" i="11" s="1"/>
  <c r="E35" i="11"/>
  <c r="F35" i="11" s="1"/>
  <c r="E13" i="11"/>
  <c r="F13" i="11" s="1"/>
  <c r="E12" i="11"/>
  <c r="F12" i="11" s="1"/>
  <c r="E11" i="11"/>
  <c r="F11" i="11" s="1"/>
  <c r="E10" i="11"/>
  <c r="F10" i="11" s="1"/>
  <c r="E9" i="11"/>
  <c r="F9" i="11" s="1"/>
  <c r="E8" i="11"/>
  <c r="F8" i="11" s="1"/>
  <c r="E7" i="11"/>
  <c r="F7" i="11" s="1"/>
  <c r="E6" i="11"/>
  <c r="F6" i="11" s="1"/>
  <c r="E5" i="11"/>
  <c r="C4" i="6"/>
  <c r="B4" i="6"/>
  <c r="C26" i="10"/>
  <c r="D19" i="10"/>
  <c r="E18" i="10"/>
  <c r="F18" i="10" s="1"/>
  <c r="E17" i="10"/>
  <c r="F17" i="10" s="1"/>
  <c r="E16" i="10"/>
  <c r="F16" i="10" s="1"/>
  <c r="E15" i="10"/>
  <c r="F15" i="10" s="1"/>
  <c r="E14" i="10"/>
  <c r="F14" i="10" s="1"/>
  <c r="E13" i="10"/>
  <c r="F13" i="10" s="1"/>
  <c r="E12" i="10"/>
  <c r="F12" i="10" s="1"/>
  <c r="E11" i="10"/>
  <c r="F11" i="10" s="1"/>
  <c r="E10" i="10"/>
  <c r="F10" i="10" s="1"/>
  <c r="E9" i="10"/>
  <c r="F9" i="10" s="1"/>
  <c r="E8" i="10"/>
  <c r="F8" i="10" s="1"/>
  <c r="E7" i="10"/>
  <c r="F7" i="10" s="1"/>
  <c r="E6" i="10"/>
  <c r="F6" i="10" s="1"/>
  <c r="E5" i="10"/>
  <c r="D3" i="6" l="1"/>
  <c r="E37" i="11"/>
  <c r="F5" i="11"/>
  <c r="F37" i="11" s="1"/>
  <c r="E19" i="10"/>
  <c r="F5" i="10"/>
  <c r="F19" i="10" s="1"/>
  <c r="E13" i="9" l="1"/>
  <c r="F13" i="9" s="1"/>
  <c r="E19" i="9"/>
  <c r="F19" i="9"/>
  <c r="D21" i="9"/>
  <c r="E20" i="9"/>
  <c r="F20" i="9" s="1"/>
  <c r="E18" i="9"/>
  <c r="F18" i="9" s="1"/>
  <c r="E17" i="9"/>
  <c r="F17" i="9" s="1"/>
  <c r="E16" i="9"/>
  <c r="F16" i="9" s="1"/>
  <c r="E15" i="9"/>
  <c r="F15" i="9" s="1"/>
  <c r="E14" i="9"/>
  <c r="F14" i="9" s="1"/>
  <c r="E12" i="9"/>
  <c r="F12" i="9" s="1"/>
  <c r="E11" i="9"/>
  <c r="F11" i="9" s="1"/>
  <c r="E10" i="9"/>
  <c r="F10" i="9" s="1"/>
  <c r="E9" i="9"/>
  <c r="F9" i="9" s="1"/>
  <c r="E8" i="9"/>
  <c r="F8" i="9" s="1"/>
  <c r="E7" i="9"/>
  <c r="F7" i="9" s="1"/>
  <c r="E6" i="9"/>
  <c r="F6" i="9" s="1"/>
  <c r="E5" i="9"/>
  <c r="E21" i="9" l="1"/>
  <c r="F5" i="9"/>
  <c r="F21" i="9" s="1"/>
  <c r="C28" i="9" l="1"/>
  <c r="E7" i="7" l="1"/>
  <c r="E8" i="7"/>
  <c r="E9" i="7"/>
  <c r="E10" i="7"/>
  <c r="E11" i="7"/>
  <c r="E12" i="7"/>
  <c r="E13" i="7"/>
  <c r="E14" i="7"/>
  <c r="E15" i="7"/>
  <c r="E16" i="7"/>
  <c r="E17" i="7"/>
  <c r="E18" i="7"/>
  <c r="E19" i="7"/>
  <c r="E6" i="7"/>
  <c r="C5" i="6"/>
  <c r="C6" i="6" s="1"/>
  <c r="B5" i="6"/>
  <c r="B6" i="6" s="1"/>
  <c r="D5" i="6" l="1"/>
  <c r="D6" i="6" s="1"/>
  <c r="E20" i="7" l="1"/>
  <c r="D20" i="7"/>
  <c r="F19" i="7"/>
  <c r="F18" i="7"/>
  <c r="F17" i="7"/>
  <c r="F16" i="7"/>
  <c r="F15" i="7"/>
  <c r="F14" i="7"/>
  <c r="F13" i="7"/>
  <c r="F12" i="7"/>
  <c r="F11" i="7"/>
  <c r="F10" i="7"/>
  <c r="F9" i="7"/>
  <c r="F8" i="7"/>
  <c r="F7" i="7"/>
  <c r="F6" i="7"/>
  <c r="F20" i="7" l="1"/>
</calcChain>
</file>

<file path=xl/sharedStrings.xml><?xml version="1.0" encoding="utf-8"?>
<sst xmlns="http://schemas.openxmlformats.org/spreadsheetml/2006/main" count="549" uniqueCount="341">
  <si>
    <t>Nr. p.k.</t>
  </si>
  <si>
    <t>Objekta nosaukums un adrese</t>
  </si>
  <si>
    <t>Veicamie pasākumi/darbi</t>
  </si>
  <si>
    <r>
      <t xml:space="preserve">Postījumu novēršanai nepieciešamā finansējuma apmērs, </t>
    </r>
    <r>
      <rPr>
        <b/>
        <i/>
        <sz val="10"/>
        <color rgb="FF000000"/>
        <rFont val="Times New Roman"/>
        <family val="1"/>
        <charset val="186"/>
      </rPr>
      <t>euro</t>
    </r>
  </si>
  <si>
    <r>
      <t xml:space="preserve">Pašvaldības līdz- finansējums, </t>
    </r>
    <r>
      <rPr>
        <b/>
        <i/>
        <sz val="10"/>
        <color rgb="FF000000"/>
        <rFont val="Times New Roman"/>
        <family val="1"/>
        <charset val="186"/>
      </rPr>
      <t>euro</t>
    </r>
  </si>
  <si>
    <t>No valsts budžeta programmas "Līdzekļi neparedzētiem gadījumiem" nepieciešamā finansējuma apmērs, euro</t>
  </si>
  <si>
    <t>Pašvaldības iesniegtie finansiālā pamatojuma dokumenti</t>
  </si>
  <si>
    <t>Piezīmes, komentāri</t>
  </si>
  <si>
    <t>MK noteikumu Nr.421
5.pielikums</t>
  </si>
  <si>
    <r>
      <t xml:space="preserve">apsekošanas akts </t>
    </r>
    <r>
      <rPr>
        <sz val="8"/>
        <rFont val="Times New Roman"/>
        <family val="1"/>
      </rPr>
      <t>(zaudējumu novērtējums vai dokumenti, kas apliecina notikušo faktu), vai ir pievienota fotogrāfija/jas</t>
    </r>
  </si>
  <si>
    <r>
      <t xml:space="preserve">pieprasīto līdzekļu aprēķins/tāme </t>
    </r>
    <r>
      <rPr>
        <sz val="8"/>
        <rFont val="Times New Roman"/>
        <family val="1"/>
      </rPr>
      <t>(veicamo darbu/ pakalpojumu apraksts, nepieciešamo materiālu daudzums, cena, atalgojums un paredzamo nodokļu samaksa)</t>
    </r>
  </si>
  <si>
    <t>apliecinājums, ka infrastruktūras objekts ir pašvaldības īpašumā vai valdījumā (pamatlīdzekļu uzskaites kartīte vai zemesgrāmatas apliecinājums)</t>
  </si>
  <si>
    <t>informācija par pašvaldības līdzfinansējuma apmēru objektam radīto zaudējumu novēršanai (domes lēmums)</t>
  </si>
  <si>
    <t>apliecinājums, ka par objektu pašvaldībai nepienākas vai pienākas apdrošināšanas atlīdzība
+
skaidrojums, ja nebija apdrošināts</t>
  </si>
  <si>
    <t>x</t>
  </si>
  <si>
    <t>KOPĀ:</t>
  </si>
  <si>
    <t>Pašvaldības līdzfinansējums, euro</t>
  </si>
  <si>
    <t>Pašvaldība</t>
  </si>
  <si>
    <t>Izdevumi kopā, euro</t>
  </si>
  <si>
    <t>No LNG nepieciešams, euro</t>
  </si>
  <si>
    <t>Kopā:</t>
  </si>
  <si>
    <r>
      <t xml:space="preserve">Postījumu novēršanai nepieciešamā finansējuma apmērs, </t>
    </r>
    <r>
      <rPr>
        <b/>
        <i/>
        <sz val="10"/>
        <color theme="1"/>
        <rFont val="Times New Roman"/>
        <family val="1"/>
        <charset val="186"/>
      </rPr>
      <t>euro</t>
    </r>
  </si>
  <si>
    <r>
      <t xml:space="preserve">Pašvaldības līdz- finansējums, </t>
    </r>
    <r>
      <rPr>
        <b/>
        <i/>
        <sz val="10"/>
        <color theme="1"/>
        <rFont val="Times New Roman"/>
        <family val="1"/>
        <charset val="186"/>
      </rPr>
      <t>euro</t>
    </r>
  </si>
  <si>
    <r>
      <t xml:space="preserve">apsekošanas akts </t>
    </r>
    <r>
      <rPr>
        <sz val="8"/>
        <color theme="1"/>
        <rFont val="Times New Roman"/>
        <family val="1"/>
      </rPr>
      <t>(zaudējumu novērtējums vai dokumenti, kas apliecina notikušo faktu), vai ir pievienota fotogrāfija/jas</t>
    </r>
  </si>
  <si>
    <r>
      <t xml:space="preserve">pieprasīto līdzekļu aprēķins/tāme </t>
    </r>
    <r>
      <rPr>
        <sz val="8"/>
        <color theme="1"/>
        <rFont val="Times New Roman"/>
        <family val="1"/>
      </rPr>
      <t>(veicamo darbu/ pakalpojumu apraksts, nepieciešamo materiālu daudzums, cena, atalgojums un paredzamo nodokļu samaksa)</t>
    </r>
  </si>
  <si>
    <t>Zaudējumi kopā, euro</t>
  </si>
  <si>
    <t>No LNG atbalstāmais finansējums, euro</t>
  </si>
  <si>
    <t>Balvu novada pašvaldība</t>
  </si>
  <si>
    <t>Andrakalna kapi, Kubulu pagasts, Balvu novads</t>
  </si>
  <si>
    <t>Pamatlīdzekļu uzskaites kartīte Nr. V-Š227</t>
  </si>
  <si>
    <t>Pamatlīdzekļu uzskaites kartīte Nr. V-Š217</t>
  </si>
  <si>
    <t>Pamatlīdzekļu uzskaites kartīte Nr. B-2453, Nr. B-2452</t>
  </si>
  <si>
    <t>Pamatlīdzekļu uzskaites kartīte Nr. B-4907</t>
  </si>
  <si>
    <t xml:space="preserve">Pamatlīdzekļu uzskaites kartīte Nr. V-N1196 </t>
  </si>
  <si>
    <t>Pamatlīdzekļu uzskaites kartīte Nr. B-7897</t>
  </si>
  <si>
    <t>Pamatlīdzekļu uzskaites kartīte Nr. B-5247</t>
  </si>
  <si>
    <t>Pamatlīdzekļu uzskaites kartīte Nr. B-5250</t>
  </si>
  <si>
    <t xml:space="preserve">Pamatlīdzekļu uzskaites kartīte Nr. B-5251 </t>
  </si>
  <si>
    <t>Pamatlīdzekļu uzskaites kartīte Nr. B-5249</t>
  </si>
  <si>
    <t>Pamatlīdzekļu uzskaites kartīte Nr. V-N886</t>
  </si>
  <si>
    <t>Pamatlīdzekļu uzskaites kartīte Nr. V-1</t>
  </si>
  <si>
    <t>Pamatlīdzekļu uzskaites kartīte Nr. B-5251</t>
  </si>
  <si>
    <t>Ceļš Naudaskalns – Ozolsala, Balvu pagasts, Balvu novads, 3,2 km</t>
  </si>
  <si>
    <t>Grāvju tīrīšana un caurtekas gala attīrīšana,
Izskalojuma aizbēršana un noplanēšana atjaunojot nepieciešamo nogāzes slīpumu,
caurtekas ieteces gala nogāžu nostiprināšana ar laukakmeņiem,
ceļa seguma atjaunošana izskalojuma vietā ar drupinātas grants materiālu fr.0/32 H-vid 20cm biezumā, iestrādāto materiālu blīvējot ar ceļa veltni.</t>
  </si>
  <si>
    <t>Ceļš Naudaskalns – Silamala, Balvu pagasts, Balvu novads, 1,08 km</t>
  </si>
  <si>
    <t>Esošās dzelzbetona caurtekas demontāža 
Plastmasas caurtekas ar D=0,8m iebūve,
esošo grāvju tīrīšana pie cartekas izteces un ieteces galiem izlīdzinot grunti,
ceļa seguma atjaunošana caurtekas izbūves vietā ar drupinātas grants materiālu fr.0/32 H-vid 20cm biezumā, iestrādāto materiālu blīvējot.</t>
  </si>
  <si>
    <t>Ceļš Silakrogs – Lazdukalns, Bērzkalnes pagasts, Balvu novads, 1,150 km - 1,190 km</t>
  </si>
  <si>
    <t>Izskalojuma pielīdzināšana un blīvēšana,
ceļa seguma atjaunošana izskalojuma vietā ar drupinātas grants materiālu fr.0/32 H-vid 20cm biezumā</t>
  </si>
  <si>
    <t>Ceļš Sita – Briedīši, Kubulu pagasts, Balvu novads, 1,540km</t>
  </si>
  <si>
    <t>Esōšās dzelzbetona caurtekas demontāža,
plastmasas caurtekas ar D=1,0m iebūve,
esošo grāvju tīrīšana pie cartekas izteces un ieteces galiem izlīdzinot grunti,
ceļa seguma atjaunošana caurtekas izbūves vietā ar drupinātas grants materiālu fr.0/32 H-vid 20cm biezumā,
caurtekas ieteces/izteces galu nogāžu nostiprināšana ar laukakmeņiem uz velta ģeotekstila materiāla</t>
  </si>
  <si>
    <t>Ceļš Stacija – Celmene, Kubulu pagasts, Balvu novads, 1,240 km</t>
  </si>
  <si>
    <t>Esōšās dzelzbetona caurtekas demontāža, 
plastmasas caurtekas ar D=0,8m iebūve,
esošo grāvju tīrīšana pie cartekas izteces un ieteces galiem izlīdzinot grunti,
ceļa seguma atjaunošana caurtekas izbūves vietā ar drupinātas grants materiālu fr.0/32 H-vid 20cm biezumā</t>
  </si>
  <si>
    <t>Esōšās dzelzbetona caurtekas demontāža,
plastmasas caurtekas ar D=0,8m iebūve,
esošo grāvju tīrīšana pie cartekas izteces un ieteces galiem izlīdzinot grunti,
ceļa seguma atjaunošana caurtekas izbūves vietā ar drupinātas grants materiālu fr.0/32 H-vid 20cm biezumā,
caurtekas ieteces/izteces galu nogāžu nostiprināšana ar laukakmeņiem</t>
  </si>
  <si>
    <t xml:space="preserve">Esōšās dzelzbetona caurtekas demontāža,
plastmasas caurtekas ar D=1,0m iebūve,
esošo grāvju tīrīšana pie cartekas izteces un ieteces galiem,
ceļa seguma atjaunošana caurtekas izbūves vietā ar drupinātas grants materiālu fr.0/32 H-vid 20cm biezumā,
caurtekas ieteces/izteces galu nogāžu nostiprināšana ar laukakmeņiem </t>
  </si>
  <si>
    <t>Caurtekas remonts/atjaunošana</t>
  </si>
  <si>
    <t>Ceļš Gabačova – Lazdulejas pagasta robeža, Šķilbēnu pagasts, Balvu novads, 1,190 km</t>
  </si>
  <si>
    <t>Grāvju tīrīšana un caurtekas gala attīrīšana,
izskalojuma aizbēršana un noplanēšana,
caurtekas ieteces gala nogāžu nostiprināšana ar
laukakmeņiem,
ceļa seguma atjaunošana izskalojuma vietā ar
drupinātas grants materiālu</t>
  </si>
  <si>
    <t xml:space="preserve">Grāvju tīrīšana un caurtekas gala attīrīšana lieko
materiālu,
izskalojuma aizbēršana un noplanēšana,
caurtekas ieteces gala nogāžu nostiprināšana ar
laukakmeņiem,
ceļa seguma atjaunošana izskalojuma vietā ar
drupinātas grants materiālu </t>
  </si>
  <si>
    <t>5. pielikumā norāda, ka objekti nebija apdrošināti</t>
  </si>
  <si>
    <t>Atbalstāms zaudējumu apmērs, euro</t>
  </si>
  <si>
    <t>Augšdaugavas novada pašvaldība</t>
  </si>
  <si>
    <t>Pamatlīdzekļu uzskaites kartīte Nr. B-5313</t>
  </si>
  <si>
    <t>Pontona tilta atjaunošana</t>
  </si>
  <si>
    <r>
      <rPr>
        <b/>
        <u/>
        <sz val="18"/>
        <color rgb="FF000000"/>
        <rFont val="Times New Roman"/>
        <family val="1"/>
        <charset val="186"/>
      </rPr>
      <t>Augšdaugavas novada</t>
    </r>
    <r>
      <rPr>
        <b/>
        <sz val="18"/>
        <color rgb="FF000000"/>
        <rFont val="Times New Roman"/>
        <family val="1"/>
      </rPr>
      <t xml:space="preserve"> pašvaldības 2025. gada jūlijā stipru un ilgstošu lietavu laikā radītie postījumi </t>
    </r>
  </si>
  <si>
    <t>5. pielikumā pašvaldība norāda, ka ceļi un ielas nav apdrošināti, jo to apdrošināšana pret dabas stihiju radītiem zaudējumiem nav finansiāli samērīga attiecībā pret pieejamo budžetu un šāda veida infrastruktūrai piedāvātajiem apdrošināšanas nosacījumiem. Turklāt daudziem vietējas nozīmes ceļiem, īpaši grants seguma ceļiem, nav pieejami komerciāli izdevīgi apdrošināšanas piedāvājumi, vai arī tie paredz ļoti augstas pašriska summas un izņēmumus, kas būtiski ierobežo iespēju saņemt atlīdzību.</t>
  </si>
  <si>
    <t>Ceļš Valsts ceļš - Svari, Maļinovas pagasts, Augšdaugavas novads, 0,350 km - 0,550 km</t>
  </si>
  <si>
    <t>Nesaistīta seguma ceļa klātnes iesēdumu un berdu labošana ar drupinātas grants maisījumu 0/32s</t>
  </si>
  <si>
    <t>Ceļš Valsts ceļš - darbnīca, Maļinovas pagasts, Augšdaugavas novads, 0,100 km - 0,130 km</t>
  </si>
  <si>
    <t>Ceļš Valsts ceļš - Kurpeņišķi - Jancišķi, Maļinovas pagasts, Augšdaugavas novads, 0,00 km - 0,05 km</t>
  </si>
  <si>
    <t>Ceļš Zastenki - Teivāni, Naujenes pagasts, Augšdaugavas novads, 0,400 km - 0,500 km, 1,100 km - 1,300 km, 1,700 km - 1,900 km</t>
  </si>
  <si>
    <t>Ceļš Šēdere - Lauvas - Šteinburga, Šēderes pagasts, Augšdaugavas novads, 0,00 km - 0,200 km</t>
  </si>
  <si>
    <t>Ceļš Šēdere - Raudas mežs, Šēderes pagasts, Augšdaugavas novads, 0,100 km - 0,200 km</t>
  </si>
  <si>
    <t>Atjaunot ceļa apmales ar drupinātas grants maisījumu 0/32s</t>
  </si>
  <si>
    <t>Ceļš Guļāni - Kuzmino, Višķu pagasts, Augšdaugavas novads, 0,900 km - 0,950 km</t>
  </si>
  <si>
    <t>Ceļš Bukšti - Dārzkopība, Maļinovas pagasts, Augšdaugavas novads, 1,860 km - 2,06 km</t>
  </si>
  <si>
    <t>Ceļš Pritikina - Naujene, Naujenes pagasts, Augšdaugavas novads, 0,100 km - 0,150 km</t>
  </si>
  <si>
    <t>Ziedu iela, Naujenes pagasts, Augšdaugavas novads, 0,090 km - 0,095 km</t>
  </si>
  <si>
    <t>Asfalta seguma atjaunošana</t>
  </si>
  <si>
    <t>Ceļš Mežgaļi - Čamanu kapi, Bebrenes pagasts, Augšdaugavas novads, 0,509 km - 0,709 km</t>
  </si>
  <si>
    <t>Ceļš Margas - Kurmji, Bebrenes pagasts, Augšdaugavas novads, 0,697 km - 0,806 km</t>
  </si>
  <si>
    <t>Ceļš Vaboles - Margas - Birņi, Bebrenes pagasts, Augšdaugavas novads 0,890 km - 1,010 km</t>
  </si>
  <si>
    <t>Ceļš Daniševka - Tartaka, Višķu pagasts, Augšdaugavas novads 0,400 km - 0,600 km</t>
  </si>
  <si>
    <t>Ceļš Lociki - Košatniki - Stropica, Naujenes pagasts, Augšdaugavas novads 1,55 km - 1,610 km</t>
  </si>
  <si>
    <t>Atbilstoši 12.08.2025. sarunu procedūras rezultātiem, iepirkuma identifikācijas Nr. ANPCP 2025/63SP, Darbu apjomu saraksts Nr.1
07.08.2025. finanšu piedāvājums no SIA "MELIORS KRAUJA"</t>
  </si>
  <si>
    <t>Atbilstoši 12.08.2025. sarunu procedūras rezultātiem, iepirkuma identifikācijas Nr. ANPCP 2025/63SP, Darbu apjomu saraksts Nr.2
07.08.2025. finanšu piedāvājums no SIA "MELIORS KRAUJA"</t>
  </si>
  <si>
    <t>Atbilstoši 12.08.2025. sarunu procedūras rezultātiem, iepirkuma identifikācijas Nr. ANPCP 2025/63SP, Darbu apjomu saraksts Nr.3
07.08.2025. finanšu piedāvājums no SIA "MELIORS KRAUJA"</t>
  </si>
  <si>
    <t>Atbilstoši 12.08.2025. sarunu procedūras rezultātiem, iepirkuma identifikācijas Nr. ANPCP 2025/63SP, Darbu apjomu saraksts Nr.4
07.08.2025. finanšu piedāvājums no SIA "MELIORS KRAUJA"</t>
  </si>
  <si>
    <t>Atbilstoši 12.08.2025. sarunu procedūras rezultātiem, iepirkuma identifikācijas Nr. ANPCP 2025/63SP, Darbu apjomu saraksts Nr.5
07.08.2025. finanšu piedāvājums no SIA "MELIORS KRAUJA"</t>
  </si>
  <si>
    <t>Atbilstoši 12.08.2025. sarunu procedūras rezultātiem, iepirkuma identifikācijas Nr. ANPCP 2025/63SP, Darbu apjomu saraksts Nr.6
07.08.2025. finanšu piedāvājums no SIA "MELIORS KRAUJA"</t>
  </si>
  <si>
    <t>Atbilstoši 12.08.2025. sarunu procedūras rezultātiem, iepirkuma identifikācijas Nr. ANPCP 2025/63SP, Darbu apjomu saraksts Nr.7
07.08.2025. finanšu piedāvājums no SIA "MELIORS KRAUJA"</t>
  </si>
  <si>
    <t>Atbilstoši 12.08.2025. sarunu procedūras rezultātiem, iepirkuma identifikācijas Nr. ANPCP 2025/63SP, Darbu apjomu saraksts Nr.8
07.08.2025. finanšu piedāvājums no SIA "MELIORS KRAUJA"</t>
  </si>
  <si>
    <t>Atbilstoši 12.08.2025. sarunu procedūras rezultātiem, iepirkuma identifikācijas Nr. ANPCP 2025/63SP, Darbu apjomu saraksts Nr.9
07.08.2025. finanšu piedāvājums no SIA "MELIORS KRAUJA"</t>
  </si>
  <si>
    <t>Atbilstoši 12.08.2025. sarunu procedūras rezultātiem, iepirkuma identifikācijas Nr. ANPCP 2025/63SP, Darbu apjomu saraksts Nr.10
07.08.2025. finanšu piedāvājums no SIA "MELIORS KRAUJA"</t>
  </si>
  <si>
    <t>Atbilstoši 12.08.2025. sarunu procedūras rezultātiem, iepirkuma identifikācijas Nr. ANPCP 2025/63SP, Darbu apjomu saraksts Nr.11
07.08.2025. finanšu piedāvājums no SIA "MELIORS KRAUJA"</t>
  </si>
  <si>
    <t>Atbilstoši 12.08.2025. sarunu procedūras rezultātiem, iepirkuma identifikācijas Nr. ANPCP 2025/63SP, Darbu apjomu saraksts Nr.12
07.08.2025. finanšu piedāvājums no SIA "MELIORS KRAUJA"</t>
  </si>
  <si>
    <t>Atbilstoši 12.08.2025. sarunu procedūras rezultātiem, iepirkuma identifikācijas Nr. ANPCP 2025/63SP, Darbu apjomu saraksts Nr.13
07.08.2025. finanšu piedāvājums no SIA "MELIORS KRAUJA"</t>
  </si>
  <si>
    <t>Atbilstoši 12.08.2025. sarunu procedūras rezultātiem, iepirkuma identifikācijas Nr. ANPCP 2025/63SP, Darbu apjomu saraksts Nr.14
07.08.2025. finanšu piedāvājums no SIA "MELIORS KRAUJA"</t>
  </si>
  <si>
    <t>Atbilstoši 12.08.2025. sarunu procedūras rezultātiem, iepirkuma identifikācijas Nr. ANPCP 2025/63SP, Darbu apjomu saraksts Nr.15
07.08.2025. finanšu piedāvājums no SIA "MELIORS KRAUJA"</t>
  </si>
  <si>
    <t>Atbilstoši 12.08.2025. sarunu procedūras rezultātiem, iepirkuma identifikācijas Nr. ANPCP 2025/63SP, Darbu apjomu saraksts Nr.16
07.08.2025. finanšu piedāvājums no SIA "MELIORS KRAUJA"</t>
  </si>
  <si>
    <t>Pamatlīdzekļu uzskaites kartīte Nr. PL0006908, Nr. PL0006928</t>
  </si>
  <si>
    <t>Pamatlīdzekļu uzskaites kartīte Nr. PL0006983</t>
  </si>
  <si>
    <t>Pamatlīdzekļu uzskaites kartīte Nr. PL0006862, Nr. PL0006914</t>
  </si>
  <si>
    <t>Pamatlīdzekļu uzskaites kartīte Nr. PL0018422</t>
  </si>
  <si>
    <t>Pamatlīdzekļu uzskaites kartīte Nr. PL0018421</t>
  </si>
  <si>
    <t>Pamatlīdzekļu uzskaites kartīte Nr. PL0003678</t>
  </si>
  <si>
    <t>Pamatlīdzekļu uzskaites kartīte Nr. PL0018417</t>
  </si>
  <si>
    <t>Pamatlīdzekļu uzskaites kartīte Nr. PL0024621</t>
  </si>
  <si>
    <t>Pamatlīdzekļu uzskaites kartīte Nr. PL0024635</t>
  </si>
  <si>
    <t>Pamatlīdzekļu uzskaites kartīte Nr. PL0024612</t>
  </si>
  <si>
    <t>Pamatlīdzekļu uzskaites kartīte Nr. PL0024701</t>
  </si>
  <si>
    <t>Pamatlīdzekļu uzskaites kartīte Nr. PL0007079</t>
  </si>
  <si>
    <t>Pamatlīdzekļu uzskaites kartīte Nr. PL0006919, Nr. PL0006940</t>
  </si>
  <si>
    <t>Pamatlīdzekļu uzskaites kartīte Nr. PL0031513</t>
  </si>
  <si>
    <t>Ceļš Grāviņi - Vecie Tokari, Višķu pagasts, Augšdaugavas novads, 4,100 km - 4,200 km</t>
  </si>
  <si>
    <t>Pamatlīdzekļu uzskaites kartīte Nr. PL0002849/2, Nr. PL0002849/3, Nr. PL0002849/1</t>
  </si>
  <si>
    <t>Pamatlīdzekļu uzskaites kartīte Nr. PL0031570</t>
  </si>
  <si>
    <t>29.07.2025. akts Nr. 14, pievienota fotogrāfija, apsekošanā piedalījās transporta tīklu inženieris.
18.08.2025. sēdziens no būvinženiera (sertif. Nr. 3-01405)</t>
  </si>
  <si>
    <t>29.07.2025. akts Nr. 16, pievienotas fotogrāfijas, apsekošanā piedalījās transporta tīklu inženieris.
18.08.2025. sēdziens no būvinženiera (sertif. Nr. 3-01405)</t>
  </si>
  <si>
    <t>29.07.2025. akts Nr. 15, pievienotas fotogrāfijas, apsekošanā piedalījās transporta tīklu inženieris.
18.08.2025. sēdziens no būvinženiera (sertif. Nr. 3-01405)</t>
  </si>
  <si>
    <t>29.07.2025. akts Nr. 12, pievienotas fotogrāfijas, apsekošanā piedalījās transporta tīklu inženieris.
18.08.2025. sēdziens no būvinženiera (sertif. Nr. 3-01405)</t>
  </si>
  <si>
    <t>29.07.2025. akts Nr. 7, pievienota fotogrāfija, apsekošanā piedalījās transporta tīklu inženieris.
18.08.2025. sēdziens no būvinženiera (sertif. Nr. 3-01405)</t>
  </si>
  <si>
    <t>29.07.2025. akts Nr. 6, pievienota fotogrāfija, apsekošanā piedalījās transporta tīklu inženieris.
18.08.2025. sēdziens no būvinženiera (sertif. Nr. 3-01405)</t>
  </si>
  <si>
    <t>29.07.2025. akts Nr. 5, pievienota fotogrāfija, apsekošanā piedalījās transporta tīklu inženieris.
18.08.2025. sēdziens no būvinženiera (sertif. Nr. 3-01405)</t>
  </si>
  <si>
    <t>29.07.2025. akts Nr. 4, pievienotas fotogrāfijas, apsekošanā piedalījās transporta tīklu inženieris.
18.08.2025. sēdziens no būvinženiera (sertif. Nr. 3-01405)</t>
  </si>
  <si>
    <t>29.07.2025. akts Nr. 9, pievienota fotogrāfija, apsekošanā piedalījās transporta tīklu inženieris.
18.08.2025. sēdziens no būvinženiera (sertif. Nr. 3-01405)</t>
  </si>
  <si>
    <t>29.07.2025. akts Nr. 10, pievienota fotogrāfija, apsekošanā piedalījās transporta tīklu inženieris.
18.08.2025. sēdziens no būvinženiera (sertif. Nr. 3-01405)</t>
  </si>
  <si>
    <t>29.07.2025. akts Nr. 8, pievienota fotogrāfija, apsekošanā piedalījās transporta tīklu inženieris.
18.08.2025. sēdziens no būvinženiera (sertif. Nr. 3-01405)</t>
  </si>
  <si>
    <t>29.07.2025. akts Nr. 1, pievienota fotogrāfija, apsekošanā piedalījās transporta tīklu inženieris.
18.08.2025. sēdziens no būvinženiera (sertif. Nr. 3-01405)</t>
  </si>
  <si>
    <t>29.07.2025. akts Nr. 3, pievienotas fotogrāfijas, apsekošanā piedalījās transporta tīklu inženieris.
18.08.2025. sēdziens no būvinženiera (sertif. Nr. 3-01405)</t>
  </si>
  <si>
    <t>29.07.2025. akts Nr. 2, pievienota fotogrāfija, apsekošanā piedalījās transporta tīklu inženieris.
18.08.2025. sēdziens no būvinženiera (sertif. Nr. 3-01405)</t>
  </si>
  <si>
    <t>29.07.2025. akts Nr. 11, pievienota fotogrāfija, apsekošanā piedalījās transporta tīklu inženieris.
18.08.2025. sēdziens no būvinženiera (sertif. Nr. 3-01405)</t>
  </si>
  <si>
    <t>Augšdaugavas novada pašvaldības domes 14.08.2025. lēmums Nr. 77 "Par Augšdaugavas novada pašvaldības Bebrenes, Maļinovas, Naujenes, Šēderes un Višķu pagastu ceļiem lietavu laikā radīto postījumu novēršanu"</t>
  </si>
  <si>
    <t>Augšdaugavas novada pašvaldības domes 28.08.2025. lēmums Nr. 88 "Par Augšdaugavas novada pašvaldības Bebrenes un Pilskalnes pagastu ceļu atjaunošanu lietavu radīto postījumu novēršanai"</t>
  </si>
  <si>
    <t>Ceļš Ķimenes - Grāvīši - Pļavas, Bebrenes pagasts, Augšdaugavas novads 0,960 km - 1,010 km, 1,800 km - 1,850 km</t>
  </si>
  <si>
    <t>Caurteku bojājumu novēršana, pie caurtekām uzbērt nesaistīta seguma ceļa klātnes iesēdumu un bedru labošana ar drupinātas grants maisījumu 0/32s</t>
  </si>
  <si>
    <t>Ceļš Attīrīšanas stacija - Centra ferma, Bebrenes pagasts, Augšdaugavas novads 0,090 km - 0,120 km, 0,750 km - 0,850 km, 0,970 km - 1,020 km, 1,380 km - 1,430 km</t>
  </si>
  <si>
    <t>Nesaistīta seguma ceļa klātnes iesēdumu un bedru labošana ar drupinātas grants maisījumu 0/32s, caurteku bojājumu novēršana</t>
  </si>
  <si>
    <t>Ceļš Birzes - Rudzīši - Rupšenieki, Bebrenes pagasts, Augšdaugavas novads, 0,420 km - 0,540 km, 2,550 km - 2,800 km</t>
  </si>
  <si>
    <t>Ceļš Margas - Kurmji, Bebrenes pagasts, Augšdaugavas novads, 0,000 km - 0,100 km, 0,530 km - 0,690 km</t>
  </si>
  <si>
    <t>Ceļš Bebrene - Ilzmuiža, Bebrenes pagasts, Augšdaugavas novads, 1,800 km - 1,900 km, 2,250 km - 2,580 km</t>
  </si>
  <si>
    <t>Nesaistīta seguma ceļa klātnes iesēdumu un bedru labošana ar drupinātas grants maisījumu 0/32s</t>
  </si>
  <si>
    <t>Cīrulīšu iela, Bebrenes pagasts, Augšdaugavas novads, 0,000 km - 0,100 km</t>
  </si>
  <si>
    <t>Pavasara iela, Bebrenes pagasts, Augšdaugavas novads, 0,043 km - 0,093 km</t>
  </si>
  <si>
    <t>Ceļš Vaboles - Margas - Birņi, Bebrenes pagasts, Augšdaugavas novads, 1,550 km - 1,800 km</t>
  </si>
  <si>
    <t>Ceļš Dzintari - Talcinieki - Krastiņi, Pilskalnes pagasts, Augšdaugavas novads, 0,320 km - 0,360 km un caurteka 0,350 km</t>
  </si>
  <si>
    <t>Ceļš Tutāni - Padomnieki,  Pilskalnes pagasts, Augšdaugavas novads, 1,400 km - 1,700 km</t>
  </si>
  <si>
    <t>Ceļš Braunas - Grendzes, Bebrenes pagasts, Augšdaugavas novads, 0,000 km - 0,050 km</t>
  </si>
  <si>
    <t>Nesaistīta seguma ceļa klātnes iesēdumu un bedru labošana ar drupinātas grants maisījumu 0/32s, caurtekas bojājuma novēršana</t>
  </si>
  <si>
    <t>Ceļš Miltu cehs - Ķetrāni, Bebrenes pagasts, Augšdaugavas novads, 0,600 km - 0,700 km, 2,500 km - 2,550 km, 2,620 km - 2,720 km</t>
  </si>
  <si>
    <t>Ceļš Iesalnieki - Putni - Kamenes, Bebrenes pagasts, Augšdaugavas novads, 0,020 km - 0,170 km, 1,040 km - 1,140 km, 1,220 km - 1,320 km</t>
  </si>
  <si>
    <t>Ceļš Zeltiņi - Užuļi, Bebrenes pagasts, Augšdaugavas novads, 0,000 km - 0,300 km, 1,640 km - 1,680 km</t>
  </si>
  <si>
    <t>Pamatlīdzekļu uzskaites kartīte Nr. PL0006949</t>
  </si>
  <si>
    <t>Pamatlīdzekļu uzskaites kartīte Nr. PL0006958, Nr. PL0007005</t>
  </si>
  <si>
    <t>Pamatlīdzekļu uzskaites kartīte Nr. PL0007003</t>
  </si>
  <si>
    <t>Pamatlīdzekļu uzskaites kartīte Nr. PL0007006, Nr. PL0007008</t>
  </si>
  <si>
    <t>Pamatlīdzekļu uzskaites kartīte Nr. PL0006865</t>
  </si>
  <si>
    <t>Pamatlīdzekļu uzskaites kartīte Nr. PL0006977</t>
  </si>
  <si>
    <t>Pamatlīdzekļu uzskaites kartīte Nr. PL0007050</t>
  </si>
  <si>
    <t>Pamatlīdzekļu uzskaites kartīte Nr. PL0006918, Nr. PL0007001</t>
  </si>
  <si>
    <t>Pamatlīdzekļu uzskaites kartīte Nr. PL0034565</t>
  </si>
  <si>
    <t>Pamatlīdzekļu uzskaites kartīte Nr. PL0034570</t>
  </si>
  <si>
    <t>Pamatlīdzekļu uzskaites kartīte Nr. PL0006867</t>
  </si>
  <si>
    <t>Pamatlīdzekļu uzskaites kartīte Nr. PL0006861</t>
  </si>
  <si>
    <t xml:space="preserve">Atbilstoši sarunu procedūras rezultātiem, iepirkuma identifikācijas Nr. ANPCP 2025/66SP, 18.08.2025. finanšu piedāvājums no SIA "BauForm"
Darbu apjomu saraksts Nr.1,
sagatavoja sertificēts speciālists (sertif. Nr.4-03849)
</t>
  </si>
  <si>
    <t>Atbilstoši sarunu procedūras rezultātiem, iepirkuma identifikācijas Nr. ANPCP 2025/66SP, 18.08.2025. finanšu piedāvājums no SIA "BauForm"
Darbu apjomu saraksts Nr.2,
sagatavoja sertificēts speciālists (sertif. Nr.4-03849)</t>
  </si>
  <si>
    <t xml:space="preserve">Atbilstoši sarunu procedūras rezultātiem, iepirkuma identifikācijas Nr. ANPCP 2025/66SP, 18.08.2025. finanšu piedāvājums no SIA "BauForm"
Darbu apjomu saraksts Nr.3,
sagatavoja sertificēts speciālists (sertif. Nr.4-03849)
</t>
  </si>
  <si>
    <t xml:space="preserve">Atbilstoši sarunu procedūras rezultātiem, iepirkuma identifikācijas Nr. ANPCP 2025/66SP, 18.08.2025. finanšu piedāvājums no SIA "BauForm"
Darbu apjomu saraksts Nr.4,
sagatavoja sertificēts speciālists (sertif. Nr.4-03849)
</t>
  </si>
  <si>
    <t xml:space="preserve">Atbilstoši sarunu procedūras rezultātiem, iepirkuma identifikācijas Nr. ANPCP 2025/66SP, 18.08.2025. finanšu piedāvājums no SIA "BauForm"
Darbu apjomu saraksts Nr.5,
sagatavoja sertificēts speciālists (sertif. Nr.4-03849)
</t>
  </si>
  <si>
    <t xml:space="preserve">Atbilstoši sarunu procedūras rezultātiem, iepirkuma identifikācijas Nr. ANPCP 2025/66SP, 18.08.2025. finanšu piedāvājums no SIA "BauForm"
Darbu apjomu saraksts Nr.6,
sagatavoja sertificēts speciālists (sertif. Nr.4-03849)
</t>
  </si>
  <si>
    <t xml:space="preserve">Atbilstoši sarunu procedūras rezultātiem, iepirkuma identifikācijas Nr. ANPCP 2025/66SP, 18.08.2025. finanšu piedāvājums no SIA "BauForm"
Darbu apjomu saraksts Nr.7,
sagatavoja sertificēts speciālists (sertif. Nr.4-03849)
</t>
  </si>
  <si>
    <t xml:space="preserve">Atbilstoši sarunu procedūras rezultātiem, iepirkuma identifikācijas Nr. ANPCP 2025/66SP, 18.08.2025. finanšu piedāvājums no SIA "BauForm"
Darbu apjomu saraksts Nr.8,
sagatavoja sertificēts speciālists (sertif. Nr.4-03849)
</t>
  </si>
  <si>
    <t xml:space="preserve">Atbilstoši sarunu procedūras rezultātiem, iepirkuma identifikācijas Nr. ANPCP 2025/66SP, 18.08.2025. finanšu piedāvājums no SIA "BauForm"
Darbu apjomu saraksts Nr.9, 
sagatavoja sertificēts speciālists (sertif. Nr.4-03849)
</t>
  </si>
  <si>
    <t xml:space="preserve">Atbilstoši sarunu procedūras rezultātiem, iepirkuma identifikācijas Nr. ANPCP 2025/66SP, 18.08.2025. finanšu piedāvājums no SIA "BauForm"
Darbu apjomu saraksts Nr.10, sagatavoja sertificēts speciālists (sertif. Nr.4-03849)
</t>
  </si>
  <si>
    <t xml:space="preserve">Atbilstoši sarunu procedūras rezultātiem, iepirkuma identifikācijas Nr. ANPCP 2025/66SP, 18.08.2025. finanšu piedāvājums no SIA "BauForm"
Darbu apjomu saraksts Nr.11, sagatavoja sertificēts speciālists (sertif. Nr.4-03849)
</t>
  </si>
  <si>
    <t xml:space="preserve">Atbilstoši sarunu procedūras rezultātiem, iepirkuma identifikācijas Nr. ANPCP 2025/66SP, 18.08.2025. finanšu piedāvājums no SIA "BauForm"
Darbu apjomu saraksts Nr.12, sagatavoja sertificēts speciālists (sertif. Nr.4-03849)
</t>
  </si>
  <si>
    <t xml:space="preserve">Atbilstoši sarunu procedūras rezultātiem, iepirkuma identifikācijas Nr. ANPCP 2025/66SP, 18.08.2025. finanšu piedāvājums no SIA "BauForm"
Darbu apjomu saraksts Nr.13, sagatavoja sertificēts speciālists (sertif. Nr.4-03849)
</t>
  </si>
  <si>
    <t xml:space="preserve">Atbilstoši sarunu procedūras rezultātiem, iepirkuma identifikācijas Nr. ANPCP 2025/66SP, 18.08.2025. finanšu piedāvājums no SIA "BauForm"
Darbu apjomu saraksts Nr.14, sagatavoja sertificēts speciālists (sertif. Nr.4-03849)
</t>
  </si>
  <si>
    <t>5. pielikumā norāda, ka pašvaldības ceļi un ielas nav apdrošināti, jo to apdrošināšana pret dabas stihiju radītiem zaudējumiem nav finansiāli samērīga attiecībā pret pieejamo budžetu un šāda veida infrastruktūrai piedāvātajiem apdrošināšanas nosacījumiem. Turklāt daudziem vietējas nozīmes ceļiem, īpaši grants seguma ceļiem, nav pieejami komerciāli izdevīgi apdrošināšanas piedāvājumi, vai arī tie paredz ļoti augstas pašriska summas un izņēmumus, kas būtiski ierobežo iespēju saņemt atlīdzību.</t>
  </si>
  <si>
    <r>
      <rPr>
        <b/>
        <u/>
        <sz val="18"/>
        <color rgb="FF000000"/>
        <rFont val="Times New Roman"/>
        <family val="1"/>
        <charset val="186"/>
      </rPr>
      <t>Augšdaugavas novada</t>
    </r>
    <r>
      <rPr>
        <b/>
        <sz val="18"/>
        <color rgb="FF000000"/>
        <rFont val="Times New Roman"/>
        <family val="1"/>
      </rPr>
      <t xml:space="preserve"> pašvaldības 2025. gadā 31. jūlijā un 1. augustā stipru un ilgstošu lietavu laikā radītie postījumi </t>
    </r>
  </si>
  <si>
    <t>01.08.2025. akts Nr.1, pievienotas fotogrāfijas, apsekošanā piedalījās transporta tīklu inženieris.
Būvinženiera (sertifik. Nr. 3-01405) aplievinājums.</t>
  </si>
  <si>
    <t>01.08.2025. akts Nr.2, pievienotas fotogrāfijas, apsekošanā piedalījās transporta tīklu inženieris.
Būvinženiera (sertifik. Nr. 3-01405) aplievinājums.</t>
  </si>
  <si>
    <t>01.08.2025. akts Nr.3, pievienotas fotogrāfijas, apsekošanā piedalījās transporta tīklu inženieris.
Būvinženiera (sertifik. Nr. 3-01405) aplievinājums.</t>
  </si>
  <si>
    <t>01.08.2025. akts Nr.4, pievienotas fotogrāfijas, apsekošanā piedalījās transporta tīklu inženieris.
Būvinženiera (sertifik. Nr. 3-01405) aplievinājums.</t>
  </si>
  <si>
    <t>01.08.2025. akts Nr.5, pievienotas fotogrāfijas, apsekošanā piedalījās transporta tīklu inženieris.
Būvinženiera (sertifik. Nr. 3-01405) aplievinājums.</t>
  </si>
  <si>
    <t>01.08.2025. akts Nr.6, pievienotas fotogrāfijas, apsekošanā piedalījās transporta tīklu inženieris.
Būvinženiera (sertifik. Nr. 3-01405) aplievinājums.</t>
  </si>
  <si>
    <t>01.08.2025. akts Nr.7, pievienotas fotogrāfijas, apsekošanā piedalījās transporta tīklu inženieris.
Būvinženiera (sertifik. Nr. 3-01405) aplievinājums.</t>
  </si>
  <si>
    <t>01.08.2025. akts Nr.8, pievienotas fotogrāfijas, apsekošanā piedalījās transporta tīklu inženieris.
Būvinženiera (sertifik. Nr. 3-01405) aplievinājums.</t>
  </si>
  <si>
    <t>01.08.2025. akts Nr.9, pievienotas fotogrāfijas, apsekošanā piedalījās transporta tīklu inženieris.
Būvinženiera (sertifik. Nr. 3-01405) aplievinājums.</t>
  </si>
  <si>
    <t>01.08.2025. akts Nr.10, pievienota fotogrāfija, apsekošanā piedalījās transporta tīklu inženieris.
Būvinženiera (sertifik. Nr. 3-01405) aplievinājums.</t>
  </si>
  <si>
    <t>01.08.2025. akts Nr.11, pievienota fotogrāfija, apsekošanā piedalījās transporta tīklu inženieris.
Būvinženiera (sertifik. Nr. 3-01405) aplievinājums.</t>
  </si>
  <si>
    <t>01.08.2025. akts Nr.12, pievienota fotogrāfija, apsekošanā piedalījās transporta tīklu inženieris.
Būvinženiera (sertifik. Nr. 3-01405) aplievinājums.</t>
  </si>
  <si>
    <t>01.08.2025. akts Nr.13, pievienotas fotogrāfijas, apsekošanā piedalījās transporta tīklu inženieris.
Būvinženiera (sertifik. Nr. 3-01405) aplievinājums.</t>
  </si>
  <si>
    <t>01.08.2025. akts Nr.14, pievienotas fotogrāfijas, apsekošanā piedalījās transporta tīklu inženieris.
Būvinženiera (sertifik. Nr. 3-01405) aplievinājums.</t>
  </si>
  <si>
    <t>Alūksnes novada pašvaldība</t>
  </si>
  <si>
    <r>
      <rPr>
        <b/>
        <u/>
        <sz val="18"/>
        <color rgb="FF000000"/>
        <rFont val="Times New Roman"/>
        <family val="1"/>
        <charset val="186"/>
      </rPr>
      <t>Alūksnes novada</t>
    </r>
    <r>
      <rPr>
        <b/>
        <sz val="18"/>
        <color rgb="FF000000"/>
        <rFont val="Times New Roman"/>
        <family val="1"/>
      </rPr>
      <t xml:space="preserve"> pašvaldības 2025. gada 11. - 14. jūlijā stipru un ilgstošu lietavu laikā radītie postījumi </t>
    </r>
  </si>
  <si>
    <t>14.07.2025. akts Nr. ANPAP/25/25, piedalījās sertificēts speciālists (sertif. Nr. 4-03223), pievienota fotogrāfija</t>
  </si>
  <si>
    <t>Bojāto posmu atjaunošana, ceļa seguma atjaunošana ar minerālmateriālu</t>
  </si>
  <si>
    <t>Autoceļš Muiža – Ezerslokas, Ilzenes pagasts, Alūksnes novads, 0,25 km - 0,29 km, 1,12 km - 1,25 km</t>
  </si>
  <si>
    <t>14.07.2025. akts Nr. ANPAP/25/26, piedalījās sertificēts speciālists (sertif. Nr. 4-03223), pievienotas fotogrāfijas</t>
  </si>
  <si>
    <t>Autoceļš Liepiņi – Jaunzemi, Ilzenes pagasts, Alūksnes novads, 0,5 km</t>
  </si>
  <si>
    <t>Autoceļš Paiķeni – Čonkas, Ilzenes pagasts, Alūksnes novads, 1,40 km - 1,48 km</t>
  </si>
  <si>
    <t>14.07.2025. akts Nr. ANPAP/25/27, piedalījās sertificēts speciālists (sertif. Nr. 4-03223), pievienotas fotogrāfijas</t>
  </si>
  <si>
    <t>Autoceļš V374, Ilzenes pagasts, Alūksnes novads, 1,55 km - 1,76 km</t>
  </si>
  <si>
    <t>14.07.2025. akts Nr. ANPAP/25/28, piedalījās sertificēts speciālists (sertif. Nr. 4-03223), pievienotas fotogrāfijas</t>
  </si>
  <si>
    <t>Autoceļš Anna – Varžupuriņš, Annas pagasts, Alūksnes novads, 4,10 km - 4,14 km, 3,67 km - 3,71 km</t>
  </si>
  <si>
    <t>14.07.2025. akts Nr. ANPAP/25/29, piedalījās sertificēts speciālists (sertif. Nr. 4-03223), pievienotas fotogrāfijas</t>
  </si>
  <si>
    <t>Autoceļš Anna – Nākotnes iela – Teikas, Annas pagasts, Alūksnes novads, 3,26 km</t>
  </si>
  <si>
    <t>14.07.2025. akts Nr. ANPAP/25/30, piedalījās sertificēts speciālists (sertif. Nr. 4-03223), pievienota fotogrāfija</t>
  </si>
  <si>
    <t>Autoceļš Atte – Lejas, Annas pagasts, Alūksnes novads, 0,00 km - 0,01 km</t>
  </si>
  <si>
    <t>14.07.2025. akts Nr. ANPAP/25/31, piedalījās sertificēts speciālists (sertif. Nr. 4-03223), pievienota fotogrāfija</t>
  </si>
  <si>
    <t>Autoceļš Grēveles – Lejas, Annas pagasts, Alūksnes novads, 0,70 km - 1,15 km, 0,83 km</t>
  </si>
  <si>
    <t>14.07.2025. akts Nr. ANPAP/25/32, piedalījās sertificēts speciālists (sertif. Nr. 4-03223), pievienotas fotogrāfijas</t>
  </si>
  <si>
    <t>Autoceļš Kalnāji – Kantorkrogs, Annas pagasts, Alūksnes novads, 1,47 km - 1,51 km</t>
  </si>
  <si>
    <t>14.07.2025. akts Nr. ANPAP/25/33, piedalījās sertificēts speciālists (sertif. Nr. 4-03223), pievienota fotogrāfija</t>
  </si>
  <si>
    <t>Autoceļš Jaunsmiķi – Grēveles, Annas pagasts, Alūksnes novads, 0,00 km - 0,01 km, 0,33 km - 0,46 km</t>
  </si>
  <si>
    <t>14.07.2025. akts Nr. ANPAP/25/34, piedalījās sertificēts speciālists (sertif. Nr. 4-03223), pievienotas fotogrāfijas</t>
  </si>
  <si>
    <t>Autoceļš V393, Annas pagasts, Alūksnes novads, 1,60 km - 1,81 km</t>
  </si>
  <si>
    <t>14.07.2025. akts Nr. ANPAP/25/35, piedalījās sertificēts speciālists (sertif. Nr. 4-03223), pievienotas fotogrāfijas</t>
  </si>
  <si>
    <t>Autoceļš Ieviņas – Mišas – Dzintari, Veclaicenes pagasts, Alūksnes novads, 3,89 km - 4,59 km</t>
  </si>
  <si>
    <t>14.07.2025. akts Nr. ANPAP/25/36, piedalījās sertificēts speciālists (sertif. Nr. 4-03223), pievienotas fotogrāfijas</t>
  </si>
  <si>
    <t>Autoceļš Jaunanna – Guldupji, Jaunannas pagasts, Alūksnes novads, 0,45 km</t>
  </si>
  <si>
    <t>14.07.2025. akts Nr. ANPAP/25/37, piedalījās sertificēts speciālists (sertif. Nr. 4-03223), pievienotas fotogrāfijas</t>
  </si>
  <si>
    <t>Autoceļš V395, Jaunannas pagasts, Alūksnes novads, 2,44 km</t>
  </si>
  <si>
    <t>14.07.2025. akts Nr. ANPAP/25/38, piedalījās sertificēts speciālists (sertif. Nr. 4-03223), pievienotas fotogrāfijas</t>
  </si>
  <si>
    <t>Autoceļš V398, Jaunannas pagasts, Alūksnes novads, 10,40 km - 11,00 km</t>
  </si>
  <si>
    <t>14.07.2025. akts Nr. ANPAP/25/39, piedalījās sertificēts speciālists (sertif. Nr. 4-03223), pievienotas fotogrāfijas</t>
  </si>
  <si>
    <t>Autoceļš Ate - Augstiekalni - Niedras - 4.ceļš, Kalncempju pagasts, Alūksnes novads, 1,10 km - 1,21 km, 2,49 km - 2,43 km, 2,26 km, 6,17 km</t>
  </si>
  <si>
    <t>14.07.2025. akts Nr. ANPAP/25/40, piedalījās sertificēts speciālists (sertif. Nr. 4-03223), pievienotas fotogrāfijas</t>
  </si>
  <si>
    <t>Autoceļš Cempji - Malaci, Kalncempju pagasts, Alūksnes novads, 1,15 km</t>
  </si>
  <si>
    <t>14.07.2025. akts Nr. ANPAP/25/41, piedalījās sertificēts speciālists (sertif. Nr. 4-03223), pievienota fotogrāfija</t>
  </si>
  <si>
    <t>Autoceļš Lūkuži – Gotlupi – Nāzupi, Kalncempju pagasts, Alūksnes novads, 0,65 km - 0,72 km, 0,96 km - 1,00 km, 1,40 km, 1,91 km</t>
  </si>
  <si>
    <t>14.07.2025. akts Nr. ANPAP/25/42, piedalījās sertificēts speciālists (sertif. Nr. 4-03223), pievienotas fotogrāfijas</t>
  </si>
  <si>
    <t>Radītās deformācijas likvidēšana, veicot ceļa seguma atjaunošanu ar minerālmateriālu</t>
  </si>
  <si>
    <t>Autoceļš Žagatas – Cempji, Kalncempju pagasts, Alūksnes novads, 1,30 km</t>
  </si>
  <si>
    <t>14.07.2025. akts Nr. ANPAP/25/43, piedalījās sertificēts speciālists (sertif. Nr. 4-03223), pievienota fotogrāfija</t>
  </si>
  <si>
    <t>Autoceļš Rožukalns - Ziemeļi, Zeltiņu pagasts, Alūksnes novads, 1,10 km - 1,20 km</t>
  </si>
  <si>
    <t>14.07.2025. akts Nr. ANPAP/25/44, piedalījās sertificēts speciālists (sertif. Nr. 4-03223), pievienotas fotogrāfijas</t>
  </si>
  <si>
    <t>Izskalojuma radīto bojājumu likvidēšana, nogruvuma nostiprināšana un aizbēršana ar minerālgrunti</t>
  </si>
  <si>
    <t>Autoceļš Zeltiņi – Zemītes, Zeltiņu pagasts, Alūksnes novads, 0,00 km (pie Slūžu tilta)</t>
  </si>
  <si>
    <t>14.07.2025. akts Nr. ANPAP/25/45, piedalījās sertificēts speciālists (sertif. Nr. 4-03223), pievienota fotogrāfija</t>
  </si>
  <si>
    <t>Autoceļš Vēverkalns – Okani, Kalncempju pagasts, Alūksnes novads, 0,23 km, 0,36 km</t>
  </si>
  <si>
    <t>14.07.2025. akts Nr. ANPAP/25/46, piedalījās sertificēts speciālists (sertif. Nr. 4-03223), pievienotas fotogrāfijas</t>
  </si>
  <si>
    <t>Autoceļš Māriņkalns – Karva, Ziemera pagasts, Alūksnes novads, 1,53 km - 1,55 km</t>
  </si>
  <si>
    <t>14.07.2025. akts Nr. ANPAP/25/47, piedalījās sertificēts speciālists (sertif. Nr. 4-03223), pievienotas fotogrāfijas</t>
  </si>
  <si>
    <t>Autoceļš Strautiņi – Jaunpuntuži – Luki, Alsviķu pagasts, Alūksnes novads, 0,75 km - 0,95 km</t>
  </si>
  <si>
    <t>15.07.2025. akts Nr. ANPAP/25/48, piedalījās sertificēts speciālists (sertif. Nr. 4-03223), pievienotas fotogrāfijas</t>
  </si>
  <si>
    <t>Autoceļš Apes ceļš – Celenski – Buliņš – Nēķene, Alsviķu pagasts, Alūksnes novads, 0,89 km, 3,71 km - 3,92 km, 5,82 km</t>
  </si>
  <si>
    <t>15.07.2025. akts Nr. ANPAP/25/49, piedalījās sertificēts speciālists (sertif. Nr. 4-03223), pievienotas fotogrāfijas</t>
  </si>
  <si>
    <t>Autoceļš Līvkalni – Nēķene, Alsviķu pagasts, Alūksnes novads, 2,45 km - 2,60 km</t>
  </si>
  <si>
    <t>15.07.2025. akts Nr. ANPAP/25/50, piedalījās sertificēts speciālists (sertif. Nr. 4-03223), pievienotas fotogrāfijas</t>
  </si>
  <si>
    <t>Autoceļš Cerkazu ceļš - Grantiņi - Aupati, Alsviķu pagasts, Alūksnes novads, 0,01 km, 0,55 km - 0,98 km</t>
  </si>
  <si>
    <t>15.07.2025. akts Nr. ANPAP/25/51, piedalījās sertificēts speciālists (sertif. Nr. 4-03223), pievienotas fotogrāfijas</t>
  </si>
  <si>
    <t>Autoceļš Strautiņi – 58.ceļš – Zaļmeži – Stāmeri, Alsviķu pagasts, Alūksnes novads, 0,03 km - 0,08 km</t>
  </si>
  <si>
    <t>15.07.2025. akts Nr. ANPAP/25/52, piedalījās sertificēts speciālists (sertif. Nr. 4-03223), pievienotas fotogrāfijas</t>
  </si>
  <si>
    <t>Autoceļš Zeltiņu ceļš – Lielmucenieki, Alsviķu pagasts, Alūksnes novads, 0,50 km</t>
  </si>
  <si>
    <t>15.07.2025. akts Nr. ANPAP/25/53, piedalījās sertificēts speciālists (sertif. Nr. 4-03223), pievienota fotogrāfija</t>
  </si>
  <si>
    <t>Autoceļš Dzintari – Brīdaki – Liepas 2 – Apes ceļš, Alsviķu pagasts, Alūksnes novads, 0,32 km, 3,48 km</t>
  </si>
  <si>
    <t>15.07.2025. akts Nr. ANPAP/25/54, piedalījās sertificēts speciālists (sertif. Nr. 4-03223), pievienotas fotogrāfijas</t>
  </si>
  <si>
    <t>Ceļa un caurtekas atjaunošana</t>
  </si>
  <si>
    <t>Autoceļš Apes ceļš – Karva – Lintene – Apes ceļš, Alsviķu pagasts, Alūksnes novads, 1,08 km</t>
  </si>
  <si>
    <t>15.07.2025. akts Nr. ANPAP/25/55, piedalījās sertificēts speciālists (sertif. Nr. 4-03223), pievienotas fotogrāfijas</t>
  </si>
  <si>
    <t>Autoceļš Alsviķu centra iekšējie ceļi, Alsviķu pagasts, Alūksnes novads, 0,20 km</t>
  </si>
  <si>
    <t>15.07.2025. akts Nr. ANPAP/25/56, piedalījās sertificēts speciālists (sertif. Nr. 4-03223), pievienotas fotogrāfijas</t>
  </si>
  <si>
    <t>Bojāto posmu atjaunošana, ceļa seguma atjaunošana un izskalojumu likvidēšana ar minerālmateriālu</t>
  </si>
  <si>
    <t>Nogruvuma likvidēšana, caurtekas gala attīrīšana, bojāto posmu atjaunošana, ceļa seguma atjaunošana ar minerālmateriālu</t>
  </si>
  <si>
    <t>Grāvja atjaunošana pie caurtekas izteces un ieteces, nogāzes un ceļa malas izskalojuma likvidēšana ar minerālmateriālu</t>
  </si>
  <si>
    <t>Bojāto izskalojumu likvidēšana, ceļa malas un seguma atjaunošana ar minerālmateriālu</t>
  </si>
  <si>
    <t xml:space="preserve">28.08.2025. AKTS Nr.5.3.3.-V.3/2025-703,
28.08.2025. rēķins Nr.R25191613 </t>
  </si>
  <si>
    <t>28.08.2025. AKTS Nr.5.3.3.-V.3/2025-703,
28.08.2025. rēķins Nr.R25191613,
02.09.2025. AKTS Nr.5.3.3.-V.3/2025-715,
02.09.2025. rēķins Nr.R25191649</t>
  </si>
  <si>
    <t>01.09.2025. tāme (sagatavoja sertificēts speciālists, sertif. Nr. 4-03223)</t>
  </si>
  <si>
    <t>27.08.2025. akts par izpildīto darbu pieņemšanu Nr.27,
27.08.2025. rēķins Nr.AS 02778</t>
  </si>
  <si>
    <t>28.08.2025. AKTS Nr.5.3.3.-V.3/2025-703,
28.08.2025. rēķins Nr.R25191613,
02.09.2025. AKTS Nr.5.3.3.-V.3/2025-708,
02.09.2025. rēķins Nr. R25191650,
02.09.2025. AKTS Nr.5.3.3.-V.3/2025-709,
02.09.2025. rēķins Nr.R25191651</t>
  </si>
  <si>
    <t>01.09.2025. akts par izpildīto darbu pieņemšanu Nr.28,
01.09.2025. rēķins Nr.AS 02786</t>
  </si>
  <si>
    <t>28.07.2025. AKTS Nr.5.3.3.-V.3/2025-582,
28.07.2025. rēķins Nr. R25191368,
01.09.2025. tāme  (sagatavoja sertificēts speciālists, sertif. Nr. 4-03223)</t>
  </si>
  <si>
    <t>30.07.2025. akts par izpildīto darbu pieņemšanu Nr.17,
30.07.2025. rēķins Nr.AS 02756</t>
  </si>
  <si>
    <t>30.07.2025. akts par izpildīto darbu pieņemšanu Nr.17,
30.07.2025. rēķins Nr.AS 02756,
02.09.2025. remontdarbu tāme (sagatvoja sertificēts speciālists, sertif. Nr.4-03224)</t>
  </si>
  <si>
    <t>04.08.2025. akts par izpildīto darbu pieņemšanu Nr.18,
04.08.2025. rēķins Nr.AS 02761</t>
  </si>
  <si>
    <t>28.08.2025. AKTS Nr.5.3.3.-V.3/2025-703,
28.08.2025. rēķins Nr.R25191613,
11.08.2025. AKTS Nr.5.3.3.-V.3/2025-658,
11.08.2025. rēķins Nr.R25191546</t>
  </si>
  <si>
    <t>21.08.2025. akts par izpildīto darbu pieņemšanu Nr.23,
21.08.2025. rēķins Nr.AS 02774</t>
  </si>
  <si>
    <t xml:space="preserve">27.08.2025. akts par izpildīto darbu pieņemšanu Nr.22,
27.08.2025. rēķins Nr.AS 02776
</t>
  </si>
  <si>
    <t xml:space="preserve">29.08.2025. remontdarbu tāme (sagatavoja sertificēts speciālists, sertif. Nr.4-03224 
</t>
  </si>
  <si>
    <t>21.08.2025. akts par izpildīto darbu pieņemšanu Nr.21,
21.08.2025. rēķins Nr.AS 02773</t>
  </si>
  <si>
    <t xml:space="preserve">27.08.2025. akts par izpildīto darbu pieņemšanu Nr.25,
27.08.2025. rēķins Nr.AS 02777
</t>
  </si>
  <si>
    <t>Pašvaldība apliecina, ka nodrošinās līdzfinansējumu 30% apmērā no 2025.gada Alūksnes novada pašvaldības pamatbudžeta līdzekļiem. 
25.09.2025. tiks sasaukta Alūksnes novada pašvaldības domes sēde, kur tiks pieņemts lēmums par līdzfinansējuma nodrošināšanu 21227,09 euro apmērā 2025.gada 11.-14.jūlija spēcīgo lietusgāžu plūdu izraisīto avārijas seku novēršanai pašvaldības autoceļos. Lēmums pēc domes sēdes tiks nosūtīts papildus.</t>
  </si>
  <si>
    <t>5. pielikumā norāda, ka objekti nebija apdrošināti ierobežota finansējuma dēļ.</t>
  </si>
  <si>
    <t>Pamatlīdzekļu uzskaites kartīte Nr. PAS0547</t>
  </si>
  <si>
    <t>Pamatlīdzekļu uzskaites kartīte Nr. PAS0551</t>
  </si>
  <si>
    <t>Pamatlīdzekļu uzskaites kartīte Nr. PAS0545</t>
  </si>
  <si>
    <t>Pamatlīdzekļu uzskaites kartīte Nr. PAS0570</t>
  </si>
  <si>
    <t>Pamatlīdzekļu uzskaites kartīte Nr. PAS0550</t>
  </si>
  <si>
    <t>Pamatlīdzekļu uzskaites kartīte Nr. PAS0556</t>
  </si>
  <si>
    <t>Pamatlīdzekļu uzskaites kartīte Nr. PAS0552</t>
  </si>
  <si>
    <t>Pamatlīdzekļu uzskaites kartīte Nr. PAS0567</t>
  </si>
  <si>
    <t>Pamatlīdzekļu uzskaites kartīte Nr. PAS0549</t>
  </si>
  <si>
    <t>Pamatlīdzekļu uzskaites kartīte Nr. PAL139706</t>
  </si>
  <si>
    <t>Pamatlīdzekļu uzskaites kartīte Nr. PAL128760.1</t>
  </si>
  <si>
    <t>Pamatlīdzekļu uzskaites kartīte Nr. PAL128781</t>
  </si>
  <si>
    <t>Pamatlīdzekļu uzskaites kartīte Nr. PAL136696</t>
  </si>
  <si>
    <t>Pamatlīdzekļu uzskaites kartīte Nr. PAL128768</t>
  </si>
  <si>
    <t>Pamatlīdzekļu uzskaites kartīte Nr. PAL128757.1</t>
  </si>
  <si>
    <t>Pamatlīdzekļu uzskaites kartīte Nr. PAL139704</t>
  </si>
  <si>
    <t>Pamatlīdzekļu uzskaites kartīte Nr. PIL0453.1</t>
  </si>
  <si>
    <t>Pamatlīdzekļu uzskaites kartīte Nr. PIL0457</t>
  </si>
  <si>
    <t>Pamatlīdzekļu uzskaites kartīte Nr. PIL0460</t>
  </si>
  <si>
    <t>Pamatlīdzekļu uzskaites kartīte Nr. PAL139749</t>
  </si>
  <si>
    <t>Pamatlīdzekļu uzskaites kartīte Nr. PAL139752</t>
  </si>
  <si>
    <t>Pamatlīdzekļu uzskaites kartīte Nr. PJN0356</t>
  </si>
  <si>
    <t>Pamatlīdzekļu uzskaites kartīte Nr. PAL127635</t>
  </si>
  <si>
    <t>Pamatlīdzekļu uzskaites kartīte Nr. PAL127634.1</t>
  </si>
  <si>
    <t>Pamatlīdzekļu uzskaites kartīte Nr. PAL127638.1</t>
  </si>
  <si>
    <t>Pamatlīdzekļu uzskaites kartīte Nr. PAL127636</t>
  </si>
  <si>
    <t>Pamatlīdzekļu uzskaites kartīte Nr. PAL127632</t>
  </si>
  <si>
    <t>Pamatlīdzekļu uzskaites kartīte Nr. PZE0236.1</t>
  </si>
  <si>
    <t>Pamatlīdzekļu uzskaites kartīte Nr. PZE0450</t>
  </si>
  <si>
    <t>Pamatlīdzekļu uzskaites kartīte Nr. PAL127262</t>
  </si>
  <si>
    <t>Pamatlīdzekļu uzskaites kartīte Nr. PZI0194.1</t>
  </si>
  <si>
    <r>
      <rPr>
        <sz val="10"/>
        <color rgb="FFFF0000"/>
        <rFont val="Times New Roman"/>
        <family val="1"/>
        <charset val="186"/>
      </rPr>
      <t xml:space="preserve">15.07.2025. vētra
Nozāģēt un izvest izgāztos un nolauztos kokus no kapu teritorijas. 
</t>
    </r>
    <r>
      <rPr>
        <sz val="10"/>
        <color theme="1"/>
        <rFont val="Times New Roman"/>
        <family val="1"/>
        <charset val="186"/>
      </rPr>
      <t xml:space="preserve">Atjaunot sētu ap kapu teritoriju. </t>
    </r>
  </si>
  <si>
    <t>31.07.2025. apsekošanas akts, apsekošanā piedalījās būvvaldes vadītāja vietnieks, pievienotas fotogrāfijas,
Iesniegts 03.09.2025. apliecinājums no sertificēta speciālista, sertif. Nr.4-04280</t>
  </si>
  <si>
    <r>
      <rPr>
        <b/>
        <sz val="10"/>
        <color rgb="FFFF0000"/>
        <rFont val="Times New Roman"/>
        <family val="1"/>
        <charset val="186"/>
      </rPr>
      <t>Koku sazāģēšana un izvešana nav atbalstāma no LNG</t>
    </r>
    <r>
      <rPr>
        <sz val="10"/>
        <color rgb="FFFF0000"/>
        <rFont val="Times New Roman"/>
        <family val="1"/>
        <charset val="186"/>
      </rPr>
      <t xml:space="preserve">
</t>
    </r>
  </si>
  <si>
    <t>31.07.2025. SIA "LIEPAS Z" tāme.
Iesniegts 03.09.2025. apliecinājums no sertificēta speciālista, sertif. Nr.4-04280</t>
  </si>
  <si>
    <t>Ceļš Lejastači – Fabriki, Šķilbēnu pagasts, Balvu novads, 0,760 km</t>
  </si>
  <si>
    <t>Pontona tilts "Viļakas ezera taka", Liepnas iela 44A un Liepnas iela 48A, Viļaka, Balvu novads</t>
  </si>
  <si>
    <t>31.07.2025. apsekošanas akts, apsekošanā piedalījās būvvaldes vadītāja vietnieks, pievienota fotogrāfija,
Iesniegts 03.09.2025. apliecinājums no sertificēta speciālista, sertif. Nr.4-04280</t>
  </si>
  <si>
    <t>Ceļš Steķentava – Pērkoni (pie atbalsta mājas "Brīvupes"), Kubulu pagasts, Balvu novads, 1,610 km</t>
  </si>
  <si>
    <t>Ceļš Steķentava – Pērkoni (pagriezienā uz Tutinavas kapiem), Kubulu pagasts, Balvu novads</t>
  </si>
  <si>
    <t>Ēkas jumta, fasādes un iekštelpu atjaunošana/remonts</t>
  </si>
  <si>
    <t>Ceļš Stirnusala – Sita (Dzirlas upes caurteka), Kubulu pagasts, Balvu novads</t>
  </si>
  <si>
    <t>Vides objekts "Ūdens", Garnizona iela 20, Viļaka, Balvu novads</t>
  </si>
  <si>
    <t>11.07.2025. vētra
Vides objekta atjaunošana</t>
  </si>
  <si>
    <t>https://www.balvi.lv/lv/jaunums/specigas-lietavas-un-vejs-skar-ari-balvu-novadu?utm_source=https%3A%2F%2Fwww.google.com%2F</t>
  </si>
  <si>
    <t>Pamatlīdzekļu uzskaites kartīte Nr. PAL128758</t>
  </si>
  <si>
    <r>
      <rPr>
        <b/>
        <u/>
        <sz val="18"/>
        <color theme="1"/>
        <rFont val="Times New Roman"/>
        <family val="1"/>
        <charset val="186"/>
      </rPr>
      <t>Balvu novada</t>
    </r>
    <r>
      <rPr>
        <b/>
        <sz val="18"/>
        <color theme="1"/>
        <rFont val="Times New Roman"/>
        <family val="1"/>
      </rPr>
      <t xml:space="preserve"> pašvaldības 2025. gada jūlijā ilgstošu lietavu un 11. jūlijā spēcīgu vēja brāzmu laikā radītie postījumi </t>
    </r>
  </si>
  <si>
    <t>31.07.2025. Tāme-darāmo darbu saraksts. Žoga atjaunošanai materiālu iegādes izmaksas.
Iesniegts 03.09.2025. apliecinājums no sertificēta speciālista, sertif. Nr.4-04280</t>
  </si>
  <si>
    <t>Viļakas vidusskola, Pils iela 11, Viļaka, Balvu novads</t>
  </si>
  <si>
    <t>07.08.2025. apsekošanas akts, apsekošanā piedalījās būvvaldes vadītāja vietnieks, pievienotas fotogrāfijas,
Iesniegts 03.09.2025. apliecinājums no sertificēta speciālista, sertif. Nr.4-04280</t>
  </si>
  <si>
    <t>08.08.2025. tāme lietusūdens bojājumu novēršana telpās un avārijas stāvokļa novēršana ēkas jumtā (seguma atjaunošana), sagatavoja sertificēts speciālists, sertif. Nr. 4-04280</t>
  </si>
  <si>
    <t>Balvu novada pašvaldības Balvu novada domes 28.08.2025. lēmums Nr.372 "Par pašvaldības līdzfinansējuma nodrošināšanu ilgstošu un spēcīgu lietavu laikā radīto postījumu novēršanai".
08.09.2025. Balvu novada pašvaldības paskaidrojums Nr.BNP/2025/5.6/3042/N</t>
  </si>
  <si>
    <t>SIA "Pontoni.LV" 31.07.2025. cenu piedāvājums Nr.0731</t>
  </si>
  <si>
    <t>31.07.2025. lokālā tāme
Iesniegts 03.09.2025. apliecinājums no sertificēta speciālista, sertif. Nr.4-04280</t>
  </si>
  <si>
    <t>31.07.2025.
SIA "DJA" sagatavotas atjaunošanas izmaksas
Iesniegts 03.09.2025. apliecinājums no sertificēta speciālista, sertif. Nr.4-04280</t>
  </si>
  <si>
    <t>Papildu dokuments MK rīkojuma projektam 25-TA-2148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</si>
</sst>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charset val="186"/>
      <scheme val="minor"/>
    </font>
    <font>
      <b/>
      <sz val="18"/>
      <color rgb="FF000000"/>
      <name val="Times New Roman"/>
      <family val="1"/>
    </font>
    <font>
      <b/>
      <sz val="10"/>
      <color rgb="FF000000"/>
      <name val="Times New Roman"/>
      <family val="1"/>
    </font>
    <font>
      <b/>
      <i/>
      <sz val="10"/>
      <color rgb="FF000000"/>
      <name val="Times New Roman"/>
      <family val="1"/>
      <charset val="186"/>
    </font>
    <font>
      <b/>
      <sz val="11"/>
      <color rgb="FF000000"/>
      <name val="Times New Roman"/>
      <family val="1"/>
    </font>
    <font>
      <sz val="10"/>
      <name val="Times New Roman"/>
      <family val="1"/>
    </font>
    <font>
      <sz val="8"/>
      <name val="Times New Roman"/>
      <family val="1"/>
    </font>
    <font>
      <b/>
      <sz val="18"/>
      <color rgb="FF000000"/>
      <name val="Times New Roman"/>
      <family val="1"/>
      <charset val="186"/>
    </font>
    <font>
      <b/>
      <u/>
      <sz val="18"/>
      <color rgb="FF000000"/>
      <name val="Times New Roman"/>
      <family val="1"/>
      <charset val="186"/>
    </font>
    <font>
      <sz val="8"/>
      <name val="Calibri"/>
      <family val="2"/>
      <charset val="186"/>
      <scheme val="minor"/>
    </font>
    <font>
      <b/>
      <sz val="14"/>
      <color rgb="FF000000"/>
      <name val="Times New Roman"/>
      <family val="1"/>
      <charset val="186"/>
    </font>
    <font>
      <sz val="10"/>
      <color theme="1"/>
      <name val="Times New Roman"/>
      <family val="1"/>
      <charset val="186"/>
    </font>
    <font>
      <sz val="10"/>
      <color rgb="FFFF0000"/>
      <name val="Times New Roman"/>
      <family val="1"/>
      <charset val="186"/>
    </font>
    <font>
      <sz val="11"/>
      <color rgb="FFFF0000"/>
      <name val="Calibri"/>
      <family val="2"/>
      <charset val="186"/>
      <scheme val="minor"/>
    </font>
    <font>
      <b/>
      <sz val="10"/>
      <color rgb="FFFF0000"/>
      <name val="Times New Roman"/>
      <family val="1"/>
      <charset val="186"/>
    </font>
    <font>
      <sz val="12"/>
      <color theme="1"/>
      <name val="Times New Roman"/>
      <family val="1"/>
      <charset val="186"/>
    </font>
    <font>
      <b/>
      <sz val="12"/>
      <color theme="1"/>
      <name val="Times New Roman"/>
      <family val="1"/>
      <charset val="186"/>
    </font>
    <font>
      <b/>
      <sz val="18"/>
      <color theme="1"/>
      <name val="Times New Roman"/>
      <family val="1"/>
      <charset val="186"/>
    </font>
    <font>
      <b/>
      <u/>
      <sz val="18"/>
      <color theme="1"/>
      <name val="Times New Roman"/>
      <family val="1"/>
      <charset val="186"/>
    </font>
    <font>
      <b/>
      <sz val="18"/>
      <color theme="1"/>
      <name val="Times New Roman"/>
      <family val="1"/>
    </font>
    <font>
      <b/>
      <sz val="10"/>
      <color theme="1"/>
      <name val="Times New Roman"/>
      <family val="1"/>
    </font>
    <font>
      <b/>
      <i/>
      <sz val="10"/>
      <color theme="1"/>
      <name val="Times New Roman"/>
      <family val="1"/>
      <charset val="186"/>
    </font>
    <font>
      <b/>
      <sz val="11"/>
      <color theme="1"/>
      <name val="Times New Roman"/>
      <family val="1"/>
    </font>
    <font>
      <sz val="10"/>
      <color theme="1"/>
      <name val="Times New Roman"/>
      <family val="1"/>
    </font>
    <font>
      <sz val="8"/>
      <color theme="1"/>
      <name val="Times New Roman"/>
      <family val="1"/>
    </font>
    <font>
      <b/>
      <sz val="10"/>
      <color theme="1"/>
      <name val="Times New Roman"/>
      <family val="1"/>
      <charset val="186"/>
    </font>
    <font>
      <sz val="10"/>
      <color theme="1"/>
      <name val="Times New Roman"/>
    </font>
    <font>
      <b/>
      <sz val="14"/>
      <color theme="1"/>
      <name val="Times New Roman"/>
      <family val="1"/>
      <charset val="186"/>
    </font>
    <font>
      <b/>
      <sz val="11"/>
      <color theme="1"/>
      <name val="Times New Roman"/>
      <family val="1"/>
      <charset val="186"/>
    </font>
    <font>
      <sz val="10"/>
      <name val="Times New Roman"/>
      <family val="1"/>
      <charset val="186"/>
    </font>
    <font>
      <sz val="10"/>
      <color rgb="FF000000"/>
      <name val="Times New Roman"/>
      <family val="1"/>
      <charset val="186"/>
    </font>
    <font>
      <u/>
      <sz val="11"/>
      <color theme="10"/>
      <name val="Calibri"/>
      <family val="2"/>
      <charset val="186"/>
      <scheme val="minor"/>
    </font>
    <font>
      <b/>
      <i/>
      <u/>
      <sz val="12"/>
      <color theme="1"/>
      <name val="Calibri"/>
      <family val="2"/>
      <charset val="186"/>
      <scheme val="minor"/>
    </font>
    <font>
      <b/>
      <sz val="14"/>
      <name val="Times New Roman"/>
      <family val="1"/>
      <charset val="186"/>
    </font>
    <font>
      <sz val="11"/>
      <name val="Calibri"/>
      <family val="2"/>
      <charset val="186"/>
      <scheme val="minor"/>
    </font>
    <font>
      <i/>
      <sz val="10"/>
      <color theme="1"/>
      <name val="Times New Roman"/>
      <family val="1"/>
      <charset val="186"/>
    </font>
  </fonts>
  <fills count="6">
    <fill>
      <patternFill patternType="none"/>
    </fill>
    <fill>
      <patternFill patternType="gray125"/>
    </fill>
    <fill>
      <patternFill patternType="solid">
        <fgColor rgb="FFFFFFFF"/>
        <bgColor rgb="FF000000"/>
      </patternFill>
    </fill>
    <fill>
      <patternFill patternType="solid">
        <fgColor rgb="FFC6E0B4"/>
        <bgColor rgb="FF000000"/>
      </patternFill>
    </fill>
    <fill>
      <patternFill patternType="solid">
        <fgColor theme="9" tint="0.59999389629810485"/>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31" fillId="0" borderId="0" applyNumberFormat="0" applyFill="0" applyBorder="0" applyAlignment="0" applyProtection="0"/>
  </cellStyleXfs>
  <cellXfs count="94">
    <xf numFmtId="0" fontId="0" fillId="0" borderId="0" xfId="0"/>
    <xf numFmtId="0" fontId="5" fillId="0" borderId="1" xfId="0" applyFont="1" applyBorder="1" applyAlignment="1">
      <alignment horizontal="center" vertical="center" wrapText="1"/>
    </xf>
    <xf numFmtId="0" fontId="10" fillId="0" borderId="8" xfId="0" applyFont="1" applyBorder="1" applyAlignment="1">
      <alignment vertical="top" wrapText="1"/>
    </xf>
    <xf numFmtId="4" fontId="10" fillId="0" borderId="7" xfId="0" applyNumberFormat="1" applyFont="1" applyBorder="1" applyAlignment="1">
      <alignment vertical="top"/>
    </xf>
    <xf numFmtId="4" fontId="10" fillId="4" borderId="7" xfId="0" applyNumberFormat="1" applyFont="1" applyFill="1" applyBorder="1" applyAlignment="1">
      <alignment vertical="top"/>
    </xf>
    <xf numFmtId="0" fontId="11" fillId="0" borderId="6" xfId="0" applyFont="1" applyBorder="1" applyAlignment="1">
      <alignment vertical="top" wrapText="1"/>
    </xf>
    <xf numFmtId="0" fontId="12" fillId="0" borderId="7" xfId="0" applyFont="1" applyBorder="1" applyAlignment="1">
      <alignment vertical="top" wrapText="1"/>
    </xf>
    <xf numFmtId="49" fontId="15" fillId="0" borderId="8" xfId="0" applyNumberFormat="1" applyFont="1" applyBorder="1" applyAlignment="1">
      <alignment horizontal="center" vertical="center" wrapText="1"/>
    </xf>
    <xf numFmtId="0" fontId="15" fillId="0" borderId="0" xfId="0" applyFont="1"/>
    <xf numFmtId="0" fontId="15" fillId="0" borderId="8" xfId="0" applyFont="1" applyBorder="1"/>
    <xf numFmtId="3" fontId="15" fillId="0" borderId="8" xfId="0" applyNumberFormat="1" applyFont="1" applyBorder="1"/>
    <xf numFmtId="0" fontId="16" fillId="0" borderId="8" xfId="0" applyFont="1" applyBorder="1"/>
    <xf numFmtId="3" fontId="16" fillId="0" borderId="8" xfId="0" applyNumberFormat="1" applyFont="1" applyBorder="1"/>
    <xf numFmtId="49" fontId="15" fillId="4" borderId="8" xfId="0" applyNumberFormat="1" applyFont="1" applyFill="1" applyBorder="1" applyAlignment="1">
      <alignment horizontal="center" vertical="center" wrapText="1"/>
    </xf>
    <xf numFmtId="3" fontId="15" fillId="4" borderId="8" xfId="0" applyNumberFormat="1" applyFont="1" applyFill="1" applyBorder="1"/>
    <xf numFmtId="3" fontId="16" fillId="4" borderId="8" xfId="0" applyNumberFormat="1" applyFont="1" applyFill="1" applyBorder="1"/>
    <xf numFmtId="0" fontId="23" fillId="0" borderId="1" xfId="0" applyFont="1" applyBorder="1" applyAlignment="1">
      <alignment horizontal="center" vertical="center" wrapText="1"/>
    </xf>
    <xf numFmtId="0" fontId="23" fillId="0" borderId="9" xfId="0" applyFont="1" applyBorder="1" applyAlignment="1">
      <alignment horizontal="center" vertical="center" wrapText="1"/>
    </xf>
    <xf numFmtId="0" fontId="11" fillId="0" borderId="6" xfId="0" applyFont="1" applyBorder="1" applyAlignment="1">
      <alignment vertical="top"/>
    </xf>
    <xf numFmtId="4" fontId="11" fillId="0" borderId="6" xfId="0" applyNumberFormat="1" applyFont="1" applyBorder="1" applyAlignment="1">
      <alignment vertical="top"/>
    </xf>
    <xf numFmtId="4" fontId="25" fillId="3" borderId="6" xfId="0" applyNumberFormat="1" applyFont="1" applyFill="1" applyBorder="1" applyAlignment="1">
      <alignment vertical="top"/>
    </xf>
    <xf numFmtId="0" fontId="11" fillId="0" borderId="6" xfId="0" applyFont="1" applyBorder="1" applyAlignment="1">
      <alignment horizontal="center" vertical="top"/>
    </xf>
    <xf numFmtId="0" fontId="11" fillId="0" borderId="7" xfId="0" applyFont="1" applyBorder="1" applyAlignment="1">
      <alignment vertical="top" wrapText="1"/>
    </xf>
    <xf numFmtId="0" fontId="11" fillId="0" borderId="8" xfId="0" applyFont="1" applyBorder="1" applyAlignment="1">
      <alignment vertical="top" wrapText="1"/>
    </xf>
    <xf numFmtId="4" fontId="26" fillId="0" borderId="6" xfId="0" applyNumberFormat="1" applyFont="1" applyBorder="1" applyAlignment="1">
      <alignment vertical="top"/>
    </xf>
    <xf numFmtId="4" fontId="20" fillId="3" borderId="6" xfId="0" applyNumberFormat="1" applyFont="1" applyFill="1" applyBorder="1" applyAlignment="1">
      <alignment vertical="top"/>
    </xf>
    <xf numFmtId="0" fontId="26" fillId="0" borderId="6" xfId="0" applyFont="1" applyBorder="1" applyAlignment="1">
      <alignment vertical="top" wrapText="1"/>
    </xf>
    <xf numFmtId="0" fontId="27" fillId="0" borderId="8" xfId="0" applyFont="1" applyBorder="1" applyAlignment="1">
      <alignment vertical="top" wrapText="1"/>
    </xf>
    <xf numFmtId="4" fontId="0" fillId="0" borderId="0" xfId="0" applyNumberFormat="1"/>
    <xf numFmtId="0" fontId="5" fillId="0" borderId="9" xfId="0" applyFont="1" applyBorder="1" applyAlignment="1">
      <alignment horizontal="center" vertical="center" wrapText="1"/>
    </xf>
    <xf numFmtId="4" fontId="13" fillId="0" borderId="0" xfId="0" applyNumberFormat="1" applyFont="1"/>
    <xf numFmtId="0" fontId="28" fillId="4" borderId="8" xfId="0" applyFont="1" applyFill="1" applyBorder="1" applyAlignment="1">
      <alignment vertical="center"/>
    </xf>
    <xf numFmtId="0" fontId="13" fillId="0" borderId="0" xfId="0" applyFont="1"/>
    <xf numFmtId="3" fontId="28" fillId="4" borderId="8" xfId="0" applyNumberFormat="1" applyFont="1" applyFill="1" applyBorder="1" applyAlignment="1">
      <alignment vertical="center"/>
    </xf>
    <xf numFmtId="0" fontId="11" fillId="0" borderId="18" xfId="0" applyFont="1" applyBorder="1" applyAlignment="1">
      <alignment horizontal="center" vertical="top"/>
    </xf>
    <xf numFmtId="0" fontId="30" fillId="5" borderId="6" xfId="0" applyFont="1" applyFill="1" applyBorder="1" applyAlignment="1">
      <alignment horizontal="left" vertical="top" wrapText="1"/>
    </xf>
    <xf numFmtId="0" fontId="30" fillId="5" borderId="16" xfId="0" applyFont="1" applyFill="1" applyBorder="1" applyAlignment="1">
      <alignment horizontal="left" vertical="top" wrapText="1"/>
    </xf>
    <xf numFmtId="0" fontId="29" fillId="5" borderId="6" xfId="0" applyFont="1" applyFill="1" applyBorder="1" applyAlignment="1">
      <alignment horizontal="left" vertical="top" wrapText="1"/>
    </xf>
    <xf numFmtId="0" fontId="30" fillId="0" borderId="7" xfId="0" applyFont="1" applyBorder="1" applyAlignment="1">
      <alignment horizontal="left" vertical="top" wrapText="1"/>
    </xf>
    <xf numFmtId="0" fontId="11" fillId="0" borderId="7" xfId="0" applyFont="1" applyBorder="1" applyAlignment="1">
      <alignment horizontal="left" vertical="top" wrapText="1"/>
    </xf>
    <xf numFmtId="0" fontId="29" fillId="0" borderId="16" xfId="0" applyFont="1" applyBorder="1" applyAlignment="1">
      <alignment horizontal="left" vertical="top" wrapText="1"/>
    </xf>
    <xf numFmtId="0" fontId="29" fillId="0" borderId="7" xfId="0" applyFont="1" applyBorder="1" applyAlignment="1">
      <alignment horizontal="left" vertical="top" wrapText="1"/>
    </xf>
    <xf numFmtId="0" fontId="23" fillId="0" borderId="6" xfId="0" applyFont="1" applyBorder="1" applyAlignment="1">
      <alignment horizontal="left" vertical="top" wrapText="1"/>
    </xf>
    <xf numFmtId="0" fontId="23" fillId="0" borderId="7" xfId="0" applyFont="1" applyBorder="1" applyAlignment="1">
      <alignment vertical="top" wrapText="1"/>
    </xf>
    <xf numFmtId="0" fontId="29" fillId="0" borderId="6" xfId="0" applyFont="1" applyBorder="1" applyAlignment="1">
      <alignment horizontal="center" vertical="top"/>
    </xf>
    <xf numFmtId="0" fontId="29" fillId="0" borderId="6" xfId="0" applyFont="1" applyBorder="1" applyAlignment="1">
      <alignmen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29" fillId="0" borderId="7" xfId="0" applyFont="1" applyBorder="1" applyAlignment="1">
      <alignment vertical="top" wrapText="1"/>
    </xf>
    <xf numFmtId="0" fontId="5" fillId="0" borderId="7" xfId="0" applyFont="1" applyBorder="1" applyAlignment="1">
      <alignment vertical="top" wrapText="1"/>
    </xf>
    <xf numFmtId="4" fontId="33" fillId="0" borderId="7" xfId="0" applyNumberFormat="1" applyFont="1" applyBorder="1" applyAlignment="1">
      <alignment vertical="top"/>
    </xf>
    <xf numFmtId="4" fontId="33" fillId="4" borderId="7" xfId="0" applyNumberFormat="1" applyFont="1" applyFill="1" applyBorder="1" applyAlignment="1">
      <alignment vertical="top"/>
    </xf>
    <xf numFmtId="0" fontId="16" fillId="4" borderId="8" xfId="0" applyFont="1" applyFill="1" applyBorder="1"/>
    <xf numFmtId="0" fontId="26" fillId="0" borderId="6" xfId="0" applyFont="1" applyBorder="1" applyAlignment="1">
      <alignment vertical="top"/>
    </xf>
    <xf numFmtId="0" fontId="11" fillId="0" borderId="12" xfId="0" applyFont="1" applyBorder="1" applyAlignment="1">
      <alignment vertical="top" wrapText="1"/>
    </xf>
    <xf numFmtId="0" fontId="0" fillId="0" borderId="11" xfId="0" applyBorder="1" applyAlignment="1">
      <alignment vertical="top" wrapText="1"/>
    </xf>
    <xf numFmtId="0" fontId="0" fillId="0" borderId="10" xfId="0" applyBorder="1" applyAlignment="1">
      <alignment vertical="top" wrapText="1"/>
    </xf>
    <xf numFmtId="0" fontId="11" fillId="0" borderId="13" xfId="0" applyFont="1" applyBorder="1"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0" fontId="2" fillId="0" borderId="8" xfId="0" applyFont="1" applyBorder="1" applyAlignment="1">
      <alignment horizontal="center" vertical="center" wrapText="1"/>
    </xf>
    <xf numFmtId="0" fontId="7" fillId="0" borderId="4" xfId="0" applyFont="1" applyBorder="1" applyAlignment="1">
      <alignment wrapText="1"/>
    </xf>
    <xf numFmtId="0" fontId="1" fillId="0" borderId="4" xfId="0" applyFont="1" applyBorder="1" applyAlignment="1">
      <alignment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4" fillId="0" borderId="5" xfId="0" applyNumberFormat="1" applyFont="1" applyBorder="1" applyAlignment="1">
      <alignment horizontal="center" vertical="center" wrapText="1"/>
    </xf>
    <xf numFmtId="0" fontId="0" fillId="0" borderId="3" xfId="0" applyBorder="1" applyAlignment="1">
      <alignment horizontal="center" vertical="center" wrapText="1"/>
    </xf>
    <xf numFmtId="0" fontId="23" fillId="0" borderId="13" xfId="0" applyFont="1" applyBorder="1" applyAlignment="1">
      <alignment vertical="top" wrapText="1"/>
    </xf>
    <xf numFmtId="49" fontId="11" fillId="0" borderId="12" xfId="0" applyNumberFormat="1" applyFont="1" applyBorder="1" applyAlignment="1">
      <alignment vertical="top" wrapText="1"/>
    </xf>
    <xf numFmtId="49" fontId="0" fillId="0" borderId="11" xfId="0" applyNumberFormat="1" applyBorder="1" applyAlignment="1">
      <alignment vertical="top" wrapText="1"/>
    </xf>
    <xf numFmtId="49" fontId="0" fillId="0" borderId="10" xfId="0" applyNumberFormat="1" applyBorder="1" applyAlignment="1">
      <alignment vertical="top" wrapText="1"/>
    </xf>
    <xf numFmtId="0" fontId="11" fillId="0" borderId="16" xfId="0" applyFont="1" applyBorder="1" applyAlignment="1">
      <alignment vertical="top" wrapText="1"/>
    </xf>
    <xf numFmtId="0" fontId="0" fillId="0" borderId="17" xfId="0" applyBorder="1" applyAlignment="1">
      <alignment vertical="top" wrapText="1"/>
    </xf>
    <xf numFmtId="0" fontId="29" fillId="0" borderId="13" xfId="0" applyFont="1" applyBorder="1" applyAlignment="1">
      <alignment vertical="top" wrapText="1"/>
    </xf>
    <xf numFmtId="0" fontId="20" fillId="0" borderId="8" xfId="0" applyFont="1" applyBorder="1" applyAlignment="1">
      <alignment horizontal="center" vertical="center" wrapText="1"/>
    </xf>
    <xf numFmtId="0" fontId="17" fillId="0" borderId="4" xfId="0" applyFont="1" applyBorder="1" applyAlignment="1">
      <alignment wrapText="1"/>
    </xf>
    <xf numFmtId="0" fontId="19" fillId="0" borderId="4" xfId="0" applyFont="1" applyBorder="1" applyAlignment="1">
      <alignment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2" borderId="1"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20" fillId="3" borderId="2" xfId="0" applyFont="1" applyFill="1" applyBorder="1" applyAlignment="1">
      <alignment horizontal="center" vertical="center" wrapText="1"/>
    </xf>
    <xf numFmtId="49" fontId="22" fillId="0" borderId="5" xfId="0" applyNumberFormat="1" applyFont="1" applyBorder="1" applyAlignment="1">
      <alignment horizontal="center" vertical="center" wrapText="1"/>
    </xf>
    <xf numFmtId="0" fontId="5" fillId="0" borderId="1" xfId="0" applyFont="1" applyBorder="1" applyAlignment="1">
      <alignment vertical="top" wrapText="1"/>
    </xf>
    <xf numFmtId="0" fontId="34" fillId="0" borderId="2" xfId="0" applyFont="1" applyBorder="1" applyAlignment="1">
      <alignment vertical="top" wrapText="1"/>
    </xf>
    <xf numFmtId="0" fontId="34" fillId="0" borderId="19" xfId="0" applyFont="1" applyBorder="1" applyAlignment="1">
      <alignment vertical="top" wrapText="1"/>
    </xf>
    <xf numFmtId="0" fontId="31" fillId="0" borderId="4" xfId="1" applyBorder="1" applyAlignment="1">
      <alignment wrapText="1"/>
    </xf>
    <xf numFmtId="0" fontId="32" fillId="0" borderId="4" xfId="0" applyFont="1" applyBorder="1"/>
    <xf numFmtId="49" fontId="35" fillId="0" borderId="0" xfId="0" applyNumberFormat="1"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balvi.lv/lv/jaunums/specigas-lietavas-un-vejs-skar-ari-balvu-novadu?utm_source=https%3A%2F%2Fwww.google.com%2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6FBEB-89FE-443C-AA89-1897A52F0579}">
  <dimension ref="A1:M44"/>
  <sheetViews>
    <sheetView tabSelected="1" workbookViewId="0">
      <selection activeCell="C1" sqref="C1"/>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8" width="16.54296875" customWidth="1"/>
    <col min="9" max="9" width="22.08984375" customWidth="1"/>
    <col min="10" max="10" width="18.54296875" customWidth="1"/>
    <col min="11" max="11" width="16.54296875" customWidth="1"/>
    <col min="12" max="12" width="25.7265625" customWidth="1"/>
    <col min="13" max="13" width="28.1796875" customWidth="1"/>
  </cols>
  <sheetData>
    <row r="1" spans="1:13" ht="28" customHeight="1" x14ac:dyDescent="0.35">
      <c r="A1" s="93" t="s">
        <v>340</v>
      </c>
      <c r="B1" s="93"/>
    </row>
    <row r="2" spans="1:13" ht="22.5" x14ac:dyDescent="0.45">
      <c r="A2" s="61" t="s">
        <v>194</v>
      </c>
      <c r="B2" s="62"/>
      <c r="C2" s="62"/>
      <c r="D2" s="62"/>
      <c r="E2" s="62"/>
      <c r="F2" s="62"/>
      <c r="G2" s="62"/>
      <c r="H2" s="62"/>
      <c r="I2" s="62"/>
      <c r="J2" s="62"/>
      <c r="K2" s="62"/>
      <c r="L2" s="62"/>
    </row>
    <row r="3" spans="1:13" x14ac:dyDescent="0.35">
      <c r="A3" s="63" t="s">
        <v>0</v>
      </c>
      <c r="B3" s="65" t="s">
        <v>1</v>
      </c>
      <c r="C3" s="63" t="s">
        <v>2</v>
      </c>
      <c r="D3" s="63" t="s">
        <v>3</v>
      </c>
      <c r="E3" s="63" t="s">
        <v>4</v>
      </c>
      <c r="F3" s="67" t="s">
        <v>5</v>
      </c>
      <c r="G3" s="69" t="s">
        <v>6</v>
      </c>
      <c r="H3" s="70"/>
      <c r="I3" s="70"/>
      <c r="J3" s="70"/>
      <c r="K3" s="70"/>
      <c r="L3" s="70"/>
      <c r="M3" s="60" t="s">
        <v>7</v>
      </c>
    </row>
    <row r="4" spans="1:13" ht="104" x14ac:dyDescent="0.35">
      <c r="A4" s="64"/>
      <c r="B4" s="66"/>
      <c r="C4" s="64"/>
      <c r="D4" s="64"/>
      <c r="E4" s="64"/>
      <c r="F4" s="68"/>
      <c r="G4" s="1" t="s">
        <v>8</v>
      </c>
      <c r="H4" s="1" t="s">
        <v>9</v>
      </c>
      <c r="I4" s="1" t="s">
        <v>10</v>
      </c>
      <c r="J4" s="1" t="s">
        <v>11</v>
      </c>
      <c r="K4" s="1" t="s">
        <v>12</v>
      </c>
      <c r="L4" s="29" t="s">
        <v>13</v>
      </c>
      <c r="M4" s="60"/>
    </row>
    <row r="5" spans="1:13" ht="91" x14ac:dyDescent="0.35">
      <c r="A5" s="18">
        <v>1</v>
      </c>
      <c r="B5" s="35" t="s">
        <v>244</v>
      </c>
      <c r="C5" s="5" t="s">
        <v>196</v>
      </c>
      <c r="D5" s="19">
        <f>1284.35</f>
        <v>1284.3499999999999</v>
      </c>
      <c r="E5" s="19">
        <f t="shared" ref="E5:E13" si="0">D5*30%</f>
        <v>385.30499999999995</v>
      </c>
      <c r="F5" s="20">
        <f t="shared" ref="F5:F13" si="1">D5-E5</f>
        <v>899.04499999999996</v>
      </c>
      <c r="G5" s="21" t="s">
        <v>14</v>
      </c>
      <c r="H5" s="38" t="s">
        <v>245</v>
      </c>
      <c r="I5" s="22" t="s">
        <v>267</v>
      </c>
      <c r="J5" s="22" t="s">
        <v>285</v>
      </c>
      <c r="K5" s="54" t="s">
        <v>283</v>
      </c>
      <c r="L5" s="57" t="s">
        <v>284</v>
      </c>
      <c r="M5" s="23"/>
    </row>
    <row r="6" spans="1:13" ht="104" x14ac:dyDescent="0.35">
      <c r="A6" s="18">
        <v>2</v>
      </c>
      <c r="B6" s="5" t="s">
        <v>246</v>
      </c>
      <c r="C6" s="5" t="s">
        <v>266</v>
      </c>
      <c r="D6" s="19">
        <f>786.46+1335.9</f>
        <v>2122.36</v>
      </c>
      <c r="E6" s="19">
        <f t="shared" si="0"/>
        <v>636.70799999999997</v>
      </c>
      <c r="F6" s="20">
        <f t="shared" si="1"/>
        <v>1485.652</v>
      </c>
      <c r="G6" s="21" t="s">
        <v>14</v>
      </c>
      <c r="H6" s="39" t="s">
        <v>247</v>
      </c>
      <c r="I6" s="22" t="s">
        <v>268</v>
      </c>
      <c r="J6" s="22" t="s">
        <v>286</v>
      </c>
      <c r="K6" s="55"/>
      <c r="L6" s="58"/>
      <c r="M6" s="23"/>
    </row>
    <row r="7" spans="1:13" ht="91" x14ac:dyDescent="0.35">
      <c r="A7" s="18">
        <v>3</v>
      </c>
      <c r="B7" s="35" t="s">
        <v>248</v>
      </c>
      <c r="C7" s="5" t="s">
        <v>196</v>
      </c>
      <c r="D7" s="19">
        <f>871.99</f>
        <v>871.99</v>
      </c>
      <c r="E7" s="19">
        <f t="shared" si="0"/>
        <v>261.59699999999998</v>
      </c>
      <c r="F7" s="20">
        <f t="shared" si="1"/>
        <v>610.39300000000003</v>
      </c>
      <c r="G7" s="21" t="s">
        <v>14</v>
      </c>
      <c r="H7" s="38" t="s">
        <v>249</v>
      </c>
      <c r="I7" s="22" t="s">
        <v>267</v>
      </c>
      <c r="J7" s="22" t="s">
        <v>287</v>
      </c>
      <c r="K7" s="55"/>
      <c r="L7" s="58"/>
      <c r="M7" s="23"/>
    </row>
    <row r="8" spans="1:13" ht="91" x14ac:dyDescent="0.35">
      <c r="A8" s="18">
        <v>4</v>
      </c>
      <c r="B8" s="35" t="s">
        <v>250</v>
      </c>
      <c r="C8" s="5" t="s">
        <v>196</v>
      </c>
      <c r="D8" s="19">
        <f>1314.42</f>
        <v>1314.42</v>
      </c>
      <c r="E8" s="19">
        <f t="shared" si="0"/>
        <v>394.32600000000002</v>
      </c>
      <c r="F8" s="20">
        <f t="shared" si="1"/>
        <v>920.09400000000005</v>
      </c>
      <c r="G8" s="21" t="s">
        <v>14</v>
      </c>
      <c r="H8" s="38" t="s">
        <v>251</v>
      </c>
      <c r="I8" s="22" t="s">
        <v>267</v>
      </c>
      <c r="J8" s="22" t="s">
        <v>288</v>
      </c>
      <c r="K8" s="55"/>
      <c r="L8" s="58"/>
      <c r="M8" s="23"/>
    </row>
    <row r="9" spans="1:13" ht="91" x14ac:dyDescent="0.35">
      <c r="A9" s="18">
        <v>5</v>
      </c>
      <c r="B9" s="36" t="s">
        <v>259</v>
      </c>
      <c r="C9" s="5" t="s">
        <v>258</v>
      </c>
      <c r="D9" s="19">
        <f>2411.72</f>
        <v>2411.7199999999998</v>
      </c>
      <c r="E9" s="19">
        <f t="shared" si="0"/>
        <v>723.51599999999996</v>
      </c>
      <c r="F9" s="20">
        <f t="shared" si="1"/>
        <v>1688.2039999999997</v>
      </c>
      <c r="G9" s="21" t="s">
        <v>14</v>
      </c>
      <c r="H9" s="40" t="s">
        <v>260</v>
      </c>
      <c r="I9" s="22" t="s">
        <v>269</v>
      </c>
      <c r="J9" s="22" t="s">
        <v>289</v>
      </c>
      <c r="K9" s="55"/>
      <c r="L9" s="58"/>
      <c r="M9" s="23"/>
    </row>
    <row r="10" spans="1:13" ht="91" x14ac:dyDescent="0.35">
      <c r="A10" s="18">
        <v>6</v>
      </c>
      <c r="B10" s="37" t="s">
        <v>252</v>
      </c>
      <c r="C10" s="5" t="s">
        <v>196</v>
      </c>
      <c r="D10" s="19">
        <f>713.17</f>
        <v>713.17</v>
      </c>
      <c r="E10" s="19">
        <f t="shared" si="0"/>
        <v>213.95099999999999</v>
      </c>
      <c r="F10" s="20">
        <f t="shared" si="1"/>
        <v>499.21899999999994</v>
      </c>
      <c r="G10" s="21" t="s">
        <v>14</v>
      </c>
      <c r="H10" s="38" t="s">
        <v>253</v>
      </c>
      <c r="I10" s="22" t="s">
        <v>270</v>
      </c>
      <c r="J10" s="22" t="s">
        <v>290</v>
      </c>
      <c r="K10" s="55"/>
      <c r="L10" s="58"/>
      <c r="M10" s="23"/>
    </row>
    <row r="11" spans="1:13" ht="156" x14ac:dyDescent="0.35">
      <c r="A11" s="18">
        <v>7</v>
      </c>
      <c r="B11" s="5" t="s">
        <v>256</v>
      </c>
      <c r="C11" s="5" t="s">
        <v>265</v>
      </c>
      <c r="D11" s="19">
        <f>775.01+369.82+429.55</f>
        <v>1574.3799999999999</v>
      </c>
      <c r="E11" s="19">
        <f t="shared" si="0"/>
        <v>472.31399999999996</v>
      </c>
      <c r="F11" s="20">
        <f t="shared" si="1"/>
        <v>1102.0659999999998</v>
      </c>
      <c r="G11" s="21" t="s">
        <v>14</v>
      </c>
      <c r="H11" s="39" t="s">
        <v>257</v>
      </c>
      <c r="I11" s="22" t="s">
        <v>271</v>
      </c>
      <c r="J11" s="22" t="s">
        <v>291</v>
      </c>
      <c r="K11" s="55"/>
      <c r="L11" s="58"/>
      <c r="M11" s="23"/>
    </row>
    <row r="12" spans="1:13" ht="78" x14ac:dyDescent="0.35">
      <c r="A12" s="18">
        <v>8</v>
      </c>
      <c r="B12" s="35" t="s">
        <v>254</v>
      </c>
      <c r="C12" s="5" t="s">
        <v>196</v>
      </c>
      <c r="D12" s="19">
        <f>1327.31</f>
        <v>1327.31</v>
      </c>
      <c r="E12" s="19">
        <f t="shared" si="0"/>
        <v>398.19299999999998</v>
      </c>
      <c r="F12" s="20">
        <f t="shared" si="1"/>
        <v>929.11699999999996</v>
      </c>
      <c r="G12" s="21" t="s">
        <v>14</v>
      </c>
      <c r="H12" s="38" t="s">
        <v>255</v>
      </c>
      <c r="I12" s="22" t="s">
        <v>267</v>
      </c>
      <c r="J12" s="22" t="s">
        <v>292</v>
      </c>
      <c r="K12" s="55"/>
      <c r="L12" s="58"/>
      <c r="M12" s="23"/>
    </row>
    <row r="13" spans="1:13" ht="91" x14ac:dyDescent="0.35">
      <c r="A13" s="18">
        <v>9</v>
      </c>
      <c r="B13" s="35" t="s">
        <v>261</v>
      </c>
      <c r="C13" s="5" t="s">
        <v>196</v>
      </c>
      <c r="D13" s="19">
        <f>1248.05</f>
        <v>1248.05</v>
      </c>
      <c r="E13" s="19">
        <f t="shared" si="0"/>
        <v>374.41499999999996</v>
      </c>
      <c r="F13" s="20">
        <f t="shared" si="1"/>
        <v>873.63499999999999</v>
      </c>
      <c r="G13" s="21" t="s">
        <v>14</v>
      </c>
      <c r="H13" s="38" t="s">
        <v>262</v>
      </c>
      <c r="I13" s="22" t="s">
        <v>272</v>
      </c>
      <c r="J13" s="22" t="s">
        <v>293</v>
      </c>
      <c r="K13" s="55"/>
      <c r="L13" s="58"/>
      <c r="M13" s="23"/>
    </row>
    <row r="14" spans="1:13" ht="111" customHeight="1" x14ac:dyDescent="0.35">
      <c r="A14" s="18">
        <v>10</v>
      </c>
      <c r="B14" s="5" t="s">
        <v>216</v>
      </c>
      <c r="C14" s="5" t="s">
        <v>264</v>
      </c>
      <c r="D14" s="19">
        <f>786.08+3233.89</f>
        <v>4019.97</v>
      </c>
      <c r="E14" s="19">
        <f t="shared" ref="E14:E34" si="2">D14*30%</f>
        <v>1205.991</v>
      </c>
      <c r="F14" s="20">
        <f t="shared" ref="F14:F34" si="3">D14-E14</f>
        <v>2813.9789999999998</v>
      </c>
      <c r="G14" s="21" t="s">
        <v>14</v>
      </c>
      <c r="H14" s="39" t="s">
        <v>217</v>
      </c>
      <c r="I14" s="22" t="s">
        <v>273</v>
      </c>
      <c r="J14" s="22" t="s">
        <v>294</v>
      </c>
      <c r="K14" s="55"/>
      <c r="L14" s="58"/>
      <c r="M14" s="23"/>
    </row>
    <row r="15" spans="1:13" ht="91" x14ac:dyDescent="0.35">
      <c r="A15" s="18">
        <v>11</v>
      </c>
      <c r="B15" s="35" t="s">
        <v>204</v>
      </c>
      <c r="C15" s="5" t="s">
        <v>196</v>
      </c>
      <c r="D15" s="19">
        <f>1426.35</f>
        <v>1426.35</v>
      </c>
      <c r="E15" s="19">
        <f t="shared" si="2"/>
        <v>427.90499999999997</v>
      </c>
      <c r="F15" s="20">
        <f t="shared" si="3"/>
        <v>998.44499999999994</v>
      </c>
      <c r="G15" s="21" t="s">
        <v>14</v>
      </c>
      <c r="H15" s="38" t="s">
        <v>205</v>
      </c>
      <c r="I15" s="22" t="s">
        <v>274</v>
      </c>
      <c r="J15" s="22" t="s">
        <v>330</v>
      </c>
      <c r="K15" s="55"/>
      <c r="L15" s="58"/>
      <c r="M15" s="23"/>
    </row>
    <row r="16" spans="1:13" ht="78" x14ac:dyDescent="0.35">
      <c r="A16" s="18">
        <v>12</v>
      </c>
      <c r="B16" s="35" t="s">
        <v>212</v>
      </c>
      <c r="C16" s="5" t="s">
        <v>196</v>
      </c>
      <c r="D16" s="19">
        <f>891.47</f>
        <v>891.47</v>
      </c>
      <c r="E16" s="19">
        <f t="shared" si="2"/>
        <v>267.44099999999997</v>
      </c>
      <c r="F16" s="20">
        <f t="shared" si="3"/>
        <v>624.029</v>
      </c>
      <c r="G16" s="21" t="s">
        <v>14</v>
      </c>
      <c r="H16" s="38" t="s">
        <v>213</v>
      </c>
      <c r="I16" s="22" t="s">
        <v>274</v>
      </c>
      <c r="J16" s="22" t="s">
        <v>295</v>
      </c>
      <c r="K16" s="55"/>
      <c r="L16" s="58"/>
      <c r="M16" s="23"/>
    </row>
    <row r="17" spans="1:13" ht="117" x14ac:dyDescent="0.35">
      <c r="A17" s="18">
        <v>13</v>
      </c>
      <c r="B17" s="5" t="s">
        <v>210</v>
      </c>
      <c r="C17" s="5" t="s">
        <v>196</v>
      </c>
      <c r="D17" s="19">
        <f>2068.21+18873.1</f>
        <v>20941.309999999998</v>
      </c>
      <c r="E17" s="19">
        <f t="shared" si="2"/>
        <v>6282.3929999999991</v>
      </c>
      <c r="F17" s="20">
        <f t="shared" si="3"/>
        <v>14658.916999999998</v>
      </c>
      <c r="G17" s="21" t="s">
        <v>14</v>
      </c>
      <c r="H17" s="39" t="s">
        <v>211</v>
      </c>
      <c r="I17" s="22" t="s">
        <v>275</v>
      </c>
      <c r="J17" s="22" t="s">
        <v>296</v>
      </c>
      <c r="K17" s="55"/>
      <c r="L17" s="58"/>
      <c r="M17" s="23"/>
    </row>
    <row r="18" spans="1:13" ht="78" x14ac:dyDescent="0.35">
      <c r="A18" s="18">
        <v>14</v>
      </c>
      <c r="B18" s="35" t="s">
        <v>208</v>
      </c>
      <c r="C18" s="5" t="s">
        <v>196</v>
      </c>
      <c r="D18" s="19">
        <f>713.17</f>
        <v>713.17</v>
      </c>
      <c r="E18" s="19">
        <f t="shared" si="2"/>
        <v>213.95099999999999</v>
      </c>
      <c r="F18" s="20">
        <f t="shared" si="3"/>
        <v>499.21899999999994</v>
      </c>
      <c r="G18" s="21" t="s">
        <v>14</v>
      </c>
      <c r="H18" s="38" t="s">
        <v>209</v>
      </c>
      <c r="I18" s="22" t="s">
        <v>274</v>
      </c>
      <c r="J18" s="22" t="s">
        <v>297</v>
      </c>
      <c r="K18" s="55"/>
      <c r="L18" s="58"/>
      <c r="M18" s="23"/>
    </row>
    <row r="19" spans="1:13" ht="91" x14ac:dyDescent="0.35">
      <c r="A19" s="18">
        <v>15</v>
      </c>
      <c r="B19" s="35" t="s">
        <v>214</v>
      </c>
      <c r="C19" s="5" t="s">
        <v>196</v>
      </c>
      <c r="D19" s="19">
        <f>1426.35</f>
        <v>1426.35</v>
      </c>
      <c r="E19" s="19">
        <f t="shared" si="2"/>
        <v>427.90499999999997</v>
      </c>
      <c r="F19" s="20">
        <f t="shared" si="3"/>
        <v>998.44499999999994</v>
      </c>
      <c r="G19" s="21" t="s">
        <v>14</v>
      </c>
      <c r="H19" s="38" t="s">
        <v>215</v>
      </c>
      <c r="I19" s="22" t="s">
        <v>274</v>
      </c>
      <c r="J19" s="22" t="s">
        <v>298</v>
      </c>
      <c r="K19" s="55"/>
      <c r="L19" s="58"/>
      <c r="M19" s="23"/>
    </row>
    <row r="20" spans="1:13" ht="78" x14ac:dyDescent="0.35">
      <c r="A20" s="18">
        <v>16</v>
      </c>
      <c r="B20" s="35" t="s">
        <v>206</v>
      </c>
      <c r="C20" s="5" t="s">
        <v>196</v>
      </c>
      <c r="D20" s="19">
        <f>713.17</f>
        <v>713.17</v>
      </c>
      <c r="E20" s="19">
        <f t="shared" si="2"/>
        <v>213.95099999999999</v>
      </c>
      <c r="F20" s="20">
        <f t="shared" si="3"/>
        <v>499.21899999999994</v>
      </c>
      <c r="G20" s="21" t="s">
        <v>14</v>
      </c>
      <c r="H20" s="38" t="s">
        <v>207</v>
      </c>
      <c r="I20" s="22" t="s">
        <v>274</v>
      </c>
      <c r="J20" s="22" t="s">
        <v>299</v>
      </c>
      <c r="K20" s="55"/>
      <c r="L20" s="58"/>
      <c r="M20" s="23"/>
    </row>
    <row r="21" spans="1:13" ht="91" x14ac:dyDescent="0.35">
      <c r="A21" s="18">
        <v>17</v>
      </c>
      <c r="B21" s="35" t="s">
        <v>202</v>
      </c>
      <c r="C21" s="5" t="s">
        <v>196</v>
      </c>
      <c r="D21" s="19">
        <f>1426.35</f>
        <v>1426.35</v>
      </c>
      <c r="E21" s="19">
        <f t="shared" si="2"/>
        <v>427.90499999999997</v>
      </c>
      <c r="F21" s="20">
        <f t="shared" si="3"/>
        <v>998.44499999999994</v>
      </c>
      <c r="G21" s="21" t="s">
        <v>14</v>
      </c>
      <c r="H21" s="38" t="s">
        <v>203</v>
      </c>
      <c r="I21" s="22" t="s">
        <v>276</v>
      </c>
      <c r="J21" s="22" t="s">
        <v>300</v>
      </c>
      <c r="K21" s="55"/>
      <c r="L21" s="58"/>
      <c r="M21" s="23"/>
    </row>
    <row r="22" spans="1:13" ht="78" x14ac:dyDescent="0.35">
      <c r="A22" s="18">
        <v>18</v>
      </c>
      <c r="B22" s="35" t="s">
        <v>199</v>
      </c>
      <c r="C22" s="5" t="s">
        <v>196</v>
      </c>
      <c r="D22" s="19">
        <f>713.17</f>
        <v>713.17</v>
      </c>
      <c r="E22" s="19">
        <f t="shared" si="2"/>
        <v>213.95099999999999</v>
      </c>
      <c r="F22" s="20">
        <f t="shared" si="3"/>
        <v>499.21899999999994</v>
      </c>
      <c r="G22" s="21" t="s">
        <v>14</v>
      </c>
      <c r="H22" s="38" t="s">
        <v>195</v>
      </c>
      <c r="I22" s="22" t="s">
        <v>276</v>
      </c>
      <c r="J22" s="22" t="s">
        <v>301</v>
      </c>
      <c r="K22" s="55"/>
      <c r="L22" s="58"/>
      <c r="M22" s="23"/>
    </row>
    <row r="23" spans="1:13" ht="91" x14ac:dyDescent="0.35">
      <c r="A23" s="18">
        <v>19</v>
      </c>
      <c r="B23" s="35" t="s">
        <v>197</v>
      </c>
      <c r="C23" s="5" t="s">
        <v>196</v>
      </c>
      <c r="D23" s="19">
        <f>2888.35</f>
        <v>2888.35</v>
      </c>
      <c r="E23" s="19">
        <f t="shared" si="2"/>
        <v>866.505</v>
      </c>
      <c r="F23" s="20">
        <f t="shared" si="3"/>
        <v>2021.8449999999998</v>
      </c>
      <c r="G23" s="21" t="s">
        <v>14</v>
      </c>
      <c r="H23" s="38" t="s">
        <v>198</v>
      </c>
      <c r="I23" s="22" t="s">
        <v>276</v>
      </c>
      <c r="J23" s="22" t="s">
        <v>302</v>
      </c>
      <c r="K23" s="55"/>
      <c r="L23" s="58"/>
      <c r="M23" s="23"/>
    </row>
    <row r="24" spans="1:13" ht="91" x14ac:dyDescent="0.35">
      <c r="A24" s="18">
        <v>20</v>
      </c>
      <c r="B24" s="35" t="s">
        <v>200</v>
      </c>
      <c r="C24" s="5" t="s">
        <v>196</v>
      </c>
      <c r="D24" s="19">
        <f>1426.35</f>
        <v>1426.35</v>
      </c>
      <c r="E24" s="19">
        <f t="shared" si="2"/>
        <v>427.90499999999997</v>
      </c>
      <c r="F24" s="20">
        <f t="shared" si="3"/>
        <v>998.44499999999994</v>
      </c>
      <c r="G24" s="21" t="s">
        <v>14</v>
      </c>
      <c r="H24" s="38" t="s">
        <v>201</v>
      </c>
      <c r="I24" s="22" t="s">
        <v>276</v>
      </c>
      <c r="J24" s="22" t="s">
        <v>303</v>
      </c>
      <c r="K24" s="55"/>
      <c r="L24" s="58"/>
      <c r="M24" s="23"/>
    </row>
    <row r="25" spans="1:13" ht="91" x14ac:dyDescent="0.35">
      <c r="A25" s="18">
        <v>21</v>
      </c>
      <c r="B25" s="35" t="s">
        <v>224</v>
      </c>
      <c r="C25" s="5" t="s">
        <v>196</v>
      </c>
      <c r="D25" s="19">
        <f>429.55</f>
        <v>429.55</v>
      </c>
      <c r="E25" s="19">
        <f t="shared" si="2"/>
        <v>128.86500000000001</v>
      </c>
      <c r="F25" s="20">
        <f t="shared" si="3"/>
        <v>300.685</v>
      </c>
      <c r="G25" s="21" t="s">
        <v>14</v>
      </c>
      <c r="H25" s="38" t="s">
        <v>225</v>
      </c>
      <c r="I25" s="22" t="s">
        <v>267</v>
      </c>
      <c r="J25" s="22" t="s">
        <v>304</v>
      </c>
      <c r="K25" s="55"/>
      <c r="L25" s="58"/>
      <c r="M25" s="23"/>
    </row>
    <row r="26" spans="1:13" ht="91" x14ac:dyDescent="0.35">
      <c r="A26" s="18">
        <v>22</v>
      </c>
      <c r="B26" s="35" t="s">
        <v>222</v>
      </c>
      <c r="C26" s="5" t="s">
        <v>196</v>
      </c>
      <c r="D26" s="19">
        <f>429.55</f>
        <v>429.55</v>
      </c>
      <c r="E26" s="19">
        <f t="shared" si="2"/>
        <v>128.86500000000001</v>
      </c>
      <c r="F26" s="20">
        <f t="shared" si="3"/>
        <v>300.685</v>
      </c>
      <c r="G26" s="21" t="s">
        <v>14</v>
      </c>
      <c r="H26" s="38" t="s">
        <v>223</v>
      </c>
      <c r="I26" s="22" t="s">
        <v>267</v>
      </c>
      <c r="J26" s="22" t="s">
        <v>305</v>
      </c>
      <c r="K26" s="55"/>
      <c r="L26" s="58"/>
      <c r="M26" s="23"/>
    </row>
    <row r="27" spans="1:13" ht="104" x14ac:dyDescent="0.35">
      <c r="A27" s="18">
        <v>23</v>
      </c>
      <c r="B27" s="5" t="s">
        <v>220</v>
      </c>
      <c r="C27" s="5" t="s">
        <v>263</v>
      </c>
      <c r="D27" s="19">
        <f>515.46+300.69</f>
        <v>816.15000000000009</v>
      </c>
      <c r="E27" s="19">
        <f t="shared" si="2"/>
        <v>244.84500000000003</v>
      </c>
      <c r="F27" s="20">
        <f t="shared" si="3"/>
        <v>571.30500000000006</v>
      </c>
      <c r="G27" s="21" t="s">
        <v>14</v>
      </c>
      <c r="H27" s="39" t="s">
        <v>221</v>
      </c>
      <c r="I27" s="22" t="s">
        <v>277</v>
      </c>
      <c r="J27" s="22" t="s">
        <v>306</v>
      </c>
      <c r="K27" s="55"/>
      <c r="L27" s="58"/>
      <c r="M27" s="23"/>
    </row>
    <row r="28" spans="1:13" ht="78" x14ac:dyDescent="0.35">
      <c r="A28" s="18">
        <v>24</v>
      </c>
      <c r="B28" s="35" t="s">
        <v>228</v>
      </c>
      <c r="C28" s="5" t="s">
        <v>196</v>
      </c>
      <c r="D28" s="19">
        <f>1426.35</f>
        <v>1426.35</v>
      </c>
      <c r="E28" s="19">
        <f t="shared" si="2"/>
        <v>427.90499999999997</v>
      </c>
      <c r="F28" s="20">
        <f t="shared" si="3"/>
        <v>998.44499999999994</v>
      </c>
      <c r="G28" s="21" t="s">
        <v>14</v>
      </c>
      <c r="H28" s="38" t="s">
        <v>229</v>
      </c>
      <c r="I28" s="22" t="s">
        <v>278</v>
      </c>
      <c r="J28" s="22" t="s">
        <v>307</v>
      </c>
      <c r="K28" s="55"/>
      <c r="L28" s="58"/>
      <c r="M28" s="23"/>
    </row>
    <row r="29" spans="1:13" ht="91" x14ac:dyDescent="0.35">
      <c r="A29" s="18">
        <v>25</v>
      </c>
      <c r="B29" s="35" t="s">
        <v>226</v>
      </c>
      <c r="C29" s="5" t="s">
        <v>196</v>
      </c>
      <c r="D29" s="19">
        <f>5705.4</f>
        <v>5705.4</v>
      </c>
      <c r="E29" s="19">
        <f t="shared" si="2"/>
        <v>1711.62</v>
      </c>
      <c r="F29" s="20">
        <f t="shared" si="3"/>
        <v>3993.7799999999997</v>
      </c>
      <c r="G29" s="21" t="s">
        <v>14</v>
      </c>
      <c r="H29" s="38" t="s">
        <v>227</v>
      </c>
      <c r="I29" s="22" t="s">
        <v>278</v>
      </c>
      <c r="J29" s="22" t="s">
        <v>308</v>
      </c>
      <c r="K29" s="55"/>
      <c r="L29" s="58"/>
      <c r="M29" s="23"/>
    </row>
    <row r="30" spans="1:13" ht="91" x14ac:dyDescent="0.35">
      <c r="A30" s="18">
        <v>26</v>
      </c>
      <c r="B30" s="35" t="s">
        <v>230</v>
      </c>
      <c r="C30" s="5" t="s">
        <v>196</v>
      </c>
      <c r="D30" s="19">
        <f>3209.28</f>
        <v>3209.28</v>
      </c>
      <c r="E30" s="19">
        <f t="shared" si="2"/>
        <v>962.78399999999999</v>
      </c>
      <c r="F30" s="20">
        <f t="shared" si="3"/>
        <v>2246.4960000000001</v>
      </c>
      <c r="G30" s="21" t="s">
        <v>14</v>
      </c>
      <c r="H30" s="38" t="s">
        <v>231</v>
      </c>
      <c r="I30" s="22" t="s">
        <v>278</v>
      </c>
      <c r="J30" s="22" t="s">
        <v>309</v>
      </c>
      <c r="K30" s="55"/>
      <c r="L30" s="58"/>
      <c r="M30" s="23"/>
    </row>
    <row r="31" spans="1:13" ht="78" x14ac:dyDescent="0.35">
      <c r="A31" s="18">
        <v>27</v>
      </c>
      <c r="B31" s="35" t="s">
        <v>233</v>
      </c>
      <c r="C31" s="5" t="s">
        <v>232</v>
      </c>
      <c r="D31" s="19">
        <f>713.17</f>
        <v>713.17</v>
      </c>
      <c r="E31" s="19">
        <f t="shared" si="2"/>
        <v>213.95099999999999</v>
      </c>
      <c r="F31" s="20">
        <f t="shared" si="3"/>
        <v>499.21899999999994</v>
      </c>
      <c r="G31" s="21" t="s">
        <v>14</v>
      </c>
      <c r="H31" s="38" t="s">
        <v>234</v>
      </c>
      <c r="I31" s="22" t="s">
        <v>278</v>
      </c>
      <c r="J31" s="22" t="s">
        <v>310</v>
      </c>
      <c r="K31" s="55"/>
      <c r="L31" s="58"/>
      <c r="M31" s="23"/>
    </row>
    <row r="32" spans="1:13" ht="91" x14ac:dyDescent="0.35">
      <c r="A32" s="18">
        <v>28</v>
      </c>
      <c r="B32" s="35" t="s">
        <v>240</v>
      </c>
      <c r="C32" s="5" t="s">
        <v>196</v>
      </c>
      <c r="D32" s="19">
        <f>713.17</f>
        <v>713.17</v>
      </c>
      <c r="E32" s="19">
        <f t="shared" si="2"/>
        <v>213.95099999999999</v>
      </c>
      <c r="F32" s="20">
        <f t="shared" si="3"/>
        <v>499.21899999999994</v>
      </c>
      <c r="G32" s="21" t="s">
        <v>14</v>
      </c>
      <c r="H32" s="41" t="s">
        <v>241</v>
      </c>
      <c r="I32" s="22" t="s">
        <v>278</v>
      </c>
      <c r="J32" s="22" t="s">
        <v>311</v>
      </c>
      <c r="K32" s="55"/>
      <c r="L32" s="58"/>
      <c r="M32" s="23"/>
    </row>
    <row r="33" spans="1:13" ht="91" x14ac:dyDescent="0.35">
      <c r="A33" s="18">
        <v>29</v>
      </c>
      <c r="B33" s="35" t="s">
        <v>235</v>
      </c>
      <c r="C33" s="5" t="s">
        <v>196</v>
      </c>
      <c r="D33" s="19">
        <f>1782.94</f>
        <v>1782.94</v>
      </c>
      <c r="E33" s="19">
        <f t="shared" si="2"/>
        <v>534.88199999999995</v>
      </c>
      <c r="F33" s="20">
        <f t="shared" si="3"/>
        <v>1248.058</v>
      </c>
      <c r="G33" s="21" t="s">
        <v>14</v>
      </c>
      <c r="H33" s="38" t="s">
        <v>236</v>
      </c>
      <c r="I33" s="22" t="s">
        <v>279</v>
      </c>
      <c r="J33" s="22" t="s">
        <v>312</v>
      </c>
      <c r="K33" s="55"/>
      <c r="L33" s="58"/>
      <c r="M33" s="23"/>
    </row>
    <row r="34" spans="1:13" ht="78" x14ac:dyDescent="0.35">
      <c r="A34" s="18">
        <v>30</v>
      </c>
      <c r="B34" s="35" t="s">
        <v>238</v>
      </c>
      <c r="C34" s="5" t="s">
        <v>237</v>
      </c>
      <c r="D34" s="19">
        <f>4651.12</f>
        <v>4651.12</v>
      </c>
      <c r="E34" s="19">
        <f t="shared" si="2"/>
        <v>1395.336</v>
      </c>
      <c r="F34" s="20">
        <f t="shared" si="3"/>
        <v>3255.7839999999997</v>
      </c>
      <c r="G34" s="21" t="s">
        <v>14</v>
      </c>
      <c r="H34" s="38" t="s">
        <v>239</v>
      </c>
      <c r="I34" s="22" t="s">
        <v>280</v>
      </c>
      <c r="J34" s="22" t="s">
        <v>313</v>
      </c>
      <c r="K34" s="55"/>
      <c r="L34" s="58"/>
      <c r="M34" s="23"/>
    </row>
    <row r="35" spans="1:13" ht="91" x14ac:dyDescent="0.35">
      <c r="A35" s="18">
        <v>31</v>
      </c>
      <c r="B35" s="35" t="s">
        <v>218</v>
      </c>
      <c r="C35" s="5" t="s">
        <v>196</v>
      </c>
      <c r="D35" s="19">
        <f>713.17</f>
        <v>713.17</v>
      </c>
      <c r="E35" s="19">
        <f>D35*30%</f>
        <v>213.95099999999999</v>
      </c>
      <c r="F35" s="20">
        <f>D35-E35</f>
        <v>499.21899999999994</v>
      </c>
      <c r="G35" s="21" t="s">
        <v>14</v>
      </c>
      <c r="H35" s="38" t="s">
        <v>219</v>
      </c>
      <c r="I35" s="22" t="s">
        <v>281</v>
      </c>
      <c r="J35" s="22" t="s">
        <v>314</v>
      </c>
      <c r="K35" s="55"/>
      <c r="L35" s="58"/>
      <c r="M35" s="23"/>
    </row>
    <row r="36" spans="1:13" ht="91" x14ac:dyDescent="0.35">
      <c r="A36" s="18">
        <v>32</v>
      </c>
      <c r="B36" s="35" t="s">
        <v>242</v>
      </c>
      <c r="C36" s="5" t="s">
        <v>196</v>
      </c>
      <c r="D36" s="19">
        <f>713.17</f>
        <v>713.17</v>
      </c>
      <c r="E36" s="19">
        <f t="shared" ref="E36" si="4">D36*30%</f>
        <v>213.95099999999999</v>
      </c>
      <c r="F36" s="20">
        <f t="shared" ref="F36" si="5">D36-E36</f>
        <v>499.21899999999994</v>
      </c>
      <c r="G36" s="21" t="s">
        <v>14</v>
      </c>
      <c r="H36" s="38" t="s">
        <v>243</v>
      </c>
      <c r="I36" s="22" t="s">
        <v>282</v>
      </c>
      <c r="J36" s="22" t="s">
        <v>315</v>
      </c>
      <c r="K36" s="56"/>
      <c r="L36" s="59"/>
      <c r="M36" s="23"/>
    </row>
    <row r="37" spans="1:13" ht="17.5" x14ac:dyDescent="0.35">
      <c r="C37" s="2" t="s">
        <v>15</v>
      </c>
      <c r="D37" s="3">
        <f>SUM(D5:D36)</f>
        <v>70756.779999999984</v>
      </c>
      <c r="E37" s="3">
        <f>SUM(E5:E36)</f>
        <v>21227.034</v>
      </c>
      <c r="F37" s="4">
        <f>SUM(F5:F36)</f>
        <v>49529.745999999977</v>
      </c>
    </row>
    <row r="39" spans="1:13" x14ac:dyDescent="0.35">
      <c r="C39" s="32"/>
      <c r="D39" s="30"/>
    </row>
    <row r="40" spans="1:13" x14ac:dyDescent="0.35">
      <c r="D40" s="30"/>
      <c r="E40" s="30"/>
      <c r="F40" s="30"/>
    </row>
    <row r="42" spans="1:13" ht="30" customHeight="1" x14ac:dyDescent="0.35">
      <c r="B42" s="31"/>
      <c r="C42" s="33">
        <v>70757</v>
      </c>
      <c r="F42" s="28"/>
    </row>
    <row r="43" spans="1:13" ht="30" customHeight="1" x14ac:dyDescent="0.35">
      <c r="B43" s="31" t="s">
        <v>16</v>
      </c>
      <c r="C43" s="33">
        <v>21227</v>
      </c>
    </row>
    <row r="44" spans="1:13" ht="30" customHeight="1" x14ac:dyDescent="0.35">
      <c r="B44" s="31" t="s">
        <v>26</v>
      </c>
      <c r="C44" s="33">
        <f>C42-C43</f>
        <v>49530</v>
      </c>
    </row>
  </sheetData>
  <mergeCells count="12">
    <mergeCell ref="A1:B1"/>
    <mergeCell ref="K5:K36"/>
    <mergeCell ref="L5:L36"/>
    <mergeCell ref="M3:M4"/>
    <mergeCell ref="A2:L2"/>
    <mergeCell ref="A3:A4"/>
    <mergeCell ref="B3:B4"/>
    <mergeCell ref="C3:C4"/>
    <mergeCell ref="D3:D4"/>
    <mergeCell ref="E3:E4"/>
    <mergeCell ref="F3:F4"/>
    <mergeCell ref="G3:L3"/>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63662-2268-4238-B87C-3FADFCAFDF7A}">
  <dimension ref="A2:M28"/>
  <sheetViews>
    <sheetView topLeftCell="E1" zoomScaleNormal="100" workbookViewId="0">
      <selection activeCell="K5" sqref="K5:K20"/>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8" width="16.54296875" customWidth="1"/>
    <col min="9" max="9" width="22.08984375" customWidth="1"/>
    <col min="10" max="10" width="18.54296875" customWidth="1"/>
    <col min="11" max="11" width="16.54296875" customWidth="1"/>
    <col min="12" max="12" width="25.7265625" customWidth="1"/>
    <col min="13" max="13" width="28.1796875" customWidth="1"/>
  </cols>
  <sheetData>
    <row r="2" spans="1:13" ht="22.5" x14ac:dyDescent="0.45">
      <c r="A2" s="61" t="s">
        <v>63</v>
      </c>
      <c r="B2" s="62"/>
      <c r="C2" s="62"/>
      <c r="D2" s="62"/>
      <c r="E2" s="62"/>
      <c r="F2" s="62"/>
      <c r="G2" s="62"/>
      <c r="H2" s="62"/>
      <c r="I2" s="62"/>
      <c r="J2" s="62"/>
      <c r="K2" s="62"/>
      <c r="L2" s="62"/>
    </row>
    <row r="3" spans="1:13" x14ac:dyDescent="0.35">
      <c r="A3" s="63" t="s">
        <v>0</v>
      </c>
      <c r="B3" s="65" t="s">
        <v>1</v>
      </c>
      <c r="C3" s="63" t="s">
        <v>2</v>
      </c>
      <c r="D3" s="63" t="s">
        <v>3</v>
      </c>
      <c r="E3" s="63" t="s">
        <v>4</v>
      </c>
      <c r="F3" s="67" t="s">
        <v>5</v>
      </c>
      <c r="G3" s="69" t="s">
        <v>6</v>
      </c>
      <c r="H3" s="70"/>
      <c r="I3" s="70"/>
      <c r="J3" s="70"/>
      <c r="K3" s="70"/>
      <c r="L3" s="70"/>
      <c r="M3" s="60" t="s">
        <v>7</v>
      </c>
    </row>
    <row r="4" spans="1:13" ht="104" x14ac:dyDescent="0.35">
      <c r="A4" s="64"/>
      <c r="B4" s="66"/>
      <c r="C4" s="64"/>
      <c r="D4" s="64"/>
      <c r="E4" s="64"/>
      <c r="F4" s="68"/>
      <c r="G4" s="1" t="s">
        <v>8</v>
      </c>
      <c r="H4" s="1" t="s">
        <v>9</v>
      </c>
      <c r="I4" s="1" t="s">
        <v>10</v>
      </c>
      <c r="J4" s="1" t="s">
        <v>11</v>
      </c>
      <c r="K4" s="1" t="s">
        <v>12</v>
      </c>
      <c r="L4" s="29" t="s">
        <v>13</v>
      </c>
      <c r="M4" s="60"/>
    </row>
    <row r="5" spans="1:13" ht="117" x14ac:dyDescent="0.35">
      <c r="A5" s="18">
        <v>1</v>
      </c>
      <c r="B5" s="5" t="s">
        <v>80</v>
      </c>
      <c r="C5" s="5" t="s">
        <v>66</v>
      </c>
      <c r="D5" s="19">
        <v>3368.64</v>
      </c>
      <c r="E5" s="19">
        <f t="shared" ref="E5:E12" si="0">D5*30%</f>
        <v>1010.5919999999999</v>
      </c>
      <c r="F5" s="20">
        <f t="shared" ref="F5:F12" si="1">D5-E5</f>
        <v>2358.0479999999998</v>
      </c>
      <c r="G5" s="21" t="s">
        <v>14</v>
      </c>
      <c r="H5" s="22" t="s">
        <v>127</v>
      </c>
      <c r="I5" s="22" t="s">
        <v>83</v>
      </c>
      <c r="J5" s="22" t="s">
        <v>99</v>
      </c>
      <c r="K5" s="72" t="s">
        <v>131</v>
      </c>
      <c r="L5" s="71" t="s">
        <v>64</v>
      </c>
      <c r="M5" s="23"/>
    </row>
    <row r="6" spans="1:13" ht="117" x14ac:dyDescent="0.35">
      <c r="A6" s="18">
        <v>2</v>
      </c>
      <c r="B6" s="5" t="s">
        <v>79</v>
      </c>
      <c r="C6" s="5" t="s">
        <v>66</v>
      </c>
      <c r="D6" s="19">
        <v>3059.85</v>
      </c>
      <c r="E6" s="19">
        <f t="shared" si="0"/>
        <v>917.95499999999993</v>
      </c>
      <c r="F6" s="20">
        <f t="shared" si="1"/>
        <v>2141.895</v>
      </c>
      <c r="G6" s="21" t="s">
        <v>14</v>
      </c>
      <c r="H6" s="22" t="s">
        <v>129</v>
      </c>
      <c r="I6" s="22" t="s">
        <v>84</v>
      </c>
      <c r="J6" s="22" t="s">
        <v>100</v>
      </c>
      <c r="K6" s="73"/>
      <c r="L6" s="58"/>
      <c r="M6" s="23"/>
    </row>
    <row r="7" spans="1:13" ht="117" x14ac:dyDescent="0.35">
      <c r="A7" s="18">
        <v>3</v>
      </c>
      <c r="B7" s="5" t="s">
        <v>78</v>
      </c>
      <c r="C7" s="5" t="s">
        <v>66</v>
      </c>
      <c r="D7" s="19">
        <v>4491.5200000000004</v>
      </c>
      <c r="E7" s="19">
        <f t="shared" si="0"/>
        <v>1347.4560000000001</v>
      </c>
      <c r="F7" s="20">
        <f t="shared" si="1"/>
        <v>3144.0640000000003</v>
      </c>
      <c r="G7" s="21" t="s">
        <v>14</v>
      </c>
      <c r="H7" s="22" t="s">
        <v>128</v>
      </c>
      <c r="I7" s="22" t="s">
        <v>85</v>
      </c>
      <c r="J7" s="22" t="s">
        <v>101</v>
      </c>
      <c r="K7" s="73"/>
      <c r="L7" s="58"/>
      <c r="M7" s="23"/>
    </row>
    <row r="8" spans="1:13" ht="117" x14ac:dyDescent="0.35">
      <c r="A8" s="18">
        <v>4</v>
      </c>
      <c r="B8" s="5" t="s">
        <v>67</v>
      </c>
      <c r="C8" s="5" t="s">
        <v>66</v>
      </c>
      <c r="D8" s="19">
        <v>871.2</v>
      </c>
      <c r="E8" s="19">
        <f t="shared" si="0"/>
        <v>261.36</v>
      </c>
      <c r="F8" s="20">
        <f t="shared" si="1"/>
        <v>609.84</v>
      </c>
      <c r="G8" s="21" t="s">
        <v>14</v>
      </c>
      <c r="H8" s="22" t="s">
        <v>126</v>
      </c>
      <c r="I8" s="22" t="s">
        <v>86</v>
      </c>
      <c r="J8" s="22" t="s">
        <v>102</v>
      </c>
      <c r="K8" s="73"/>
      <c r="L8" s="58"/>
      <c r="M8" s="23"/>
    </row>
    <row r="9" spans="1:13" ht="117" x14ac:dyDescent="0.35">
      <c r="A9" s="18">
        <v>5</v>
      </c>
      <c r="B9" s="5" t="s">
        <v>65</v>
      </c>
      <c r="C9" s="5" t="s">
        <v>66</v>
      </c>
      <c r="D9" s="19">
        <v>4491.5200000000004</v>
      </c>
      <c r="E9" s="19">
        <f t="shared" si="0"/>
        <v>1347.4560000000001</v>
      </c>
      <c r="F9" s="20">
        <f t="shared" si="1"/>
        <v>3144.0640000000003</v>
      </c>
      <c r="G9" s="21" t="s">
        <v>14</v>
      </c>
      <c r="H9" s="22" t="s">
        <v>124</v>
      </c>
      <c r="I9" s="22" t="s">
        <v>87</v>
      </c>
      <c r="J9" s="22" t="s">
        <v>103</v>
      </c>
      <c r="K9" s="73"/>
      <c r="L9" s="58"/>
      <c r="M9" s="23"/>
    </row>
    <row r="10" spans="1:13" ht="117" x14ac:dyDescent="0.35">
      <c r="A10" s="18">
        <v>6</v>
      </c>
      <c r="B10" s="5" t="s">
        <v>68</v>
      </c>
      <c r="C10" s="5" t="s">
        <v>66</v>
      </c>
      <c r="D10" s="19">
        <v>1452</v>
      </c>
      <c r="E10" s="19">
        <f t="shared" si="0"/>
        <v>435.59999999999997</v>
      </c>
      <c r="F10" s="20">
        <f t="shared" si="1"/>
        <v>1016.4000000000001</v>
      </c>
      <c r="G10" s="21" t="s">
        <v>14</v>
      </c>
      <c r="H10" s="22" t="s">
        <v>125</v>
      </c>
      <c r="I10" s="22" t="s">
        <v>88</v>
      </c>
      <c r="J10" s="22" t="s">
        <v>104</v>
      </c>
      <c r="K10" s="73"/>
      <c r="L10" s="58"/>
      <c r="M10" s="23"/>
    </row>
    <row r="11" spans="1:13" ht="117" x14ac:dyDescent="0.35">
      <c r="A11" s="18">
        <v>7</v>
      </c>
      <c r="B11" s="5" t="s">
        <v>74</v>
      </c>
      <c r="C11" s="5" t="s">
        <v>66</v>
      </c>
      <c r="D11" s="19">
        <v>4491.5200000000004</v>
      </c>
      <c r="E11" s="19">
        <f t="shared" si="0"/>
        <v>1347.4560000000001</v>
      </c>
      <c r="F11" s="20">
        <f t="shared" si="1"/>
        <v>3144.0640000000003</v>
      </c>
      <c r="G11" s="21" t="s">
        <v>14</v>
      </c>
      <c r="H11" s="22" t="s">
        <v>130</v>
      </c>
      <c r="I11" s="22" t="s">
        <v>89</v>
      </c>
      <c r="J11" s="22" t="s">
        <v>105</v>
      </c>
      <c r="K11" s="73"/>
      <c r="L11" s="58"/>
      <c r="M11" s="23"/>
    </row>
    <row r="12" spans="1:13" ht="117" x14ac:dyDescent="0.35">
      <c r="A12" s="18">
        <v>8</v>
      </c>
      <c r="B12" s="5" t="s">
        <v>69</v>
      </c>
      <c r="C12" s="5" t="s">
        <v>66</v>
      </c>
      <c r="D12" s="19">
        <v>14036</v>
      </c>
      <c r="E12" s="19">
        <f t="shared" si="0"/>
        <v>4210.8</v>
      </c>
      <c r="F12" s="20">
        <f t="shared" si="1"/>
        <v>9825.2000000000007</v>
      </c>
      <c r="G12" s="21" t="s">
        <v>14</v>
      </c>
      <c r="H12" s="22" t="s">
        <v>123</v>
      </c>
      <c r="I12" s="22" t="s">
        <v>90</v>
      </c>
      <c r="J12" s="22" t="s">
        <v>106</v>
      </c>
      <c r="K12" s="73"/>
      <c r="L12" s="58"/>
      <c r="M12" s="23"/>
    </row>
    <row r="13" spans="1:13" ht="117" x14ac:dyDescent="0.35">
      <c r="A13" s="18">
        <v>9</v>
      </c>
      <c r="B13" s="5" t="s">
        <v>75</v>
      </c>
      <c r="C13" s="5" t="s">
        <v>66</v>
      </c>
      <c r="D13" s="19">
        <v>1200.32</v>
      </c>
      <c r="E13" s="19">
        <f t="shared" ref="E13" si="2">D13*30%</f>
        <v>360.09599999999995</v>
      </c>
      <c r="F13" s="20">
        <f t="shared" ref="F13" si="3">D13-E13</f>
        <v>840.22399999999993</v>
      </c>
      <c r="G13" s="21" t="s">
        <v>14</v>
      </c>
      <c r="H13" s="22" t="s">
        <v>122</v>
      </c>
      <c r="I13" s="22" t="s">
        <v>91</v>
      </c>
      <c r="J13" s="22" t="s">
        <v>107</v>
      </c>
      <c r="K13" s="73"/>
      <c r="L13" s="58"/>
      <c r="M13" s="23"/>
    </row>
    <row r="14" spans="1:13" ht="117" x14ac:dyDescent="0.35">
      <c r="A14" s="18">
        <v>10</v>
      </c>
      <c r="B14" s="5" t="s">
        <v>82</v>
      </c>
      <c r="C14" s="5" t="s">
        <v>66</v>
      </c>
      <c r="D14" s="19">
        <v>1800.48</v>
      </c>
      <c r="E14" s="19">
        <f>D14*30%</f>
        <v>540.14400000000001</v>
      </c>
      <c r="F14" s="20">
        <f>D14-E14</f>
        <v>1260.336</v>
      </c>
      <c r="G14" s="21" t="s">
        <v>14</v>
      </c>
      <c r="H14" s="22" t="s">
        <v>121</v>
      </c>
      <c r="I14" s="22" t="s">
        <v>92</v>
      </c>
      <c r="J14" s="22" t="s">
        <v>108</v>
      </c>
      <c r="K14" s="73"/>
      <c r="L14" s="58"/>
      <c r="M14" s="23"/>
    </row>
    <row r="15" spans="1:13" ht="117" x14ac:dyDescent="0.35">
      <c r="A15" s="18">
        <v>11</v>
      </c>
      <c r="B15" s="5" t="s">
        <v>76</v>
      </c>
      <c r="C15" s="5" t="s">
        <v>77</v>
      </c>
      <c r="D15" s="19">
        <v>2093.3000000000002</v>
      </c>
      <c r="E15" s="19">
        <f t="shared" ref="E15:E20" si="4">D15*30%</f>
        <v>627.99</v>
      </c>
      <c r="F15" s="20">
        <f t="shared" ref="F15:F20" si="5">D15-E15</f>
        <v>1465.3100000000002</v>
      </c>
      <c r="G15" s="21" t="s">
        <v>14</v>
      </c>
      <c r="H15" s="22" t="s">
        <v>120</v>
      </c>
      <c r="I15" s="22" t="s">
        <v>93</v>
      </c>
      <c r="J15" s="22" t="s">
        <v>109</v>
      </c>
      <c r="K15" s="73"/>
      <c r="L15" s="58"/>
      <c r="M15" s="23"/>
    </row>
    <row r="16" spans="1:13" ht="117" x14ac:dyDescent="0.35">
      <c r="A16" s="18">
        <v>12</v>
      </c>
      <c r="B16" s="5" t="s">
        <v>70</v>
      </c>
      <c r="C16" s="5" t="s">
        <v>72</v>
      </c>
      <c r="D16" s="19">
        <v>4336.6400000000003</v>
      </c>
      <c r="E16" s="19">
        <f t="shared" si="4"/>
        <v>1300.992</v>
      </c>
      <c r="F16" s="20">
        <f t="shared" si="5"/>
        <v>3035.6480000000001</v>
      </c>
      <c r="G16" s="21" t="s">
        <v>14</v>
      </c>
      <c r="H16" s="75" t="s">
        <v>119</v>
      </c>
      <c r="I16" s="22" t="s">
        <v>94</v>
      </c>
      <c r="J16" s="22" t="s">
        <v>110</v>
      </c>
      <c r="K16" s="73"/>
      <c r="L16" s="58"/>
      <c r="M16" s="23"/>
    </row>
    <row r="17" spans="1:13" ht="117" x14ac:dyDescent="0.35">
      <c r="A17" s="18">
        <v>13</v>
      </c>
      <c r="B17" s="5" t="s">
        <v>71</v>
      </c>
      <c r="C17" s="5" t="s">
        <v>72</v>
      </c>
      <c r="D17" s="19">
        <v>2168.3200000000002</v>
      </c>
      <c r="E17" s="19">
        <f t="shared" si="4"/>
        <v>650.49599999999998</v>
      </c>
      <c r="F17" s="20">
        <f t="shared" si="5"/>
        <v>1517.8240000000001</v>
      </c>
      <c r="G17" s="21" t="s">
        <v>14</v>
      </c>
      <c r="H17" s="76"/>
      <c r="I17" s="22" t="s">
        <v>95</v>
      </c>
      <c r="J17" s="22" t="s">
        <v>111</v>
      </c>
      <c r="K17" s="73"/>
      <c r="L17" s="58"/>
      <c r="M17" s="23"/>
    </row>
    <row r="18" spans="1:13" ht="117" x14ac:dyDescent="0.35">
      <c r="A18" s="18">
        <v>14</v>
      </c>
      <c r="B18" s="5" t="s">
        <v>73</v>
      </c>
      <c r="C18" s="5" t="s">
        <v>66</v>
      </c>
      <c r="D18" s="19">
        <v>2168.3200000000002</v>
      </c>
      <c r="E18" s="19">
        <f t="shared" si="4"/>
        <v>650.49599999999998</v>
      </c>
      <c r="F18" s="20">
        <f t="shared" si="5"/>
        <v>1517.8240000000001</v>
      </c>
      <c r="G18" s="21" t="s">
        <v>14</v>
      </c>
      <c r="H18" s="22" t="s">
        <v>118</v>
      </c>
      <c r="I18" s="22" t="s">
        <v>96</v>
      </c>
      <c r="J18" s="22" t="s">
        <v>112</v>
      </c>
      <c r="K18" s="73"/>
      <c r="L18" s="58"/>
      <c r="M18" s="23"/>
    </row>
    <row r="19" spans="1:13" ht="117" x14ac:dyDescent="0.35">
      <c r="A19" s="18">
        <v>15</v>
      </c>
      <c r="B19" s="5" t="s">
        <v>113</v>
      </c>
      <c r="C19" s="5" t="s">
        <v>66</v>
      </c>
      <c r="D19" s="19">
        <v>3717.12</v>
      </c>
      <c r="E19" s="19">
        <f t="shared" ref="E19" si="6">D19*30%</f>
        <v>1115.136</v>
      </c>
      <c r="F19" s="20">
        <f t="shared" ref="F19" si="7">D19-E19</f>
        <v>2601.9839999999999</v>
      </c>
      <c r="G19" s="21" t="s">
        <v>14</v>
      </c>
      <c r="H19" s="22" t="s">
        <v>117</v>
      </c>
      <c r="I19" s="22" t="s">
        <v>97</v>
      </c>
      <c r="J19" s="22" t="s">
        <v>114</v>
      </c>
      <c r="K19" s="73"/>
      <c r="L19" s="58"/>
      <c r="M19" s="23"/>
    </row>
    <row r="20" spans="1:13" ht="117" x14ac:dyDescent="0.35">
      <c r="A20" s="18">
        <v>16</v>
      </c>
      <c r="B20" s="5" t="s">
        <v>81</v>
      </c>
      <c r="C20" s="5" t="s">
        <v>66</v>
      </c>
      <c r="D20" s="19">
        <v>6195.2</v>
      </c>
      <c r="E20" s="19">
        <f t="shared" si="4"/>
        <v>1858.56</v>
      </c>
      <c r="F20" s="20">
        <f t="shared" si="5"/>
        <v>4336.6399999999994</v>
      </c>
      <c r="G20" s="21" t="s">
        <v>14</v>
      </c>
      <c r="H20" s="22" t="s">
        <v>116</v>
      </c>
      <c r="I20" s="22" t="s">
        <v>98</v>
      </c>
      <c r="J20" s="22" t="s">
        <v>115</v>
      </c>
      <c r="K20" s="74"/>
      <c r="L20" s="59"/>
      <c r="M20" s="23"/>
    </row>
    <row r="21" spans="1:13" ht="17.5" x14ac:dyDescent="0.35">
      <c r="C21" s="2" t="s">
        <v>15</v>
      </c>
      <c r="D21" s="3">
        <f>SUM(D5:D20)</f>
        <v>59941.950000000004</v>
      </c>
      <c r="E21" s="3">
        <f>SUM(E5:E20)</f>
        <v>17982.584999999999</v>
      </c>
      <c r="F21" s="4">
        <f>SUM(F5:F20)</f>
        <v>41959.364999999998</v>
      </c>
    </row>
    <row r="23" spans="1:13" x14ac:dyDescent="0.35">
      <c r="C23" s="32"/>
      <c r="D23" s="30"/>
    </row>
    <row r="24" spans="1:13" x14ac:dyDescent="0.35">
      <c r="D24" s="30"/>
      <c r="E24" s="30"/>
      <c r="F24" s="30"/>
    </row>
    <row r="26" spans="1:13" ht="30" customHeight="1" x14ac:dyDescent="0.35">
      <c r="B26" s="31" t="s">
        <v>59</v>
      </c>
      <c r="C26" s="33">
        <v>59942</v>
      </c>
      <c r="F26" s="28"/>
    </row>
    <row r="27" spans="1:13" ht="30" customHeight="1" x14ac:dyDescent="0.35">
      <c r="B27" s="31" t="s">
        <v>16</v>
      </c>
      <c r="C27" s="33">
        <v>17983</v>
      </c>
    </row>
    <row r="28" spans="1:13" ht="30" customHeight="1" x14ac:dyDescent="0.35">
      <c r="B28" s="31" t="s">
        <v>26</v>
      </c>
      <c r="C28" s="33">
        <f>C26-C27</f>
        <v>41959</v>
      </c>
    </row>
  </sheetData>
  <mergeCells count="12">
    <mergeCell ref="M3:M4"/>
    <mergeCell ref="L5:L20"/>
    <mergeCell ref="K5:K20"/>
    <mergeCell ref="A2:L2"/>
    <mergeCell ref="A3:A4"/>
    <mergeCell ref="B3:B4"/>
    <mergeCell ref="C3:C4"/>
    <mergeCell ref="D3:D4"/>
    <mergeCell ref="E3:E4"/>
    <mergeCell ref="F3:F4"/>
    <mergeCell ref="G3:L3"/>
    <mergeCell ref="H16:H1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1F3F6-486F-490A-8A70-71C0B2BC272B}">
  <dimension ref="A2:M26"/>
  <sheetViews>
    <sheetView topLeftCell="A18" zoomScale="90" zoomScaleNormal="90" workbookViewId="0">
      <selection activeCell="K5" sqref="K5:K18"/>
    </sheetView>
  </sheetViews>
  <sheetFormatPr defaultRowHeight="14.5" x14ac:dyDescent="0.35"/>
  <cols>
    <col min="2" max="2" width="43.26953125" customWidth="1"/>
    <col min="3" max="3" width="23.54296875" customWidth="1"/>
    <col min="4" max="4" width="14.36328125" customWidth="1"/>
    <col min="5" max="5" width="12.81640625" customWidth="1"/>
    <col min="6" max="6" width="14.36328125" customWidth="1"/>
    <col min="7" max="8" width="16.54296875" customWidth="1"/>
    <col min="9" max="9" width="22.08984375" customWidth="1"/>
    <col min="10" max="10" width="18.54296875" customWidth="1"/>
    <col min="11" max="11" width="16.54296875" customWidth="1"/>
    <col min="12" max="12" width="25.7265625" customWidth="1"/>
    <col min="13" max="13" width="28.1796875" customWidth="1"/>
  </cols>
  <sheetData>
    <row r="2" spans="1:13" ht="22.5" x14ac:dyDescent="0.45">
      <c r="A2" s="61" t="s">
        <v>178</v>
      </c>
      <c r="B2" s="62"/>
      <c r="C2" s="62"/>
      <c r="D2" s="62"/>
      <c r="E2" s="62"/>
      <c r="F2" s="62"/>
      <c r="G2" s="62"/>
      <c r="H2" s="62"/>
      <c r="I2" s="62"/>
      <c r="J2" s="62"/>
      <c r="K2" s="62"/>
      <c r="L2" s="62"/>
    </row>
    <row r="3" spans="1:13" x14ac:dyDescent="0.35">
      <c r="A3" s="63" t="s">
        <v>0</v>
      </c>
      <c r="B3" s="65" t="s">
        <v>1</v>
      </c>
      <c r="C3" s="63" t="s">
        <v>2</v>
      </c>
      <c r="D3" s="63" t="s">
        <v>3</v>
      </c>
      <c r="E3" s="63" t="s">
        <v>4</v>
      </c>
      <c r="F3" s="67" t="s">
        <v>5</v>
      </c>
      <c r="G3" s="69" t="s">
        <v>6</v>
      </c>
      <c r="H3" s="70"/>
      <c r="I3" s="70"/>
      <c r="J3" s="70"/>
      <c r="K3" s="70"/>
      <c r="L3" s="70"/>
      <c r="M3" s="60" t="s">
        <v>7</v>
      </c>
    </row>
    <row r="4" spans="1:13" ht="104" x14ac:dyDescent="0.35">
      <c r="A4" s="64"/>
      <c r="B4" s="66"/>
      <c r="C4" s="64"/>
      <c r="D4" s="64"/>
      <c r="E4" s="64"/>
      <c r="F4" s="68"/>
      <c r="G4" s="1" t="s">
        <v>8</v>
      </c>
      <c r="H4" s="1" t="s">
        <v>9</v>
      </c>
      <c r="I4" s="1" t="s">
        <v>10</v>
      </c>
      <c r="J4" s="1" t="s">
        <v>11</v>
      </c>
      <c r="K4" s="1" t="s">
        <v>12</v>
      </c>
      <c r="L4" s="29" t="s">
        <v>13</v>
      </c>
      <c r="M4" s="60"/>
    </row>
    <row r="5" spans="1:13" ht="133.5" customHeight="1" x14ac:dyDescent="0.35">
      <c r="A5" s="18">
        <v>1</v>
      </c>
      <c r="B5" s="5" t="s">
        <v>146</v>
      </c>
      <c r="C5" s="5" t="s">
        <v>147</v>
      </c>
      <c r="D5" s="19">
        <v>6618.65</v>
      </c>
      <c r="E5" s="19">
        <f t="shared" ref="E5:E13" si="0">D5*30%</f>
        <v>1985.5949999999998</v>
      </c>
      <c r="F5" s="20">
        <f t="shared" ref="F5:F13" si="1">D5-E5</f>
        <v>4633.0550000000003</v>
      </c>
      <c r="G5" s="21" t="s">
        <v>14</v>
      </c>
      <c r="H5" s="22" t="s">
        <v>179</v>
      </c>
      <c r="I5" s="22" t="s">
        <v>163</v>
      </c>
      <c r="J5" s="22" t="s">
        <v>151</v>
      </c>
      <c r="K5" s="72" t="s">
        <v>132</v>
      </c>
      <c r="L5" s="71" t="s">
        <v>177</v>
      </c>
      <c r="M5" s="23"/>
    </row>
    <row r="6" spans="1:13" ht="130" x14ac:dyDescent="0.35">
      <c r="A6" s="18">
        <v>2</v>
      </c>
      <c r="B6" s="5" t="s">
        <v>148</v>
      </c>
      <c r="C6" s="5" t="s">
        <v>136</v>
      </c>
      <c r="D6" s="19">
        <v>8748.2999999999993</v>
      </c>
      <c r="E6" s="19">
        <f t="shared" si="0"/>
        <v>2624.49</v>
      </c>
      <c r="F6" s="20">
        <f t="shared" si="1"/>
        <v>6123.8099999999995</v>
      </c>
      <c r="G6" s="21" t="s">
        <v>14</v>
      </c>
      <c r="H6" s="22" t="s">
        <v>180</v>
      </c>
      <c r="I6" s="22" t="s">
        <v>164</v>
      </c>
      <c r="J6" s="22" t="s">
        <v>152</v>
      </c>
      <c r="K6" s="73"/>
      <c r="L6" s="58"/>
      <c r="M6" s="23"/>
    </row>
    <row r="7" spans="1:13" ht="143" x14ac:dyDescent="0.35">
      <c r="A7" s="18">
        <v>3</v>
      </c>
      <c r="B7" s="5" t="s">
        <v>149</v>
      </c>
      <c r="C7" s="5" t="s">
        <v>140</v>
      </c>
      <c r="D7" s="19">
        <v>8275.6299999999992</v>
      </c>
      <c r="E7" s="19">
        <f t="shared" si="0"/>
        <v>2482.6889999999999</v>
      </c>
      <c r="F7" s="20">
        <f t="shared" si="1"/>
        <v>5792.9409999999989</v>
      </c>
      <c r="G7" s="21" t="s">
        <v>14</v>
      </c>
      <c r="H7" s="22" t="s">
        <v>181</v>
      </c>
      <c r="I7" s="22" t="s">
        <v>165</v>
      </c>
      <c r="J7" s="22" t="s">
        <v>153</v>
      </c>
      <c r="K7" s="73"/>
      <c r="L7" s="58"/>
      <c r="M7" s="23"/>
    </row>
    <row r="8" spans="1:13" ht="143" x14ac:dyDescent="0.35">
      <c r="A8" s="18">
        <v>4</v>
      </c>
      <c r="B8" s="5" t="s">
        <v>150</v>
      </c>
      <c r="C8" s="5" t="s">
        <v>140</v>
      </c>
      <c r="D8" s="19">
        <v>7776.23</v>
      </c>
      <c r="E8" s="19">
        <f t="shared" si="0"/>
        <v>2332.8689999999997</v>
      </c>
      <c r="F8" s="20">
        <f t="shared" si="1"/>
        <v>5443.3609999999999</v>
      </c>
      <c r="G8" s="21" t="s">
        <v>14</v>
      </c>
      <c r="H8" s="22" t="s">
        <v>182</v>
      </c>
      <c r="I8" s="22" t="s">
        <v>166</v>
      </c>
      <c r="J8" s="22" t="s">
        <v>154</v>
      </c>
      <c r="K8" s="73"/>
      <c r="L8" s="58"/>
      <c r="M8" s="23"/>
    </row>
    <row r="9" spans="1:13" ht="143" x14ac:dyDescent="0.35">
      <c r="A9" s="18">
        <v>5</v>
      </c>
      <c r="B9" s="5" t="s">
        <v>133</v>
      </c>
      <c r="C9" s="5" t="s">
        <v>134</v>
      </c>
      <c r="D9" s="19">
        <v>12381.2</v>
      </c>
      <c r="E9" s="19">
        <f t="shared" si="0"/>
        <v>3714.36</v>
      </c>
      <c r="F9" s="20">
        <f t="shared" si="1"/>
        <v>8666.84</v>
      </c>
      <c r="G9" s="21" t="s">
        <v>14</v>
      </c>
      <c r="H9" s="22" t="s">
        <v>183</v>
      </c>
      <c r="I9" s="22" t="s">
        <v>167</v>
      </c>
      <c r="J9" s="22" t="s">
        <v>155</v>
      </c>
      <c r="K9" s="73"/>
      <c r="L9" s="58"/>
      <c r="M9" s="23"/>
    </row>
    <row r="10" spans="1:13" ht="143" x14ac:dyDescent="0.35">
      <c r="A10" s="18">
        <v>6</v>
      </c>
      <c r="B10" s="5" t="s">
        <v>135</v>
      </c>
      <c r="C10" s="5" t="s">
        <v>136</v>
      </c>
      <c r="D10" s="19">
        <v>19380.57</v>
      </c>
      <c r="E10" s="19">
        <f t="shared" si="0"/>
        <v>5814.1709999999994</v>
      </c>
      <c r="F10" s="20">
        <f t="shared" si="1"/>
        <v>13566.399000000001</v>
      </c>
      <c r="G10" s="21" t="s">
        <v>14</v>
      </c>
      <c r="H10" s="22" t="s">
        <v>184</v>
      </c>
      <c r="I10" s="22" t="s">
        <v>168</v>
      </c>
      <c r="J10" s="22" t="s">
        <v>156</v>
      </c>
      <c r="K10" s="73"/>
      <c r="L10" s="58"/>
      <c r="M10" s="23"/>
    </row>
    <row r="11" spans="1:13" ht="143" x14ac:dyDescent="0.35">
      <c r="A11" s="18">
        <v>7</v>
      </c>
      <c r="B11" s="5" t="s">
        <v>137</v>
      </c>
      <c r="C11" s="5" t="s">
        <v>136</v>
      </c>
      <c r="D11" s="19">
        <v>10774.76</v>
      </c>
      <c r="E11" s="19">
        <f t="shared" si="0"/>
        <v>3232.4279999999999</v>
      </c>
      <c r="F11" s="20">
        <f t="shared" si="1"/>
        <v>7542.3320000000003</v>
      </c>
      <c r="G11" s="21" t="s">
        <v>14</v>
      </c>
      <c r="H11" s="22" t="s">
        <v>185</v>
      </c>
      <c r="I11" s="22" t="s">
        <v>169</v>
      </c>
      <c r="J11" s="22" t="s">
        <v>157</v>
      </c>
      <c r="K11" s="73"/>
      <c r="L11" s="58"/>
      <c r="M11" s="23"/>
    </row>
    <row r="12" spans="1:13" ht="143" x14ac:dyDescent="0.35">
      <c r="A12" s="18">
        <v>8</v>
      </c>
      <c r="B12" s="5" t="s">
        <v>138</v>
      </c>
      <c r="C12" s="5" t="s">
        <v>140</v>
      </c>
      <c r="D12" s="19">
        <v>5921.35</v>
      </c>
      <c r="E12" s="19">
        <f t="shared" si="0"/>
        <v>1776.405</v>
      </c>
      <c r="F12" s="20">
        <f t="shared" si="1"/>
        <v>4144.9450000000006</v>
      </c>
      <c r="G12" s="21" t="s">
        <v>14</v>
      </c>
      <c r="H12" s="22" t="s">
        <v>186</v>
      </c>
      <c r="I12" s="22" t="s">
        <v>170</v>
      </c>
      <c r="J12" s="22" t="s">
        <v>100</v>
      </c>
      <c r="K12" s="73"/>
      <c r="L12" s="58"/>
      <c r="M12" s="23"/>
    </row>
    <row r="13" spans="1:13" ht="143" x14ac:dyDescent="0.35">
      <c r="A13" s="18">
        <v>9</v>
      </c>
      <c r="B13" s="5" t="s">
        <v>139</v>
      </c>
      <c r="C13" s="5" t="s">
        <v>140</v>
      </c>
      <c r="D13" s="19">
        <v>9816.61</v>
      </c>
      <c r="E13" s="19">
        <f t="shared" si="0"/>
        <v>2944.9830000000002</v>
      </c>
      <c r="F13" s="20">
        <f t="shared" si="1"/>
        <v>6871.6270000000004</v>
      </c>
      <c r="G13" s="34" t="s">
        <v>14</v>
      </c>
      <c r="H13" s="23" t="s">
        <v>187</v>
      </c>
      <c r="I13" s="22" t="s">
        <v>171</v>
      </c>
      <c r="J13" s="22" t="s">
        <v>158</v>
      </c>
      <c r="K13" s="73"/>
      <c r="L13" s="58"/>
      <c r="M13" s="23"/>
    </row>
    <row r="14" spans="1:13" ht="143" x14ac:dyDescent="0.35">
      <c r="A14" s="18">
        <v>10</v>
      </c>
      <c r="B14" s="5" t="s">
        <v>141</v>
      </c>
      <c r="C14" s="5" t="s">
        <v>140</v>
      </c>
      <c r="D14" s="19">
        <v>2282.9299999999998</v>
      </c>
      <c r="E14" s="19">
        <f>D14*30%</f>
        <v>684.87899999999991</v>
      </c>
      <c r="F14" s="20">
        <f>D14-E14</f>
        <v>1598.0509999999999</v>
      </c>
      <c r="G14" s="34" t="s">
        <v>14</v>
      </c>
      <c r="H14" s="23" t="s">
        <v>188</v>
      </c>
      <c r="I14" s="22" t="s">
        <v>172</v>
      </c>
      <c r="J14" s="22" t="s">
        <v>159</v>
      </c>
      <c r="K14" s="73"/>
      <c r="L14" s="58"/>
      <c r="M14" s="23"/>
    </row>
    <row r="15" spans="1:13" ht="143" x14ac:dyDescent="0.35">
      <c r="A15" s="18">
        <v>11</v>
      </c>
      <c r="B15" s="5" t="s">
        <v>142</v>
      </c>
      <c r="C15" s="5" t="s">
        <v>140</v>
      </c>
      <c r="D15" s="19">
        <v>1141.47</v>
      </c>
      <c r="E15" s="19">
        <f t="shared" ref="E15:E18" si="2">D15*30%</f>
        <v>342.44099999999997</v>
      </c>
      <c r="F15" s="20">
        <f t="shared" ref="F15:F18" si="3">D15-E15</f>
        <v>799.029</v>
      </c>
      <c r="G15" s="34" t="s">
        <v>14</v>
      </c>
      <c r="H15" s="23" t="s">
        <v>189</v>
      </c>
      <c r="I15" s="22" t="s">
        <v>173</v>
      </c>
      <c r="J15" s="22" t="s">
        <v>160</v>
      </c>
      <c r="K15" s="73"/>
      <c r="L15" s="58"/>
      <c r="M15" s="23"/>
    </row>
    <row r="16" spans="1:13" ht="143" x14ac:dyDescent="0.35">
      <c r="A16" s="18">
        <v>12</v>
      </c>
      <c r="B16" s="5" t="s">
        <v>143</v>
      </c>
      <c r="C16" s="5" t="s">
        <v>140</v>
      </c>
      <c r="D16" s="19">
        <v>5707.33</v>
      </c>
      <c r="E16" s="19">
        <f t="shared" si="2"/>
        <v>1712.1989999999998</v>
      </c>
      <c r="F16" s="20">
        <f t="shared" si="3"/>
        <v>3995.1310000000003</v>
      </c>
      <c r="G16" s="34" t="s">
        <v>14</v>
      </c>
      <c r="H16" s="23" t="s">
        <v>190</v>
      </c>
      <c r="I16" s="22" t="s">
        <v>174</v>
      </c>
      <c r="J16" s="22" t="s">
        <v>99</v>
      </c>
      <c r="K16" s="73"/>
      <c r="L16" s="58"/>
      <c r="M16" s="23"/>
    </row>
    <row r="17" spans="1:13" ht="143" x14ac:dyDescent="0.35">
      <c r="A17" s="18">
        <v>13</v>
      </c>
      <c r="B17" s="5" t="s">
        <v>144</v>
      </c>
      <c r="C17" s="5" t="s">
        <v>140</v>
      </c>
      <c r="D17" s="19">
        <v>1712.2</v>
      </c>
      <c r="E17" s="19">
        <f t="shared" si="2"/>
        <v>513.66</v>
      </c>
      <c r="F17" s="20">
        <f t="shared" si="3"/>
        <v>1198.54</v>
      </c>
      <c r="G17" s="34" t="s">
        <v>14</v>
      </c>
      <c r="H17" s="23" t="s">
        <v>191</v>
      </c>
      <c r="I17" s="22" t="s">
        <v>175</v>
      </c>
      <c r="J17" s="22" t="s">
        <v>161</v>
      </c>
      <c r="K17" s="73"/>
      <c r="L17" s="58"/>
      <c r="M17" s="23"/>
    </row>
    <row r="18" spans="1:13" ht="143" x14ac:dyDescent="0.35">
      <c r="A18" s="18">
        <v>14</v>
      </c>
      <c r="B18" s="5" t="s">
        <v>145</v>
      </c>
      <c r="C18" s="5" t="s">
        <v>140</v>
      </c>
      <c r="D18" s="19">
        <v>12841.49</v>
      </c>
      <c r="E18" s="19">
        <f t="shared" si="2"/>
        <v>3852.4469999999997</v>
      </c>
      <c r="F18" s="20">
        <f t="shared" si="3"/>
        <v>8989.0429999999997</v>
      </c>
      <c r="G18" s="34" t="s">
        <v>14</v>
      </c>
      <c r="H18" s="23" t="s">
        <v>192</v>
      </c>
      <c r="I18" s="22" t="s">
        <v>176</v>
      </c>
      <c r="J18" s="22" t="s">
        <v>162</v>
      </c>
      <c r="K18" s="74"/>
      <c r="L18" s="59"/>
      <c r="M18" s="23"/>
    </row>
    <row r="19" spans="1:13" ht="17.5" x14ac:dyDescent="0.35">
      <c r="C19" s="2" t="s">
        <v>15</v>
      </c>
      <c r="D19" s="3">
        <f>SUM(D5:D18)</f>
        <v>113378.72</v>
      </c>
      <c r="E19" s="3">
        <f>SUM(E5:E18)</f>
        <v>34013.615999999995</v>
      </c>
      <c r="F19" s="4">
        <f>SUM(F5:F18)</f>
        <v>79365.104000000007</v>
      </c>
    </row>
    <row r="21" spans="1:13" x14ac:dyDescent="0.35">
      <c r="C21" s="32"/>
      <c r="D21" s="32"/>
      <c r="E21" s="32"/>
      <c r="F21" s="32"/>
    </row>
    <row r="22" spans="1:13" x14ac:dyDescent="0.35">
      <c r="D22" s="30"/>
      <c r="E22" s="30"/>
      <c r="F22" s="30"/>
    </row>
    <row r="24" spans="1:13" ht="30" customHeight="1" x14ac:dyDescent="0.35">
      <c r="B24" s="31" t="s">
        <v>59</v>
      </c>
      <c r="C24" s="33">
        <v>113379</v>
      </c>
      <c r="F24" s="28"/>
    </row>
    <row r="25" spans="1:13" ht="30" customHeight="1" x14ac:dyDescent="0.35">
      <c r="B25" s="31" t="s">
        <v>16</v>
      </c>
      <c r="C25" s="33">
        <v>34014</v>
      </c>
    </row>
    <row r="26" spans="1:13" ht="30" customHeight="1" x14ac:dyDescent="0.35">
      <c r="B26" s="31" t="s">
        <v>26</v>
      </c>
      <c r="C26" s="33">
        <f>C24-C25</f>
        <v>79365</v>
      </c>
    </row>
  </sheetData>
  <mergeCells count="11">
    <mergeCell ref="M3:M4"/>
    <mergeCell ref="K5:K18"/>
    <mergeCell ref="L5:L18"/>
    <mergeCell ref="A2:L2"/>
    <mergeCell ref="A3:A4"/>
    <mergeCell ref="B3:B4"/>
    <mergeCell ref="C3:C4"/>
    <mergeCell ref="D3:D4"/>
    <mergeCell ref="E3:E4"/>
    <mergeCell ref="F3:F4"/>
    <mergeCell ref="G3:L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8AAC2-D57F-49D8-A5A5-B49BD02D8D92}">
  <dimension ref="A2:M25"/>
  <sheetViews>
    <sheetView topLeftCell="D18" zoomScale="90" zoomScaleNormal="90" workbookViewId="0">
      <selection activeCell="H19" sqref="H19"/>
    </sheetView>
  </sheetViews>
  <sheetFormatPr defaultRowHeight="14.5" x14ac:dyDescent="0.35"/>
  <cols>
    <col min="2" max="2" width="51" customWidth="1"/>
    <col min="3" max="3" width="41.1796875" customWidth="1"/>
    <col min="4" max="4" width="17.453125" customWidth="1"/>
    <col min="5" max="5" width="21.453125" customWidth="1"/>
    <col min="6" max="6" width="24.54296875" customWidth="1"/>
    <col min="7" max="9" width="16.54296875" customWidth="1"/>
    <col min="10" max="10" width="18.54296875" customWidth="1"/>
    <col min="11" max="12" width="16.54296875" customWidth="1"/>
    <col min="13" max="13" width="28.1796875" customWidth="1"/>
  </cols>
  <sheetData>
    <row r="2" spans="1:13" ht="22.5" x14ac:dyDescent="0.45">
      <c r="A2" s="79" t="s">
        <v>331</v>
      </c>
      <c r="B2" s="80"/>
      <c r="C2" s="80"/>
      <c r="D2" s="80"/>
      <c r="E2" s="80"/>
      <c r="F2" s="80"/>
      <c r="G2" s="80"/>
      <c r="H2" s="80"/>
      <c r="I2" s="80"/>
      <c r="J2" s="80"/>
      <c r="K2" s="80"/>
      <c r="L2" s="80"/>
    </row>
    <row r="3" spans="1:13" ht="32" customHeight="1" x14ac:dyDescent="0.35">
      <c r="A3" s="91" t="s">
        <v>329</v>
      </c>
      <c r="B3" s="92"/>
      <c r="C3" s="92"/>
      <c r="D3" s="92"/>
      <c r="E3" s="92"/>
      <c r="F3" s="92"/>
      <c r="G3" s="92"/>
      <c r="H3" s="92"/>
      <c r="I3" s="92"/>
      <c r="J3" s="92"/>
      <c r="K3" s="92"/>
      <c r="L3" s="92"/>
      <c r="M3" s="92"/>
    </row>
    <row r="4" spans="1:13" x14ac:dyDescent="0.35">
      <c r="A4" s="81" t="s">
        <v>0</v>
      </c>
      <c r="B4" s="83" t="s">
        <v>1</v>
      </c>
      <c r="C4" s="81" t="s">
        <v>2</v>
      </c>
      <c r="D4" s="81" t="s">
        <v>21</v>
      </c>
      <c r="E4" s="81" t="s">
        <v>22</v>
      </c>
      <c r="F4" s="85" t="s">
        <v>5</v>
      </c>
      <c r="G4" s="87" t="s">
        <v>6</v>
      </c>
      <c r="H4" s="70"/>
      <c r="I4" s="70"/>
      <c r="J4" s="70"/>
      <c r="K4" s="70"/>
      <c r="L4" s="70"/>
      <c r="M4" s="78" t="s">
        <v>7</v>
      </c>
    </row>
    <row r="5" spans="1:13" ht="117" x14ac:dyDescent="0.35">
      <c r="A5" s="82"/>
      <c r="B5" s="84"/>
      <c r="C5" s="82"/>
      <c r="D5" s="82"/>
      <c r="E5" s="82"/>
      <c r="F5" s="86"/>
      <c r="G5" s="16" t="s">
        <v>8</v>
      </c>
      <c r="H5" s="16" t="s">
        <v>23</v>
      </c>
      <c r="I5" s="16" t="s">
        <v>24</v>
      </c>
      <c r="J5" s="16" t="s">
        <v>11</v>
      </c>
      <c r="K5" s="16" t="s">
        <v>12</v>
      </c>
      <c r="L5" s="17" t="s">
        <v>13</v>
      </c>
      <c r="M5" s="78"/>
    </row>
    <row r="6" spans="1:13" ht="156" x14ac:dyDescent="0.35">
      <c r="A6" s="18">
        <v>1</v>
      </c>
      <c r="B6" s="5" t="s">
        <v>42</v>
      </c>
      <c r="C6" s="5" t="s">
        <v>43</v>
      </c>
      <c r="D6" s="19">
        <v>2155.9899999999998</v>
      </c>
      <c r="E6" s="19">
        <f>D6*30%</f>
        <v>646.79699999999991</v>
      </c>
      <c r="F6" s="20">
        <f t="shared" ref="F6:F19" si="0">D6-E6</f>
        <v>1509.1929999999998</v>
      </c>
      <c r="G6" s="44" t="s">
        <v>14</v>
      </c>
      <c r="H6" s="42" t="s">
        <v>317</v>
      </c>
      <c r="I6" s="22" t="s">
        <v>319</v>
      </c>
      <c r="J6" s="22" t="s">
        <v>31</v>
      </c>
      <c r="K6" s="77" t="s">
        <v>336</v>
      </c>
      <c r="L6" s="88" t="s">
        <v>58</v>
      </c>
      <c r="M6" s="6"/>
    </row>
    <row r="7" spans="1:13" ht="156" x14ac:dyDescent="0.35">
      <c r="A7" s="53">
        <v>2</v>
      </c>
      <c r="B7" s="5" t="s">
        <v>44</v>
      </c>
      <c r="C7" s="5" t="s">
        <v>45</v>
      </c>
      <c r="D7" s="19">
        <v>6140.88</v>
      </c>
      <c r="E7" s="19">
        <f t="shared" ref="E7:E19" si="1">D7*30%</f>
        <v>1842.2639999999999</v>
      </c>
      <c r="F7" s="25">
        <f t="shared" si="0"/>
        <v>4298.616</v>
      </c>
      <c r="G7" s="44" t="s">
        <v>14</v>
      </c>
      <c r="H7" s="42" t="s">
        <v>317</v>
      </c>
      <c r="I7" s="22" t="s">
        <v>319</v>
      </c>
      <c r="J7" s="22" t="s">
        <v>32</v>
      </c>
      <c r="K7" s="58"/>
      <c r="L7" s="89"/>
      <c r="M7" s="6"/>
    </row>
    <row r="8" spans="1:13" ht="156" x14ac:dyDescent="0.35">
      <c r="A8" s="18">
        <v>3</v>
      </c>
      <c r="B8" s="5" t="s">
        <v>46</v>
      </c>
      <c r="C8" s="5" t="s">
        <v>47</v>
      </c>
      <c r="D8" s="19">
        <v>1926.05</v>
      </c>
      <c r="E8" s="19">
        <f t="shared" si="1"/>
        <v>577.81499999999994</v>
      </c>
      <c r="F8" s="20">
        <f t="shared" si="0"/>
        <v>1348.2350000000001</v>
      </c>
      <c r="G8" s="44" t="s">
        <v>14</v>
      </c>
      <c r="H8" s="42" t="s">
        <v>322</v>
      </c>
      <c r="I8" s="22" t="s">
        <v>319</v>
      </c>
      <c r="J8" s="22" t="s">
        <v>34</v>
      </c>
      <c r="K8" s="58"/>
      <c r="L8" s="89"/>
      <c r="M8" s="6"/>
    </row>
    <row r="9" spans="1:13" ht="156" x14ac:dyDescent="0.35">
      <c r="A9" s="18">
        <v>4</v>
      </c>
      <c r="B9" s="5" t="s">
        <v>48</v>
      </c>
      <c r="C9" s="5" t="s">
        <v>49</v>
      </c>
      <c r="D9" s="19">
        <v>13211.85</v>
      </c>
      <c r="E9" s="19">
        <f t="shared" si="1"/>
        <v>3963.5549999999998</v>
      </c>
      <c r="F9" s="20">
        <f t="shared" si="0"/>
        <v>9248.2950000000001</v>
      </c>
      <c r="G9" s="44" t="s">
        <v>14</v>
      </c>
      <c r="H9" s="42" t="s">
        <v>322</v>
      </c>
      <c r="I9" s="22" t="s">
        <v>319</v>
      </c>
      <c r="J9" s="22" t="s">
        <v>35</v>
      </c>
      <c r="K9" s="58"/>
      <c r="L9" s="89"/>
      <c r="M9" s="6"/>
    </row>
    <row r="10" spans="1:13" ht="156" x14ac:dyDescent="0.35">
      <c r="A10" s="53">
        <v>5</v>
      </c>
      <c r="B10" s="5" t="s">
        <v>50</v>
      </c>
      <c r="C10" s="5" t="s">
        <v>51</v>
      </c>
      <c r="D10" s="19">
        <v>5788.77</v>
      </c>
      <c r="E10" s="19">
        <f t="shared" si="1"/>
        <v>1736.6310000000001</v>
      </c>
      <c r="F10" s="25">
        <f t="shared" si="0"/>
        <v>4052.1390000000001</v>
      </c>
      <c r="G10" s="44" t="s">
        <v>14</v>
      </c>
      <c r="H10" s="42" t="s">
        <v>322</v>
      </c>
      <c r="I10" s="22" t="s">
        <v>319</v>
      </c>
      <c r="J10" s="22" t="s">
        <v>36</v>
      </c>
      <c r="K10" s="58"/>
      <c r="L10" s="89"/>
      <c r="M10" s="6"/>
    </row>
    <row r="11" spans="1:13" ht="156" x14ac:dyDescent="0.35">
      <c r="A11" s="53">
        <v>6</v>
      </c>
      <c r="B11" s="26" t="s">
        <v>323</v>
      </c>
      <c r="C11" s="5" t="s">
        <v>52</v>
      </c>
      <c r="D11" s="19">
        <v>5127.4399999999996</v>
      </c>
      <c r="E11" s="19">
        <f t="shared" si="1"/>
        <v>1538.2319999999997</v>
      </c>
      <c r="F11" s="25">
        <f t="shared" si="0"/>
        <v>3589.2079999999996</v>
      </c>
      <c r="G11" s="44" t="s">
        <v>14</v>
      </c>
      <c r="H11" s="42" t="s">
        <v>322</v>
      </c>
      <c r="I11" s="22" t="s">
        <v>319</v>
      </c>
      <c r="J11" s="22" t="s">
        <v>37</v>
      </c>
      <c r="K11" s="58"/>
      <c r="L11" s="89"/>
      <c r="M11" s="6"/>
    </row>
    <row r="12" spans="1:13" ht="156" x14ac:dyDescent="0.35">
      <c r="A12" s="53">
        <v>7</v>
      </c>
      <c r="B12" s="5" t="s">
        <v>324</v>
      </c>
      <c r="C12" s="5" t="s">
        <v>53</v>
      </c>
      <c r="D12" s="19">
        <v>9347.48</v>
      </c>
      <c r="E12" s="19">
        <f t="shared" si="1"/>
        <v>2804.2439999999997</v>
      </c>
      <c r="F12" s="25">
        <f t="shared" si="0"/>
        <v>6543.2359999999999</v>
      </c>
      <c r="G12" s="44" t="s">
        <v>14</v>
      </c>
      <c r="H12" s="42" t="s">
        <v>317</v>
      </c>
      <c r="I12" s="22" t="s">
        <v>319</v>
      </c>
      <c r="J12" s="22" t="s">
        <v>41</v>
      </c>
      <c r="K12" s="58"/>
      <c r="L12" s="89"/>
      <c r="M12" s="6"/>
    </row>
    <row r="13" spans="1:13" ht="156" x14ac:dyDescent="0.35">
      <c r="A13" s="53">
        <v>8</v>
      </c>
      <c r="B13" s="5" t="s">
        <v>326</v>
      </c>
      <c r="C13" s="5" t="s">
        <v>54</v>
      </c>
      <c r="D13" s="24">
        <v>1797.02</v>
      </c>
      <c r="E13" s="19">
        <f t="shared" si="1"/>
        <v>539.10599999999999</v>
      </c>
      <c r="F13" s="25">
        <f t="shared" si="0"/>
        <v>1257.914</v>
      </c>
      <c r="G13" s="44" t="s">
        <v>14</v>
      </c>
      <c r="H13" s="46" t="s">
        <v>322</v>
      </c>
      <c r="I13" s="49" t="s">
        <v>338</v>
      </c>
      <c r="J13" s="22" t="s">
        <v>38</v>
      </c>
      <c r="K13" s="58"/>
      <c r="L13" s="89"/>
      <c r="M13" s="6"/>
    </row>
    <row r="14" spans="1:13" ht="130.5" customHeight="1" x14ac:dyDescent="0.35">
      <c r="A14" s="18">
        <v>9</v>
      </c>
      <c r="B14" s="5" t="s">
        <v>55</v>
      </c>
      <c r="C14" s="5" t="s">
        <v>56</v>
      </c>
      <c r="D14" s="19">
        <v>3369.36</v>
      </c>
      <c r="E14" s="19">
        <f t="shared" si="1"/>
        <v>1010.808</v>
      </c>
      <c r="F14" s="20">
        <f t="shared" si="0"/>
        <v>2358.5520000000001</v>
      </c>
      <c r="G14" s="44" t="s">
        <v>14</v>
      </c>
      <c r="H14" s="42" t="s">
        <v>317</v>
      </c>
      <c r="I14" s="22" t="s">
        <v>319</v>
      </c>
      <c r="J14" s="22" t="s">
        <v>29</v>
      </c>
      <c r="K14" s="58"/>
      <c r="L14" s="89"/>
      <c r="M14" s="6"/>
    </row>
    <row r="15" spans="1:13" ht="156" x14ac:dyDescent="0.35">
      <c r="A15" s="53">
        <v>10</v>
      </c>
      <c r="B15" s="5" t="s">
        <v>327</v>
      </c>
      <c r="C15" s="5" t="s">
        <v>328</v>
      </c>
      <c r="D15" s="24">
        <v>10000</v>
      </c>
      <c r="E15" s="19">
        <f t="shared" si="1"/>
        <v>3000</v>
      </c>
      <c r="F15" s="25">
        <f t="shared" si="0"/>
        <v>7000</v>
      </c>
      <c r="G15" s="44" t="s">
        <v>14</v>
      </c>
      <c r="H15" s="42" t="s">
        <v>317</v>
      </c>
      <c r="I15" s="47" t="s">
        <v>339</v>
      </c>
      <c r="J15" s="22" t="s">
        <v>39</v>
      </c>
      <c r="K15" s="58"/>
      <c r="L15" s="89"/>
      <c r="M15" s="6"/>
    </row>
    <row r="16" spans="1:13" ht="156" x14ac:dyDescent="0.35">
      <c r="A16" s="53">
        <v>11</v>
      </c>
      <c r="B16" s="5" t="s">
        <v>321</v>
      </c>
      <c r="C16" s="5" t="s">
        <v>62</v>
      </c>
      <c r="D16" s="24">
        <v>1178.54</v>
      </c>
      <c r="E16" s="19">
        <f t="shared" si="1"/>
        <v>353.56199999999995</v>
      </c>
      <c r="F16" s="25">
        <f t="shared" si="0"/>
        <v>824.97800000000007</v>
      </c>
      <c r="G16" s="44" t="s">
        <v>14</v>
      </c>
      <c r="H16" s="42" t="s">
        <v>317</v>
      </c>
      <c r="I16" s="47" t="s">
        <v>337</v>
      </c>
      <c r="J16" s="48" t="s">
        <v>33</v>
      </c>
      <c r="K16" s="58"/>
      <c r="L16" s="89"/>
      <c r="M16" s="6"/>
    </row>
    <row r="17" spans="1:13" ht="138" customHeight="1" x14ac:dyDescent="0.35">
      <c r="A17" s="53">
        <v>12</v>
      </c>
      <c r="B17" s="45" t="s">
        <v>333</v>
      </c>
      <c r="C17" s="5" t="s">
        <v>325</v>
      </c>
      <c r="D17" s="24">
        <v>41446.74</v>
      </c>
      <c r="E17" s="19">
        <f t="shared" si="1"/>
        <v>12434.021999999999</v>
      </c>
      <c r="F17" s="25">
        <f t="shared" si="0"/>
        <v>29012.718000000001</v>
      </c>
      <c r="G17" s="44" t="s">
        <v>14</v>
      </c>
      <c r="H17" s="46" t="s">
        <v>334</v>
      </c>
      <c r="I17" s="47" t="s">
        <v>335</v>
      </c>
      <c r="J17" s="22" t="s">
        <v>40</v>
      </c>
      <c r="K17" s="58"/>
      <c r="L17" s="89"/>
      <c r="M17" s="6"/>
    </row>
    <row r="18" spans="1:13" ht="156" x14ac:dyDescent="0.35">
      <c r="A18" s="53">
        <v>13</v>
      </c>
      <c r="B18" s="5" t="s">
        <v>320</v>
      </c>
      <c r="C18" s="5" t="s">
        <v>57</v>
      </c>
      <c r="D18" s="24">
        <v>2979.93</v>
      </c>
      <c r="E18" s="19">
        <f t="shared" si="1"/>
        <v>893.97899999999993</v>
      </c>
      <c r="F18" s="25">
        <f t="shared" si="0"/>
        <v>2085.951</v>
      </c>
      <c r="G18" s="44" t="s">
        <v>14</v>
      </c>
      <c r="H18" s="42" t="s">
        <v>317</v>
      </c>
      <c r="I18" s="22" t="s">
        <v>319</v>
      </c>
      <c r="J18" s="22" t="s">
        <v>30</v>
      </c>
      <c r="K18" s="58"/>
      <c r="L18" s="89"/>
      <c r="M18" s="6"/>
    </row>
    <row r="19" spans="1:13" ht="156" x14ac:dyDescent="0.35">
      <c r="A19" s="53">
        <v>14</v>
      </c>
      <c r="B19" s="26" t="s">
        <v>28</v>
      </c>
      <c r="C19" s="5" t="s">
        <v>316</v>
      </c>
      <c r="D19" s="19">
        <v>800</v>
      </c>
      <c r="E19" s="19">
        <f t="shared" si="1"/>
        <v>240</v>
      </c>
      <c r="F19" s="20">
        <f t="shared" si="0"/>
        <v>560</v>
      </c>
      <c r="G19" s="44" t="s">
        <v>14</v>
      </c>
      <c r="H19" s="42" t="s">
        <v>317</v>
      </c>
      <c r="I19" s="43" t="s">
        <v>332</v>
      </c>
      <c r="J19" s="22" t="s">
        <v>61</v>
      </c>
      <c r="K19" s="59"/>
      <c r="L19" s="90"/>
      <c r="M19" s="6" t="s">
        <v>318</v>
      </c>
    </row>
    <row r="20" spans="1:13" ht="17.5" x14ac:dyDescent="0.35">
      <c r="C20" s="27" t="s">
        <v>15</v>
      </c>
      <c r="D20" s="50">
        <f>SUM(D6:D19)</f>
        <v>105270.04999999999</v>
      </c>
      <c r="E20" s="50">
        <f>SUM(E6:E19)</f>
        <v>31581.014999999999</v>
      </c>
      <c r="F20" s="51">
        <f>SUM(F6:F19)</f>
        <v>73689.035000000003</v>
      </c>
    </row>
    <row r="22" spans="1:13" x14ac:dyDescent="0.35">
      <c r="D22" s="28"/>
      <c r="E22" s="30"/>
    </row>
    <row r="23" spans="1:13" ht="24.75" customHeight="1" x14ac:dyDescent="0.35">
      <c r="B23" s="52" t="s">
        <v>25</v>
      </c>
      <c r="C23" s="15">
        <v>105270</v>
      </c>
      <c r="D23" s="28"/>
      <c r="E23" s="28"/>
      <c r="F23" s="28"/>
    </row>
    <row r="24" spans="1:13" ht="24.75" customHeight="1" x14ac:dyDescent="0.35">
      <c r="B24" s="52" t="s">
        <v>16</v>
      </c>
      <c r="C24" s="15">
        <v>31581</v>
      </c>
    </row>
    <row r="25" spans="1:13" ht="24.75" customHeight="1" x14ac:dyDescent="0.35">
      <c r="B25" s="52" t="s">
        <v>26</v>
      </c>
      <c r="C25" s="15">
        <f>C23-C24</f>
        <v>73689</v>
      </c>
    </row>
  </sheetData>
  <mergeCells count="12">
    <mergeCell ref="K6:K19"/>
    <mergeCell ref="M4:M5"/>
    <mergeCell ref="A2:L2"/>
    <mergeCell ref="A4:A5"/>
    <mergeCell ref="B4:B5"/>
    <mergeCell ref="C4:C5"/>
    <mergeCell ref="D4:D5"/>
    <mergeCell ref="E4:E5"/>
    <mergeCell ref="F4:F5"/>
    <mergeCell ref="G4:L4"/>
    <mergeCell ref="L6:L19"/>
    <mergeCell ref="A3:M3"/>
  </mergeCells>
  <phoneticPr fontId="9" type="noConversion"/>
  <hyperlinks>
    <hyperlink ref="A3" r:id="rId1" xr:uid="{DF2005D7-F976-4208-8CBD-87E588A5B135}"/>
  </hyperlinks>
  <pageMargins left="0.7" right="0.7" top="0.75" bottom="0.75" header="0.3" footer="0.3"/>
  <pageSetup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E7B3A-7073-4C84-ADAE-87FD26E56E34}">
  <dimension ref="A2:D6"/>
  <sheetViews>
    <sheetView workbookViewId="0">
      <selection activeCell="E16" sqref="E16"/>
    </sheetView>
  </sheetViews>
  <sheetFormatPr defaultColWidth="9.1796875" defaultRowHeight="15.5" x14ac:dyDescent="0.35"/>
  <cols>
    <col min="1" max="1" width="36.81640625" style="8" customWidth="1"/>
    <col min="2" max="2" width="12.453125" style="8" customWidth="1"/>
    <col min="3" max="3" width="15.7265625" style="8" customWidth="1"/>
    <col min="4" max="4" width="13.81640625" style="8" customWidth="1"/>
    <col min="5" max="16384" width="9.1796875" style="8"/>
  </cols>
  <sheetData>
    <row r="2" spans="1:4" ht="46.5" x14ac:dyDescent="0.35">
      <c r="A2" s="7" t="s">
        <v>17</v>
      </c>
      <c r="B2" s="7" t="s">
        <v>18</v>
      </c>
      <c r="C2" s="7" t="s">
        <v>16</v>
      </c>
      <c r="D2" s="13" t="s">
        <v>19</v>
      </c>
    </row>
    <row r="3" spans="1:4" x14ac:dyDescent="0.35">
      <c r="A3" s="9" t="s">
        <v>193</v>
      </c>
      <c r="B3" s="10">
        <f>'Alūksnes novads'!C42</f>
        <v>70757</v>
      </c>
      <c r="C3" s="10">
        <f>'Alūksnes novads'!C43</f>
        <v>21227</v>
      </c>
      <c r="D3" s="14">
        <f>B3-C3</f>
        <v>49530</v>
      </c>
    </row>
    <row r="4" spans="1:4" x14ac:dyDescent="0.35">
      <c r="A4" s="9" t="s">
        <v>60</v>
      </c>
      <c r="B4" s="10">
        <f>'Augšdaugavas novads_1'!C26+'Augšdaugavas novads_2'!C24</f>
        <v>173321</v>
      </c>
      <c r="C4" s="10">
        <f>'Augšdaugavas novads_1'!C27+'Augšdaugavas novads_2'!C25</f>
        <v>51997</v>
      </c>
      <c r="D4" s="14">
        <f>B4-C4</f>
        <v>121324</v>
      </c>
    </row>
    <row r="5" spans="1:4" x14ac:dyDescent="0.35">
      <c r="A5" s="9" t="s">
        <v>27</v>
      </c>
      <c r="B5" s="10">
        <f>'Balvu novads'!C23</f>
        <v>105270</v>
      </c>
      <c r="C5" s="10">
        <f>'Balvu novads'!C24</f>
        <v>31581</v>
      </c>
      <c r="D5" s="14">
        <f>B5-C5</f>
        <v>73689</v>
      </c>
    </row>
    <row r="6" spans="1:4" x14ac:dyDescent="0.35">
      <c r="A6" s="11" t="s">
        <v>20</v>
      </c>
      <c r="B6" s="12">
        <f>SUM(B3:B5)</f>
        <v>349348</v>
      </c>
      <c r="C6" s="12">
        <f>SUM(C3:C5)</f>
        <v>104805</v>
      </c>
      <c r="D6" s="15">
        <f>SUM(D3:D5)</f>
        <v>244543</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Props1.xml><?xml version="1.0" encoding="utf-8"?>
<ds:datastoreItem xmlns:ds="http://schemas.openxmlformats.org/officeDocument/2006/customXml" ds:itemID="{40800797-F086-4333-A769-13409FECE016}">
  <ds:schemaRefs>
    <ds:schemaRef ds:uri="http://schemas.microsoft.com/sharepoint/v3/contenttype/forms"/>
  </ds:schemaRefs>
</ds:datastoreItem>
</file>

<file path=customXml/itemProps2.xml><?xml version="1.0" encoding="utf-8"?>
<ds:datastoreItem xmlns:ds="http://schemas.openxmlformats.org/officeDocument/2006/customXml" ds:itemID="{22FD5DB5-9B2E-47FD-BF27-946BF31BC6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6FA1D1-F38D-44D2-8AFB-99B1231A1884}">
  <ds:schemaRefs>
    <ds:schemaRef ds:uri="http://purl.org/dc/elements/1.1/"/>
    <ds:schemaRef ds:uri="http://schemas.microsoft.com/office/2006/documentManagement/types"/>
    <ds:schemaRef ds:uri="http://purl.org/dc/terms/"/>
    <ds:schemaRef ds:uri="f7e7d789-9268-4b55-8873-a73e5b415d66"/>
    <ds:schemaRef ds:uri="http://schemas.microsoft.com/office/infopath/2007/PartnerControls"/>
    <ds:schemaRef ds:uri="http://schemas.microsoft.com/office/2006/metadata/properties"/>
    <ds:schemaRef ds:uri="http://purl.org/dc/dcmitype/"/>
    <ds:schemaRef ds:uri="2048be11-5002-450c-8e3b-782732941017"/>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Alūksnes novads</vt:lpstr>
      <vt:lpstr>Augšdaugavas novads_1</vt:lpstr>
      <vt:lpstr>Augšdaugavas novads_2</vt:lpstr>
      <vt:lpstr>Balvu novads</vt:lpstr>
      <vt:lpstr>Kopā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Solvita Vaivode</dc:creator>
  <cp:keywords/>
  <dc:description/>
  <cp:lastModifiedBy>Solvita Vaivode</cp:lastModifiedBy>
  <cp:revision/>
  <dcterms:created xsi:type="dcterms:W3CDTF">2023-10-25T06:13:18Z</dcterms:created>
  <dcterms:modified xsi:type="dcterms:W3CDTF">2025-09-11T08:11:26Z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