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nese.kalva\Desktop\821.sam papildu F\LU tame final\"/>
    </mc:Choice>
  </mc:AlternateContent>
  <bookViews>
    <workbookView xWindow="0" yWindow="0" windowWidth="19176" windowHeight="4896" activeTab="5"/>
  </bookViews>
  <sheets>
    <sheet name="2022.g.2.pusg." sheetId="1" r:id="rId1"/>
    <sheet name="2023.g.1.pusg." sheetId="2" r:id="rId2"/>
    <sheet name="2023.g.2.pusg." sheetId="3" r:id="rId3"/>
    <sheet name="2024.g.1.pusg." sheetId="6" r:id="rId4"/>
    <sheet name="2024.g.2.pusg." sheetId="7" r:id="rId5"/>
    <sheet name="Finansējums" sheetId="5" r:id="rId6"/>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0" i="6" l="1"/>
  <c r="E10" i="6"/>
  <c r="F10" i="6"/>
  <c r="G10" i="6"/>
  <c r="C10" i="6"/>
  <c r="D10" i="3"/>
  <c r="E10" i="3"/>
  <c r="F10" i="3"/>
  <c r="G10" i="3"/>
  <c r="H10" i="3"/>
  <c r="C10" i="3"/>
  <c r="I13" i="1" l="1"/>
  <c r="D9" i="2" l="1"/>
  <c r="E9" i="2"/>
  <c r="F9" i="2"/>
  <c r="G9" i="2"/>
  <c r="H9" i="2"/>
  <c r="C9" i="2"/>
  <c r="D9" i="1"/>
  <c r="E9" i="1"/>
  <c r="F9" i="1"/>
  <c r="G9" i="1"/>
  <c r="H9" i="1"/>
  <c r="C9" i="1"/>
  <c r="I7" i="2" l="1"/>
  <c r="J7" i="2" s="1"/>
  <c r="I12" i="7" l="1"/>
  <c r="I11" i="7"/>
  <c r="H10" i="7"/>
  <c r="G10" i="7"/>
  <c r="F10" i="7"/>
  <c r="E10" i="7"/>
  <c r="D10" i="7"/>
  <c r="C10" i="7"/>
  <c r="H9" i="7"/>
  <c r="G9" i="7"/>
  <c r="F9" i="7"/>
  <c r="E9" i="7"/>
  <c r="D9" i="7"/>
  <c r="C9" i="7"/>
  <c r="I8" i="7"/>
  <c r="I7" i="7"/>
  <c r="I6" i="7"/>
  <c r="F13" i="6"/>
  <c r="I12" i="6"/>
  <c r="I11" i="6"/>
  <c r="H9" i="6"/>
  <c r="H13" i="6" s="1"/>
  <c r="G9" i="6"/>
  <c r="F9" i="6"/>
  <c r="E9" i="6"/>
  <c r="E13" i="6" s="1"/>
  <c r="D9" i="6"/>
  <c r="C9" i="6"/>
  <c r="C13" i="6" s="1"/>
  <c r="I8" i="6"/>
  <c r="I7" i="6"/>
  <c r="I6" i="6"/>
  <c r="G13" i="6" l="1"/>
  <c r="I9" i="7"/>
  <c r="G13" i="7"/>
  <c r="D13" i="7"/>
  <c r="H13" i="7"/>
  <c r="E13" i="7"/>
  <c r="F13" i="7"/>
  <c r="I10" i="7"/>
  <c r="I10" i="6"/>
  <c r="C13" i="7"/>
  <c r="D13" i="6"/>
  <c r="I9" i="6"/>
  <c r="I13" i="6" l="1"/>
  <c r="C9" i="5" s="1"/>
  <c r="C11" i="5" s="1"/>
  <c r="I13" i="7"/>
  <c r="C10" i="5" s="1"/>
  <c r="D10" i="2"/>
  <c r="E10" i="2"/>
  <c r="F10" i="2"/>
  <c r="G10" i="2"/>
  <c r="C10" i="2"/>
  <c r="D10" i="1"/>
  <c r="E10" i="1"/>
  <c r="F10" i="1"/>
  <c r="G10" i="1"/>
  <c r="H10" i="1"/>
  <c r="C10" i="1"/>
  <c r="I7" i="1"/>
  <c r="J7" i="1" s="1"/>
  <c r="I6" i="1"/>
  <c r="J6" i="1" s="1"/>
  <c r="I6" i="2"/>
  <c r="J6" i="2" s="1"/>
  <c r="I6" i="3"/>
  <c r="I7" i="3"/>
  <c r="D9" i="3"/>
  <c r="E9" i="3"/>
  <c r="F9" i="3"/>
  <c r="G9" i="3"/>
  <c r="H9" i="3"/>
  <c r="C9" i="3"/>
  <c r="E13" i="1" l="1"/>
  <c r="F13" i="1"/>
  <c r="H13" i="1"/>
  <c r="G13" i="1"/>
  <c r="D13" i="1"/>
  <c r="C13" i="1"/>
  <c r="I8" i="1"/>
  <c r="I9" i="1"/>
  <c r="I10" i="1"/>
  <c r="I11" i="1"/>
  <c r="I12" i="1"/>
  <c r="D13" i="2"/>
  <c r="E13" i="2"/>
  <c r="F13" i="2"/>
  <c r="G13" i="2"/>
  <c r="H13" i="2"/>
  <c r="C13" i="2"/>
  <c r="I8" i="2"/>
  <c r="I9" i="2"/>
  <c r="I10" i="2"/>
  <c r="I11" i="2"/>
  <c r="I12" i="2"/>
  <c r="I8" i="3"/>
  <c r="I9" i="3"/>
  <c r="I10" i="3"/>
  <c r="I11" i="3"/>
  <c r="I12" i="3"/>
  <c r="D13" i="3"/>
  <c r="E13" i="3"/>
  <c r="F13" i="3"/>
  <c r="G13" i="3"/>
  <c r="H13" i="3"/>
  <c r="C13" i="3"/>
  <c r="J13" i="1" l="1"/>
  <c r="I13" i="2"/>
  <c r="I13" i="3"/>
  <c r="C7" i="5" s="1"/>
  <c r="C8" i="5" l="1"/>
  <c r="J13" i="2"/>
  <c r="C6" i="5" s="1"/>
  <c r="C5" i="5"/>
  <c r="C17" i="5" s="1"/>
  <c r="G18" i="5" l="1"/>
</calcChain>
</file>

<file path=xl/sharedStrings.xml><?xml version="1.0" encoding="utf-8"?>
<sst xmlns="http://schemas.openxmlformats.org/spreadsheetml/2006/main" count="244" uniqueCount="92">
  <si>
    <t>Kods</t>
  </si>
  <si>
    <t>Mērķstipendiju izmaksas studiju gadā</t>
  </si>
  <si>
    <t>Mērķstipendiju izmaksas indukcijas gadā</t>
  </si>
  <si>
    <t>Vasaras mācības</t>
  </si>
  <si>
    <t>Komunikācijas radošās stratēģijas izstrāde un mediju kampaņa</t>
  </si>
  <si>
    <t>KOPĀ</t>
  </si>
  <si>
    <t>Jūl.</t>
  </si>
  <si>
    <t>Aug.</t>
  </si>
  <si>
    <t>Sept.</t>
  </si>
  <si>
    <t>Okt.</t>
  </si>
  <si>
    <t>Nov.</t>
  </si>
  <si>
    <t>Dec.</t>
  </si>
  <si>
    <t>Mar.</t>
  </si>
  <si>
    <t>Jan.</t>
  </si>
  <si>
    <t>Feb.</t>
  </si>
  <si>
    <t>Apr.</t>
  </si>
  <si>
    <t>Mai.</t>
  </si>
  <si>
    <t>Kopā</t>
  </si>
  <si>
    <t>1</t>
  </si>
  <si>
    <t>2</t>
  </si>
  <si>
    <t>3</t>
  </si>
  <si>
    <t>4</t>
  </si>
  <si>
    <t>5</t>
  </si>
  <si>
    <t>6</t>
  </si>
  <si>
    <t>7</t>
  </si>
  <si>
    <t>Prakšu vadītāju darba algu izmaksas</t>
  </si>
  <si>
    <t>Nr.p.k.</t>
  </si>
  <si>
    <t>Prakšu vadītāju atalgojuma izmaksas</t>
  </si>
  <si>
    <t>Programmas īstenošanas personāla atalgojuma izmaksas</t>
  </si>
  <si>
    <t>Projekta netiešās izmaksas</t>
  </si>
  <si>
    <t>Jūn.</t>
  </si>
  <si>
    <t>2022.g. 
jūlijs- decembris</t>
  </si>
  <si>
    <t>2023.g.
jūlijs- decembris</t>
  </si>
  <si>
    <t>Finansējuma avots</t>
  </si>
  <si>
    <t>2023.g.
 janvāris- jūnijs</t>
  </si>
  <si>
    <t>2024.g.
 janvāris- jūnijs</t>
  </si>
  <si>
    <t>2024.g.
jūlijs- decembris</t>
  </si>
  <si>
    <t>Nepieciešamais papildu finansējums, EUR</t>
  </si>
  <si>
    <t>2022.gads</t>
  </si>
  <si>
    <t>2023.gads</t>
  </si>
  <si>
    <t>Kopā 2023.g.</t>
  </si>
  <si>
    <t>Kopā 2024.g.</t>
  </si>
  <si>
    <t xml:space="preserve">Mērķstipendijas studiju gada laikā plānotas 280 EUR mēnesī 100 studentiem. </t>
  </si>
  <si>
    <t>Mērķstipendijas indukcijas gada laikā plānotas 120 EUR mēnesī 70 studentiem, kas 2021./2022.ak.gadā studē otrā līmeņa profesionālās augstākās izglītības studiju programmā "Skolotājs".</t>
  </si>
  <si>
    <t>2023.g. 1.pusgadā nenotiek.</t>
  </si>
  <si>
    <t>Nepieciešamā papildu finansējuma sadalījums pa kalendārajiem gadiem un finansējuma avotiem</t>
  </si>
  <si>
    <t>2024.gads un turpmākie gadi</t>
  </si>
  <si>
    <t>2024.g. 1.pusgadā nenotiek.</t>
  </si>
  <si>
    <t>Otrā līmeņa profesionālās augstākās  izglītības studiju programmas "Skolotājs" tāme ar  aktivitāšu sarakstu pa posmiem un tam nepieciešamo finansējumu 01.07.2022.-31.12.2022.</t>
  </si>
  <si>
    <t>Otrā līmeņa profesionālās augstākās  izglītības studiju programmas "Skolotājs" tāme ar  aktivitāšu sarakstu pa posmiem un tam nepieciešamo finansējumu 01.07.2023.-31.12.2023.</t>
  </si>
  <si>
    <t>Otrā līmeņa profesionālās augstākās  izglītības studiju programmas "Skolotājs" tāme ar  aktivitāšu sarakstu pa posmiem un tam nepieciešamo finansējumu 01.01.2023.-30.06.2023.</t>
  </si>
  <si>
    <t>Otrā līmeņa profesionālās augstākās  izglītības studiju programmas "Skolotājs" tāme ar  aktivitāšu sarakstu pa posmiem un tam nepieciešamo finansējumu 01.01.2024.-30.06.2024.</t>
  </si>
  <si>
    <t>Mērķstipendijas indukcijas gada laikā plānotas 120 EUR mēnesī 100 studentiem, kas 2023./2024.ak.gadā absolvēs otrā līmeņa profesionālās augstākās izglītības studiju programmu "Skolotājs".</t>
  </si>
  <si>
    <t>2022./2023.ak.g.</t>
  </si>
  <si>
    <t>Akadēmiskais gads</t>
  </si>
  <si>
    <t>ESF 8.2.2.SAM pieejamais neizlietotais finansējums</t>
  </si>
  <si>
    <t>1.tabula</t>
  </si>
  <si>
    <t>2.tabula</t>
  </si>
  <si>
    <t>Otrā līmeņa profesionālās augstākās  izglītības studiju programmas "Skolotājs" tāme ar  aktivitāšu sarakstu pa posmiem un tam nepieciešamo finansējumu 01.07.2024.-31.12.2024.</t>
  </si>
  <si>
    <t>2.pielikums</t>
  </si>
  <si>
    <t>Darba braucieni kuratoriem un prakšu vadītājiem</t>
  </si>
  <si>
    <t>ESF 8.2.1.SAM 1.kārtas LU, DU, LiepU projektu ietaupījumi</t>
  </si>
  <si>
    <t>VB</t>
  </si>
  <si>
    <t>ESF 8.2.1.SAM pieejamais neizlietotais finansējums 1.kārtā</t>
  </si>
  <si>
    <t>ESF 8.2.1.SAM pieejamais neizlietotais finansējums 2.kārtā</t>
  </si>
  <si>
    <t>ESF / VB</t>
  </si>
  <si>
    <t>Izmaksu pozīcijas nosaukums</t>
  </si>
  <si>
    <t>Aktivitātes, pieņēmumi un aprēķini</t>
  </si>
  <si>
    <t>1. Mācību stundu vērošanas: 3 reizes x (8 stundas x 13,20 EUR) x 100 studējošie  = 31 680,00 EUR;
2. Atgriezeniskās saites par mācību stundu plāniem: 4 stundas x 100 studējošie x 13,20 EUR = 52 80,00 EUR;
3. Prakses vadītāju vadītās metodikas grupas: 12 grupas x 4 reizes x 4 stundas x 13,20 EUR= 2 534,40 EUR. 
2023./2024. akadēmiskajā gadā kopā būtu nepieciešams finansējums 39 494,40 EUR apmērā.  Prakšu vadītāju darbs plānots 9 mēn.gadā (septembris- maijs). Attiecīgi vid.izmaksas 1mēn. būtu 4388 EUR mēnesī.</t>
  </si>
  <si>
    <t>Programmas īstenošanas personāla atbildību jomas programmas posmos:
1.Vienota komunikācija un interesentu apzināšana - Komunikācijas stratēģiskā vadīšana, sadarbība ar partneriem, komunikācijas nodrošināšana sociālajos tīklos, mājas lapā - satura veidošana, izplatīšana, publicitātes pasākumu organizēšana;                                     
2.Interesentu atlase un virzīšana līdz dalībai/ skolu piesaiste un atlase - Vispārējā interesentu izvērtēšana atbilstībai un mērķtiecīga virzīšana būt par dalībnieku (Dalībnieku virzīšana, Anketu aizpildīšana, komptenču izvērtēšana, lomu spēle u.c.), skolu atlase, piesaiste, vakanču analīze, dalībnieku salāgošana ar skolām un dalībnieku atlases procesa koordinēšana, metodoloģiskā vadība, datu bāzes uzturēšana;                                                                                                                                                                                                                3. Studiju (kvalifikācijas) gads - pilnveides grupu vadīšana, atgriezeniskā saite, risku monitorings, vasaras mācību satura plānošana, pilnveides grupu vadīšana, atgriezeniskā saite, risku monitorings,risku mazināšanas atbalsta sniegšana, stundu vērošana                                          
4. Indukcijas gads - pilnveides grupu vadīšana - lekcijas, darbnīcas; prakse - stundu vērošana, atgriezeniskās saites sniegšana, risku monitorings un to novēršana                                                                                                                                                                                          5.Programmas vadība - programmas saturiskā un procesuālā vadīšana, sadarbība ar partneriem nodrošināšana, stratēģisko iespēju identificēšana un risinājumu prototipēšana, administratīvo procesu vadīšana, iepirkumu, līgumu, rīkojumu, u.c. dokumentācijas nodrošināšana
Detalizēts personāla izmaksu aprēķins ir pieejams 3.pielikumā.</t>
  </si>
  <si>
    <t xml:space="preserve">Tiek pieņemts, ka darba braucieni būs nepieciešami mācību stundu vērošanai  un atgriezeniskās saites saņemšanai ind. 60 studentiem, kuru izglītības iestādes atradīsies  ārpus Rīgas, Liepājas un Daugavpils pilsētām. Vidēji 100 km (uz vienu vērošanas reizi jeb 8 stundām mēnesī, rēķinot 10 litrus degvielas patēriņu uz 100 km par cenu indikatīvi 1,80 EUR/litrā 60 studentiem ārpus Rīgas, Liepājas un Daugavpils pilsētām (10 litri x 1,80) x 60 studējošie = 1080 EUR. Pieņemot, ka puse stundu vērošana varētu notikt attālinātā/tiešsaistes formā, 2023./2024. akadēmiskajā gadā būtu nepieciešams finansējums 540,00 EUR mēnesī. Darba braucieni plānoti 9 mēn.gadā (septembris- maijs). </t>
  </si>
  <si>
    <t xml:space="preserve">Materiālu izstrāde, mājas lapas atjaunošana, uzturēšana, mediju kampaņa, reklāma un publicitāte: Interesentu uzrunāšanas reklāmas kampaņai izstrādāto reklāmas materiālu izvietošana projekta mērķiem un sasniedzamajiem rezultātiem atbilstošos komunikācijas kanālos, iekļaujot ATL u.c. savstarpēji papildinošus risinājumus (15000,00 EUR); Interesentu uzrunāšanas reklāmas kampaņai atbilstoši operatīvā digitālā mārketinga pakalpojumi, iekļaujot sociālo mediju mārketinga, Google Adwords u.c. savstarpēji papildinošus risinājumus (2000,00 EUR); Sabiedrisko attiecību pakalpojumi projekta vēstījumus atbalstošu viedokļrakstu izstrādei un virzīšanai masu medijos; tiešsaistes pasākumu (tematisku diskusiju un pieredzes stāstu pasākumi) organizēšana  (4000,00 EUR). </t>
  </si>
  <si>
    <t>Programmas īstenošanas personāla atbildību jomas programmas posmos:
1.Vienota komunikācija un interesentu apzināšana - Komunikācijas stratēģiskā vadīšana, sadarbība ar partneriem, komunikācijas nodrošināšana sociālajos tīklos, mājas lapā - satura veidošana, izplatīšana, publicitātes pasākumu organizēšana;                                     
2.Interesentu atlase un virzīšana līdz dalībai/ skolu piesaiste un atlase - Vispārējā interesentu izvērtēšana atbilstībai un mērķtiecīga virzīšana būt par dalībnieku (Dalībnieku virzīšana, Anketu aizpildīšana, komptenču izvērtēšana, lomu spēle u.c.), skolu atlase, piesaiste, vakanču analīze, dalībnieku salāgošana ar skolām un dalībnieku atlases procesa koordinēšana, metodoloģiskā vadība, datu bāzes uzturēšana;                                                                                                                                                                                                                3. Studiju (kvalifikācijas) gads - pilnveides grupu vadīšana, atgriezeniskā saite, risku monitorings, vasaras mācību satura plānošana, pilnveides grupu vadīšana, atgriezeniskā saite, risku monitorings,risku mazināšanas atbalsta sniegšana, stundu vērošana                                           
4. Indukcijas gads - pilnveides grupu vadīšana - lekcijas, darbnīcas; prakse - stundu vērošana, atgriezeniskās saites sniegšana, risku monitorings un to novēršana                                                                                                                                                                                          5.Programmas vadība - programmas saturiskā un procesuālā vadīšana, sadarbība ar partneriem nodrošināšana, stratēģisko iespēju identificēšana un risinājumu prototipēšana, administratīvo procesu vadīšana, iepirkumu, līgumu, rīkojumu, u.c. dokumentācijas nodrošināšana.
Detalizēts personāla izmaksu aprēķins ir pieejams 3.pielikumā.</t>
  </si>
  <si>
    <t xml:space="preserve">Tiek pieņemts, ka darba braucieni būs nepieciešami mācību stundu vērošanai  un atgriezeniskās saites saņemšanai ind. 60 studentiem, kuru izglītības iestādes atradīsies  ārpus Rīgas, Liepājas un Daugavpils pilsētām. Vidēji 100 km (uz vienu vērošanas reizi jeb 8 stundām mēnesī, rēķinot 10 litrus degvielas patēriņu uz 100 km par cenu indikatīvi 1,80 EUR/litrā 60 studentiem ārpus Rīgas, Liepājas un Daugavpils pilsētām (10 litri x 1,80) x 60 studējošie = 1080 EUR. Pieņemot, ka puse stundu vērošana varētu notikt attālinātā/tiešsaistes formā, 2022./2023. akadēmiskajā gadā būtu nepieciešams finansējums 540,00 EUR mēnesī. Darba braucieni plānoti 9 mēn.gadā (septembris- maijs). </t>
  </si>
  <si>
    <t>Vasaras ievadmācības (jūlijs, augusts) 3 nedēļu garumā, no kurām 1. nedēļa attālinātā nodarbību formātā, 2. nedēļa - klātienē, 3. nedēļa - nodarbības ar bērniem klātienē. Telpu īres, nakšņošanas un ēdināšanas izmaksas 100 studējošiem un vid.20 akadēmiskā un atbalsta personālam  50,00 EUR dienā uz 1 dalībnieku. 2. nedēļa (jūlijs): 50,00 EUR dienā*120 dalībnieki*5d=30 000 EUR; 3. nedēļa (augusts) 50,00 EUR dienā*120 dalībnieki*5d=30 000 EUR.</t>
  </si>
  <si>
    <t xml:space="preserve">Materiālu izstrāde, mājas lapas atjaunošana, uzturēšana, mediju kampaņa, reklāma un publicitāte: Interesentu uzrunāšanas reklāmas kampaņas vizuālās identitātes izstrāde, atvasinot materiālus no projektā līdz šim izstrādātajiem materiāliem (2500,00 EUR); Informatīvu materiālu (bukleta, infografikas) dizaina izstrāde un druka (1500,00 EUR); Līdz šim izstrādāto grafikas, animācijas, video u.c. formātu reklāmas materiālu pielāgošana atbilstoši projekta interesentu uzrunāšanas reklāmas kampaņas vizuālajai identitātei (3000,00 EUR); Digitālā reklāma interesentu piesaistei (3000,00 EUR). </t>
  </si>
  <si>
    <t>Programmas īstenošanas personāla atbildību jomas programmas posmos:
1.Vienota komunikācija un interesentu apzināšana - Komunikācijas stratēģiskā vadīšana, sadarbība ar partneriem, komunikācijas nodrošināšana sociālajos tīklos, mājas lapā - satura veidošana, izplatīšana, publicitātes pasākumu organizēšana;                                     
2.Interesentu atlase un virzīšana līdz dalībai/ skolu piesaiste un atlase - Vispārējā interesentu izvērtēšana atbilstībai un mērķtiecīga virzīšana būt par dalībnieku (Dalībnieku virzīšana, Anketu aizpildīšana, komptenču izvērtēšana, lomu spēle u.c.), skolu atlase, piesaiste, vakanču analīze, dalībnieku salāgošana ar skolām un dalībnieku atlases procesa koordinēšana, metodoloģiskā vadība, datu bāzes uzturēšana;                                                                                                                                                                                                                3. Studiju (kvalifikācijas) gads - pilnveides grupu vadīšana, atgriezeniskā saite, risku monitorings, vasaras mācību satura plānošana, pilnveides grupu vadīšana, atgriezeniskā saite, risku monitorings,risku mazināšanas atbalsta sniegšana, stundu vērošana                                           
4. Indukcijas gads - pilnveides grupu vadīšana - lekcijas, darbnīcas; prakse - stundu vērošana, atgriezeniskās saites sniegšana, risku monitorings un to novēršana                                                                                                                                                                                          5.Programmas vadība - programmas saturiskā un procesuālā vadīšana, sadarbība ar partneriem nodrošināšana, stratēģisko iespēju identificēšana un risinājumu prototipēšana, administratīvo procesu vadīšana, iepirkumu, līgumu, rīkojumu, u.c. dokumentācijas nodrošināšana
Detalizēts personāla izmaksu aprēķins ir pieejams 3.pielikumā.</t>
  </si>
  <si>
    <t xml:space="preserve">Programmas īstenošanas personāla atbildību jomas programmas posmos: 
1.Vienota komunikācija un interesentu apzināšana - Komunikācijas stratēģiskā vadīšana, sadarbība ar partneriem, komunikācijas nodrošināšana sociālajos tīklos, mājas lapā - satura veidošana, izplatīšana, publicitātes pasākumu organizēšana;                                     
2.Interesentu atlase un virzīšana līdz dalībai/ skolu piesaiste un atlase - Vispārējā interesentu izvērtēšana atbilstībai un mērķtiecīga virzīšana būt par dalībnieku (Dalībnieku virzīšana, Anketu aizpildīšana, komptenču izvērtēšana, lomu spēle u.c.), skolu atlase, piesaiste, vakanču analīze, dalībnieku salāgošana ar skolām un dalībnieku atlases procesa koordinēšana, metodoloģiskā vadība, datu bāzes uzturēšana;                                                                                                                                                                                                                3. Studiju (kvalifikācijas) gads - pilnveides grupu vadīšana, atgriezeniskā saite, risku monitorings, vasaras mācību satura plānošana, pilnveides grupu vadīšana, atgriezeniskā saite, risku monitorings,risku mazināšanas atbalsta sniegšana, stundu vērošana                                           
4. Indukcijas gads - pilnveides grupu vadīšana - lekcijas, darbnīcas; prakse - stundu vērošana, atgriezeniskās saites sniegšana, risku monitorings un to novēršana                                                                                                                                                                                          5.Programmas vadība - programmas saturiskā un procesuālā vadīšana, sadarbība ar partneriem nodrošināšana, stratēģisko iespēju identificēšana un risinājumu prototipēšana, administratīvo procesu vadīšana, iepirkumu, līgumu, rīkojumu, u.c. dokumentācijas nodrošināšana
Detalizēts personāla izmaksu aprēķins ir pieejams 3.pielikumā.
</t>
  </si>
  <si>
    <t>Materiālu izstrāde, mājas lapas atjaunošana, uzturēšana, mediju kampaņa, reklāma un publicitāte: Interesentu uzrunāšanas reklāmas kampaņas vizuālās identitātes izstrāde, atvasinot materiālus no projektā līdz šim izstrādātajiem materiāliem (2500,00 EUR); Informatīvu materiālu (bukleta, infografikas) dizaina izstrāde un druka (1500,00 EUR); Līdz šim izstrādāto grafikas, animācijas, video u.c. formātu reklāmas materiālu pielāgošana atbilstoši projekta interesentu uzrunāšanas reklāmas kampaņas vizuālajai identitātei (3000,00 EUR).</t>
  </si>
  <si>
    <t>1. Mācību stundu vērošanas: 3 reizes x (8 stundas x 13,20 EUR) x 100 studējošie  = 31 680,00 EUR;
2. Atgriezeniskās saites par mācību stundu plāniem: 4 stundas x 100 studējošie x 13,20 EUR = 52 80,00 EUR;
3. Prakses vadītāju vadītās metodikas grupas: 12 grupas x 4 reizes x 4 stundas x 13,20 EUR= 2 534,40 EUR. 
2024./2025. akadēmiskajā gadā kopā būtu nepieciešams finansējums 39 494,40 EUR apmērā. Prakšu vadītāju darbs plānots 9 mēn.gadā (septembris- maijs). Attiecīgi vid.izmaksas 1mēn. būtu 4388 EUR mēnesī.</t>
  </si>
  <si>
    <t xml:space="preserve">Programmas īstenošanas personāla atbildību jomas programmas posmos:
1.Vienota komunikācija un interesentu apzināšana - Komunikācijas stratēģiskā vadīšana, sadarbība ar partneriem, komunikācijas nodrošināšana sociālajos tīklos, mājas lapā - satura veidošana, izplatīšana, publicitātes pasākumu organizēšana;                                     
2.Interesentu atlase un virzīšana līdz dalībai/ skolu piesaiste un atlase - Vispārējā interesentu izvērtēšana atbilstībai un mērķtiecīga virzīšana būt par dalībnieku (Dalībnieku virzīšana, Anketu aizpildīšana, komptenču izvērtēšana, lomu spēle u.c.), skolu atlase, piesaiste, vakanču analīze, dalībnieku salāgošana ar skolām un dalībnieku atlases procesa koordinēšana, metodoloģiskā vadība, datu bāzes uzturēšana;                                                                                                                                                                                                                3. Studiju (kvalifikācijas) gads - pilnveides grupu vadīšana, atgriezeniskā saite, risku monitorings, vasaras mācību satura plānošana, pilnveides grupu vadīšana, atgriezeniskā saite, risku monitorings,risku mazināšanas atbalsta sniegšana, stundu vērošana                                           
4. Indukcijas gads - pilnveides grupu vadīšana - lekcijas, darbnīcas; prakse - stundu vērošana, atgriezeniskās saites sniegšana, risku monitorings un to novēršana                                                                                                                                                                                          5.Programmas vadība - programmas saturiskā un procesuālā vadīšana, sadarbība ar partneriem nodrošināšana, stratēģisko iespēju identificēšana un risinājumu prototipēšana, administratīvo procesu vadīšana, iepirkumu, līgumu, rīkojumu, u.c. dokumentācijas nodrošināšana
Detalizēts personāla izmaksu aprēķins ir pieejams 3.pielikumā.
</t>
  </si>
  <si>
    <t xml:space="preserve">Tiek pieņemts, ka darba braucieni būs nepieciešami mācību stundu vērošanai  un atgriezeniskās saites saņemšanai ind. 60 studentiem, kuru izglītības iestādes atradīsies  ārpus Rīgas, Liepājas un Daugavpils pilsētām. Vidēji 100 km (uz vienu vērošanas reizi jeb 8 stundām mēnesī, rēķinot 10 litrus degvielas patēriņu uz 100 km par cenu indikatīvi 1,80 EUR/litrā 60 studentiem ārpus Rīgas, Liepājas un Daugavpils pilsētām (10 litri x 1,80) x 60 studējošie = 1080 EUR. Pieņemot, ka puse stundu vērošana varētu notikt attālinātā/tiešsaistes formā, 2024./2025. akadēmiskajā gadā būtu nepieciešams finansējums 540,00 EUR mēnesī. Darba braucieni plānoti 9 mēn.gadā (septembris- maijs). </t>
  </si>
  <si>
    <t>Gads/pusgads</t>
  </si>
  <si>
    <t>Nepieciešamā papildu finansējuma sadalījums pa finansējuma avotiem 2022./2023. akadēmiskajā gadā</t>
  </si>
  <si>
    <t>1. Mācību stundu vērošanas: 3 reizes x (8 stundas x 13,20 EUR) x 85 studējošie  = 26 928 EUR;
2. Atgriezeniskās saites par mācību stundu plāniem: 4 stundas x 85 studējošie x 13,20 EUR = 4 488 EUR;
3. Prakses vadītāju vadītās metodikas grupas: 12 grupas x 4 reizes x 4 stundas x 13,20 EUR= 2 534,40 EUR. 
2022./2023. akadēmiskajā gadā kopā būtu nepieciešams finansējums 33 950,40 EUR apmērā. Prakšu vadītāju darbs plānots 9 mēn.gadā (septembris- maijs). Attiecīgi vid.izmaksas 1mēn. būtu  ~3 772,30 EUR mēnesī, bet uz 1 studentu 2022./2023. akadēmiskajā gadā būtu 399,42 EUR.</t>
  </si>
  <si>
    <t xml:space="preserve">Mērķstipendijas studiju gada laikā plānotas 280 EUR mēnesī 85 studentiem. </t>
  </si>
  <si>
    <t>Vasaras ievadmācības (jūlijs, augusts) 3 nedēļu garumā, no kurām 1. nedēļa attālinātā nodarbību formātā, 2. nedēļa - klātienē, 3. nedēļa - nodarbības ar bērniem klātienē. Telpu īres, nakšņošanas un ēdināšanas izmaksas 100 studējošiem (85 studiju gada dalībniekiem un vidēji dienā 15 indukcijas gada dalībniekiem) un vid.20 akadēmiskā un atbalsta personālam  50,00 EUR dienā uz 1 dalībnieku. 2. nedēļa (jūlijs): 50,00 EUR dienā*120 dalībnieki*5d=30 000 EUR; 3. nedēļa (augusts) 50,00 EUR dienā*120 dalībnieki*5d=30 000 EUR.</t>
  </si>
  <si>
    <t>Mērķstipendijas indukcijas gada laikā plānotas 120 EUR mēnesī 85 studentiem, kas 2022./2023.ak.gadā absolvēs otrā līmeņa profesionālās augstākās izglītības studiju programmu "Skolotājs".</t>
  </si>
  <si>
    <t>ESF: 8.2.1.SAM 1.un 2.kārtas pieejamais neizlietotais finansējums 13 958 EUR, 
8.2.1.SAM 1.kārtas LU, DU, LiepU projektu ietaupījumi 231 921 EUR, 
8.2.2.SAM pieejamais neizlietotais finansējums 245 896,07 EUR</t>
  </si>
  <si>
    <t>ESF: 8.2.2.SAM pieejamais neizlietotais finansējums 446 851,43 EUR</t>
  </si>
  <si>
    <t>Valsts budžeta finansējums- budžeta apakšprogramma 03.01.00 "Augstskolas", 
finansējums 499 312,14 EUR (avots- iekšējā pārdale)</t>
  </si>
  <si>
    <t>Valsts budžeta finansējums - budžeta apakšprogramma 03.01.00 "Augstskolas", ir pieejams finansējums  764 880 EUR (avots- iekšējā pārdale), papildus nepieciešams valsts budžeta finansējums 188 386 EUR no 2024.gada un turpmāk ik gadu</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</si>
</sst>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11" x14ac:knownFonts="1">
    <font>
      <sz val="11"/>
      <color theme="1"/>
      <name val="Calibri"/>
      <family val="2"/>
      <scheme val="minor"/>
    </font>
    <font>
      <b/>
      <sz val="14"/>
      <name val="Arial"/>
      <family val="2"/>
    </font>
    <font>
      <sz val="12"/>
      <color rgb="FF00B0F0"/>
      <name val="Arial"/>
      <family val="2"/>
    </font>
    <font>
      <sz val="11"/>
      <name val="Arial"/>
      <family val="2"/>
    </font>
    <font>
      <sz val="11"/>
      <name val="Calibri"/>
      <family val="2"/>
      <scheme val="minor"/>
    </font>
    <font>
      <b/>
      <sz val="11"/>
      <name val="Calibri"/>
      <family val="2"/>
      <scheme val="minor"/>
    </font>
    <font>
      <b/>
      <sz val="11"/>
      <color theme="1"/>
      <name val="Calibri"/>
      <family val="2"/>
      <scheme val="minor"/>
    </font>
    <font>
      <sz val="10"/>
      <color rgb="FF000000"/>
      <name val="Times New Roman"/>
      <family val="1"/>
    </font>
    <font>
      <sz val="11"/>
      <color rgb="FFFF0000"/>
      <name val="Calibri"/>
      <family val="2"/>
      <scheme val="minor"/>
    </font>
    <font>
      <b/>
      <sz val="12"/>
      <color theme="1"/>
      <name val="Times New Roman"/>
      <family val="1"/>
    </font>
    <font>
      <b/>
      <sz val="10"/>
      <color rgb="FF000000"/>
      <name val="Times New Roman"/>
      <family val="1"/>
    </font>
  </fonts>
  <fills count="6">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rgb="FF00B050"/>
        <bgColor indexed="64"/>
      </patternFill>
    </fill>
    <fill>
      <patternFill patternType="solid">
        <fgColor rgb="FFFFFF00"/>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21">
    <xf numFmtId="0" fontId="0" fillId="0" borderId="0" xfId="0"/>
    <xf numFmtId="0" fontId="1" fillId="0" borderId="0" xfId="0" applyFont="1" applyFill="1" applyBorder="1" applyAlignment="1">
      <alignment horizontal="center" vertical="center"/>
    </xf>
    <xf numFmtId="0" fontId="1" fillId="0" borderId="0" xfId="0" applyFont="1" applyFill="1" applyBorder="1" applyAlignment="1">
      <alignment horizontal="center"/>
    </xf>
    <xf numFmtId="0" fontId="3" fillId="0" borderId="0" xfId="0" applyFont="1"/>
    <xf numFmtId="0" fontId="0" fillId="0" borderId="0" xfId="0" applyFill="1"/>
    <xf numFmtId="0" fontId="3" fillId="0" borderId="0" xfId="0" applyFont="1" applyFill="1"/>
    <xf numFmtId="0" fontId="1" fillId="2" borderId="1" xfId="0" applyFont="1" applyFill="1" applyBorder="1" applyAlignment="1">
      <alignment horizontal="center" vertical="center" wrapText="1"/>
    </xf>
    <xf numFmtId="0" fontId="0" fillId="0" borderId="0" xfId="0" applyBorder="1"/>
    <xf numFmtId="0" fontId="2" fillId="0" borderId="0" xfId="0" applyFont="1" applyFill="1" applyBorder="1" applyAlignment="1">
      <alignment horizontal="center" vertical="center" wrapText="1"/>
    </xf>
    <xf numFmtId="2" fontId="1" fillId="0" borderId="0" xfId="0" applyNumberFormat="1" applyFont="1" applyFill="1" applyBorder="1" applyAlignment="1">
      <alignment horizontal="center" vertical="center" wrapText="1"/>
    </xf>
    <xf numFmtId="0" fontId="0" fillId="0" borderId="0" xfId="0" applyFont="1"/>
    <xf numFmtId="0" fontId="0" fillId="0" borderId="0" xfId="0" applyFont="1" applyFill="1"/>
    <xf numFmtId="0" fontId="4" fillId="0" borderId="0" xfId="0" applyFont="1"/>
    <xf numFmtId="0" fontId="4" fillId="0" borderId="0" xfId="0" applyFont="1" applyFill="1"/>
    <xf numFmtId="0" fontId="5" fillId="0" borderId="0" xfId="0" applyFont="1" applyFill="1" applyBorder="1" applyAlignment="1">
      <alignment horizontal="center" vertical="center"/>
    </xf>
    <xf numFmtId="0" fontId="5" fillId="0" borderId="0" xfId="0" applyFont="1" applyFill="1" applyBorder="1" applyAlignment="1">
      <alignment horizontal="center"/>
    </xf>
    <xf numFmtId="0" fontId="5" fillId="2" borderId="1" xfId="0" applyFont="1" applyFill="1" applyBorder="1" applyAlignment="1">
      <alignment horizontal="center" vertical="center" wrapText="1"/>
    </xf>
    <xf numFmtId="164" fontId="5" fillId="2"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horizontal="justify" vertical="center" wrapText="1"/>
    </xf>
    <xf numFmtId="0" fontId="5" fillId="2" borderId="1" xfId="0" applyFont="1" applyFill="1" applyBorder="1" applyAlignment="1">
      <alignment horizontal="left" vertical="center" wrapText="1"/>
    </xf>
    <xf numFmtId="3" fontId="5" fillId="2" borderId="1" xfId="0" applyNumberFormat="1" applyFont="1" applyFill="1" applyBorder="1" applyAlignment="1">
      <alignment horizontal="center" vertical="center" wrapText="1"/>
    </xf>
    <xf numFmtId="4" fontId="7" fillId="0" borderId="0" xfId="0" applyNumberFormat="1" applyFont="1" applyFill="1" applyAlignment="1">
      <alignment horizontal="center" vertical="center" wrapText="1"/>
    </xf>
    <xf numFmtId="0" fontId="7" fillId="0" borderId="0" xfId="0" applyFont="1" applyFill="1" applyAlignment="1">
      <alignment vertical="center" wrapText="1"/>
    </xf>
    <xf numFmtId="0" fontId="5" fillId="2" borderId="1" xfId="0" applyFont="1" applyFill="1" applyBorder="1" applyAlignment="1">
      <alignment horizontal="center" vertical="center" wrapText="1"/>
    </xf>
    <xf numFmtId="0" fontId="0" fillId="0" borderId="0" xfId="0" applyFont="1" applyAlignment="1">
      <alignment vertical="top"/>
    </xf>
    <xf numFmtId="0" fontId="8" fillId="0" borderId="0" xfId="0" applyFont="1" applyAlignment="1">
      <alignment vertical="top"/>
    </xf>
    <xf numFmtId="4" fontId="4" fillId="0" borderId="1" xfId="0" applyNumberFormat="1" applyFont="1" applyFill="1" applyBorder="1" applyAlignment="1">
      <alignment horizontal="center" vertical="center" wrapText="1"/>
    </xf>
    <xf numFmtId="2" fontId="0" fillId="0" borderId="1" xfId="0" applyNumberFormat="1" applyFont="1" applyBorder="1"/>
    <xf numFmtId="2" fontId="3" fillId="0" borderId="0" xfId="0" applyNumberFormat="1" applyFont="1" applyFill="1"/>
    <xf numFmtId="2" fontId="0" fillId="0" borderId="1" xfId="0" applyNumberFormat="1" applyFont="1" applyFill="1" applyBorder="1"/>
    <xf numFmtId="0" fontId="0" fillId="0" borderId="0" xfId="0" applyFill="1" applyBorder="1"/>
    <xf numFmtId="0" fontId="5" fillId="2" borderId="1" xfId="0" applyFont="1" applyFill="1" applyBorder="1" applyAlignment="1">
      <alignment horizontal="center" vertical="center" wrapText="1"/>
    </xf>
    <xf numFmtId="0" fontId="9" fillId="0" borderId="0" xfId="0" applyFont="1"/>
    <xf numFmtId="0" fontId="4" fillId="0" borderId="1" xfId="0" applyFont="1" applyFill="1" applyBorder="1" applyAlignment="1">
      <alignment horizontal="justify" vertical="top" wrapText="1"/>
    </xf>
    <xf numFmtId="0" fontId="4" fillId="0" borderId="0" xfId="0" applyFont="1" applyAlignment="1">
      <alignment vertical="top"/>
    </xf>
    <xf numFmtId="0" fontId="7" fillId="0" borderId="0" xfId="0" applyNumberFormat="1" applyFont="1" applyFill="1" applyBorder="1" applyAlignment="1">
      <alignment horizontal="center" vertical="center" wrapText="1"/>
    </xf>
    <xf numFmtId="4" fontId="0" fillId="0" borderId="0" xfId="0" applyNumberFormat="1" applyFill="1" applyBorder="1" applyAlignment="1">
      <alignment horizontal="center"/>
    </xf>
    <xf numFmtId="0" fontId="0" fillId="0" borderId="0" xfId="0" applyBorder="1" applyAlignment="1">
      <alignment vertical="center"/>
    </xf>
    <xf numFmtId="0" fontId="7" fillId="0" borderId="9" xfId="0" applyNumberFormat="1" applyFont="1" applyBorder="1" applyAlignment="1">
      <alignment horizontal="center" vertical="center" wrapText="1"/>
    </xf>
    <xf numFmtId="0" fontId="7" fillId="0" borderId="10" xfId="0" applyNumberFormat="1" applyFont="1" applyBorder="1" applyAlignment="1">
      <alignment horizontal="center" vertical="center" wrapText="1"/>
    </xf>
    <xf numFmtId="0" fontId="7" fillId="0" borderId="11" xfId="0" applyNumberFormat="1" applyFont="1" applyFill="1" applyBorder="1" applyAlignment="1">
      <alignment horizontal="center" vertical="center" wrapText="1"/>
    </xf>
    <xf numFmtId="4" fontId="4" fillId="0" borderId="13" xfId="0" applyNumberFormat="1" applyFont="1" applyFill="1" applyBorder="1" applyAlignment="1">
      <alignment horizontal="center" vertical="center" wrapText="1"/>
    </xf>
    <xf numFmtId="3" fontId="6" fillId="0" borderId="14" xfId="0" applyNumberFormat="1" applyFont="1" applyFill="1" applyBorder="1" applyAlignment="1">
      <alignment horizontal="center" vertical="center"/>
    </xf>
    <xf numFmtId="1" fontId="0" fillId="0" borderId="0" xfId="0" applyNumberFormat="1"/>
    <xf numFmtId="0" fontId="4" fillId="0" borderId="16" xfId="0" applyFont="1" applyFill="1" applyBorder="1" applyAlignment="1">
      <alignment horizontal="center" vertical="center" wrapText="1"/>
    </xf>
    <xf numFmtId="3" fontId="4" fillId="0" borderId="32" xfId="0" applyNumberFormat="1" applyFont="1" applyFill="1" applyBorder="1" applyAlignment="1">
      <alignment horizontal="center" vertical="center" wrapText="1"/>
    </xf>
    <xf numFmtId="0" fontId="4" fillId="0" borderId="26" xfId="0" applyFont="1" applyFill="1" applyBorder="1" applyAlignment="1">
      <alignment horizontal="center" vertical="center" wrapText="1"/>
    </xf>
    <xf numFmtId="3" fontId="4" fillId="0" borderId="34" xfId="0" applyNumberFormat="1" applyFont="1" applyFill="1" applyBorder="1" applyAlignment="1">
      <alignment horizontal="center" vertical="center" wrapText="1"/>
    </xf>
    <xf numFmtId="0" fontId="6" fillId="0" borderId="35" xfId="0" applyFont="1" applyBorder="1" applyAlignment="1">
      <alignment horizontal="center" vertical="center" wrapText="1"/>
    </xf>
    <xf numFmtId="0" fontId="0" fillId="0" borderId="3" xfId="0" applyFill="1" applyBorder="1" applyAlignment="1">
      <alignment horizontal="center" vertical="center" wrapText="1"/>
    </xf>
    <xf numFmtId="0" fontId="10" fillId="0" borderId="15" xfId="0" applyNumberFormat="1" applyFont="1" applyFill="1" applyBorder="1" applyAlignment="1">
      <alignment horizontal="center" vertical="center" wrapText="1"/>
    </xf>
    <xf numFmtId="0" fontId="7" fillId="0" borderId="7" xfId="0" applyNumberFormat="1" applyFont="1" applyFill="1" applyBorder="1" applyAlignment="1">
      <alignment horizontal="center" vertical="center" wrapText="1"/>
    </xf>
    <xf numFmtId="0" fontId="4" fillId="0" borderId="1" xfId="0" applyFont="1" applyFill="1" applyBorder="1" applyAlignment="1">
      <alignment vertical="top" wrapText="1"/>
    </xf>
    <xf numFmtId="0" fontId="4" fillId="0" borderId="1" xfId="0" applyFont="1" applyFill="1" applyBorder="1" applyAlignment="1">
      <alignment horizontal="center" vertical="top" wrapText="1"/>
    </xf>
    <xf numFmtId="4" fontId="5" fillId="0"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wrapText="1"/>
    </xf>
    <xf numFmtId="4" fontId="5" fillId="4"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wrapText="1"/>
    </xf>
    <xf numFmtId="0" fontId="5" fillId="0" borderId="1" xfId="0" applyFont="1" applyBorder="1" applyAlignment="1">
      <alignment horizontal="center"/>
    </xf>
    <xf numFmtId="0" fontId="5" fillId="0" borderId="1" xfId="0" applyFont="1" applyFill="1" applyBorder="1" applyAlignment="1">
      <alignment horizontal="center"/>
    </xf>
    <xf numFmtId="0" fontId="4" fillId="0" borderId="1" xfId="0" applyFont="1" applyFill="1" applyBorder="1" applyAlignment="1">
      <alignment horizontal="center" vertical="top"/>
    </xf>
    <xf numFmtId="4" fontId="4" fillId="5" borderId="1" xfId="0" applyNumberFormat="1" applyFont="1" applyFill="1" applyBorder="1" applyAlignment="1">
      <alignment horizontal="center" vertical="center" wrapText="1"/>
    </xf>
    <xf numFmtId="4" fontId="5" fillId="5" borderId="1" xfId="0" applyNumberFormat="1" applyFont="1" applyFill="1" applyBorder="1" applyAlignment="1">
      <alignment horizontal="center" vertical="center" wrapText="1"/>
    </xf>
    <xf numFmtId="0" fontId="0" fillId="0" borderId="17" xfId="0" applyFill="1" applyBorder="1" applyAlignment="1">
      <alignment horizontal="center" vertical="center" wrapText="1"/>
    </xf>
    <xf numFmtId="0" fontId="4" fillId="0" borderId="1" xfId="0" applyFont="1" applyFill="1" applyBorder="1" applyAlignment="1">
      <alignment vertical="top" wrapText="1"/>
    </xf>
    <xf numFmtId="0" fontId="5" fillId="2" borderId="1" xfId="0" applyFont="1" applyFill="1" applyBorder="1" applyAlignment="1">
      <alignment horizontal="center" vertical="center" wrapText="1"/>
    </xf>
    <xf numFmtId="0" fontId="5" fillId="0" borderId="42" xfId="0" applyFont="1" applyFill="1" applyBorder="1" applyAlignment="1">
      <alignment horizontal="center"/>
    </xf>
    <xf numFmtId="0" fontId="5" fillId="0" borderId="43" xfId="0" applyFont="1" applyFill="1" applyBorder="1" applyAlignment="1">
      <alignment horizontal="center"/>
    </xf>
    <xf numFmtId="0" fontId="5" fillId="0" borderId="44" xfId="0" applyFont="1" applyFill="1" applyBorder="1" applyAlignment="1">
      <alignment horizontal="center"/>
    </xf>
    <xf numFmtId="164" fontId="5" fillId="2" borderId="45" xfId="0" applyNumberFormat="1" applyFont="1" applyFill="1" applyBorder="1" applyAlignment="1">
      <alignment horizontal="center" vertical="center" wrapText="1"/>
    </xf>
    <xf numFmtId="164" fontId="5" fillId="2" borderId="46" xfId="0" applyNumberFormat="1" applyFont="1" applyFill="1" applyBorder="1" applyAlignment="1">
      <alignment horizontal="center" vertical="center" wrapText="1"/>
    </xf>
    <xf numFmtId="0" fontId="5" fillId="0" borderId="0" xfId="0" applyFont="1" applyAlignment="1">
      <alignment horizontal="left"/>
    </xf>
    <xf numFmtId="0" fontId="5" fillId="0" borderId="0" xfId="0" applyFont="1" applyAlignment="1">
      <alignment horizontal="center"/>
    </xf>
    <xf numFmtId="0" fontId="4" fillId="0" borderId="2" xfId="0" applyFont="1" applyFill="1" applyBorder="1" applyAlignment="1">
      <alignment horizontal="left" vertical="top" wrapText="1"/>
    </xf>
    <xf numFmtId="0" fontId="4" fillId="0" borderId="0" xfId="0" applyFont="1" applyFill="1" applyBorder="1" applyAlignment="1">
      <alignment horizontal="left" vertical="top" wrapText="1"/>
    </xf>
    <xf numFmtId="0" fontId="6" fillId="0" borderId="24"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6" fillId="0" borderId="6" xfId="0" applyFont="1" applyBorder="1" applyAlignment="1">
      <alignment horizontal="center" vertical="center"/>
    </xf>
    <xf numFmtId="0" fontId="4" fillId="0" borderId="3" xfId="0" applyFont="1" applyBorder="1" applyAlignment="1">
      <alignment horizontal="center" vertical="center"/>
    </xf>
    <xf numFmtId="0" fontId="4" fillId="0" borderId="8" xfId="0" applyFont="1" applyBorder="1" applyAlignment="1">
      <alignment horizontal="center" vertical="center"/>
    </xf>
    <xf numFmtId="0" fontId="4" fillId="0" borderId="5" xfId="0" applyFont="1" applyBorder="1" applyAlignment="1">
      <alignment horizontal="center" vertical="center"/>
    </xf>
    <xf numFmtId="0" fontId="4" fillId="0" borderId="38" xfId="0" applyFont="1" applyBorder="1" applyAlignment="1">
      <alignment horizontal="center" vertical="center"/>
    </xf>
    <xf numFmtId="0" fontId="4" fillId="0" borderId="24"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0" fillId="0" borderId="27" xfId="0" applyFill="1" applyBorder="1" applyAlignment="1">
      <alignment horizontal="center"/>
    </xf>
    <xf numFmtId="0" fontId="0" fillId="0" borderId="19" xfId="0" applyFill="1" applyBorder="1" applyAlignment="1">
      <alignment horizontal="center"/>
    </xf>
    <xf numFmtId="0" fontId="0" fillId="0" borderId="20" xfId="0" applyFill="1" applyBorder="1" applyAlignment="1">
      <alignment horizontal="center"/>
    </xf>
    <xf numFmtId="0" fontId="0" fillId="0" borderId="39" xfId="0" applyFill="1" applyBorder="1" applyAlignment="1">
      <alignment horizontal="center" vertical="center"/>
    </xf>
    <xf numFmtId="0" fontId="0" fillId="0" borderId="31" xfId="0" applyFill="1" applyBorder="1" applyAlignment="1">
      <alignment horizontal="center" vertical="center"/>
    </xf>
    <xf numFmtId="0" fontId="0" fillId="0" borderId="40" xfId="0" applyFill="1" applyBorder="1" applyAlignment="1">
      <alignment horizontal="center" vertical="center"/>
    </xf>
    <xf numFmtId="0" fontId="0" fillId="0" borderId="27" xfId="0" applyFill="1" applyBorder="1" applyAlignment="1">
      <alignment horizontal="center" vertical="center" wrapText="1"/>
    </xf>
    <xf numFmtId="0" fontId="0" fillId="0" borderId="19" xfId="0" applyFill="1" applyBorder="1" applyAlignment="1">
      <alignment horizontal="center" vertical="center" wrapText="1"/>
    </xf>
    <xf numFmtId="0" fontId="0" fillId="0" borderId="20" xfId="0" applyFill="1" applyBorder="1" applyAlignment="1">
      <alignment horizontal="center" vertical="center" wrapText="1"/>
    </xf>
    <xf numFmtId="0" fontId="10" fillId="0" borderId="4" xfId="0" applyNumberFormat="1" applyFont="1" applyFill="1" applyBorder="1" applyAlignment="1">
      <alignment horizontal="center" vertical="center" wrapText="1"/>
    </xf>
    <xf numFmtId="0" fontId="10" fillId="0" borderId="5" xfId="0" applyNumberFormat="1" applyFont="1" applyFill="1" applyBorder="1" applyAlignment="1">
      <alignment horizontal="center" vertical="center" wrapText="1"/>
    </xf>
    <xf numFmtId="0" fontId="10" fillId="0" borderId="3" xfId="0" applyNumberFormat="1" applyFont="1" applyFill="1" applyBorder="1" applyAlignment="1">
      <alignment horizontal="center" vertical="center" wrapText="1"/>
    </xf>
    <xf numFmtId="0" fontId="0" fillId="0" borderId="15" xfId="0" applyBorder="1" applyAlignment="1">
      <alignment horizontal="center" vertical="center"/>
    </xf>
    <xf numFmtId="0" fontId="0" fillId="0" borderId="6" xfId="0" applyBorder="1" applyAlignment="1">
      <alignment horizontal="center" vertical="center"/>
    </xf>
    <xf numFmtId="4" fontId="5" fillId="0" borderId="15" xfId="0" applyNumberFormat="1" applyFont="1" applyFill="1" applyBorder="1" applyAlignment="1">
      <alignment horizontal="center" vertical="center" wrapText="1"/>
    </xf>
    <xf numFmtId="4" fontId="4" fillId="0" borderId="12" xfId="0" applyNumberFormat="1" applyFont="1" applyFill="1" applyBorder="1" applyAlignment="1">
      <alignment horizontal="center" vertical="center" wrapText="1"/>
    </xf>
    <xf numFmtId="3" fontId="5" fillId="0" borderId="14" xfId="0" applyNumberFormat="1"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41" xfId="0" applyFont="1" applyFill="1" applyBorder="1" applyAlignment="1">
      <alignment horizontal="center" vertical="center" wrapText="1"/>
    </xf>
    <xf numFmtId="3" fontId="5" fillId="0" borderId="36" xfId="0" applyNumberFormat="1" applyFont="1" applyFill="1" applyBorder="1" applyAlignment="1">
      <alignment horizontal="center" vertical="center"/>
    </xf>
    <xf numFmtId="3" fontId="5" fillId="0" borderId="37" xfId="0" applyNumberFormat="1" applyFont="1" applyFill="1" applyBorder="1" applyAlignment="1">
      <alignment horizontal="center" vertical="center"/>
    </xf>
    <xf numFmtId="3" fontId="4" fillId="0" borderId="33"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
  <sheetViews>
    <sheetView topLeftCell="A18" workbookViewId="0">
      <selection activeCell="C22" sqref="C22:I22"/>
    </sheetView>
  </sheetViews>
  <sheetFormatPr defaultColWidth="8.88671875" defaultRowHeight="14.4" x14ac:dyDescent="0.3"/>
  <cols>
    <col min="1" max="1" width="11.44140625" style="12" customWidth="1"/>
    <col min="2" max="2" width="37.5546875" style="12" customWidth="1"/>
    <col min="3" max="3" width="14.44140625" style="13" bestFit="1" customWidth="1"/>
    <col min="4" max="4" width="15" style="13" customWidth="1"/>
    <col min="5" max="8" width="14.44140625" style="13" bestFit="1" customWidth="1"/>
    <col min="9" max="9" width="20.44140625" style="13" customWidth="1"/>
    <col min="10" max="10" width="15.88671875" style="10" customWidth="1"/>
    <col min="11" max="16384" width="8.88671875" style="10"/>
  </cols>
  <sheetData>
    <row r="1" spans="1:16" x14ac:dyDescent="0.3">
      <c r="A1" s="10" t="s">
        <v>59</v>
      </c>
      <c r="B1" s="10"/>
      <c r="C1" s="11"/>
      <c r="D1" s="11"/>
      <c r="E1" s="11"/>
      <c r="F1" s="11"/>
      <c r="G1" s="11"/>
      <c r="H1" s="11"/>
      <c r="I1" s="11"/>
    </row>
    <row r="2" spans="1:16" x14ac:dyDescent="0.3">
      <c r="A2" s="73" t="s">
        <v>48</v>
      </c>
      <c r="B2" s="73"/>
      <c r="C2" s="73"/>
      <c r="D2" s="73"/>
      <c r="E2" s="73"/>
      <c r="F2" s="73"/>
      <c r="G2" s="73"/>
      <c r="H2" s="73"/>
      <c r="I2" s="73"/>
    </row>
    <row r="3" spans="1:16" x14ac:dyDescent="0.3">
      <c r="A3" s="14"/>
      <c r="B3" s="15"/>
      <c r="C3" s="11"/>
      <c r="D3" s="11"/>
      <c r="E3" s="11"/>
      <c r="F3" s="11"/>
      <c r="G3" s="11"/>
      <c r="H3" s="11"/>
      <c r="I3" s="11"/>
    </row>
    <row r="4" spans="1:16" x14ac:dyDescent="0.3">
      <c r="A4" s="67" t="s">
        <v>26</v>
      </c>
      <c r="B4" s="67" t="s">
        <v>66</v>
      </c>
      <c r="C4" s="67">
        <v>2022</v>
      </c>
      <c r="D4" s="67"/>
      <c r="E4" s="67"/>
      <c r="F4" s="67"/>
      <c r="G4" s="67"/>
      <c r="H4" s="67"/>
      <c r="I4" s="67"/>
      <c r="J4" s="71" t="s">
        <v>29</v>
      </c>
    </row>
    <row r="5" spans="1:16" ht="28.8" customHeight="1" x14ac:dyDescent="0.3">
      <c r="A5" s="67"/>
      <c r="B5" s="67"/>
      <c r="C5" s="16" t="s">
        <v>6</v>
      </c>
      <c r="D5" s="16" t="s">
        <v>7</v>
      </c>
      <c r="E5" s="16" t="s">
        <v>8</v>
      </c>
      <c r="F5" s="16" t="s">
        <v>9</v>
      </c>
      <c r="G5" s="16" t="s">
        <v>10</v>
      </c>
      <c r="H5" s="16" t="s">
        <v>11</v>
      </c>
      <c r="I5" s="17" t="s">
        <v>17</v>
      </c>
      <c r="J5" s="72"/>
    </row>
    <row r="6" spans="1:16" x14ac:dyDescent="0.3">
      <c r="A6" s="18" t="s">
        <v>18</v>
      </c>
      <c r="B6" s="19" t="s">
        <v>27</v>
      </c>
      <c r="C6" s="28">
        <v>0</v>
      </c>
      <c r="D6" s="28">
        <v>0</v>
      </c>
      <c r="E6" s="28">
        <v>3772.3</v>
      </c>
      <c r="F6" s="28">
        <v>3772.3</v>
      </c>
      <c r="G6" s="28">
        <v>3772.3</v>
      </c>
      <c r="H6" s="28">
        <v>3772.3</v>
      </c>
      <c r="I6" s="56">
        <f>SUM(C6:H6)</f>
        <v>15089.2</v>
      </c>
      <c r="J6" s="28">
        <f>I6*0.15</f>
        <v>2263.38</v>
      </c>
      <c r="K6" s="12"/>
      <c r="L6" s="12"/>
      <c r="M6" s="12"/>
    </row>
    <row r="7" spans="1:16" ht="28.8" x14ac:dyDescent="0.3">
      <c r="A7" s="18" t="s">
        <v>19</v>
      </c>
      <c r="B7" s="20" t="s">
        <v>28</v>
      </c>
      <c r="C7" s="28">
        <v>30010.12</v>
      </c>
      <c r="D7" s="28">
        <v>29973.05</v>
      </c>
      <c r="E7" s="28">
        <v>30637.96</v>
      </c>
      <c r="F7" s="28">
        <v>30390.78</v>
      </c>
      <c r="G7" s="28">
        <v>30637.96</v>
      </c>
      <c r="H7" s="28">
        <v>30143.599999999999</v>
      </c>
      <c r="I7" s="56">
        <f t="shared" ref="I7:I12" si="0">SUM(C7:H7)</f>
        <v>181793.47</v>
      </c>
      <c r="J7" s="28">
        <f>I7*0.15</f>
        <v>27269.020499999999</v>
      </c>
      <c r="K7" s="12"/>
      <c r="L7" s="12"/>
      <c r="M7" s="12"/>
      <c r="N7" s="12"/>
      <c r="O7" s="12"/>
      <c r="P7" s="12"/>
    </row>
    <row r="8" spans="1:16" ht="28.8" x14ac:dyDescent="0.3">
      <c r="A8" s="18" t="s">
        <v>20</v>
      </c>
      <c r="B8" s="19" t="s">
        <v>60</v>
      </c>
      <c r="C8" s="28">
        <v>0</v>
      </c>
      <c r="D8" s="28">
        <v>0</v>
      </c>
      <c r="E8" s="28">
        <v>540</v>
      </c>
      <c r="F8" s="28">
        <v>540</v>
      </c>
      <c r="G8" s="28">
        <v>540</v>
      </c>
      <c r="H8" s="28">
        <v>540</v>
      </c>
      <c r="I8" s="56">
        <f t="shared" si="0"/>
        <v>2160</v>
      </c>
      <c r="J8" s="31"/>
      <c r="K8" s="12"/>
      <c r="L8" s="12"/>
      <c r="M8" s="12"/>
    </row>
    <row r="9" spans="1:16" x14ac:dyDescent="0.3">
      <c r="A9" s="18" t="s">
        <v>21</v>
      </c>
      <c r="B9" s="20" t="s">
        <v>1</v>
      </c>
      <c r="C9" s="28">
        <f>(280*85)</f>
        <v>23800</v>
      </c>
      <c r="D9" s="28">
        <f t="shared" ref="D9:H9" si="1">(280*85)</f>
        <v>23800</v>
      </c>
      <c r="E9" s="28">
        <f t="shared" si="1"/>
        <v>23800</v>
      </c>
      <c r="F9" s="28">
        <f t="shared" si="1"/>
        <v>23800</v>
      </c>
      <c r="G9" s="28">
        <f t="shared" si="1"/>
        <v>23800</v>
      </c>
      <c r="H9" s="28">
        <f t="shared" si="1"/>
        <v>23800</v>
      </c>
      <c r="I9" s="56">
        <f t="shared" si="0"/>
        <v>142800</v>
      </c>
      <c r="J9" s="31"/>
      <c r="K9" s="12"/>
      <c r="L9" s="12"/>
      <c r="M9" s="12"/>
    </row>
    <row r="10" spans="1:16" x14ac:dyDescent="0.3">
      <c r="A10" s="18" t="s">
        <v>22</v>
      </c>
      <c r="B10" s="20" t="s">
        <v>2</v>
      </c>
      <c r="C10" s="28">
        <f>120*70</f>
        <v>8400</v>
      </c>
      <c r="D10" s="28">
        <f t="shared" ref="D10:H10" si="2">120*70</f>
        <v>8400</v>
      </c>
      <c r="E10" s="28">
        <f t="shared" si="2"/>
        <v>8400</v>
      </c>
      <c r="F10" s="28">
        <f t="shared" si="2"/>
        <v>8400</v>
      </c>
      <c r="G10" s="28">
        <f t="shared" si="2"/>
        <v>8400</v>
      </c>
      <c r="H10" s="28">
        <f t="shared" si="2"/>
        <v>8400</v>
      </c>
      <c r="I10" s="56">
        <f t="shared" si="0"/>
        <v>50400</v>
      </c>
      <c r="J10" s="29"/>
      <c r="K10" s="12"/>
      <c r="L10" s="12"/>
      <c r="M10" s="12"/>
    </row>
    <row r="11" spans="1:16" x14ac:dyDescent="0.3">
      <c r="A11" s="18" t="s">
        <v>23</v>
      </c>
      <c r="B11" s="20" t="s">
        <v>3</v>
      </c>
      <c r="C11" s="28">
        <v>30000</v>
      </c>
      <c r="D11" s="28">
        <v>30000</v>
      </c>
      <c r="E11" s="28">
        <v>0</v>
      </c>
      <c r="F11" s="28">
        <v>0</v>
      </c>
      <c r="G11" s="28">
        <v>0</v>
      </c>
      <c r="H11" s="28">
        <v>0</v>
      </c>
      <c r="I11" s="56">
        <f t="shared" si="0"/>
        <v>60000</v>
      </c>
      <c r="J11" s="29"/>
      <c r="K11" s="12"/>
      <c r="L11" s="12"/>
      <c r="M11" s="12"/>
    </row>
    <row r="12" spans="1:16" ht="28.8" x14ac:dyDescent="0.3">
      <c r="A12" s="18" t="s">
        <v>24</v>
      </c>
      <c r="B12" s="20" t="s">
        <v>4</v>
      </c>
      <c r="C12" s="28">
        <v>0</v>
      </c>
      <c r="D12" s="28">
        <v>0</v>
      </c>
      <c r="E12" s="28">
        <v>0</v>
      </c>
      <c r="F12" s="28">
        <v>2000</v>
      </c>
      <c r="G12" s="28">
        <v>3000</v>
      </c>
      <c r="H12" s="28">
        <v>5000</v>
      </c>
      <c r="I12" s="56">
        <f t="shared" si="0"/>
        <v>10000</v>
      </c>
      <c r="J12" s="29"/>
    </row>
    <row r="13" spans="1:16" x14ac:dyDescent="0.3">
      <c r="A13" s="16"/>
      <c r="B13" s="21" t="s">
        <v>5</v>
      </c>
      <c r="C13" s="22">
        <f>SUM(C6:C12)</f>
        <v>92210.12</v>
      </c>
      <c r="D13" s="22">
        <f t="shared" ref="D13:H13" si="3">SUM(D6:D12)</f>
        <v>92173.05</v>
      </c>
      <c r="E13" s="22">
        <f t="shared" si="3"/>
        <v>67150.260000000009</v>
      </c>
      <c r="F13" s="22">
        <f t="shared" si="3"/>
        <v>68903.08</v>
      </c>
      <c r="G13" s="22">
        <f t="shared" si="3"/>
        <v>70150.260000000009</v>
      </c>
      <c r="H13" s="22">
        <f t="shared" si="3"/>
        <v>71655.899999999994</v>
      </c>
      <c r="I13" s="57">
        <f>SUM(C13:H13)</f>
        <v>462242.67000000004</v>
      </c>
      <c r="J13" s="58">
        <f>I13+J6+J7</f>
        <v>491775.07050000003</v>
      </c>
    </row>
    <row r="15" spans="1:16" x14ac:dyDescent="0.3">
      <c r="A15" s="61" t="s">
        <v>26</v>
      </c>
      <c r="B15" s="61" t="s">
        <v>66</v>
      </c>
      <c r="C15" s="68" t="s">
        <v>67</v>
      </c>
      <c r="D15" s="69"/>
      <c r="E15" s="69"/>
      <c r="F15" s="69"/>
      <c r="G15" s="69"/>
      <c r="H15" s="69"/>
      <c r="I15" s="70"/>
    </row>
    <row r="16" spans="1:16" s="26" customFormat="1" ht="88.2" customHeight="1" x14ac:dyDescent="0.3">
      <c r="A16" s="55">
        <v>1</v>
      </c>
      <c r="B16" s="54" t="s">
        <v>27</v>
      </c>
      <c r="C16" s="66" t="s">
        <v>84</v>
      </c>
      <c r="D16" s="66"/>
      <c r="E16" s="66"/>
      <c r="F16" s="66"/>
      <c r="G16" s="66"/>
      <c r="H16" s="66"/>
      <c r="I16" s="66"/>
      <c r="J16" s="27"/>
    </row>
    <row r="17" spans="1:10" s="26" customFormat="1" ht="227.4" customHeight="1" x14ac:dyDescent="0.3">
      <c r="A17" s="55">
        <v>2</v>
      </c>
      <c r="B17" s="35" t="s">
        <v>28</v>
      </c>
      <c r="C17" s="66" t="s">
        <v>72</v>
      </c>
      <c r="D17" s="66"/>
      <c r="E17" s="66"/>
      <c r="F17" s="66"/>
      <c r="G17" s="66"/>
      <c r="H17" s="66"/>
      <c r="I17" s="66"/>
    </row>
    <row r="18" spans="1:10" s="26" customFormat="1" ht="96" customHeight="1" x14ac:dyDescent="0.3">
      <c r="A18" s="55">
        <v>3</v>
      </c>
      <c r="B18" s="54" t="s">
        <v>60</v>
      </c>
      <c r="C18" s="66" t="s">
        <v>73</v>
      </c>
      <c r="D18" s="66"/>
      <c r="E18" s="66"/>
      <c r="F18" s="66"/>
      <c r="G18" s="66"/>
      <c r="H18" s="66"/>
      <c r="I18" s="66"/>
      <c r="J18" s="27"/>
    </row>
    <row r="19" spans="1:10" s="26" customFormat="1" ht="25.95" customHeight="1" x14ac:dyDescent="0.3">
      <c r="A19" s="55">
        <v>4</v>
      </c>
      <c r="B19" s="54" t="s">
        <v>1</v>
      </c>
      <c r="C19" s="66" t="s">
        <v>85</v>
      </c>
      <c r="D19" s="66"/>
      <c r="E19" s="66"/>
      <c r="F19" s="66"/>
      <c r="G19" s="66"/>
      <c r="H19" s="66"/>
      <c r="I19" s="66"/>
      <c r="J19" s="27"/>
    </row>
    <row r="20" spans="1:10" s="26" customFormat="1" ht="34.950000000000003" customHeight="1" x14ac:dyDescent="0.3">
      <c r="A20" s="55">
        <v>5</v>
      </c>
      <c r="B20" s="35" t="s">
        <v>2</v>
      </c>
      <c r="C20" s="66" t="s">
        <v>43</v>
      </c>
      <c r="D20" s="66"/>
      <c r="E20" s="66"/>
      <c r="F20" s="66"/>
      <c r="G20" s="66"/>
      <c r="H20" s="66"/>
      <c r="I20" s="66"/>
      <c r="J20" s="27"/>
    </row>
    <row r="21" spans="1:10" s="26" customFormat="1" ht="90.6" customHeight="1" x14ac:dyDescent="0.3">
      <c r="A21" s="62">
        <v>6</v>
      </c>
      <c r="B21" s="35" t="s">
        <v>3</v>
      </c>
      <c r="C21" s="66" t="s">
        <v>86</v>
      </c>
      <c r="D21" s="66"/>
      <c r="E21" s="66"/>
      <c r="F21" s="66"/>
      <c r="G21" s="66"/>
      <c r="H21" s="66"/>
      <c r="I21" s="66"/>
      <c r="J21" s="27"/>
    </row>
    <row r="22" spans="1:10" s="26" customFormat="1" ht="91.5" customHeight="1" x14ac:dyDescent="0.3">
      <c r="A22" s="62">
        <v>7</v>
      </c>
      <c r="B22" s="35" t="s">
        <v>4</v>
      </c>
      <c r="C22" s="66" t="s">
        <v>75</v>
      </c>
      <c r="D22" s="66"/>
      <c r="E22" s="66"/>
      <c r="F22" s="66"/>
      <c r="G22" s="66"/>
      <c r="H22" s="66"/>
      <c r="I22" s="66"/>
    </row>
  </sheetData>
  <mergeCells count="13">
    <mergeCell ref="J4:J5"/>
    <mergeCell ref="A2:I2"/>
    <mergeCell ref="C16:I16"/>
    <mergeCell ref="C18:I18"/>
    <mergeCell ref="C21:I21"/>
    <mergeCell ref="C19:I19"/>
    <mergeCell ref="C20:I20"/>
    <mergeCell ref="C22:I22"/>
    <mergeCell ref="C17:I17"/>
    <mergeCell ref="A4:A5"/>
    <mergeCell ref="B4:B5"/>
    <mergeCell ref="C4:I4"/>
    <mergeCell ref="C15:I15"/>
  </mergeCells>
  <pageMargins left="0.7" right="0.7" top="0.75" bottom="0.75" header="0.3" footer="0.3"/>
  <pageSetup paperSize="9"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topLeftCell="A18" workbookViewId="0">
      <selection activeCell="C19" sqref="C19:I19"/>
    </sheetView>
  </sheetViews>
  <sheetFormatPr defaultRowHeight="14.4" x14ac:dyDescent="0.3"/>
  <cols>
    <col min="1" max="1" width="11.44140625" style="3" customWidth="1"/>
    <col min="2" max="2" width="37.5546875" style="3" customWidth="1"/>
    <col min="3" max="3" width="14.44140625" style="5" bestFit="1" customWidth="1"/>
    <col min="4" max="4" width="15" style="5" customWidth="1"/>
    <col min="5" max="8" width="14.44140625" style="5" bestFit="1" customWidth="1"/>
    <col min="9" max="9" width="20.44140625" style="5" customWidth="1"/>
    <col min="10" max="10" width="15.88671875" style="10" customWidth="1"/>
  </cols>
  <sheetData>
    <row r="1" spans="1:11" x14ac:dyDescent="0.3">
      <c r="A1"/>
      <c r="B1"/>
      <c r="C1" s="4"/>
      <c r="D1" s="4"/>
      <c r="E1" s="4"/>
      <c r="F1" s="4"/>
      <c r="G1" s="4"/>
      <c r="H1" s="4"/>
      <c r="I1" s="4"/>
    </row>
    <row r="2" spans="1:11" s="10" customFormat="1" x14ac:dyDescent="0.3">
      <c r="A2" s="74" t="s">
        <v>50</v>
      </c>
      <c r="B2" s="74"/>
      <c r="C2" s="74"/>
      <c r="D2" s="74"/>
      <c r="E2" s="74"/>
      <c r="F2" s="74"/>
      <c r="G2" s="74"/>
      <c r="H2" s="74"/>
      <c r="I2" s="74"/>
    </row>
    <row r="3" spans="1:11" ht="17.399999999999999" x14ac:dyDescent="0.3">
      <c r="A3" s="1"/>
      <c r="B3" s="2"/>
      <c r="C3" s="4"/>
      <c r="D3" s="4"/>
      <c r="E3" s="4"/>
      <c r="F3" s="4"/>
      <c r="G3" s="4"/>
      <c r="H3" s="4"/>
      <c r="I3" s="4"/>
    </row>
    <row r="4" spans="1:11" x14ac:dyDescent="0.3">
      <c r="A4" s="67" t="s">
        <v>0</v>
      </c>
      <c r="B4" s="67" t="s">
        <v>66</v>
      </c>
      <c r="C4" s="67">
        <v>2023</v>
      </c>
      <c r="D4" s="67"/>
      <c r="E4" s="67"/>
      <c r="F4" s="67"/>
      <c r="G4" s="67"/>
      <c r="H4" s="67"/>
      <c r="I4" s="67"/>
      <c r="J4" s="71" t="s">
        <v>29</v>
      </c>
    </row>
    <row r="5" spans="1:11" ht="28.8" customHeight="1" x14ac:dyDescent="0.3">
      <c r="A5" s="67"/>
      <c r="B5" s="67"/>
      <c r="C5" s="25" t="s">
        <v>13</v>
      </c>
      <c r="D5" s="25" t="s">
        <v>14</v>
      </c>
      <c r="E5" s="25" t="s">
        <v>12</v>
      </c>
      <c r="F5" s="25" t="s">
        <v>15</v>
      </c>
      <c r="G5" s="25" t="s">
        <v>16</v>
      </c>
      <c r="H5" s="25" t="s">
        <v>30</v>
      </c>
      <c r="I5" s="17" t="s">
        <v>17</v>
      </c>
      <c r="J5" s="72"/>
    </row>
    <row r="6" spans="1:11" x14ac:dyDescent="0.3">
      <c r="A6" s="18" t="s">
        <v>18</v>
      </c>
      <c r="B6" s="19" t="s">
        <v>27</v>
      </c>
      <c r="C6" s="28">
        <v>3772.3</v>
      </c>
      <c r="D6" s="28">
        <v>3772.3</v>
      </c>
      <c r="E6" s="28">
        <v>3772.3</v>
      </c>
      <c r="F6" s="28">
        <v>3772.3</v>
      </c>
      <c r="G6" s="28">
        <v>3772.3</v>
      </c>
      <c r="H6" s="28">
        <v>0</v>
      </c>
      <c r="I6" s="56">
        <f>SUM(C6:H6)</f>
        <v>18861.5</v>
      </c>
      <c r="J6" s="28">
        <f>I6*0.15</f>
        <v>2829.2249999999999</v>
      </c>
      <c r="K6" s="10"/>
    </row>
    <row r="7" spans="1:11" ht="28.8" x14ac:dyDescent="0.3">
      <c r="A7" s="18" t="s">
        <v>19</v>
      </c>
      <c r="B7" s="20" t="s">
        <v>28</v>
      </c>
      <c r="C7" s="28">
        <v>30637.96</v>
      </c>
      <c r="D7" s="28">
        <v>30637.96</v>
      </c>
      <c r="E7" s="28">
        <v>32306.43</v>
      </c>
      <c r="F7" s="28">
        <v>32306.43</v>
      </c>
      <c r="G7" s="28">
        <v>31812.07</v>
      </c>
      <c r="H7" s="28">
        <v>30699.759999999998</v>
      </c>
      <c r="I7" s="56">
        <f t="shared" ref="I7:I13" si="0">SUM(C7:H7)</f>
        <v>188400.61000000002</v>
      </c>
      <c r="J7" s="28">
        <f>I7*0.15</f>
        <v>28260.091500000002</v>
      </c>
      <c r="K7" s="12"/>
    </row>
    <row r="8" spans="1:11" ht="28.8" x14ac:dyDescent="0.3">
      <c r="A8" s="18" t="s">
        <v>20</v>
      </c>
      <c r="B8" s="19" t="s">
        <v>60</v>
      </c>
      <c r="C8" s="28">
        <v>540</v>
      </c>
      <c r="D8" s="28">
        <v>540</v>
      </c>
      <c r="E8" s="28">
        <v>540</v>
      </c>
      <c r="F8" s="28">
        <v>540</v>
      </c>
      <c r="G8" s="28">
        <v>540</v>
      </c>
      <c r="H8" s="28">
        <v>0</v>
      </c>
      <c r="I8" s="56">
        <f t="shared" si="0"/>
        <v>2700</v>
      </c>
      <c r="J8" s="31"/>
      <c r="K8" s="12"/>
    </row>
    <row r="9" spans="1:11" s="4" customFormat="1" x14ac:dyDescent="0.3">
      <c r="A9" s="18" t="s">
        <v>21</v>
      </c>
      <c r="B9" s="20" t="s">
        <v>1</v>
      </c>
      <c r="C9" s="28">
        <f>(280*85)</f>
        <v>23800</v>
      </c>
      <c r="D9" s="28">
        <f t="shared" ref="D9:H9" si="1">(280*85)</f>
        <v>23800</v>
      </c>
      <c r="E9" s="28">
        <f t="shared" si="1"/>
        <v>23800</v>
      </c>
      <c r="F9" s="28">
        <f t="shared" si="1"/>
        <v>23800</v>
      </c>
      <c r="G9" s="28">
        <f t="shared" si="1"/>
        <v>23800</v>
      </c>
      <c r="H9" s="28">
        <f t="shared" si="1"/>
        <v>23800</v>
      </c>
      <c r="I9" s="56">
        <f t="shared" si="0"/>
        <v>142800</v>
      </c>
      <c r="J9" s="31"/>
    </row>
    <row r="10" spans="1:11" x14ac:dyDescent="0.3">
      <c r="A10" s="18" t="s">
        <v>22</v>
      </c>
      <c r="B10" s="20" t="s">
        <v>2</v>
      </c>
      <c r="C10" s="28">
        <f>120*70</f>
        <v>8400</v>
      </c>
      <c r="D10" s="28">
        <f t="shared" ref="D10:G10" si="2">120*70</f>
        <v>8400</v>
      </c>
      <c r="E10" s="28">
        <f t="shared" si="2"/>
        <v>8400</v>
      </c>
      <c r="F10" s="28">
        <f t="shared" si="2"/>
        <v>8400</v>
      </c>
      <c r="G10" s="28">
        <f t="shared" si="2"/>
        <v>8400</v>
      </c>
      <c r="H10" s="28">
        <v>0</v>
      </c>
      <c r="I10" s="56">
        <f t="shared" si="0"/>
        <v>42000</v>
      </c>
      <c r="J10" s="29"/>
      <c r="K10" s="12"/>
    </row>
    <row r="11" spans="1:11" x14ac:dyDescent="0.3">
      <c r="A11" s="18" t="s">
        <v>23</v>
      </c>
      <c r="B11" s="20" t="s">
        <v>3</v>
      </c>
      <c r="C11" s="28">
        <v>0</v>
      </c>
      <c r="D11" s="28">
        <v>0</v>
      </c>
      <c r="E11" s="28">
        <v>0</v>
      </c>
      <c r="F11" s="28">
        <v>0</v>
      </c>
      <c r="G11" s="28">
        <v>0</v>
      </c>
      <c r="H11" s="28">
        <v>0</v>
      </c>
      <c r="I11" s="56">
        <f t="shared" si="0"/>
        <v>0</v>
      </c>
      <c r="J11" s="29"/>
    </row>
    <row r="12" spans="1:11" ht="28.8" x14ac:dyDescent="0.3">
      <c r="A12" s="18" t="s">
        <v>24</v>
      </c>
      <c r="B12" s="20" t="s">
        <v>4</v>
      </c>
      <c r="C12" s="28">
        <v>4000</v>
      </c>
      <c r="D12" s="28">
        <v>4000</v>
      </c>
      <c r="E12" s="28">
        <v>5000</v>
      </c>
      <c r="F12" s="28">
        <v>4000</v>
      </c>
      <c r="G12" s="28">
        <v>4000</v>
      </c>
      <c r="H12" s="28">
        <v>0</v>
      </c>
      <c r="I12" s="56">
        <f t="shared" si="0"/>
        <v>21000</v>
      </c>
      <c r="J12" s="29"/>
    </row>
    <row r="13" spans="1:11" ht="17.399999999999999" x14ac:dyDescent="0.3">
      <c r="A13" s="6"/>
      <c r="B13" s="21" t="s">
        <v>5</v>
      </c>
      <c r="C13" s="59">
        <f>SUM(C6:C12)</f>
        <v>71150.260000000009</v>
      </c>
      <c r="D13" s="59">
        <f t="shared" ref="D13:H13" si="3">SUM(D6:D12)</f>
        <v>71150.260000000009</v>
      </c>
      <c r="E13" s="59">
        <f t="shared" si="3"/>
        <v>73818.73000000001</v>
      </c>
      <c r="F13" s="59">
        <f t="shared" si="3"/>
        <v>72818.73000000001</v>
      </c>
      <c r="G13" s="59">
        <f t="shared" si="3"/>
        <v>72324.37</v>
      </c>
      <c r="H13" s="59">
        <f t="shared" si="3"/>
        <v>54499.759999999995</v>
      </c>
      <c r="I13" s="57">
        <f t="shared" si="0"/>
        <v>415762.11000000004</v>
      </c>
      <c r="J13" s="58">
        <f>I13+J6+J7</f>
        <v>446851.4265</v>
      </c>
    </row>
    <row r="15" spans="1:11" x14ac:dyDescent="0.3">
      <c r="A15" s="61" t="s">
        <v>26</v>
      </c>
      <c r="B15" s="61" t="s">
        <v>66</v>
      </c>
      <c r="C15" s="68" t="s">
        <v>67</v>
      </c>
      <c r="D15" s="69"/>
      <c r="E15" s="69"/>
      <c r="F15" s="69"/>
      <c r="G15" s="69"/>
      <c r="H15" s="69"/>
      <c r="I15" s="70"/>
      <c r="J15"/>
    </row>
    <row r="16" spans="1:11" s="12" customFormat="1" ht="88.2" customHeight="1" x14ac:dyDescent="0.3">
      <c r="A16" s="55">
        <v>1</v>
      </c>
      <c r="B16" s="54" t="s">
        <v>27</v>
      </c>
      <c r="C16" s="66" t="s">
        <v>84</v>
      </c>
      <c r="D16" s="66"/>
      <c r="E16" s="66"/>
      <c r="F16" s="66"/>
      <c r="G16" s="66"/>
      <c r="H16" s="66"/>
      <c r="I16" s="66"/>
      <c r="J16" s="36"/>
    </row>
    <row r="17" spans="1:10" s="12" customFormat="1" ht="231" customHeight="1" x14ac:dyDescent="0.3">
      <c r="A17" s="55">
        <v>2</v>
      </c>
      <c r="B17" s="35" t="s">
        <v>28</v>
      </c>
      <c r="C17" s="66" t="s">
        <v>76</v>
      </c>
      <c r="D17" s="66"/>
      <c r="E17" s="66"/>
      <c r="F17" s="66"/>
      <c r="G17" s="66"/>
      <c r="H17" s="66"/>
      <c r="I17" s="66"/>
      <c r="J17" s="36"/>
    </row>
    <row r="18" spans="1:10" s="10" customFormat="1" ht="95.25" customHeight="1" x14ac:dyDescent="0.3">
      <c r="A18" s="55">
        <v>3</v>
      </c>
      <c r="B18" s="54" t="s">
        <v>60</v>
      </c>
      <c r="C18" s="66" t="s">
        <v>73</v>
      </c>
      <c r="D18" s="66"/>
      <c r="E18" s="66"/>
      <c r="F18" s="66"/>
      <c r="G18" s="66"/>
      <c r="H18" s="66"/>
      <c r="I18" s="66"/>
      <c r="J18" s="27"/>
    </row>
    <row r="19" spans="1:10" s="10" customFormat="1" ht="29.4" customHeight="1" x14ac:dyDescent="0.3">
      <c r="A19" s="55">
        <v>4</v>
      </c>
      <c r="B19" s="54" t="s">
        <v>1</v>
      </c>
      <c r="C19" s="66" t="s">
        <v>85</v>
      </c>
      <c r="D19" s="66"/>
      <c r="E19" s="66"/>
      <c r="F19" s="66"/>
      <c r="G19" s="66"/>
      <c r="H19" s="66"/>
      <c r="I19" s="66"/>
      <c r="J19" s="27"/>
    </row>
    <row r="20" spans="1:10" s="10" customFormat="1" ht="39" customHeight="1" x14ac:dyDescent="0.3">
      <c r="A20" s="55">
        <v>5</v>
      </c>
      <c r="B20" s="35" t="s">
        <v>2</v>
      </c>
      <c r="C20" s="66" t="s">
        <v>43</v>
      </c>
      <c r="D20" s="66"/>
      <c r="E20" s="66"/>
      <c r="F20" s="66"/>
      <c r="G20" s="66"/>
      <c r="H20" s="66"/>
      <c r="I20" s="66"/>
      <c r="J20" s="27"/>
    </row>
    <row r="21" spans="1:10" s="10" customFormat="1" ht="25.95" customHeight="1" x14ac:dyDescent="0.3">
      <c r="A21" s="55">
        <v>6</v>
      </c>
      <c r="B21" s="35" t="s">
        <v>3</v>
      </c>
      <c r="C21" s="66" t="s">
        <v>44</v>
      </c>
      <c r="D21" s="66"/>
      <c r="E21" s="66"/>
      <c r="F21" s="66"/>
      <c r="G21" s="66"/>
      <c r="H21" s="66"/>
      <c r="I21" s="66"/>
      <c r="J21" s="27"/>
    </row>
    <row r="22" spans="1:10" s="10" customFormat="1" ht="96" customHeight="1" x14ac:dyDescent="0.3">
      <c r="A22" s="55">
        <v>7</v>
      </c>
      <c r="B22" s="35" t="s">
        <v>4</v>
      </c>
      <c r="C22" s="66" t="s">
        <v>71</v>
      </c>
      <c r="D22" s="66"/>
      <c r="E22" s="66"/>
      <c r="F22" s="66"/>
      <c r="G22" s="66"/>
      <c r="H22" s="66"/>
      <c r="I22" s="66"/>
      <c r="J22" s="26"/>
    </row>
    <row r="23" spans="1:10" x14ac:dyDescent="0.3">
      <c r="J23" s="26"/>
    </row>
  </sheetData>
  <mergeCells count="13">
    <mergeCell ref="J4:J5"/>
    <mergeCell ref="C22:I22"/>
    <mergeCell ref="A4:A5"/>
    <mergeCell ref="B4:B5"/>
    <mergeCell ref="C4:I4"/>
    <mergeCell ref="C20:I20"/>
    <mergeCell ref="C21:I21"/>
    <mergeCell ref="A2:I2"/>
    <mergeCell ref="C16:I16"/>
    <mergeCell ref="C17:I17"/>
    <mergeCell ref="C18:I18"/>
    <mergeCell ref="C19:I19"/>
    <mergeCell ref="C15:I1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
  <sheetViews>
    <sheetView topLeftCell="A19" workbookViewId="0">
      <selection activeCell="C20" sqref="C20:I20"/>
    </sheetView>
  </sheetViews>
  <sheetFormatPr defaultRowHeight="14.4" x14ac:dyDescent="0.3"/>
  <cols>
    <col min="1" max="1" width="11.44140625" style="3" customWidth="1"/>
    <col min="2" max="2" width="37.5546875" style="3" customWidth="1"/>
    <col min="3" max="3" width="14.44140625" style="5" bestFit="1" customWidth="1"/>
    <col min="4" max="4" width="15" style="5" customWidth="1"/>
    <col min="5" max="8" width="14.44140625" style="5" bestFit="1" customWidth="1"/>
    <col min="9" max="9" width="20.44140625" style="5" customWidth="1"/>
    <col min="15" max="15" width="12.5546875" customWidth="1"/>
  </cols>
  <sheetData>
    <row r="1" spans="1:17" x14ac:dyDescent="0.3">
      <c r="A1"/>
      <c r="B1"/>
      <c r="C1" s="4"/>
      <c r="D1" s="4"/>
      <c r="E1" s="4"/>
      <c r="F1" s="4"/>
      <c r="G1" s="4"/>
      <c r="H1" s="4"/>
      <c r="I1" s="4"/>
    </row>
    <row r="2" spans="1:17" s="10" customFormat="1" x14ac:dyDescent="0.3">
      <c r="A2" s="74" t="s">
        <v>49</v>
      </c>
      <c r="B2" s="74"/>
      <c r="C2" s="74"/>
      <c r="D2" s="74"/>
      <c r="E2" s="74"/>
      <c r="F2" s="74"/>
      <c r="G2" s="74"/>
      <c r="H2" s="74"/>
      <c r="I2" s="74"/>
    </row>
    <row r="3" spans="1:17" ht="17.399999999999999" x14ac:dyDescent="0.3">
      <c r="A3" s="1"/>
      <c r="B3" s="2"/>
      <c r="C3" s="4"/>
      <c r="D3" s="4"/>
      <c r="E3" s="4"/>
      <c r="F3" s="4"/>
      <c r="G3" s="4"/>
      <c r="H3" s="4"/>
      <c r="I3" s="4"/>
    </row>
    <row r="4" spans="1:17" x14ac:dyDescent="0.3">
      <c r="A4" s="67" t="s">
        <v>26</v>
      </c>
      <c r="B4" s="67" t="s">
        <v>66</v>
      </c>
      <c r="C4" s="67">
        <v>2023</v>
      </c>
      <c r="D4" s="67"/>
      <c r="E4" s="67"/>
      <c r="F4" s="67"/>
      <c r="G4" s="67"/>
      <c r="H4" s="67"/>
      <c r="I4" s="67"/>
    </row>
    <row r="5" spans="1:17" x14ac:dyDescent="0.3">
      <c r="A5" s="67"/>
      <c r="B5" s="67"/>
      <c r="C5" s="25" t="s">
        <v>6</v>
      </c>
      <c r="D5" s="25" t="s">
        <v>7</v>
      </c>
      <c r="E5" s="25" t="s">
        <v>8</v>
      </c>
      <c r="F5" s="25" t="s">
        <v>9</v>
      </c>
      <c r="G5" s="25" t="s">
        <v>10</v>
      </c>
      <c r="H5" s="25" t="s">
        <v>11</v>
      </c>
      <c r="I5" s="17" t="s">
        <v>17</v>
      </c>
    </row>
    <row r="6" spans="1:17" x14ac:dyDescent="0.3">
      <c r="A6" s="18" t="s">
        <v>18</v>
      </c>
      <c r="B6" s="19" t="s">
        <v>25</v>
      </c>
      <c r="C6" s="28">
        <v>0</v>
      </c>
      <c r="D6" s="28">
        <v>0</v>
      </c>
      <c r="E6" s="28">
        <v>4388</v>
      </c>
      <c r="F6" s="28">
        <v>4388</v>
      </c>
      <c r="G6" s="28">
        <v>4388</v>
      </c>
      <c r="H6" s="28">
        <v>4388</v>
      </c>
      <c r="I6" s="56">
        <f>SUM(C6:H6)</f>
        <v>17552</v>
      </c>
      <c r="J6" s="7"/>
      <c r="K6" s="7"/>
      <c r="L6" s="7"/>
      <c r="M6" s="7"/>
      <c r="N6" s="7"/>
      <c r="O6" s="7"/>
      <c r="P6" s="7"/>
      <c r="Q6" s="7"/>
    </row>
    <row r="7" spans="1:17" ht="28.8" x14ac:dyDescent="0.3">
      <c r="A7" s="18" t="s">
        <v>19</v>
      </c>
      <c r="B7" s="20" t="s">
        <v>28</v>
      </c>
      <c r="C7" s="28">
        <v>30813.4588</v>
      </c>
      <c r="D7" s="28">
        <v>30776.381799999999</v>
      </c>
      <c r="E7" s="28">
        <v>30637.960999999999</v>
      </c>
      <c r="F7" s="28">
        <v>30390.780999999999</v>
      </c>
      <c r="G7" s="28">
        <v>30637.960999999999</v>
      </c>
      <c r="H7" s="28">
        <v>30143.600999999999</v>
      </c>
      <c r="I7" s="56">
        <f t="shared" ref="I7:I13" si="0">SUM(C7:H7)</f>
        <v>183400.1446</v>
      </c>
      <c r="J7" s="7"/>
      <c r="K7" s="7"/>
      <c r="L7" s="7"/>
      <c r="M7" s="7"/>
      <c r="N7" s="7"/>
      <c r="O7" s="7"/>
      <c r="P7" s="7"/>
      <c r="Q7" s="7"/>
    </row>
    <row r="8" spans="1:17" ht="28.8" x14ac:dyDescent="0.3">
      <c r="A8" s="18" t="s">
        <v>20</v>
      </c>
      <c r="B8" s="19" t="s">
        <v>60</v>
      </c>
      <c r="C8" s="28">
        <v>0</v>
      </c>
      <c r="D8" s="28">
        <v>0</v>
      </c>
      <c r="E8" s="28">
        <v>540</v>
      </c>
      <c r="F8" s="28">
        <v>540</v>
      </c>
      <c r="G8" s="28">
        <v>540</v>
      </c>
      <c r="H8" s="28">
        <v>540</v>
      </c>
      <c r="I8" s="56">
        <f t="shared" si="0"/>
        <v>2160</v>
      </c>
      <c r="J8" s="7"/>
      <c r="K8" s="7"/>
      <c r="L8" s="7"/>
      <c r="M8" s="7"/>
      <c r="N8" s="7"/>
      <c r="O8" s="7"/>
      <c r="P8" s="7"/>
      <c r="Q8" s="7"/>
    </row>
    <row r="9" spans="1:17" s="4" customFormat="1" x14ac:dyDescent="0.3">
      <c r="A9" s="18" t="s">
        <v>21</v>
      </c>
      <c r="B9" s="20" t="s">
        <v>1</v>
      </c>
      <c r="C9" s="28">
        <f>(280*100)</f>
        <v>28000</v>
      </c>
      <c r="D9" s="28">
        <f t="shared" ref="D9:H9" si="1">(280*100)</f>
        <v>28000</v>
      </c>
      <c r="E9" s="28">
        <f t="shared" si="1"/>
        <v>28000</v>
      </c>
      <c r="F9" s="28">
        <f t="shared" si="1"/>
        <v>28000</v>
      </c>
      <c r="G9" s="28">
        <f t="shared" si="1"/>
        <v>28000</v>
      </c>
      <c r="H9" s="28">
        <f t="shared" si="1"/>
        <v>28000</v>
      </c>
      <c r="I9" s="56">
        <f t="shared" si="0"/>
        <v>168000</v>
      </c>
      <c r="J9" s="32"/>
      <c r="K9" s="32"/>
      <c r="L9" s="32"/>
      <c r="M9" s="32"/>
      <c r="N9" s="32"/>
      <c r="O9" s="32"/>
      <c r="P9" s="32"/>
      <c r="Q9" s="32"/>
    </row>
    <row r="10" spans="1:17" ht="22.2" customHeight="1" x14ac:dyDescent="0.3">
      <c r="A10" s="18" t="s">
        <v>22</v>
      </c>
      <c r="B10" s="20" t="s">
        <v>2</v>
      </c>
      <c r="C10" s="63">
        <f>120*85</f>
        <v>10200</v>
      </c>
      <c r="D10" s="63">
        <f t="shared" ref="D10:H10" si="2">120*85</f>
        <v>10200</v>
      </c>
      <c r="E10" s="63">
        <f t="shared" si="2"/>
        <v>10200</v>
      </c>
      <c r="F10" s="63">
        <f t="shared" si="2"/>
        <v>10200</v>
      </c>
      <c r="G10" s="63">
        <f t="shared" si="2"/>
        <v>10200</v>
      </c>
      <c r="H10" s="63">
        <f t="shared" si="2"/>
        <v>10200</v>
      </c>
      <c r="I10" s="64">
        <f t="shared" si="0"/>
        <v>61200</v>
      </c>
      <c r="J10" s="75"/>
      <c r="K10" s="76"/>
      <c r="L10" s="76"/>
      <c r="M10" s="8"/>
      <c r="N10" s="8"/>
      <c r="O10" s="9"/>
      <c r="P10" s="7"/>
      <c r="Q10" s="7"/>
    </row>
    <row r="11" spans="1:17" x14ac:dyDescent="0.3">
      <c r="A11" s="18" t="s">
        <v>23</v>
      </c>
      <c r="B11" s="20" t="s">
        <v>3</v>
      </c>
      <c r="C11" s="28">
        <v>30000</v>
      </c>
      <c r="D11" s="28">
        <v>30000</v>
      </c>
      <c r="E11" s="28">
        <v>0</v>
      </c>
      <c r="F11" s="28">
        <v>0</v>
      </c>
      <c r="G11" s="28">
        <v>0</v>
      </c>
      <c r="H11" s="28">
        <v>0</v>
      </c>
      <c r="I11" s="56">
        <f t="shared" si="0"/>
        <v>60000</v>
      </c>
      <c r="J11" s="7"/>
      <c r="K11" s="7"/>
      <c r="L11" s="7"/>
      <c r="M11" s="7"/>
      <c r="N11" s="7"/>
      <c r="O11" s="7"/>
      <c r="P11" s="7"/>
      <c r="Q11" s="7"/>
    </row>
    <row r="12" spans="1:17" ht="28.8" x14ac:dyDescent="0.3">
      <c r="A12" s="18" t="s">
        <v>24</v>
      </c>
      <c r="B12" s="20" t="s">
        <v>4</v>
      </c>
      <c r="C12" s="28">
        <v>0</v>
      </c>
      <c r="D12" s="28">
        <v>0</v>
      </c>
      <c r="E12" s="28">
        <v>0</v>
      </c>
      <c r="F12" s="28">
        <v>2000</v>
      </c>
      <c r="G12" s="28">
        <v>3000</v>
      </c>
      <c r="H12" s="28">
        <v>2000</v>
      </c>
      <c r="I12" s="56">
        <f t="shared" si="0"/>
        <v>7000</v>
      </c>
      <c r="J12" s="7"/>
      <c r="K12" s="7"/>
      <c r="L12" s="7"/>
      <c r="M12" s="7"/>
      <c r="N12" s="7"/>
      <c r="O12" s="7"/>
      <c r="P12" s="7"/>
      <c r="Q12" s="7"/>
    </row>
    <row r="13" spans="1:17" ht="17.399999999999999" x14ac:dyDescent="0.3">
      <c r="A13" s="6"/>
      <c r="B13" s="21" t="s">
        <v>5</v>
      </c>
      <c r="C13" s="59">
        <f>SUM(C6:C12)</f>
        <v>99013.458799999993</v>
      </c>
      <c r="D13" s="59">
        <f t="shared" ref="D13:H13" si="3">SUM(D6:D12)</f>
        <v>98976.381800000003</v>
      </c>
      <c r="E13" s="59">
        <f t="shared" si="3"/>
        <v>73765.960999999996</v>
      </c>
      <c r="F13" s="59">
        <f t="shared" si="3"/>
        <v>75518.781000000003</v>
      </c>
      <c r="G13" s="59">
        <f t="shared" si="3"/>
        <v>76765.960999999996</v>
      </c>
      <c r="H13" s="59">
        <f t="shared" si="3"/>
        <v>75271.600999999995</v>
      </c>
      <c r="I13" s="57">
        <f t="shared" si="0"/>
        <v>499312.1446</v>
      </c>
      <c r="J13" s="7"/>
      <c r="K13" s="7"/>
      <c r="L13" s="7"/>
      <c r="M13" s="7"/>
      <c r="N13" s="7"/>
      <c r="O13" s="7"/>
      <c r="P13" s="7"/>
      <c r="Q13" s="7"/>
    </row>
    <row r="14" spans="1:17" x14ac:dyDescent="0.3">
      <c r="C14" s="30"/>
      <c r="D14" s="30"/>
      <c r="E14" s="30"/>
      <c r="F14" s="30"/>
      <c r="G14" s="30"/>
      <c r="H14" s="30"/>
      <c r="I14" s="30"/>
    </row>
    <row r="15" spans="1:17" x14ac:dyDescent="0.3">
      <c r="A15" s="61" t="s">
        <v>26</v>
      </c>
      <c r="B15" s="61" t="s">
        <v>66</v>
      </c>
      <c r="C15" s="68" t="s">
        <v>67</v>
      </c>
      <c r="D15" s="69"/>
      <c r="E15" s="69"/>
      <c r="F15" s="69"/>
      <c r="G15" s="69"/>
      <c r="H15" s="69"/>
      <c r="I15" s="70"/>
    </row>
    <row r="16" spans="1:17" s="10" customFormat="1" ht="78" customHeight="1" x14ac:dyDescent="0.3">
      <c r="A16" s="55">
        <v>1</v>
      </c>
      <c r="B16" s="54" t="s">
        <v>27</v>
      </c>
      <c r="C16" s="66" t="s">
        <v>68</v>
      </c>
      <c r="D16" s="66"/>
      <c r="E16" s="66"/>
      <c r="F16" s="66"/>
      <c r="G16" s="66"/>
      <c r="H16" s="66"/>
      <c r="I16" s="66"/>
    </row>
    <row r="17" spans="1:9" s="12" customFormat="1" ht="224.4" customHeight="1" x14ac:dyDescent="0.3">
      <c r="A17" s="55">
        <v>2</v>
      </c>
      <c r="B17" s="35" t="s">
        <v>28</v>
      </c>
      <c r="C17" s="66" t="s">
        <v>77</v>
      </c>
      <c r="D17" s="66"/>
      <c r="E17" s="66"/>
      <c r="F17" s="66"/>
      <c r="G17" s="66"/>
      <c r="H17" s="66"/>
      <c r="I17" s="66"/>
    </row>
    <row r="18" spans="1:9" s="12" customFormat="1" ht="99" customHeight="1" x14ac:dyDescent="0.3">
      <c r="A18" s="55">
        <v>3</v>
      </c>
      <c r="B18" s="54" t="s">
        <v>60</v>
      </c>
      <c r="C18" s="66" t="s">
        <v>70</v>
      </c>
      <c r="D18" s="66"/>
      <c r="E18" s="66"/>
      <c r="F18" s="66"/>
      <c r="G18" s="66"/>
      <c r="H18" s="66"/>
      <c r="I18" s="66"/>
    </row>
    <row r="19" spans="1:9" s="12" customFormat="1" ht="22.95" customHeight="1" x14ac:dyDescent="0.3">
      <c r="A19" s="55">
        <v>4</v>
      </c>
      <c r="B19" s="54" t="s">
        <v>1</v>
      </c>
      <c r="C19" s="66" t="s">
        <v>42</v>
      </c>
      <c r="D19" s="66"/>
      <c r="E19" s="66"/>
      <c r="F19" s="66"/>
      <c r="G19" s="66"/>
      <c r="H19" s="66"/>
      <c r="I19" s="66"/>
    </row>
    <row r="20" spans="1:9" s="12" customFormat="1" ht="34.200000000000003" customHeight="1" x14ac:dyDescent="0.3">
      <c r="A20" s="55">
        <v>5</v>
      </c>
      <c r="B20" s="35" t="s">
        <v>2</v>
      </c>
      <c r="C20" s="66" t="s">
        <v>87</v>
      </c>
      <c r="D20" s="66"/>
      <c r="E20" s="66"/>
      <c r="F20" s="66"/>
      <c r="G20" s="66"/>
      <c r="H20" s="66"/>
      <c r="I20" s="66"/>
    </row>
    <row r="21" spans="1:9" s="10" customFormat="1" ht="65.25" customHeight="1" x14ac:dyDescent="0.3">
      <c r="A21" s="62">
        <v>6</v>
      </c>
      <c r="B21" s="35" t="s">
        <v>3</v>
      </c>
      <c r="C21" s="66" t="s">
        <v>74</v>
      </c>
      <c r="D21" s="66"/>
      <c r="E21" s="66"/>
      <c r="F21" s="66"/>
      <c r="G21" s="66"/>
      <c r="H21" s="66"/>
      <c r="I21" s="66"/>
    </row>
    <row r="22" spans="1:9" s="10" customFormat="1" ht="75" customHeight="1" x14ac:dyDescent="0.3">
      <c r="A22" s="62">
        <v>7</v>
      </c>
      <c r="B22" s="35" t="s">
        <v>4</v>
      </c>
      <c r="C22" s="66" t="s">
        <v>78</v>
      </c>
      <c r="D22" s="66"/>
      <c r="E22" s="66"/>
      <c r="F22" s="66"/>
      <c r="G22" s="66"/>
      <c r="H22" s="66"/>
      <c r="I22" s="66"/>
    </row>
  </sheetData>
  <mergeCells count="13">
    <mergeCell ref="J10:L10"/>
    <mergeCell ref="A4:A5"/>
    <mergeCell ref="B4:B5"/>
    <mergeCell ref="C4:I4"/>
    <mergeCell ref="C21:I21"/>
    <mergeCell ref="C22:I22"/>
    <mergeCell ref="A2:I2"/>
    <mergeCell ref="C16:I16"/>
    <mergeCell ref="C17:I17"/>
    <mergeCell ref="C18:I18"/>
    <mergeCell ref="C19:I19"/>
    <mergeCell ref="C20:I20"/>
    <mergeCell ref="C15:I15"/>
  </mergeCells>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topLeftCell="A18" workbookViewId="0">
      <selection activeCell="I28" sqref="I28"/>
    </sheetView>
  </sheetViews>
  <sheetFormatPr defaultRowHeight="14.4" x14ac:dyDescent="0.3"/>
  <cols>
    <col min="1" max="1" width="11.44140625" style="3" customWidth="1"/>
    <col min="2" max="2" width="37.5546875" style="3" customWidth="1"/>
    <col min="3" max="3" width="14.44140625" style="5" bestFit="1" customWidth="1"/>
    <col min="4" max="4" width="15" style="5" customWidth="1"/>
    <col min="5" max="8" width="14.44140625" style="5" bestFit="1" customWidth="1"/>
    <col min="9" max="9" width="20.44140625" style="5" customWidth="1"/>
  </cols>
  <sheetData>
    <row r="1" spans="1:10" x14ac:dyDescent="0.3">
      <c r="A1"/>
      <c r="B1"/>
      <c r="C1" s="4"/>
      <c r="D1" s="4"/>
      <c r="E1" s="4"/>
      <c r="F1" s="4"/>
      <c r="G1" s="4"/>
      <c r="H1" s="4"/>
      <c r="I1" s="4"/>
    </row>
    <row r="2" spans="1:10" s="10" customFormat="1" x14ac:dyDescent="0.3">
      <c r="A2" s="74" t="s">
        <v>51</v>
      </c>
      <c r="B2" s="74"/>
      <c r="C2" s="74"/>
      <c r="D2" s="74"/>
      <c r="E2" s="74"/>
      <c r="F2" s="74"/>
      <c r="G2" s="74"/>
      <c r="H2" s="74"/>
      <c r="I2" s="74"/>
    </row>
    <row r="3" spans="1:10" ht="17.399999999999999" x14ac:dyDescent="0.3">
      <c r="A3" s="1"/>
      <c r="B3" s="2"/>
      <c r="C3" s="4"/>
      <c r="D3" s="4"/>
      <c r="E3" s="4"/>
      <c r="F3" s="4"/>
      <c r="G3" s="4"/>
      <c r="H3" s="4"/>
      <c r="I3" s="4"/>
    </row>
    <row r="4" spans="1:10" x14ac:dyDescent="0.3">
      <c r="A4" s="67" t="s">
        <v>26</v>
      </c>
      <c r="B4" s="67" t="s">
        <v>66</v>
      </c>
      <c r="C4" s="67">
        <v>2024</v>
      </c>
      <c r="D4" s="67"/>
      <c r="E4" s="67"/>
      <c r="F4" s="67"/>
      <c r="G4" s="67"/>
      <c r="H4" s="67"/>
      <c r="I4" s="67"/>
    </row>
    <row r="5" spans="1:10" x14ac:dyDescent="0.3">
      <c r="A5" s="67"/>
      <c r="B5" s="67"/>
      <c r="C5" s="33" t="s">
        <v>13</v>
      </c>
      <c r="D5" s="33" t="s">
        <v>14</v>
      </c>
      <c r="E5" s="33" t="s">
        <v>12</v>
      </c>
      <c r="F5" s="33" t="s">
        <v>15</v>
      </c>
      <c r="G5" s="33" t="s">
        <v>16</v>
      </c>
      <c r="H5" s="33" t="s">
        <v>30</v>
      </c>
      <c r="I5" s="17" t="s">
        <v>17</v>
      </c>
    </row>
    <row r="6" spans="1:10" x14ac:dyDescent="0.3">
      <c r="A6" s="18" t="s">
        <v>18</v>
      </c>
      <c r="B6" s="19" t="s">
        <v>27</v>
      </c>
      <c r="C6" s="28">
        <v>4388</v>
      </c>
      <c r="D6" s="28">
        <v>4388</v>
      </c>
      <c r="E6" s="28">
        <v>4388</v>
      </c>
      <c r="F6" s="28">
        <v>4388</v>
      </c>
      <c r="G6" s="28">
        <v>4388</v>
      </c>
      <c r="H6" s="28">
        <v>0</v>
      </c>
      <c r="I6" s="56">
        <f>SUM(C6:H6)</f>
        <v>21940</v>
      </c>
      <c r="J6" s="10"/>
    </row>
    <row r="7" spans="1:10" ht="28.8" x14ac:dyDescent="0.3">
      <c r="A7" s="18" t="s">
        <v>19</v>
      </c>
      <c r="B7" s="20" t="s">
        <v>28</v>
      </c>
      <c r="C7" s="28">
        <v>30637.960999999999</v>
      </c>
      <c r="D7" s="28">
        <v>30637.960999999999</v>
      </c>
      <c r="E7" s="28">
        <v>29834.626</v>
      </c>
      <c r="F7" s="28">
        <v>29834.626</v>
      </c>
      <c r="G7" s="28">
        <v>29340.266</v>
      </c>
      <c r="H7" s="28">
        <v>28227.955999999998</v>
      </c>
      <c r="I7" s="56">
        <f t="shared" ref="I7:I13" si="0">SUM(C7:H7)</f>
        <v>178513.39600000001</v>
      </c>
      <c r="J7" s="12"/>
    </row>
    <row r="8" spans="1:10" ht="28.8" x14ac:dyDescent="0.3">
      <c r="A8" s="18" t="s">
        <v>20</v>
      </c>
      <c r="B8" s="19" t="s">
        <v>60</v>
      </c>
      <c r="C8" s="28">
        <v>540</v>
      </c>
      <c r="D8" s="28">
        <v>540</v>
      </c>
      <c r="E8" s="28">
        <v>540</v>
      </c>
      <c r="F8" s="28">
        <v>540</v>
      </c>
      <c r="G8" s="28">
        <v>540</v>
      </c>
      <c r="H8" s="28">
        <v>0</v>
      </c>
      <c r="I8" s="56">
        <f t="shared" si="0"/>
        <v>2700</v>
      </c>
      <c r="J8" s="12"/>
    </row>
    <row r="9" spans="1:10" s="4" customFormat="1" x14ac:dyDescent="0.3">
      <c r="A9" s="18" t="s">
        <v>21</v>
      </c>
      <c r="B9" s="20" t="s">
        <v>1</v>
      </c>
      <c r="C9" s="28">
        <f>(280*100)</f>
        <v>28000</v>
      </c>
      <c r="D9" s="28">
        <f t="shared" ref="D9:H9" si="1">(280*100)</f>
        <v>28000</v>
      </c>
      <c r="E9" s="28">
        <f t="shared" si="1"/>
        <v>28000</v>
      </c>
      <c r="F9" s="28">
        <f t="shared" si="1"/>
        <v>28000</v>
      </c>
      <c r="G9" s="28">
        <f t="shared" si="1"/>
        <v>28000</v>
      </c>
      <c r="H9" s="28">
        <f t="shared" si="1"/>
        <v>28000</v>
      </c>
      <c r="I9" s="56">
        <f t="shared" si="0"/>
        <v>168000</v>
      </c>
    </row>
    <row r="10" spans="1:10" x14ac:dyDescent="0.3">
      <c r="A10" s="18" t="s">
        <v>22</v>
      </c>
      <c r="B10" s="20" t="s">
        <v>2</v>
      </c>
      <c r="C10" s="28">
        <f>120*85</f>
        <v>10200</v>
      </c>
      <c r="D10" s="28">
        <f t="shared" ref="D10:G10" si="2">120*85</f>
        <v>10200</v>
      </c>
      <c r="E10" s="28">
        <f t="shared" si="2"/>
        <v>10200</v>
      </c>
      <c r="F10" s="28">
        <f t="shared" si="2"/>
        <v>10200</v>
      </c>
      <c r="G10" s="28">
        <f t="shared" si="2"/>
        <v>10200</v>
      </c>
      <c r="H10" s="28">
        <v>0</v>
      </c>
      <c r="I10" s="56">
        <f t="shared" si="0"/>
        <v>51000</v>
      </c>
      <c r="J10" s="12"/>
    </row>
    <row r="11" spans="1:10" x14ac:dyDescent="0.3">
      <c r="A11" s="18" t="s">
        <v>23</v>
      </c>
      <c r="B11" s="20" t="s">
        <v>3</v>
      </c>
      <c r="C11" s="28">
        <v>0</v>
      </c>
      <c r="D11" s="28">
        <v>0</v>
      </c>
      <c r="E11" s="28">
        <v>0</v>
      </c>
      <c r="F11" s="28">
        <v>0</v>
      </c>
      <c r="G11" s="28">
        <v>0</v>
      </c>
      <c r="H11" s="28">
        <v>0</v>
      </c>
      <c r="I11" s="56">
        <f t="shared" si="0"/>
        <v>0</v>
      </c>
    </row>
    <row r="12" spans="1:10" ht="28.8" x14ac:dyDescent="0.3">
      <c r="A12" s="18" t="s">
        <v>24</v>
      </c>
      <c r="B12" s="20" t="s">
        <v>4</v>
      </c>
      <c r="C12" s="28">
        <v>4000</v>
      </c>
      <c r="D12" s="28">
        <v>4000</v>
      </c>
      <c r="E12" s="28">
        <v>5000</v>
      </c>
      <c r="F12" s="28">
        <v>4000</v>
      </c>
      <c r="G12" s="28">
        <v>4000</v>
      </c>
      <c r="H12" s="28">
        <v>0</v>
      </c>
      <c r="I12" s="56">
        <f t="shared" si="0"/>
        <v>21000</v>
      </c>
    </row>
    <row r="13" spans="1:10" ht="17.399999999999999" x14ac:dyDescent="0.3">
      <c r="A13" s="6"/>
      <c r="B13" s="21" t="s">
        <v>5</v>
      </c>
      <c r="C13" s="59">
        <f>SUM(C6:C12)</f>
        <v>77765.960999999996</v>
      </c>
      <c r="D13" s="59">
        <f t="shared" ref="D13:H13" si="3">SUM(D6:D12)</f>
        <v>77765.960999999996</v>
      </c>
      <c r="E13" s="59">
        <f t="shared" si="3"/>
        <v>77962.626000000004</v>
      </c>
      <c r="F13" s="59">
        <f t="shared" si="3"/>
        <v>76962.626000000004</v>
      </c>
      <c r="G13" s="59">
        <f t="shared" si="3"/>
        <v>76468.266000000003</v>
      </c>
      <c r="H13" s="59">
        <f t="shared" si="3"/>
        <v>56227.955999999998</v>
      </c>
      <c r="I13" s="57">
        <f t="shared" si="0"/>
        <v>443153.39600000001</v>
      </c>
    </row>
    <row r="15" spans="1:10" x14ac:dyDescent="0.3">
      <c r="A15" s="60" t="s">
        <v>26</v>
      </c>
      <c r="B15" s="60" t="s">
        <v>66</v>
      </c>
      <c r="C15" s="68" t="s">
        <v>67</v>
      </c>
      <c r="D15" s="69"/>
      <c r="E15" s="69"/>
      <c r="F15" s="69"/>
      <c r="G15" s="69"/>
      <c r="H15" s="69"/>
      <c r="I15" s="70"/>
    </row>
    <row r="16" spans="1:10" s="12" customFormat="1" ht="75.599999999999994" customHeight="1" x14ac:dyDescent="0.3">
      <c r="A16" s="55">
        <v>1</v>
      </c>
      <c r="B16" s="54" t="s">
        <v>27</v>
      </c>
      <c r="C16" s="66" t="s">
        <v>68</v>
      </c>
      <c r="D16" s="66"/>
      <c r="E16" s="66"/>
      <c r="F16" s="66"/>
      <c r="G16" s="66"/>
      <c r="H16" s="66"/>
      <c r="I16" s="66"/>
    </row>
    <row r="17" spans="1:9" s="12" customFormat="1" ht="229.2" customHeight="1" x14ac:dyDescent="0.3">
      <c r="A17" s="55">
        <v>2</v>
      </c>
      <c r="B17" s="35" t="s">
        <v>28</v>
      </c>
      <c r="C17" s="66" t="s">
        <v>69</v>
      </c>
      <c r="D17" s="66"/>
      <c r="E17" s="66"/>
      <c r="F17" s="66"/>
      <c r="G17" s="66"/>
      <c r="H17" s="66"/>
      <c r="I17" s="66"/>
    </row>
    <row r="18" spans="1:9" s="10" customFormat="1" ht="99.75" customHeight="1" x14ac:dyDescent="0.3">
      <c r="A18" s="55">
        <v>3</v>
      </c>
      <c r="B18" s="54" t="s">
        <v>60</v>
      </c>
      <c r="C18" s="66" t="s">
        <v>70</v>
      </c>
      <c r="D18" s="66"/>
      <c r="E18" s="66"/>
      <c r="F18" s="66"/>
      <c r="G18" s="66"/>
      <c r="H18" s="66"/>
      <c r="I18" s="66"/>
    </row>
    <row r="19" spans="1:9" s="10" customFormat="1" ht="29.4" customHeight="1" x14ac:dyDescent="0.3">
      <c r="A19" s="55">
        <v>4</v>
      </c>
      <c r="B19" s="54" t="s">
        <v>1</v>
      </c>
      <c r="C19" s="66" t="s">
        <v>42</v>
      </c>
      <c r="D19" s="66"/>
      <c r="E19" s="66"/>
      <c r="F19" s="66"/>
      <c r="G19" s="66"/>
      <c r="H19" s="66"/>
      <c r="I19" s="66"/>
    </row>
    <row r="20" spans="1:9" s="10" customFormat="1" ht="39" customHeight="1" x14ac:dyDescent="0.3">
      <c r="A20" s="55">
        <v>5</v>
      </c>
      <c r="B20" s="35" t="s">
        <v>2</v>
      </c>
      <c r="C20" s="66" t="s">
        <v>87</v>
      </c>
      <c r="D20" s="66"/>
      <c r="E20" s="66"/>
      <c r="F20" s="66"/>
      <c r="G20" s="66"/>
      <c r="H20" s="66"/>
      <c r="I20" s="66"/>
    </row>
    <row r="21" spans="1:9" s="10" customFormat="1" ht="25.95" customHeight="1" x14ac:dyDescent="0.3">
      <c r="A21" s="55">
        <v>6</v>
      </c>
      <c r="B21" s="35" t="s">
        <v>3</v>
      </c>
      <c r="C21" s="66" t="s">
        <v>47</v>
      </c>
      <c r="D21" s="66"/>
      <c r="E21" s="66"/>
      <c r="F21" s="66"/>
      <c r="G21" s="66"/>
      <c r="H21" s="66"/>
      <c r="I21" s="66"/>
    </row>
    <row r="22" spans="1:9" s="10" customFormat="1" ht="95.4" customHeight="1" x14ac:dyDescent="0.3">
      <c r="A22" s="55">
        <v>7</v>
      </c>
      <c r="B22" s="35" t="s">
        <v>4</v>
      </c>
      <c r="C22" s="66" t="s">
        <v>71</v>
      </c>
      <c r="D22" s="66"/>
      <c r="E22" s="66"/>
      <c r="F22" s="66"/>
      <c r="G22" s="66"/>
      <c r="H22" s="66"/>
      <c r="I22" s="66"/>
    </row>
  </sheetData>
  <mergeCells count="12">
    <mergeCell ref="A2:I2"/>
    <mergeCell ref="A4:A5"/>
    <mergeCell ref="B4:B5"/>
    <mergeCell ref="C4:I4"/>
    <mergeCell ref="C22:I22"/>
    <mergeCell ref="C16:I16"/>
    <mergeCell ref="C17:I17"/>
    <mergeCell ref="C18:I18"/>
    <mergeCell ref="C19:I19"/>
    <mergeCell ref="C20:I20"/>
    <mergeCell ref="C21:I21"/>
    <mergeCell ref="C15:I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
  <sheetViews>
    <sheetView topLeftCell="A13" workbookViewId="0">
      <selection activeCell="C9" sqref="C9"/>
    </sheetView>
  </sheetViews>
  <sheetFormatPr defaultRowHeight="14.4" x14ac:dyDescent="0.3"/>
  <cols>
    <col min="1" max="1" width="11.44140625" style="3" customWidth="1"/>
    <col min="2" max="2" width="37.5546875" style="3" customWidth="1"/>
    <col min="3" max="3" width="14.44140625" style="5" bestFit="1" customWidth="1"/>
    <col min="4" max="4" width="15" style="5" customWidth="1"/>
    <col min="5" max="8" width="14.44140625" style="5" bestFit="1" customWidth="1"/>
    <col min="9" max="9" width="20.44140625" style="5" customWidth="1"/>
    <col min="15" max="15" width="12.5546875" customWidth="1"/>
  </cols>
  <sheetData>
    <row r="1" spans="1:17" x14ac:dyDescent="0.3">
      <c r="A1"/>
      <c r="B1"/>
      <c r="C1" s="4"/>
      <c r="D1" s="4"/>
      <c r="E1" s="4"/>
      <c r="F1" s="4"/>
      <c r="G1" s="4"/>
      <c r="H1" s="4"/>
      <c r="I1" s="4"/>
    </row>
    <row r="2" spans="1:17" s="10" customFormat="1" x14ac:dyDescent="0.3">
      <c r="A2" s="74" t="s">
        <v>58</v>
      </c>
      <c r="B2" s="74"/>
      <c r="C2" s="74"/>
      <c r="D2" s="74"/>
      <c r="E2" s="74"/>
      <c r="F2" s="74"/>
      <c r="G2" s="74"/>
      <c r="H2" s="74"/>
      <c r="I2" s="74"/>
    </row>
    <row r="3" spans="1:17" ht="17.399999999999999" x14ac:dyDescent="0.3">
      <c r="A3" s="1"/>
      <c r="B3" s="2"/>
      <c r="C3" s="4"/>
      <c r="D3" s="4"/>
      <c r="E3" s="4"/>
      <c r="F3" s="4"/>
      <c r="G3" s="4"/>
      <c r="H3" s="4"/>
      <c r="I3" s="4"/>
    </row>
    <row r="4" spans="1:17" x14ac:dyDescent="0.3">
      <c r="A4" s="67" t="s">
        <v>26</v>
      </c>
      <c r="B4" s="67" t="s">
        <v>66</v>
      </c>
      <c r="C4" s="67">
        <v>2023</v>
      </c>
      <c r="D4" s="67"/>
      <c r="E4" s="67"/>
      <c r="F4" s="67"/>
      <c r="G4" s="67"/>
      <c r="H4" s="67"/>
      <c r="I4" s="67"/>
    </row>
    <row r="5" spans="1:17" x14ac:dyDescent="0.3">
      <c r="A5" s="67"/>
      <c r="B5" s="67"/>
      <c r="C5" s="33" t="s">
        <v>6</v>
      </c>
      <c r="D5" s="33" t="s">
        <v>7</v>
      </c>
      <c r="E5" s="33" t="s">
        <v>8</v>
      </c>
      <c r="F5" s="33" t="s">
        <v>9</v>
      </c>
      <c r="G5" s="33" t="s">
        <v>10</v>
      </c>
      <c r="H5" s="33" t="s">
        <v>11</v>
      </c>
      <c r="I5" s="17" t="s">
        <v>17</v>
      </c>
    </row>
    <row r="6" spans="1:17" x14ac:dyDescent="0.3">
      <c r="A6" s="18" t="s">
        <v>18</v>
      </c>
      <c r="B6" s="19" t="s">
        <v>25</v>
      </c>
      <c r="C6" s="28">
        <v>0</v>
      </c>
      <c r="D6" s="28">
        <v>0</v>
      </c>
      <c r="E6" s="28">
        <v>4388</v>
      </c>
      <c r="F6" s="28">
        <v>4388</v>
      </c>
      <c r="G6" s="28">
        <v>4388</v>
      </c>
      <c r="H6" s="28">
        <v>4388</v>
      </c>
      <c r="I6" s="56">
        <f>SUM(C6:H6)</f>
        <v>17552</v>
      </c>
      <c r="J6" s="7"/>
      <c r="K6" s="7"/>
      <c r="L6" s="7"/>
      <c r="M6" s="7"/>
      <c r="N6" s="7"/>
      <c r="O6" s="7"/>
      <c r="P6" s="7"/>
      <c r="Q6" s="7"/>
    </row>
    <row r="7" spans="1:17" ht="28.8" x14ac:dyDescent="0.3">
      <c r="A7" s="18" t="s">
        <v>19</v>
      </c>
      <c r="B7" s="20" t="s">
        <v>28</v>
      </c>
      <c r="C7" s="28">
        <v>30813.4588</v>
      </c>
      <c r="D7" s="28">
        <v>30776.381799999999</v>
      </c>
      <c r="E7" s="28">
        <v>30637.960999999999</v>
      </c>
      <c r="F7" s="28">
        <v>30390.780999999999</v>
      </c>
      <c r="G7" s="28">
        <v>30637.960999999999</v>
      </c>
      <c r="H7" s="28">
        <v>30143.600999999999</v>
      </c>
      <c r="I7" s="56">
        <f t="shared" ref="I7:I13" si="0">SUM(C7:H7)</f>
        <v>183400.1446</v>
      </c>
      <c r="J7" s="7"/>
      <c r="K7" s="7"/>
      <c r="L7" s="7"/>
      <c r="M7" s="7"/>
      <c r="N7" s="7"/>
      <c r="O7" s="7"/>
      <c r="P7" s="7"/>
      <c r="Q7" s="7"/>
    </row>
    <row r="8" spans="1:17" ht="28.8" x14ac:dyDescent="0.3">
      <c r="A8" s="18" t="s">
        <v>20</v>
      </c>
      <c r="B8" s="19" t="s">
        <v>60</v>
      </c>
      <c r="C8" s="28">
        <v>0</v>
      </c>
      <c r="D8" s="28">
        <v>0</v>
      </c>
      <c r="E8" s="28">
        <v>540</v>
      </c>
      <c r="F8" s="28">
        <v>540</v>
      </c>
      <c r="G8" s="28">
        <v>540</v>
      </c>
      <c r="H8" s="28">
        <v>540</v>
      </c>
      <c r="I8" s="56">
        <f t="shared" si="0"/>
        <v>2160</v>
      </c>
      <c r="J8" s="7"/>
      <c r="K8" s="7"/>
      <c r="L8" s="7"/>
      <c r="M8" s="7"/>
      <c r="N8" s="7"/>
      <c r="O8" s="7"/>
      <c r="P8" s="7"/>
      <c r="Q8" s="7"/>
    </row>
    <row r="9" spans="1:17" s="4" customFormat="1" x14ac:dyDescent="0.3">
      <c r="A9" s="18" t="s">
        <v>21</v>
      </c>
      <c r="B9" s="20" t="s">
        <v>1</v>
      </c>
      <c r="C9" s="28">
        <f>(280*100)</f>
        <v>28000</v>
      </c>
      <c r="D9" s="28">
        <f t="shared" ref="D9:H9" si="1">(280*100)</f>
        <v>28000</v>
      </c>
      <c r="E9" s="28">
        <f t="shared" si="1"/>
        <v>28000</v>
      </c>
      <c r="F9" s="28">
        <f t="shared" si="1"/>
        <v>28000</v>
      </c>
      <c r="G9" s="28">
        <f t="shared" si="1"/>
        <v>28000</v>
      </c>
      <c r="H9" s="28">
        <f t="shared" si="1"/>
        <v>28000</v>
      </c>
      <c r="I9" s="56">
        <f t="shared" si="0"/>
        <v>168000</v>
      </c>
      <c r="J9" s="32"/>
      <c r="K9" s="32"/>
      <c r="L9" s="32"/>
      <c r="M9" s="32"/>
      <c r="N9" s="32"/>
      <c r="O9" s="32"/>
      <c r="P9" s="32"/>
      <c r="Q9" s="32"/>
    </row>
    <row r="10" spans="1:17" ht="22.2" customHeight="1" x14ac:dyDescent="0.3">
      <c r="A10" s="18" t="s">
        <v>22</v>
      </c>
      <c r="B10" s="20" t="s">
        <v>2</v>
      </c>
      <c r="C10" s="28">
        <f>120*100</f>
        <v>12000</v>
      </c>
      <c r="D10" s="28">
        <f t="shared" ref="D10:H10" si="2">120*100</f>
        <v>12000</v>
      </c>
      <c r="E10" s="28">
        <f t="shared" si="2"/>
        <v>12000</v>
      </c>
      <c r="F10" s="28">
        <f t="shared" si="2"/>
        <v>12000</v>
      </c>
      <c r="G10" s="28">
        <f t="shared" si="2"/>
        <v>12000</v>
      </c>
      <c r="H10" s="28">
        <f t="shared" si="2"/>
        <v>12000</v>
      </c>
      <c r="I10" s="56">
        <f t="shared" si="0"/>
        <v>72000</v>
      </c>
      <c r="J10" s="75"/>
      <c r="K10" s="76"/>
      <c r="L10" s="76"/>
      <c r="M10" s="8"/>
      <c r="N10" s="8"/>
      <c r="O10" s="9"/>
      <c r="P10" s="7"/>
      <c r="Q10" s="7"/>
    </row>
    <row r="11" spans="1:17" x14ac:dyDescent="0.3">
      <c r="A11" s="18" t="s">
        <v>23</v>
      </c>
      <c r="B11" s="20" t="s">
        <v>3</v>
      </c>
      <c r="C11" s="28">
        <v>30000</v>
      </c>
      <c r="D11" s="28">
        <v>30000</v>
      </c>
      <c r="E11" s="28">
        <v>0</v>
      </c>
      <c r="F11" s="28">
        <v>0</v>
      </c>
      <c r="G11" s="28">
        <v>0</v>
      </c>
      <c r="H11" s="28">
        <v>0</v>
      </c>
      <c r="I11" s="56">
        <f t="shared" si="0"/>
        <v>60000</v>
      </c>
      <c r="J11" s="7"/>
      <c r="K11" s="7"/>
      <c r="L11" s="7"/>
      <c r="M11" s="7"/>
      <c r="N11" s="7"/>
      <c r="O11" s="7"/>
      <c r="P11" s="7"/>
      <c r="Q11" s="7"/>
    </row>
    <row r="12" spans="1:17" ht="28.8" x14ac:dyDescent="0.3">
      <c r="A12" s="18" t="s">
        <v>24</v>
      </c>
      <c r="B12" s="20" t="s">
        <v>4</v>
      </c>
      <c r="C12" s="28">
        <v>0</v>
      </c>
      <c r="D12" s="28">
        <v>0</v>
      </c>
      <c r="E12" s="28">
        <v>0</v>
      </c>
      <c r="F12" s="28">
        <v>2000</v>
      </c>
      <c r="G12" s="28">
        <v>3000</v>
      </c>
      <c r="H12" s="28">
        <v>2000</v>
      </c>
      <c r="I12" s="56">
        <f t="shared" si="0"/>
        <v>7000</v>
      </c>
      <c r="J12" s="7"/>
      <c r="K12" s="7"/>
      <c r="L12" s="7"/>
      <c r="M12" s="7"/>
      <c r="N12" s="7"/>
      <c r="O12" s="7"/>
      <c r="P12" s="7"/>
      <c r="Q12" s="7"/>
    </row>
    <row r="13" spans="1:17" ht="17.399999999999999" x14ac:dyDescent="0.3">
      <c r="A13" s="6"/>
      <c r="B13" s="21" t="s">
        <v>5</v>
      </c>
      <c r="C13" s="59">
        <f>SUM(C6:C12)</f>
        <v>100813.45879999999</v>
      </c>
      <c r="D13" s="59">
        <f t="shared" ref="D13:H13" si="3">SUM(D6:D12)</f>
        <v>100776.3818</v>
      </c>
      <c r="E13" s="59">
        <f t="shared" si="3"/>
        <v>75565.960999999996</v>
      </c>
      <c r="F13" s="59">
        <f t="shared" si="3"/>
        <v>77318.781000000003</v>
      </c>
      <c r="G13" s="59">
        <f t="shared" si="3"/>
        <v>78565.960999999996</v>
      </c>
      <c r="H13" s="59">
        <f t="shared" si="3"/>
        <v>77071.600999999995</v>
      </c>
      <c r="I13" s="57">
        <f t="shared" si="0"/>
        <v>510112.1446</v>
      </c>
      <c r="J13" s="7"/>
      <c r="K13" s="7"/>
      <c r="L13" s="7"/>
      <c r="M13" s="7"/>
      <c r="N13" s="7"/>
      <c r="O13" s="7"/>
      <c r="P13" s="7"/>
      <c r="Q13" s="7"/>
    </row>
    <row r="14" spans="1:17" x14ac:dyDescent="0.3">
      <c r="C14" s="30"/>
      <c r="D14" s="30"/>
      <c r="E14" s="30"/>
      <c r="F14" s="30"/>
      <c r="G14" s="30"/>
      <c r="H14" s="30"/>
      <c r="I14" s="30"/>
    </row>
    <row r="15" spans="1:17" x14ac:dyDescent="0.3">
      <c r="A15" s="61" t="s">
        <v>26</v>
      </c>
      <c r="B15" s="61" t="s">
        <v>66</v>
      </c>
      <c r="C15" s="68" t="s">
        <v>67</v>
      </c>
      <c r="D15" s="69"/>
      <c r="E15" s="69"/>
      <c r="F15" s="69"/>
      <c r="G15" s="69"/>
      <c r="H15" s="69"/>
      <c r="I15" s="70"/>
    </row>
    <row r="16" spans="1:17" s="12" customFormat="1" ht="78" customHeight="1" x14ac:dyDescent="0.3">
      <c r="A16" s="55">
        <v>1</v>
      </c>
      <c r="B16" s="54" t="s">
        <v>27</v>
      </c>
      <c r="C16" s="66" t="s">
        <v>79</v>
      </c>
      <c r="D16" s="66"/>
      <c r="E16" s="66"/>
      <c r="F16" s="66"/>
      <c r="G16" s="66"/>
      <c r="H16" s="66"/>
      <c r="I16" s="66"/>
    </row>
    <row r="17" spans="1:9" s="12" customFormat="1" ht="223.8" customHeight="1" x14ac:dyDescent="0.3">
      <c r="A17" s="55">
        <v>2</v>
      </c>
      <c r="B17" s="35" t="s">
        <v>28</v>
      </c>
      <c r="C17" s="66" t="s">
        <v>80</v>
      </c>
      <c r="D17" s="66"/>
      <c r="E17" s="66"/>
      <c r="F17" s="66"/>
      <c r="G17" s="66"/>
      <c r="H17" s="66"/>
      <c r="I17" s="66"/>
    </row>
    <row r="18" spans="1:9" s="12" customFormat="1" ht="105" customHeight="1" x14ac:dyDescent="0.3">
      <c r="A18" s="55">
        <v>3</v>
      </c>
      <c r="B18" s="54" t="s">
        <v>60</v>
      </c>
      <c r="C18" s="66" t="s">
        <v>81</v>
      </c>
      <c r="D18" s="66"/>
      <c r="E18" s="66"/>
      <c r="F18" s="66"/>
      <c r="G18" s="66"/>
      <c r="H18" s="66"/>
      <c r="I18" s="66"/>
    </row>
    <row r="19" spans="1:9" s="12" customFormat="1" ht="22.95" customHeight="1" x14ac:dyDescent="0.3">
      <c r="A19" s="55">
        <v>4</v>
      </c>
      <c r="B19" s="54" t="s">
        <v>1</v>
      </c>
      <c r="C19" s="66" t="s">
        <v>42</v>
      </c>
      <c r="D19" s="66"/>
      <c r="E19" s="66"/>
      <c r="F19" s="66"/>
      <c r="G19" s="66"/>
      <c r="H19" s="66"/>
      <c r="I19" s="66"/>
    </row>
    <row r="20" spans="1:9" s="12" customFormat="1" ht="34.200000000000003" customHeight="1" x14ac:dyDescent="0.3">
      <c r="A20" s="55">
        <v>5</v>
      </c>
      <c r="B20" s="35" t="s">
        <v>2</v>
      </c>
      <c r="C20" s="66" t="s">
        <v>52</v>
      </c>
      <c r="D20" s="66"/>
      <c r="E20" s="66"/>
      <c r="F20" s="66"/>
      <c r="G20" s="66"/>
      <c r="H20" s="66"/>
      <c r="I20" s="66"/>
    </row>
    <row r="21" spans="1:9" s="10" customFormat="1" ht="63.75" customHeight="1" x14ac:dyDescent="0.3">
      <c r="A21" s="62">
        <v>6</v>
      </c>
      <c r="B21" s="35" t="s">
        <v>3</v>
      </c>
      <c r="C21" s="66" t="s">
        <v>74</v>
      </c>
      <c r="D21" s="66"/>
      <c r="E21" s="66"/>
      <c r="F21" s="66"/>
      <c r="G21" s="66"/>
      <c r="H21" s="66"/>
      <c r="I21" s="66"/>
    </row>
    <row r="22" spans="1:9" s="10" customFormat="1" ht="81.75" customHeight="1" x14ac:dyDescent="0.3">
      <c r="A22" s="62">
        <v>7</v>
      </c>
      <c r="B22" s="35" t="s">
        <v>4</v>
      </c>
      <c r="C22" s="66" t="s">
        <v>78</v>
      </c>
      <c r="D22" s="66"/>
      <c r="E22" s="66"/>
      <c r="F22" s="66"/>
      <c r="G22" s="66"/>
      <c r="H22" s="66"/>
      <c r="I22" s="66"/>
    </row>
  </sheetData>
  <mergeCells count="13">
    <mergeCell ref="A2:I2"/>
    <mergeCell ref="A4:A5"/>
    <mergeCell ref="B4:B5"/>
    <mergeCell ref="C4:I4"/>
    <mergeCell ref="J10:L10"/>
    <mergeCell ref="C15:I15"/>
    <mergeCell ref="C21:I21"/>
    <mergeCell ref="C22:I22"/>
    <mergeCell ref="C16:I16"/>
    <mergeCell ref="C17:I17"/>
    <mergeCell ref="C18:I18"/>
    <mergeCell ref="C19:I19"/>
    <mergeCell ref="C20:I2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tabSelected="1" workbookViewId="0">
      <selection activeCell="J9" sqref="J9"/>
    </sheetView>
  </sheetViews>
  <sheetFormatPr defaultRowHeight="14.4" x14ac:dyDescent="0.3"/>
  <cols>
    <col min="1" max="1" width="9.88671875" customWidth="1"/>
    <col min="2" max="2" width="16.33203125" customWidth="1"/>
    <col min="3" max="3" width="28.5546875" customWidth="1"/>
    <col min="4" max="4" width="21.5546875" customWidth="1"/>
    <col min="5" max="5" width="22.33203125" customWidth="1"/>
    <col min="6" max="6" width="20.88671875" customWidth="1"/>
    <col min="7" max="7" width="21.109375" customWidth="1"/>
  </cols>
  <sheetData>
    <row r="1" spans="1:7" x14ac:dyDescent="0.3">
      <c r="A1" t="s">
        <v>56</v>
      </c>
      <c r="B1" s="23"/>
      <c r="C1" s="23"/>
      <c r="D1" s="23"/>
      <c r="E1" s="24"/>
    </row>
    <row r="2" spans="1:7" ht="15.6" x14ac:dyDescent="0.3">
      <c r="A2" s="34" t="s">
        <v>45</v>
      </c>
    </row>
    <row r="3" spans="1:7" ht="15" thickBot="1" x14ac:dyDescent="0.35"/>
    <row r="4" spans="1:7" ht="29.4" thickBot="1" x14ac:dyDescent="0.35">
      <c r="A4" s="101" t="s">
        <v>82</v>
      </c>
      <c r="B4" s="102"/>
      <c r="C4" s="51" t="s">
        <v>37</v>
      </c>
      <c r="D4" s="92" t="s">
        <v>33</v>
      </c>
      <c r="E4" s="93"/>
      <c r="F4" s="93"/>
      <c r="G4" s="94"/>
    </row>
    <row r="5" spans="1:7" ht="43.95" customHeight="1" thickBot="1" x14ac:dyDescent="0.35">
      <c r="A5" s="52" t="s">
        <v>38</v>
      </c>
      <c r="B5" s="53" t="s">
        <v>31</v>
      </c>
      <c r="C5" s="103">
        <f>'2022.g.2.pusg.'!J13</f>
        <v>491775.07050000003</v>
      </c>
      <c r="D5" s="86" t="s">
        <v>88</v>
      </c>
      <c r="E5" s="87"/>
      <c r="F5" s="87"/>
      <c r="G5" s="88"/>
    </row>
    <row r="6" spans="1:7" ht="40.950000000000003" customHeight="1" x14ac:dyDescent="0.3">
      <c r="A6" s="98" t="s">
        <v>39</v>
      </c>
      <c r="B6" s="40" t="s">
        <v>34</v>
      </c>
      <c r="C6" s="104">
        <f>'2023.g.1.pusg.'!J13</f>
        <v>446851.4265</v>
      </c>
      <c r="D6" s="106" t="s">
        <v>89</v>
      </c>
      <c r="E6" s="107"/>
      <c r="F6" s="107"/>
      <c r="G6" s="108"/>
    </row>
    <row r="7" spans="1:7" ht="40.200000000000003" customHeight="1" x14ac:dyDescent="0.3">
      <c r="A7" s="98"/>
      <c r="B7" s="41" t="s">
        <v>32</v>
      </c>
      <c r="C7" s="43">
        <f>'2023.g.2.pusg.'!I13</f>
        <v>499312.1446</v>
      </c>
      <c r="D7" s="109" t="s">
        <v>90</v>
      </c>
      <c r="E7" s="110"/>
      <c r="F7" s="110"/>
      <c r="G7" s="111"/>
    </row>
    <row r="8" spans="1:7" ht="15" thickBot="1" x14ac:dyDescent="0.35">
      <c r="A8" s="99"/>
      <c r="B8" s="42" t="s">
        <v>40</v>
      </c>
      <c r="C8" s="105">
        <f>ROUNDUP(SUM(C6:C7),0)</f>
        <v>946164</v>
      </c>
      <c r="D8" s="89" t="s">
        <v>65</v>
      </c>
      <c r="E8" s="90"/>
      <c r="F8" s="90"/>
      <c r="G8" s="91"/>
    </row>
    <row r="9" spans="1:7" ht="39" customHeight="1" x14ac:dyDescent="0.3">
      <c r="A9" s="100" t="s">
        <v>46</v>
      </c>
      <c r="B9" s="40" t="s">
        <v>35</v>
      </c>
      <c r="C9" s="104">
        <f>'2024.g.1.pusg.'!I13</f>
        <v>443153.39600000001</v>
      </c>
      <c r="D9" s="112" t="s">
        <v>91</v>
      </c>
      <c r="E9" s="113"/>
      <c r="F9" s="113"/>
      <c r="G9" s="114"/>
    </row>
    <row r="10" spans="1:7" ht="35.4" customHeight="1" x14ac:dyDescent="0.3">
      <c r="A10" s="98"/>
      <c r="B10" s="41" t="s">
        <v>36</v>
      </c>
      <c r="C10" s="43">
        <f>'2024.g.2.pusg.'!I13</f>
        <v>510112.1446</v>
      </c>
      <c r="D10" s="115"/>
      <c r="E10" s="116"/>
      <c r="F10" s="116"/>
      <c r="G10" s="117"/>
    </row>
    <row r="11" spans="1:7" ht="19.95" customHeight="1" thickBot="1" x14ac:dyDescent="0.35">
      <c r="A11" s="99"/>
      <c r="B11" s="42" t="s">
        <v>41</v>
      </c>
      <c r="C11" s="44">
        <f>ROUNDUP(SUM(C9:C10),0)</f>
        <v>953266</v>
      </c>
      <c r="D11" s="95" t="s">
        <v>62</v>
      </c>
      <c r="E11" s="96"/>
      <c r="F11" s="96"/>
      <c r="G11" s="97"/>
    </row>
    <row r="12" spans="1:7" x14ac:dyDescent="0.3">
      <c r="A12" s="37"/>
      <c r="B12" s="37"/>
      <c r="C12" s="38"/>
      <c r="D12" s="39"/>
    </row>
    <row r="13" spans="1:7" x14ac:dyDescent="0.3">
      <c r="A13" t="s">
        <v>57</v>
      </c>
    </row>
    <row r="14" spans="1:7" ht="15.6" x14ac:dyDescent="0.3">
      <c r="A14" s="34" t="s">
        <v>83</v>
      </c>
    </row>
    <row r="15" spans="1:7" ht="16.2" thickBot="1" x14ac:dyDescent="0.35">
      <c r="A15" s="34"/>
    </row>
    <row r="16" spans="1:7" ht="29.4" thickBot="1" x14ac:dyDescent="0.35">
      <c r="A16" s="77" t="s">
        <v>54</v>
      </c>
      <c r="B16" s="78"/>
      <c r="C16" s="50" t="s">
        <v>37</v>
      </c>
      <c r="D16" s="79" t="s">
        <v>33</v>
      </c>
      <c r="E16" s="80"/>
      <c r="F16" s="80"/>
      <c r="G16" s="81"/>
    </row>
    <row r="17" spans="1:7" ht="58.95" customHeight="1" x14ac:dyDescent="0.3">
      <c r="A17" s="82" t="s">
        <v>53</v>
      </c>
      <c r="B17" s="83"/>
      <c r="C17" s="118">
        <f>ROUNDUP(C5+C6,0)</f>
        <v>938627</v>
      </c>
      <c r="D17" s="48" t="s">
        <v>63</v>
      </c>
      <c r="E17" s="46" t="s">
        <v>64</v>
      </c>
      <c r="F17" s="46" t="s">
        <v>61</v>
      </c>
      <c r="G17" s="65" t="s">
        <v>55</v>
      </c>
    </row>
    <row r="18" spans="1:7" ht="21.6" customHeight="1" thickBot="1" x14ac:dyDescent="0.35">
      <c r="A18" s="84"/>
      <c r="B18" s="85"/>
      <c r="C18" s="119"/>
      <c r="D18" s="49">
        <v>4806</v>
      </c>
      <c r="E18" s="47">
        <v>9152</v>
      </c>
      <c r="F18" s="47">
        <v>231921</v>
      </c>
      <c r="G18" s="120">
        <f>C17-D18-E18-F18</f>
        <v>692748</v>
      </c>
    </row>
    <row r="20" spans="1:7" x14ac:dyDescent="0.3">
      <c r="C20" s="45"/>
    </row>
    <row r="21" spans="1:7" x14ac:dyDescent="0.3">
      <c r="C21" s="45"/>
    </row>
  </sheetData>
  <mergeCells count="14">
    <mergeCell ref="D4:G4"/>
    <mergeCell ref="D11:G11"/>
    <mergeCell ref="D9:G10"/>
    <mergeCell ref="A6:A8"/>
    <mergeCell ref="A9:A11"/>
    <mergeCell ref="A4:B4"/>
    <mergeCell ref="A16:B16"/>
    <mergeCell ref="D16:G16"/>
    <mergeCell ref="A17:B18"/>
    <mergeCell ref="C17:C18"/>
    <mergeCell ref="D5:G5"/>
    <mergeCell ref="D6:G6"/>
    <mergeCell ref="D7:G7"/>
    <mergeCell ref="D8:G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2022.g.2.pusg.</vt:lpstr>
      <vt:lpstr>2023.g.1.pusg.</vt:lpstr>
      <vt:lpstr>2023.g.2.pusg.</vt:lpstr>
      <vt:lpstr>2024.g.1.pusg.</vt:lpstr>
      <vt:lpstr>2024.g.2.pusg.</vt:lpstr>
      <vt:lpstr>Finansējums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Inese Kalva</cp:lastModifiedBy>
  <dcterms:created xsi:type="dcterms:W3CDTF">2022-03-16T13:20:41Z</dcterms:created>
  <dcterms:modified xsi:type="dcterms:W3CDTF">2022-06-14T14:53:35Z</dcterms:modified>
</cp:coreProperties>
</file>