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diana.laipniece\Documents\Altum\Ziņojums\"/>
    </mc:Choice>
  </mc:AlternateContent>
  <xr:revisionPtr revIDLastSave="0" documentId="8_{33AEC991-E568-4F0F-8018-E4178B89E7D3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Aprēķini" sheetId="4" r:id="rId1"/>
    <sheet name="Procentu izdevumi pilotiem" sheetId="6" r:id="rId2"/>
    <sheet name="Kopā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7" l="1"/>
  <c r="F10" i="6"/>
  <c r="C10" i="6"/>
  <c r="F86" i="4"/>
  <c r="F84" i="4"/>
  <c r="M80" i="4"/>
  <c r="M122" i="4" s="1"/>
  <c r="I80" i="4"/>
  <c r="I122" i="4" s="1"/>
  <c r="M79" i="4"/>
  <c r="M121" i="4" s="1"/>
  <c r="I79" i="4"/>
  <c r="I107" i="4" s="1"/>
  <c r="M77" i="4"/>
  <c r="M119" i="4" s="1"/>
  <c r="I77" i="4"/>
  <c r="I105" i="4" s="1"/>
  <c r="I76" i="4"/>
  <c r="I118" i="4" s="1"/>
  <c r="I75" i="4"/>
  <c r="I103" i="4" s="1"/>
  <c r="I74" i="4"/>
  <c r="I102" i="4" s="1"/>
  <c r="I73" i="4"/>
  <c r="I115" i="4" s="1"/>
  <c r="M107" i="4"/>
  <c r="K66" i="4"/>
  <c r="G66" i="4"/>
  <c r="K65" i="4"/>
  <c r="H65" i="4"/>
  <c r="G65" i="4"/>
  <c r="K64" i="4"/>
  <c r="H64" i="4"/>
  <c r="G64" i="4"/>
  <c r="G63" i="4"/>
  <c r="K62" i="4"/>
  <c r="H62" i="4"/>
  <c r="G62" i="4"/>
  <c r="K61" i="4"/>
  <c r="H61" i="4"/>
  <c r="F61" i="4"/>
  <c r="J60" i="4"/>
  <c r="F60" i="4"/>
  <c r="F58" i="4"/>
  <c r="F57" i="4"/>
  <c r="P94" i="4"/>
  <c r="O94" i="4"/>
  <c r="N94" i="4"/>
  <c r="M94" i="4"/>
  <c r="L94" i="4"/>
  <c r="K94" i="4"/>
  <c r="J94" i="4"/>
  <c r="I94" i="4"/>
  <c r="H94" i="4"/>
  <c r="G94" i="4"/>
  <c r="F94" i="4"/>
  <c r="O93" i="4"/>
  <c r="N93" i="4"/>
  <c r="M93" i="4"/>
  <c r="L93" i="4"/>
  <c r="K93" i="4"/>
  <c r="J93" i="4"/>
  <c r="I93" i="4"/>
  <c r="H93" i="4"/>
  <c r="G93" i="4"/>
  <c r="F93" i="4"/>
  <c r="N92" i="4"/>
  <c r="M92" i="4"/>
  <c r="L92" i="4"/>
  <c r="K92" i="4"/>
  <c r="J92" i="4"/>
  <c r="I92" i="4"/>
  <c r="H92" i="4"/>
  <c r="G92" i="4"/>
  <c r="F92" i="4"/>
  <c r="M91" i="4"/>
  <c r="L91" i="4"/>
  <c r="K91" i="4"/>
  <c r="J91" i="4"/>
  <c r="I91" i="4"/>
  <c r="H91" i="4"/>
  <c r="G91" i="4"/>
  <c r="F91" i="4"/>
  <c r="L90" i="4"/>
  <c r="K90" i="4"/>
  <c r="J90" i="4"/>
  <c r="I90" i="4"/>
  <c r="H90" i="4"/>
  <c r="G90" i="4"/>
  <c r="F90" i="4"/>
  <c r="K89" i="4"/>
  <c r="J89" i="4"/>
  <c r="I89" i="4"/>
  <c r="H89" i="4"/>
  <c r="G89" i="4"/>
  <c r="F89" i="4"/>
  <c r="J88" i="4"/>
  <c r="I88" i="4"/>
  <c r="H88" i="4"/>
  <c r="G88" i="4"/>
  <c r="F88" i="4"/>
  <c r="I87" i="4"/>
  <c r="H87" i="4"/>
  <c r="G87" i="4"/>
  <c r="F87" i="4"/>
  <c r="H86" i="4"/>
  <c r="G86" i="4"/>
  <c r="G85" i="4"/>
  <c r="F85" i="4"/>
  <c r="E95" i="4"/>
  <c r="C94" i="4"/>
  <c r="C93" i="4"/>
  <c r="C92" i="4"/>
  <c r="C91" i="4"/>
  <c r="C90" i="4"/>
  <c r="C89" i="4"/>
  <c r="C88" i="4"/>
  <c r="C87" i="4"/>
  <c r="C86" i="4"/>
  <c r="C85" i="4"/>
  <c r="C84" i="4"/>
  <c r="C83" i="4"/>
  <c r="D95" i="4"/>
  <c r="B82" i="4"/>
  <c r="E123" i="4"/>
  <c r="D123" i="4"/>
  <c r="E67" i="4"/>
  <c r="D67" i="4"/>
  <c r="D124" i="4" s="1"/>
  <c r="E81" i="4"/>
  <c r="E124" i="4" s="1"/>
  <c r="D81" i="4"/>
  <c r="E109" i="4"/>
  <c r="D109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80" i="4"/>
  <c r="P80" i="4" s="1"/>
  <c r="C79" i="4"/>
  <c r="O79" i="4" s="1"/>
  <c r="O121" i="4" s="1"/>
  <c r="C78" i="4"/>
  <c r="N78" i="4" s="1"/>
  <c r="C77" i="4"/>
  <c r="L77" i="4" s="1"/>
  <c r="L119" i="4" s="1"/>
  <c r="C76" i="4"/>
  <c r="L76" i="4" s="1"/>
  <c r="L118" i="4" s="1"/>
  <c r="C75" i="4"/>
  <c r="J75" i="4" s="1"/>
  <c r="J117" i="4" s="1"/>
  <c r="C74" i="4"/>
  <c r="J74" i="4" s="1"/>
  <c r="J116" i="4" s="1"/>
  <c r="C73" i="4"/>
  <c r="H73" i="4" s="1"/>
  <c r="C72" i="4"/>
  <c r="H72" i="4" s="1"/>
  <c r="C71" i="4"/>
  <c r="G71" i="4" s="1"/>
  <c r="G113" i="4" s="1"/>
  <c r="C70" i="4"/>
  <c r="F70" i="4" s="1"/>
  <c r="F98" i="4" s="1"/>
  <c r="C69" i="4"/>
  <c r="B110" i="4"/>
  <c r="B96" i="4"/>
  <c r="B68" i="4"/>
  <c r="C66" i="4"/>
  <c r="N66" i="4" s="1"/>
  <c r="C65" i="4"/>
  <c r="N65" i="4" s="1"/>
  <c r="C64" i="4"/>
  <c r="N64" i="4" s="1"/>
  <c r="C63" i="4"/>
  <c r="M63" i="4" s="1"/>
  <c r="C62" i="4"/>
  <c r="L62" i="4" s="1"/>
  <c r="C61" i="4"/>
  <c r="G61" i="4" s="1"/>
  <c r="C60" i="4"/>
  <c r="I60" i="4" s="1"/>
  <c r="C59" i="4"/>
  <c r="I59" i="4" s="1"/>
  <c r="C58" i="4"/>
  <c r="H58" i="4" s="1"/>
  <c r="C57" i="4"/>
  <c r="G57" i="4" s="1"/>
  <c r="C56" i="4"/>
  <c r="F56" i="4" s="1"/>
  <c r="C55" i="4"/>
  <c r="B54" i="4"/>
  <c r="P108" i="4" l="1"/>
  <c r="P122" i="4"/>
  <c r="H100" i="4"/>
  <c r="H114" i="4"/>
  <c r="H115" i="4"/>
  <c r="H101" i="4"/>
  <c r="N120" i="4"/>
  <c r="N106" i="4"/>
  <c r="O65" i="4"/>
  <c r="O66" i="4"/>
  <c r="I116" i="4"/>
  <c r="P66" i="4"/>
  <c r="F71" i="4"/>
  <c r="F99" i="4" s="1"/>
  <c r="F72" i="4"/>
  <c r="F114" i="4" s="1"/>
  <c r="F73" i="4"/>
  <c r="F115" i="4" s="1"/>
  <c r="F74" i="4"/>
  <c r="F116" i="4" s="1"/>
  <c r="F75" i="4"/>
  <c r="F103" i="4" s="1"/>
  <c r="F76" i="4"/>
  <c r="F118" i="4" s="1"/>
  <c r="F77" i="4"/>
  <c r="F119" i="4" s="1"/>
  <c r="F78" i="4"/>
  <c r="F120" i="4" s="1"/>
  <c r="F79" i="4"/>
  <c r="F121" i="4" s="1"/>
  <c r="F80" i="4"/>
  <c r="F108" i="4" s="1"/>
  <c r="G72" i="4"/>
  <c r="G114" i="4" s="1"/>
  <c r="G73" i="4"/>
  <c r="G115" i="4" s="1"/>
  <c r="G74" i="4"/>
  <c r="G102" i="4" s="1"/>
  <c r="G75" i="4"/>
  <c r="G117" i="4" s="1"/>
  <c r="G76" i="4"/>
  <c r="G118" i="4" s="1"/>
  <c r="G77" i="4"/>
  <c r="G119" i="4" s="1"/>
  <c r="G78" i="4"/>
  <c r="G120" i="4" s="1"/>
  <c r="G79" i="4"/>
  <c r="G121" i="4" s="1"/>
  <c r="G80" i="4"/>
  <c r="G122" i="4" s="1"/>
  <c r="F62" i="4"/>
  <c r="F63" i="4"/>
  <c r="F64" i="4"/>
  <c r="F65" i="4"/>
  <c r="F66" i="4"/>
  <c r="H74" i="4"/>
  <c r="H75" i="4"/>
  <c r="H117" i="4" s="1"/>
  <c r="H76" i="4"/>
  <c r="H118" i="4" s="1"/>
  <c r="H77" i="4"/>
  <c r="H119" i="4" s="1"/>
  <c r="H78" i="4"/>
  <c r="H120" i="4" s="1"/>
  <c r="H79" i="4"/>
  <c r="H80" i="4"/>
  <c r="I117" i="4"/>
  <c r="I78" i="4"/>
  <c r="I106" i="4" s="1"/>
  <c r="H66" i="4"/>
  <c r="J76" i="4"/>
  <c r="J118" i="4" s="1"/>
  <c r="J77" i="4"/>
  <c r="J119" i="4" s="1"/>
  <c r="J78" i="4"/>
  <c r="J120" i="4" s="1"/>
  <c r="J79" i="4"/>
  <c r="J121" i="4" s="1"/>
  <c r="J80" i="4"/>
  <c r="J122" i="4" s="1"/>
  <c r="G59" i="4"/>
  <c r="G58" i="4"/>
  <c r="H59" i="4"/>
  <c r="H60" i="4"/>
  <c r="I61" i="4"/>
  <c r="I62" i="4"/>
  <c r="I63" i="4"/>
  <c r="I64" i="4"/>
  <c r="I65" i="4"/>
  <c r="I66" i="4"/>
  <c r="K75" i="4"/>
  <c r="K76" i="4"/>
  <c r="K77" i="4"/>
  <c r="K78" i="4"/>
  <c r="K120" i="4" s="1"/>
  <c r="K79" i="4"/>
  <c r="K80" i="4"/>
  <c r="F59" i="4"/>
  <c r="G60" i="4"/>
  <c r="H63" i="4"/>
  <c r="J61" i="4"/>
  <c r="J62" i="4"/>
  <c r="J63" i="4"/>
  <c r="J64" i="4"/>
  <c r="J65" i="4"/>
  <c r="J66" i="4"/>
  <c r="L78" i="4"/>
  <c r="L106" i="4" s="1"/>
  <c r="L79" i="4"/>
  <c r="L121" i="4" s="1"/>
  <c r="L80" i="4"/>
  <c r="L122" i="4" s="1"/>
  <c r="M78" i="4"/>
  <c r="M120" i="4" s="1"/>
  <c r="L63" i="4"/>
  <c r="L64" i="4"/>
  <c r="L65" i="4"/>
  <c r="L66" i="4"/>
  <c r="N79" i="4"/>
  <c r="N121" i="4" s="1"/>
  <c r="N80" i="4"/>
  <c r="K63" i="4"/>
  <c r="M64" i="4"/>
  <c r="M65" i="4"/>
  <c r="M66" i="4"/>
  <c r="O80" i="4"/>
  <c r="O122" i="4" s="1"/>
  <c r="F100" i="4"/>
  <c r="F101" i="4"/>
  <c r="F112" i="4"/>
  <c r="F113" i="4"/>
  <c r="G116" i="4"/>
  <c r="I119" i="4"/>
  <c r="I120" i="4"/>
  <c r="I121" i="4"/>
  <c r="F105" i="4"/>
  <c r="F117" i="4"/>
  <c r="I101" i="4"/>
  <c r="I104" i="4"/>
  <c r="O107" i="4"/>
  <c r="O108" i="4"/>
  <c r="I108" i="4"/>
  <c r="H104" i="4"/>
  <c r="L108" i="4"/>
  <c r="G108" i="4"/>
  <c r="M108" i="4"/>
  <c r="F102" i="4"/>
  <c r="J108" i="4"/>
  <c r="J104" i="4"/>
  <c r="F107" i="4"/>
  <c r="H105" i="4"/>
  <c r="H103" i="4"/>
  <c r="L105" i="4"/>
  <c r="L104" i="4"/>
  <c r="F106" i="4"/>
  <c r="J107" i="4"/>
  <c r="N107" i="4"/>
  <c r="J103" i="4"/>
  <c r="G101" i="4"/>
  <c r="M105" i="4"/>
  <c r="J102" i="4"/>
  <c r="J105" i="4"/>
  <c r="J106" i="4"/>
  <c r="G103" i="4"/>
  <c r="G104" i="4"/>
  <c r="G105" i="4"/>
  <c r="G99" i="4"/>
  <c r="D5" i="7"/>
  <c r="G107" i="4" l="1"/>
  <c r="F122" i="4"/>
  <c r="K106" i="4"/>
  <c r="L120" i="4"/>
  <c r="L107" i="4"/>
  <c r="K108" i="4"/>
  <c r="K122" i="4"/>
  <c r="H108" i="4"/>
  <c r="H122" i="4"/>
  <c r="H121" i="4"/>
  <c r="H107" i="4"/>
  <c r="G100" i="4"/>
  <c r="K119" i="4"/>
  <c r="K105" i="4"/>
  <c r="K107" i="4"/>
  <c r="K121" i="4"/>
  <c r="N108" i="4"/>
  <c r="N122" i="4"/>
  <c r="K118" i="4"/>
  <c r="K104" i="4"/>
  <c r="H106" i="4"/>
  <c r="M106" i="4"/>
  <c r="K117" i="4"/>
  <c r="K103" i="4"/>
  <c r="G106" i="4"/>
  <c r="H116" i="4"/>
  <c r="H102" i="4"/>
  <c r="F104" i="4"/>
  <c r="E5" i="7"/>
  <c r="F5" i="7"/>
  <c r="E9" i="6"/>
  <c r="E10" i="6" s="1"/>
  <c r="F9" i="6"/>
  <c r="C9" i="6"/>
  <c r="D9" i="6"/>
  <c r="D10" i="6" s="1"/>
  <c r="E53" i="4" l="1"/>
  <c r="D53" i="4"/>
  <c r="E52" i="4"/>
  <c r="D52" i="4"/>
  <c r="Q48" i="4"/>
  <c r="P48" i="4"/>
  <c r="O48" i="4"/>
  <c r="Q47" i="4"/>
  <c r="P47" i="4"/>
  <c r="O47" i="4"/>
  <c r="N47" i="4"/>
  <c r="Q46" i="4"/>
  <c r="P46" i="4"/>
  <c r="O46" i="4"/>
  <c r="N46" i="4"/>
  <c r="M46" i="4"/>
  <c r="Q45" i="4"/>
  <c r="P45" i="4"/>
  <c r="O45" i="4"/>
  <c r="N45" i="4"/>
  <c r="M45" i="4"/>
  <c r="L45" i="4"/>
  <c r="Q44" i="4"/>
  <c r="P44" i="4"/>
  <c r="O44" i="4"/>
  <c r="N44" i="4"/>
  <c r="M44" i="4"/>
  <c r="L44" i="4"/>
  <c r="K44" i="4"/>
  <c r="Q43" i="4"/>
  <c r="P43" i="4"/>
  <c r="O43" i="4"/>
  <c r="N43" i="4"/>
  <c r="M43" i="4"/>
  <c r="L43" i="4"/>
  <c r="K43" i="4"/>
  <c r="J43" i="4"/>
  <c r="Q42" i="4"/>
  <c r="P42" i="4"/>
  <c r="O42" i="4"/>
  <c r="N42" i="4"/>
  <c r="M42" i="4"/>
  <c r="L42" i="4"/>
  <c r="K42" i="4"/>
  <c r="J42" i="4"/>
  <c r="I42" i="4"/>
  <c r="Q41" i="4"/>
  <c r="P41" i="4"/>
  <c r="O41" i="4"/>
  <c r="N41" i="4"/>
  <c r="M41" i="4"/>
  <c r="L41" i="4"/>
  <c r="K41" i="4"/>
  <c r="J41" i="4"/>
  <c r="I41" i="4"/>
  <c r="H41" i="4"/>
  <c r="Q50" i="4"/>
  <c r="Q49" i="4"/>
  <c r="P49" i="4"/>
  <c r="Q40" i="4"/>
  <c r="P40" i="4"/>
  <c r="O40" i="4"/>
  <c r="N40" i="4"/>
  <c r="M40" i="4"/>
  <c r="L40" i="4"/>
  <c r="K40" i="4"/>
  <c r="J40" i="4"/>
  <c r="I40" i="4"/>
  <c r="H40" i="4"/>
  <c r="G40" i="4"/>
  <c r="I83" i="4" l="1"/>
  <c r="I55" i="4"/>
  <c r="I69" i="4"/>
  <c r="J85" i="4"/>
  <c r="J57" i="4"/>
  <c r="J71" i="4"/>
  <c r="H84" i="4"/>
  <c r="H56" i="4"/>
  <c r="H70" i="4"/>
  <c r="I84" i="4"/>
  <c r="I56" i="4"/>
  <c r="I70" i="4"/>
  <c r="O77" i="4"/>
  <c r="O91" i="4"/>
  <c r="O63" i="4"/>
  <c r="K55" i="4"/>
  <c r="K69" i="4"/>
  <c r="K83" i="4"/>
  <c r="J84" i="4"/>
  <c r="J56" i="4"/>
  <c r="J70" i="4"/>
  <c r="M71" i="4"/>
  <c r="M85" i="4"/>
  <c r="M57" i="4"/>
  <c r="Q58" i="4"/>
  <c r="Q86" i="4"/>
  <c r="Q72" i="4"/>
  <c r="P74" i="4"/>
  <c r="P88" i="4"/>
  <c r="P60" i="4"/>
  <c r="P77" i="4"/>
  <c r="P91" i="4"/>
  <c r="P63" i="4"/>
  <c r="P76" i="4"/>
  <c r="P90" i="4"/>
  <c r="P62" i="4"/>
  <c r="O72" i="4"/>
  <c r="O86" i="4"/>
  <c r="O58" i="4"/>
  <c r="L57" i="4"/>
  <c r="L71" i="4"/>
  <c r="L85" i="4"/>
  <c r="O74" i="4"/>
  <c r="O88" i="4"/>
  <c r="O60" i="4"/>
  <c r="L55" i="4"/>
  <c r="L69" i="4"/>
  <c r="L83" i="4"/>
  <c r="K56" i="4"/>
  <c r="K70" i="4"/>
  <c r="K84" i="4"/>
  <c r="N71" i="4"/>
  <c r="N85" i="4"/>
  <c r="N57" i="4"/>
  <c r="K87" i="4"/>
  <c r="K59" i="4"/>
  <c r="K73" i="4"/>
  <c r="Q88" i="4"/>
  <c r="Q60" i="4"/>
  <c r="Q74" i="4"/>
  <c r="Q91" i="4"/>
  <c r="Q63" i="4"/>
  <c r="Q77" i="4"/>
  <c r="M60" i="4"/>
  <c r="M74" i="4"/>
  <c r="M88" i="4"/>
  <c r="K57" i="4"/>
  <c r="K71" i="4"/>
  <c r="K85" i="4"/>
  <c r="J55" i="4"/>
  <c r="J69" i="4"/>
  <c r="J83" i="4"/>
  <c r="P72" i="4"/>
  <c r="P86" i="4"/>
  <c r="P58" i="4"/>
  <c r="M69" i="4"/>
  <c r="M83" i="4"/>
  <c r="M55" i="4"/>
  <c r="L56" i="4"/>
  <c r="L70" i="4"/>
  <c r="L84" i="4"/>
  <c r="O71" i="4"/>
  <c r="O85" i="4"/>
  <c r="O57" i="4"/>
  <c r="L59" i="4"/>
  <c r="L73" i="4"/>
  <c r="L87" i="4"/>
  <c r="M61" i="4"/>
  <c r="M75" i="4"/>
  <c r="M89" i="4"/>
  <c r="Q93" i="4"/>
  <c r="Q65" i="4"/>
  <c r="Q79" i="4"/>
  <c r="Q90" i="4"/>
  <c r="Q62" i="4"/>
  <c r="Q76" i="4"/>
  <c r="M70" i="4"/>
  <c r="M84" i="4"/>
  <c r="M56" i="4"/>
  <c r="M59" i="4"/>
  <c r="M73" i="4"/>
  <c r="M87" i="4"/>
  <c r="O69" i="4"/>
  <c r="O111" i="4" s="1"/>
  <c r="O83" i="4"/>
  <c r="O55" i="4"/>
  <c r="O75" i="4"/>
  <c r="O89" i="4"/>
  <c r="O61" i="4"/>
  <c r="Q89" i="4"/>
  <c r="Q61" i="4"/>
  <c r="Q75" i="4"/>
  <c r="H83" i="4"/>
  <c r="H55" i="4"/>
  <c r="H69" i="4"/>
  <c r="N70" i="4"/>
  <c r="N84" i="4"/>
  <c r="N56" i="4"/>
  <c r="P75" i="4"/>
  <c r="P89" i="4"/>
  <c r="P61" i="4"/>
  <c r="P78" i="4"/>
  <c r="P92" i="4"/>
  <c r="P64" i="4"/>
  <c r="N62" i="4"/>
  <c r="N76" i="4"/>
  <c r="N90" i="4"/>
  <c r="N72" i="4"/>
  <c r="N86" i="4"/>
  <c r="N58" i="4"/>
  <c r="N74" i="4"/>
  <c r="N88" i="4"/>
  <c r="N60" i="4"/>
  <c r="N83" i="4"/>
  <c r="N69" i="4"/>
  <c r="N55" i="4"/>
  <c r="P71" i="4"/>
  <c r="P85" i="4"/>
  <c r="P57" i="4"/>
  <c r="N61" i="4"/>
  <c r="N75" i="4"/>
  <c r="N89" i="4"/>
  <c r="Q85" i="4"/>
  <c r="Q57" i="4"/>
  <c r="Q71" i="4"/>
  <c r="Q113" i="4" s="1"/>
  <c r="N73" i="4"/>
  <c r="N87" i="4"/>
  <c r="N59" i="4"/>
  <c r="P69" i="4"/>
  <c r="P111" i="4" s="1"/>
  <c r="P83" i="4"/>
  <c r="P55" i="4"/>
  <c r="O70" i="4"/>
  <c r="O84" i="4"/>
  <c r="O56" i="4"/>
  <c r="J86" i="4"/>
  <c r="J58" i="4"/>
  <c r="J72" i="4"/>
  <c r="O73" i="4"/>
  <c r="O87" i="4"/>
  <c r="O59" i="4"/>
  <c r="Q55" i="4"/>
  <c r="Q83" i="4"/>
  <c r="Q69" i="4"/>
  <c r="Q111" i="4" s="1"/>
  <c r="P70" i="4"/>
  <c r="P112" i="4" s="1"/>
  <c r="P84" i="4"/>
  <c r="P56" i="4"/>
  <c r="K86" i="4"/>
  <c r="K58" i="4"/>
  <c r="K72" i="4"/>
  <c r="P73" i="4"/>
  <c r="P87" i="4"/>
  <c r="P59" i="4"/>
  <c r="Q84" i="4"/>
  <c r="Q56" i="4"/>
  <c r="Q70" i="4"/>
  <c r="Q112" i="4" s="1"/>
  <c r="L58" i="4"/>
  <c r="L72" i="4"/>
  <c r="L86" i="4"/>
  <c r="Q87" i="4"/>
  <c r="Q59" i="4"/>
  <c r="Q73" i="4"/>
  <c r="G83" i="4"/>
  <c r="G55" i="4"/>
  <c r="G69" i="4"/>
  <c r="Q92" i="4"/>
  <c r="Q64" i="4"/>
  <c r="Q78" i="4"/>
  <c r="I85" i="4"/>
  <c r="I57" i="4"/>
  <c r="I71" i="4"/>
  <c r="M72" i="4"/>
  <c r="M86" i="4"/>
  <c r="M58" i="4"/>
  <c r="L60" i="4"/>
  <c r="L74" i="4"/>
  <c r="L88" i="4"/>
  <c r="O76" i="4"/>
  <c r="O90" i="4"/>
  <c r="O62" i="4"/>
  <c r="E125" i="4"/>
  <c r="D125" i="4"/>
  <c r="U36" i="4"/>
  <c r="F40" i="4" s="1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H6" i="4"/>
  <c r="H24" i="4" s="1"/>
  <c r="I6" i="4"/>
  <c r="I24" i="4" s="1"/>
  <c r="J6" i="4"/>
  <c r="J24" i="4" s="1"/>
  <c r="K6" i="4"/>
  <c r="K24" i="4" s="1"/>
  <c r="L6" i="4"/>
  <c r="L24" i="4" s="1"/>
  <c r="M6" i="4"/>
  <c r="M24" i="4" s="1"/>
  <c r="N6" i="4"/>
  <c r="N24" i="4" s="1"/>
  <c r="O6" i="4"/>
  <c r="O24" i="4" s="1"/>
  <c r="P6" i="4"/>
  <c r="P24" i="4" s="1"/>
  <c r="Q6" i="4"/>
  <c r="Q24" i="4" s="1"/>
  <c r="K100" i="4" l="1"/>
  <c r="K114" i="4"/>
  <c r="J114" i="4"/>
  <c r="J100" i="4"/>
  <c r="Q118" i="4"/>
  <c r="Q104" i="4"/>
  <c r="Q116" i="4"/>
  <c r="Q102" i="4"/>
  <c r="I112" i="4"/>
  <c r="I98" i="4"/>
  <c r="F83" i="4"/>
  <c r="F95" i="4" s="1"/>
  <c r="F55" i="4"/>
  <c r="F67" i="4" s="1"/>
  <c r="F69" i="4"/>
  <c r="J111" i="4"/>
  <c r="J97" i="4"/>
  <c r="L111" i="4"/>
  <c r="L97" i="4"/>
  <c r="M111" i="4"/>
  <c r="M97" i="4"/>
  <c r="M100" i="4"/>
  <c r="M114" i="4"/>
  <c r="N116" i="4"/>
  <c r="N102" i="4"/>
  <c r="P117" i="4"/>
  <c r="P103" i="4"/>
  <c r="O103" i="4"/>
  <c r="O117" i="4"/>
  <c r="O99" i="4"/>
  <c r="O113" i="4"/>
  <c r="P118" i="4"/>
  <c r="P104" i="4"/>
  <c r="M99" i="4"/>
  <c r="M113" i="4"/>
  <c r="Q115" i="4"/>
  <c r="Q101" i="4"/>
  <c r="I99" i="4"/>
  <c r="I113" i="4"/>
  <c r="Q107" i="4"/>
  <c r="Q121" i="4"/>
  <c r="K115" i="4"/>
  <c r="K101" i="4"/>
  <c r="J112" i="4"/>
  <c r="J98" i="4"/>
  <c r="H112" i="4"/>
  <c r="H98" i="4"/>
  <c r="L114" i="4"/>
  <c r="L100" i="4"/>
  <c r="N117" i="4"/>
  <c r="N103" i="4"/>
  <c r="L112" i="4"/>
  <c r="L98" i="4"/>
  <c r="K113" i="4"/>
  <c r="K99" i="4"/>
  <c r="P116" i="4"/>
  <c r="P102" i="4"/>
  <c r="O112" i="4"/>
  <c r="O98" i="4"/>
  <c r="N114" i="4"/>
  <c r="N100" i="4"/>
  <c r="N112" i="4"/>
  <c r="N98" i="4"/>
  <c r="O102" i="4"/>
  <c r="O116" i="4"/>
  <c r="P105" i="4"/>
  <c r="P119" i="4"/>
  <c r="Q106" i="4"/>
  <c r="Q120" i="4"/>
  <c r="H111" i="4"/>
  <c r="H97" i="4"/>
  <c r="J113" i="4"/>
  <c r="J99" i="4"/>
  <c r="N118" i="4"/>
  <c r="N104" i="4"/>
  <c r="M115" i="4"/>
  <c r="M101" i="4"/>
  <c r="M103" i="4"/>
  <c r="M117" i="4"/>
  <c r="M116" i="4"/>
  <c r="M102" i="4"/>
  <c r="L99" i="4"/>
  <c r="L113" i="4"/>
  <c r="K111" i="4"/>
  <c r="K97" i="4"/>
  <c r="O118" i="4"/>
  <c r="O104" i="4"/>
  <c r="G111" i="4"/>
  <c r="G97" i="4"/>
  <c r="Q117" i="4"/>
  <c r="Q103" i="4"/>
  <c r="Q119" i="4"/>
  <c r="Q105" i="4"/>
  <c r="Q114" i="4"/>
  <c r="Q100" i="4"/>
  <c r="I97" i="4"/>
  <c r="I111" i="4"/>
  <c r="L115" i="4"/>
  <c r="L101" i="4"/>
  <c r="K112" i="4"/>
  <c r="K98" i="4"/>
  <c r="P113" i="4"/>
  <c r="P99" i="4"/>
  <c r="N99" i="4"/>
  <c r="N113" i="4"/>
  <c r="L116" i="4"/>
  <c r="L102" i="4"/>
  <c r="N111" i="4"/>
  <c r="N97" i="4"/>
  <c r="P115" i="4"/>
  <c r="P101" i="4"/>
  <c r="O115" i="4"/>
  <c r="O101" i="4"/>
  <c r="N115" i="4"/>
  <c r="N101" i="4"/>
  <c r="P106" i="4"/>
  <c r="P120" i="4"/>
  <c r="M112" i="4"/>
  <c r="M98" i="4"/>
  <c r="P114" i="4"/>
  <c r="P100" i="4"/>
  <c r="O114" i="4"/>
  <c r="O100" i="4"/>
  <c r="O119" i="4"/>
  <c r="O105" i="4"/>
  <c r="P97" i="4"/>
  <c r="Q98" i="4"/>
  <c r="O97" i="4"/>
  <c r="Q97" i="4"/>
  <c r="Q99" i="4"/>
  <c r="P98" i="4"/>
  <c r="N48" i="4"/>
  <c r="G41" i="4"/>
  <c r="M47" i="4"/>
  <c r="H42" i="4"/>
  <c r="Q51" i="4"/>
  <c r="L46" i="4"/>
  <c r="I43" i="4"/>
  <c r="P50" i="4"/>
  <c r="K45" i="4"/>
  <c r="J44" i="4"/>
  <c r="O49" i="4"/>
  <c r="E126" i="4"/>
  <c r="M37" i="4"/>
  <c r="D126" i="4"/>
  <c r="H37" i="4"/>
  <c r="N37" i="4"/>
  <c r="I37" i="4"/>
  <c r="O37" i="4"/>
  <c r="E37" i="4"/>
  <c r="J37" i="4"/>
  <c r="P37" i="4"/>
  <c r="D37" i="4"/>
  <c r="K37" i="4"/>
  <c r="Q37" i="4"/>
  <c r="F37" i="4"/>
  <c r="L37" i="4"/>
  <c r="G37" i="4"/>
  <c r="Q18" i="4"/>
  <c r="P17" i="4"/>
  <c r="Q17" i="4"/>
  <c r="O16" i="4"/>
  <c r="P16" i="4"/>
  <c r="Q16" i="4"/>
  <c r="N15" i="4"/>
  <c r="O15" i="4"/>
  <c r="P15" i="4"/>
  <c r="Q15" i="4"/>
  <c r="M14" i="4"/>
  <c r="N14" i="4"/>
  <c r="O14" i="4"/>
  <c r="P14" i="4"/>
  <c r="Q14" i="4"/>
  <c r="L13" i="4"/>
  <c r="K12" i="4"/>
  <c r="M13" i="4"/>
  <c r="N13" i="4"/>
  <c r="O13" i="4"/>
  <c r="P13" i="4"/>
  <c r="Q13" i="4"/>
  <c r="L12" i="4"/>
  <c r="M12" i="4"/>
  <c r="N12" i="4"/>
  <c r="O12" i="4"/>
  <c r="P12" i="4"/>
  <c r="Q12" i="4"/>
  <c r="G6" i="4"/>
  <c r="F6" i="4"/>
  <c r="E6" i="4"/>
  <c r="D6" i="4"/>
  <c r="D24" i="4" s="1"/>
  <c r="H53" i="4" l="1"/>
  <c r="H85" i="4"/>
  <c r="H95" i="4" s="1"/>
  <c r="H57" i="4"/>
  <c r="H67" i="4" s="1"/>
  <c r="H71" i="4"/>
  <c r="Q94" i="4"/>
  <c r="Q95" i="4" s="1"/>
  <c r="Q66" i="4"/>
  <c r="Q67" i="4" s="1"/>
  <c r="Q80" i="4"/>
  <c r="Q52" i="4"/>
  <c r="M53" i="4"/>
  <c r="M62" i="4"/>
  <c r="M67" i="4" s="1"/>
  <c r="M76" i="4"/>
  <c r="M90" i="4"/>
  <c r="M95" i="4" s="1"/>
  <c r="F111" i="4"/>
  <c r="F123" i="4" s="1"/>
  <c r="F97" i="4"/>
  <c r="F109" i="4" s="1"/>
  <c r="F81" i="4"/>
  <c r="F124" i="4" s="1"/>
  <c r="I53" i="4"/>
  <c r="I58" i="4"/>
  <c r="I67" i="4" s="1"/>
  <c r="I86" i="4"/>
  <c r="I95" i="4" s="1"/>
  <c r="I72" i="4"/>
  <c r="L53" i="4"/>
  <c r="L89" i="4"/>
  <c r="L95" i="4" s="1"/>
  <c r="L61" i="4"/>
  <c r="L67" i="4" s="1"/>
  <c r="L75" i="4"/>
  <c r="N53" i="4"/>
  <c r="N63" i="4"/>
  <c r="N67" i="4" s="1"/>
  <c r="N77" i="4"/>
  <c r="N91" i="4"/>
  <c r="N95" i="4" s="1"/>
  <c r="O53" i="4"/>
  <c r="O78" i="4"/>
  <c r="O92" i="4"/>
  <c r="O95" i="4" s="1"/>
  <c r="O64" i="4"/>
  <c r="O67" i="4" s="1"/>
  <c r="J53" i="4"/>
  <c r="J87" i="4"/>
  <c r="J95" i="4" s="1"/>
  <c r="J59" i="4"/>
  <c r="J67" i="4" s="1"/>
  <c r="J73" i="4"/>
  <c r="G53" i="4"/>
  <c r="G84" i="4"/>
  <c r="G95" i="4" s="1"/>
  <c r="G56" i="4"/>
  <c r="G67" i="4" s="1"/>
  <c r="G70" i="4"/>
  <c r="K53" i="4"/>
  <c r="K88" i="4"/>
  <c r="K95" i="4" s="1"/>
  <c r="K60" i="4"/>
  <c r="K67" i="4" s="1"/>
  <c r="K74" i="4"/>
  <c r="P79" i="4"/>
  <c r="P93" i="4"/>
  <c r="P95" i="4" s="1"/>
  <c r="P65" i="4"/>
  <c r="P67" i="4" s="1"/>
  <c r="P52" i="4"/>
  <c r="P53" i="4"/>
  <c r="F53" i="4"/>
  <c r="K10" i="4"/>
  <c r="F24" i="4"/>
  <c r="L11" i="4"/>
  <c r="G24" i="4"/>
  <c r="I9" i="4"/>
  <c r="E24" i="4"/>
  <c r="O52" i="4"/>
  <c r="F52" i="4"/>
  <c r="H52" i="4"/>
  <c r="I52" i="4"/>
  <c r="M52" i="4"/>
  <c r="J52" i="4"/>
  <c r="L52" i="4"/>
  <c r="G52" i="4"/>
  <c r="K52" i="4"/>
  <c r="N52" i="4"/>
  <c r="H7" i="4"/>
  <c r="G7" i="4"/>
  <c r="E7" i="4"/>
  <c r="E22" i="4" s="1"/>
  <c r="I8" i="4"/>
  <c r="I7" i="4"/>
  <c r="Q10" i="4"/>
  <c r="J11" i="4"/>
  <c r="Q7" i="4"/>
  <c r="P7" i="4"/>
  <c r="P9" i="4"/>
  <c r="N10" i="4"/>
  <c r="Q11" i="4"/>
  <c r="K11" i="4"/>
  <c r="L9" i="4"/>
  <c r="M10" i="4"/>
  <c r="O11" i="4"/>
  <c r="M11" i="4"/>
  <c r="I10" i="4"/>
  <c r="J10" i="4"/>
  <c r="N11" i="4"/>
  <c r="M8" i="4"/>
  <c r="M7" i="4"/>
  <c r="G8" i="4"/>
  <c r="G19" i="4" s="1"/>
  <c r="L8" i="4"/>
  <c r="H8" i="4"/>
  <c r="O9" i="4"/>
  <c r="K9" i="4"/>
  <c r="F7" i="4"/>
  <c r="J7" i="4"/>
  <c r="N7" i="4"/>
  <c r="O8" i="4"/>
  <c r="K8" i="4"/>
  <c r="H9" i="4"/>
  <c r="N9" i="4"/>
  <c r="J9" i="4"/>
  <c r="P10" i="4"/>
  <c r="L10" i="4"/>
  <c r="K7" i="4"/>
  <c r="O7" i="4"/>
  <c r="N8" i="4"/>
  <c r="J8" i="4"/>
  <c r="Q9" i="4"/>
  <c r="M9" i="4"/>
  <c r="O10" i="4"/>
  <c r="P11" i="4"/>
  <c r="P8" i="4"/>
  <c r="L7" i="4"/>
  <c r="D22" i="4"/>
  <c r="K116" i="4" l="1"/>
  <c r="K123" i="4" s="1"/>
  <c r="K102" i="4"/>
  <c r="K109" i="4" s="1"/>
  <c r="K81" i="4"/>
  <c r="K124" i="4" s="1"/>
  <c r="I114" i="4"/>
  <c r="I123" i="4" s="1"/>
  <c r="I100" i="4"/>
  <c r="I109" i="4" s="1"/>
  <c r="I81" i="4"/>
  <c r="O106" i="4"/>
  <c r="O109" i="4" s="1"/>
  <c r="O125" i="4" s="1"/>
  <c r="O120" i="4"/>
  <c r="O123" i="4" s="1"/>
  <c r="O81" i="4"/>
  <c r="O124" i="4" s="1"/>
  <c r="O126" i="4" s="1"/>
  <c r="I124" i="4"/>
  <c r="H113" i="4"/>
  <c r="H123" i="4" s="1"/>
  <c r="H99" i="4"/>
  <c r="H109" i="4" s="1"/>
  <c r="H81" i="4"/>
  <c r="G112" i="4"/>
  <c r="G123" i="4" s="1"/>
  <c r="G98" i="4"/>
  <c r="G109" i="4" s="1"/>
  <c r="G125" i="4" s="1"/>
  <c r="G81" i="4"/>
  <c r="H124" i="4"/>
  <c r="G124" i="4"/>
  <c r="M118" i="4"/>
  <c r="M123" i="4" s="1"/>
  <c r="M104" i="4"/>
  <c r="M109" i="4" s="1"/>
  <c r="M81" i="4"/>
  <c r="M124" i="4" s="1"/>
  <c r="N105" i="4"/>
  <c r="N109" i="4" s="1"/>
  <c r="N125" i="4" s="1"/>
  <c r="N126" i="4" s="1"/>
  <c r="N119" i="4"/>
  <c r="N123" i="4" s="1"/>
  <c r="N81" i="4"/>
  <c r="N124" i="4" s="1"/>
  <c r="P107" i="4"/>
  <c r="P109" i="4" s="1"/>
  <c r="P121" i="4"/>
  <c r="P123" i="4" s="1"/>
  <c r="P81" i="4"/>
  <c r="P124" i="4" s="1"/>
  <c r="J101" i="4"/>
  <c r="J109" i="4" s="1"/>
  <c r="J115" i="4"/>
  <c r="J123" i="4" s="1"/>
  <c r="J125" i="4" s="1"/>
  <c r="J126" i="4" s="1"/>
  <c r="J81" i="4"/>
  <c r="J124" i="4" s="1"/>
  <c r="L103" i="4"/>
  <c r="L109" i="4" s="1"/>
  <c r="L125" i="4" s="1"/>
  <c r="L126" i="4" s="1"/>
  <c r="L117" i="4"/>
  <c r="L123" i="4" s="1"/>
  <c r="L81" i="4"/>
  <c r="L124" i="4" s="1"/>
  <c r="Q122" i="4"/>
  <c r="Q123" i="4" s="1"/>
  <c r="Q108" i="4"/>
  <c r="Q109" i="4" s="1"/>
  <c r="Q81" i="4"/>
  <c r="Q124" i="4" s="1"/>
  <c r="F125" i="4"/>
  <c r="F126" i="4" s="1"/>
  <c r="I125" i="4"/>
  <c r="Q19" i="4"/>
  <c r="Q20" i="4" s="1"/>
  <c r="Q22" i="4" s="1"/>
  <c r="M125" i="4"/>
  <c r="M126" i="4" s="1"/>
  <c r="M19" i="4"/>
  <c r="K125" i="4"/>
  <c r="K126" i="4" s="1"/>
  <c r="Q53" i="4"/>
  <c r="P125" i="4"/>
  <c r="K19" i="4"/>
  <c r="O19" i="4"/>
  <c r="H19" i="4"/>
  <c r="L19" i="4"/>
  <c r="J19" i="4"/>
  <c r="P19" i="4"/>
  <c r="P20" i="4" s="1"/>
  <c r="N19" i="4"/>
  <c r="I19" i="4"/>
  <c r="I126" i="4" l="1"/>
  <c r="G126" i="4"/>
  <c r="P126" i="4"/>
  <c r="H125" i="4"/>
  <c r="H126" i="4" s="1"/>
  <c r="G127" i="4"/>
  <c r="F127" i="4"/>
  <c r="Q125" i="4"/>
  <c r="G20" i="4"/>
  <c r="F22" i="4"/>
  <c r="P127" i="4" l="1"/>
  <c r="K127" i="4"/>
  <c r="I127" i="4"/>
  <c r="O127" i="4"/>
  <c r="M127" i="4"/>
  <c r="N127" i="4"/>
  <c r="J127" i="4"/>
  <c r="H127" i="4"/>
  <c r="L127" i="4"/>
  <c r="Q126" i="4"/>
  <c r="Q127" i="4" s="1"/>
  <c r="G22" i="4"/>
  <c r="H20" i="4"/>
  <c r="I20" i="4" l="1"/>
  <c r="H22" i="4"/>
  <c r="I22" i="4" l="1"/>
  <c r="J20" i="4"/>
  <c r="K20" i="4" l="1"/>
  <c r="K22" i="4" s="1"/>
  <c r="J22" i="4"/>
  <c r="L20" i="4" l="1"/>
  <c r="L22" i="4" s="1"/>
  <c r="M20" i="4" l="1"/>
  <c r="M22" i="4" s="1"/>
  <c r="N20" i="4" l="1"/>
  <c r="N22" i="4" s="1"/>
  <c r="P22" i="4" l="1"/>
  <c r="O20" i="4"/>
  <c r="O22" i="4" s="1"/>
</calcChain>
</file>

<file path=xl/sharedStrings.xml><?xml version="1.0" encoding="utf-8"?>
<sst xmlns="http://schemas.openxmlformats.org/spreadsheetml/2006/main" count="160" uniqueCount="82">
  <si>
    <t>izglītojamo skaits</t>
  </si>
  <si>
    <t>Garantija</t>
  </si>
  <si>
    <t>Garantiju kopsumma</t>
  </si>
  <si>
    <t>2025.g.</t>
  </si>
  <si>
    <t>2026.g.</t>
  </si>
  <si>
    <t>2027.g.</t>
  </si>
  <si>
    <t>Atmaksa</t>
  </si>
  <si>
    <t>Neatmaksāto kredītu summa</t>
  </si>
  <si>
    <t>2028.g.</t>
  </si>
  <si>
    <t>2029.g.</t>
  </si>
  <si>
    <t>2030.g.</t>
  </si>
  <si>
    <t>2031.g.</t>
  </si>
  <si>
    <t>Izsniegto kredītu summa gadā</t>
  </si>
  <si>
    <t>Visu izsniegto kredītu kopsumma</t>
  </si>
  <si>
    <t>Kopā atmaksa:</t>
  </si>
  <si>
    <t>2032.g.</t>
  </si>
  <si>
    <t>2033.g.</t>
  </si>
  <si>
    <t>2034.g.</t>
  </si>
  <si>
    <t>2035.g.</t>
  </si>
  <si>
    <t>2036.g.</t>
  </si>
  <si>
    <t>2037.g.</t>
  </si>
  <si>
    <t>Ierobežota garantijas likme (cap rate)</t>
  </si>
  <si>
    <t>PVN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</si>
  <si>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</si>
  <si>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</si>
  <si>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</si>
  <si>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</si>
  <si>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</si>
  <si>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</si>
  <si>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</si>
  <si>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</si>
  <si>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</si>
  <si>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Kopā Bruto atalgojums</t>
  </si>
  <si>
    <t>Y10</t>
  </si>
  <si>
    <t>Y11</t>
  </si>
  <si>
    <t>Y12</t>
  </si>
  <si>
    <t>Y13</t>
  </si>
  <si>
    <t>Y14</t>
  </si>
  <si>
    <t>IIN kopā</t>
  </si>
  <si>
    <t>Nodarbinātības nodokļi kopā</t>
  </si>
  <si>
    <t>Bruto</t>
  </si>
  <si>
    <t>Gads pēc kārtas</t>
  </si>
  <si>
    <t>Grupa 1</t>
  </si>
  <si>
    <t>Grupa 2</t>
  </si>
  <si>
    <t>Grupa 3</t>
  </si>
  <si>
    <t>Grupa 4</t>
  </si>
  <si>
    <t>Grupa 5</t>
  </si>
  <si>
    <t>Grupa 6</t>
  </si>
  <si>
    <t>Grupa 7</t>
  </si>
  <si>
    <t>Grupa 8</t>
  </si>
  <si>
    <t>Grupa 9</t>
  </si>
  <si>
    <t>Grupa 10</t>
  </si>
  <si>
    <t>Grupa 11</t>
  </si>
  <si>
    <t>Grupa 12</t>
  </si>
  <si>
    <t>Nodarbinātie kopā</t>
  </si>
  <si>
    <t>Samaksātais Sociālais nod. dd daļa</t>
  </si>
  <si>
    <t>Samaksātais Soc.nod. dn daļa</t>
  </si>
  <si>
    <t>Samaksātais IIN 20%</t>
  </si>
  <si>
    <t>Y9+</t>
  </si>
  <si>
    <t>Y0.5</t>
  </si>
  <si>
    <t>Atdeve nomaksāto nodokļu veidā</t>
  </si>
  <si>
    <t>Aprēķins</t>
  </si>
  <si>
    <t>Mācību maksa/ kredītiestādes aizdevums</t>
  </si>
  <si>
    <t>Rriska seguma finansējums (cap amount)</t>
  </si>
  <si>
    <t>Rriska seguma finansējuma aprēķinos nav ņemti vērā atmaksātie kredīti, kas atbrīvo riska segumu. Atbrīvoto riska segumu varēs noteikt 5-6 gadā, kad būs atmaksāti pirmajos gados piešķirtie aizdevumi, ja faktiskie zaudējumi būs mazāki kā prognozēts.</t>
  </si>
  <si>
    <t>Nodokļu nomaksa</t>
  </si>
  <si>
    <t>Studējošā kredītu procentu izdevumi</t>
  </si>
  <si>
    <t>Gads</t>
  </si>
  <si>
    <t>EURIBOR likme saskaņā ar Valsts Kases prognozēm</t>
  </si>
  <si>
    <t>Pievienotā likme 3,5%</t>
  </si>
  <si>
    <t>Kopējā likme</t>
  </si>
  <si>
    <t>Nepieciešamais finansējums studiju kredītu procentu subsīdijām, euro</t>
  </si>
  <si>
    <t>Izsniegtie studiju kredīti (kumulatīvi)</t>
  </si>
  <si>
    <t>PVN akumulētais</t>
  </si>
  <si>
    <t>Akumulētie nodokļi</t>
  </si>
  <si>
    <t>Procentu izdevumi</t>
  </si>
  <si>
    <t>Vidējā termiņa budžets</t>
  </si>
  <si>
    <t>Kopā nepieciešamais valsts budžeta finansējums pilotu izglītības pieejamībai, euro</t>
  </si>
  <si>
    <t>Samaksātais Solidaritātes nodoklis 25%</t>
  </si>
  <si>
    <t>Samaksātais IIN 23% / 31%</t>
  </si>
  <si>
    <t>Soc.&amp;Solidaritātes nodoklis kopā</t>
  </si>
  <si>
    <t>2038.g.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</si>
</sst>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Fill="1"/>
    <xf numFmtId="0" fontId="0" fillId="0" borderId="1" xfId="0" applyBorder="1"/>
    <xf numFmtId="0" fontId="4" fillId="2" borderId="1" xfId="0" applyFont="1" applyFill="1" applyBorder="1"/>
    <xf numFmtId="3" fontId="0" fillId="0" borderId="1" xfId="0" applyNumberFormat="1" applyBorder="1"/>
    <xf numFmtId="9" fontId="0" fillId="0" borderId="1" xfId="1" applyFont="1" applyBorder="1"/>
    <xf numFmtId="9" fontId="0" fillId="0" borderId="1" xfId="0" applyNumberFormat="1" applyFill="1" applyBorder="1"/>
    <xf numFmtId="3" fontId="0" fillId="0" borderId="1" xfId="0" applyNumberFormat="1" applyFill="1" applyBorder="1"/>
    <xf numFmtId="0" fontId="0" fillId="0" borderId="1" xfId="0" applyFill="1" applyBorder="1"/>
    <xf numFmtId="0" fontId="4" fillId="0" borderId="1" xfId="0" applyFont="1" applyFill="1" applyBorder="1"/>
    <xf numFmtId="9" fontId="0" fillId="0" borderId="1" xfId="1" applyFont="1" applyFill="1" applyBorder="1"/>
    <xf numFmtId="9" fontId="4" fillId="0" borderId="1" xfId="1" applyFont="1" applyFill="1" applyBorder="1"/>
    <xf numFmtId="0" fontId="4" fillId="4" borderId="1" xfId="0" applyFont="1" applyFill="1" applyBorder="1"/>
    <xf numFmtId="3" fontId="0" fillId="4" borderId="1" xfId="0" applyNumberFormat="1" applyFont="1" applyFill="1" applyBorder="1"/>
    <xf numFmtId="0" fontId="0" fillId="4" borderId="1" xfId="0" applyFill="1" applyBorder="1"/>
    <xf numFmtId="3" fontId="0" fillId="4" borderId="1" xfId="0" applyNumberFormat="1" applyFill="1" applyBorder="1"/>
    <xf numFmtId="3" fontId="4" fillId="4" borderId="1" xfId="0" applyNumberFormat="1" applyFont="1" applyFill="1" applyBorder="1"/>
    <xf numFmtId="3" fontId="0" fillId="0" borderId="0" xfId="0" applyNumberFormat="1"/>
    <xf numFmtId="0" fontId="0" fillId="0" borderId="1" xfId="0" applyBorder="1" applyAlignment="1">
      <alignment horizontal="right"/>
    </xf>
    <xf numFmtId="3" fontId="0" fillId="4" borderId="0" xfId="0" applyNumberFormat="1" applyFill="1"/>
    <xf numFmtId="10" fontId="0" fillId="0" borderId="0" xfId="1" applyNumberFormat="1" applyFont="1"/>
    <xf numFmtId="3" fontId="0" fillId="4" borderId="0" xfId="0" applyNumberFormat="1" applyFill="1" applyAlignment="1">
      <alignment horizontal="right"/>
    </xf>
    <xf numFmtId="0" fontId="0" fillId="4" borderId="0" xfId="0" applyFill="1"/>
    <xf numFmtId="3" fontId="4" fillId="4" borderId="0" xfId="0" applyNumberFormat="1" applyFont="1" applyFill="1"/>
    <xf numFmtId="0" fontId="0" fillId="0" borderId="2" xfId="0" applyBorder="1"/>
    <xf numFmtId="0" fontId="0" fillId="0" borderId="2" xfId="0" applyBorder="1" applyAlignment="1">
      <alignment horizontal="right"/>
    </xf>
    <xf numFmtId="3" fontId="2" fillId="3" borderId="1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Border="1"/>
    <xf numFmtId="3" fontId="4" fillId="3" borderId="0" xfId="0" applyNumberFormat="1" applyFont="1" applyFill="1"/>
    <xf numFmtId="0" fontId="4" fillId="0" borderId="0" xfId="0" applyFont="1" applyBorder="1" applyAlignment="1"/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left" wrapText="1"/>
    </xf>
    <xf numFmtId="3" fontId="6" fillId="0" borderId="1" xfId="0" applyNumberFormat="1" applyFont="1" applyBorder="1"/>
    <xf numFmtId="10" fontId="6" fillId="0" borderId="1" xfId="1" applyNumberFormat="1" applyFont="1" applyBorder="1"/>
    <xf numFmtId="49" fontId="8" fillId="0" borderId="1" xfId="0" applyNumberFormat="1" applyFont="1" applyBorder="1" applyAlignment="1">
      <alignment horizontal="left" wrapText="1"/>
    </xf>
    <xf numFmtId="3" fontId="8" fillId="0" borderId="1" xfId="0" applyNumberFormat="1" applyFont="1" applyBorder="1"/>
    <xf numFmtId="0" fontId="5" fillId="5" borderId="0" xfId="0" applyFont="1" applyFill="1" applyBorder="1" applyAlignment="1">
      <alignment horizontal="center"/>
    </xf>
    <xf numFmtId="3" fontId="6" fillId="0" borderId="0" xfId="0" applyNumberFormat="1" applyFont="1" applyBorder="1"/>
    <xf numFmtId="10" fontId="7" fillId="0" borderId="0" xfId="1" applyNumberFormat="1" applyFont="1" applyBorder="1"/>
    <xf numFmtId="164" fontId="6" fillId="0" borderId="0" xfId="1" applyNumberFormat="1" applyFont="1" applyBorder="1"/>
    <xf numFmtId="10" fontId="6" fillId="0" borderId="0" xfId="1" applyNumberFormat="1" applyFont="1" applyBorder="1"/>
    <xf numFmtId="3" fontId="8" fillId="0" borderId="0" xfId="0" applyNumberFormat="1" applyFont="1" applyBorder="1"/>
    <xf numFmtId="0" fontId="9" fillId="0" borderId="0" xfId="0" applyFont="1"/>
    <xf numFmtId="3" fontId="1" fillId="0" borderId="1" xfId="0" applyNumberFormat="1" applyFont="1" applyFill="1" applyBorder="1"/>
    <xf numFmtId="0" fontId="0" fillId="4" borderId="1" xfId="0" applyFill="1" applyBorder="1" applyAlignment="1">
      <alignment horizontal="right"/>
    </xf>
    <xf numFmtId="3" fontId="4" fillId="0" borderId="1" xfId="0" applyNumberFormat="1" applyFont="1" applyFill="1" applyBorder="1"/>
    <xf numFmtId="0" fontId="4" fillId="0" borderId="1" xfId="0" applyFont="1" applyFill="1" applyBorder="1" applyAlignment="1">
      <alignment horizontal="left" wrapText="1"/>
    </xf>
    <xf numFmtId="3" fontId="4" fillId="6" borderId="0" xfId="0" applyNumberFormat="1" applyFont="1" applyFill="1"/>
    <xf numFmtId="10" fontId="0" fillId="6" borderId="0" xfId="1" applyNumberFormat="1" applyFont="1" applyFill="1"/>
    <xf numFmtId="3" fontId="0" fillId="6" borderId="0" xfId="0" applyNumberFormat="1" applyFill="1"/>
    <xf numFmtId="0" fontId="0" fillId="6" borderId="0" xfId="0" applyFill="1"/>
    <xf numFmtId="0" fontId="0" fillId="0" borderId="3" xfId="0" applyBorder="1" applyAlignment="1">
      <alignment horizontal="center" wrapText="1"/>
    </xf>
    <xf numFmtId="0" fontId="0" fillId="0" borderId="0" xfId="0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428625</xdr:colOff>
      <xdr:row>12</xdr:row>
      <xdr:rowOff>133350</xdr:rowOff>
    </xdr:from>
    <xdr:to>
      <xdr:col>28</xdr:col>
      <xdr:colOff>428625</xdr:colOff>
      <xdr:row>30</xdr:row>
      <xdr:rowOff>133350</xdr:rowOff>
    </xdr:to>
    <xdr:pic>
      <xdr:nvPicPr>
        <xdr:cNvPr id="2" name="Picture 2" descr="image0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06550" y="2419350"/>
          <a:ext cx="609600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85725</xdr:colOff>
      <xdr:row>129</xdr:row>
      <xdr:rowOff>38100</xdr:rowOff>
    </xdr:from>
    <xdr:to>
      <xdr:col>14</xdr:col>
      <xdr:colOff>171450</xdr:colOff>
      <xdr:row>157</xdr:row>
      <xdr:rowOff>187903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1974175"/>
          <a:ext cx="6848475" cy="54838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127"/>
  <sheetViews>
    <sheetView topLeftCell="B1" workbookViewId="0">
      <pane xSplit="2" ySplit="5" topLeftCell="D6" activePane="bottomRight" state="frozen"/>
      <selection activeCell="B1" sqref="B1"/>
      <selection pane="topRight" activeCell="D1" sqref="D1"/>
      <selection pane="bottomLeft" activeCell="B6" sqref="B6"/>
      <selection pane="bottomRight" activeCell="R2" sqref="R2"/>
    </sheetView>
  </sheetViews>
  <sheetFormatPr defaultRowHeight="14.5" outlineLevelRow="1" x14ac:dyDescent="0.35"/>
  <cols>
    <col min="1" max="1" width="9.81640625" bestFit="1" customWidth="1"/>
    <col min="2" max="2" width="36.81640625" customWidth="1"/>
    <col min="3" max="3" width="7.453125" customWidth="1"/>
    <col min="4" max="4" width="11.54296875" customWidth="1"/>
    <col min="5" max="5" width="10.26953125" customWidth="1"/>
    <col min="6" max="6" width="10" customWidth="1"/>
    <col min="7" max="15" width="10.1796875" bestFit="1" customWidth="1"/>
    <col min="16" max="17" width="10.81640625" customWidth="1"/>
    <col min="18" max="18" width="10.1796875" bestFit="1" customWidth="1"/>
  </cols>
  <sheetData>
    <row r="2" spans="2:17" x14ac:dyDescent="0.35">
      <c r="B2" s="2"/>
      <c r="C2" s="2"/>
      <c r="D2" s="18" t="s">
        <v>3</v>
      </c>
      <c r="E2" s="18" t="s">
        <v>4</v>
      </c>
      <c r="F2" s="18" t="s">
        <v>5</v>
      </c>
      <c r="G2" s="18" t="s">
        <v>8</v>
      </c>
      <c r="H2" s="18" t="s">
        <v>9</v>
      </c>
      <c r="I2" s="18" t="s">
        <v>10</v>
      </c>
      <c r="J2" s="18" t="s">
        <v>11</v>
      </c>
      <c r="K2" s="18" t="s">
        <v>15</v>
      </c>
      <c r="L2" s="18" t="s">
        <v>16</v>
      </c>
      <c r="M2" s="18" t="s">
        <v>17</v>
      </c>
      <c r="N2" s="18" t="s">
        <v>18</v>
      </c>
      <c r="O2" s="18" t="s">
        <v>19</v>
      </c>
      <c r="P2" s="18" t="s">
        <v>20</v>
      </c>
      <c r="Q2" s="18" t="s">
        <v>81</v>
      </c>
    </row>
    <row r="3" spans="2:17" x14ac:dyDescent="0.35">
      <c r="B3" s="3" t="s">
        <v>61</v>
      </c>
      <c r="C3" s="2"/>
      <c r="D3" s="4"/>
      <c r="E3" s="4"/>
      <c r="F3" s="4"/>
      <c r="G3" s="4"/>
      <c r="H3" s="4"/>
      <c r="I3" s="4"/>
      <c r="J3" s="4"/>
      <c r="K3" s="4"/>
      <c r="L3" s="2"/>
      <c r="M3" s="2"/>
      <c r="N3" s="2"/>
      <c r="O3" s="2"/>
      <c r="P3" s="2"/>
      <c r="Q3" s="2"/>
    </row>
    <row r="4" spans="2:17" x14ac:dyDescent="0.35">
      <c r="B4" s="12" t="s">
        <v>62</v>
      </c>
      <c r="C4" s="12"/>
      <c r="D4" s="13">
        <v>89000</v>
      </c>
      <c r="E4" s="13">
        <v>89000</v>
      </c>
      <c r="F4" s="13">
        <v>89000</v>
      </c>
      <c r="G4" s="13">
        <v>89000</v>
      </c>
      <c r="H4" s="13">
        <v>89000</v>
      </c>
      <c r="I4" s="13">
        <v>89000</v>
      </c>
      <c r="J4" s="13">
        <v>89000</v>
      </c>
      <c r="K4" s="13">
        <v>89000</v>
      </c>
      <c r="L4" s="13">
        <v>89000</v>
      </c>
      <c r="M4" s="13">
        <v>89000</v>
      </c>
      <c r="N4" s="13">
        <v>89000</v>
      </c>
      <c r="O4" s="13">
        <v>89000</v>
      </c>
      <c r="P4" s="13">
        <v>89000</v>
      </c>
      <c r="Q4" s="13">
        <v>89000</v>
      </c>
    </row>
    <row r="5" spans="2:17" x14ac:dyDescent="0.35">
      <c r="B5" s="14" t="s">
        <v>0</v>
      </c>
      <c r="C5" s="14"/>
      <c r="D5" s="15">
        <v>40</v>
      </c>
      <c r="E5" s="15">
        <v>40</v>
      </c>
      <c r="F5" s="15">
        <v>40</v>
      </c>
      <c r="G5" s="15">
        <v>40</v>
      </c>
      <c r="H5" s="15">
        <v>40</v>
      </c>
      <c r="I5" s="15">
        <v>40</v>
      </c>
      <c r="J5" s="15">
        <v>40</v>
      </c>
      <c r="K5" s="15">
        <v>40</v>
      </c>
      <c r="L5" s="15">
        <v>40</v>
      </c>
      <c r="M5" s="15">
        <v>40</v>
      </c>
      <c r="N5" s="15">
        <v>40</v>
      </c>
      <c r="O5" s="15">
        <v>40</v>
      </c>
      <c r="P5" s="15">
        <v>40</v>
      </c>
      <c r="Q5" s="15">
        <v>40</v>
      </c>
    </row>
    <row r="6" spans="2:17" x14ac:dyDescent="0.35">
      <c r="B6" s="2" t="s">
        <v>12</v>
      </c>
      <c r="C6" s="2"/>
      <c r="D6" s="7">
        <f>D5*D4</f>
        <v>3560000</v>
      </c>
      <c r="E6" s="7">
        <f>E5*E4</f>
        <v>3560000</v>
      </c>
      <c r="F6" s="7">
        <f>F5*F4</f>
        <v>3560000</v>
      </c>
      <c r="G6" s="7">
        <f>G5*G4</f>
        <v>3560000</v>
      </c>
      <c r="H6" s="7">
        <f t="shared" ref="H6:Q6" si="0">H5*H4</f>
        <v>3560000</v>
      </c>
      <c r="I6" s="7">
        <f t="shared" si="0"/>
        <v>3560000</v>
      </c>
      <c r="J6" s="7">
        <f t="shared" si="0"/>
        <v>3560000</v>
      </c>
      <c r="K6" s="7">
        <f t="shared" si="0"/>
        <v>3560000</v>
      </c>
      <c r="L6" s="7">
        <f t="shared" si="0"/>
        <v>3560000</v>
      </c>
      <c r="M6" s="7">
        <f t="shared" si="0"/>
        <v>3560000</v>
      </c>
      <c r="N6" s="7">
        <f t="shared" si="0"/>
        <v>3560000</v>
      </c>
      <c r="O6" s="7">
        <f t="shared" si="0"/>
        <v>3560000</v>
      </c>
      <c r="P6" s="7">
        <f t="shared" si="0"/>
        <v>3560000</v>
      </c>
      <c r="Q6" s="7">
        <f t="shared" si="0"/>
        <v>3560000</v>
      </c>
    </row>
    <row r="7" spans="2:17" x14ac:dyDescent="0.35">
      <c r="B7" s="2" t="s">
        <v>13</v>
      </c>
      <c r="C7" s="2"/>
      <c r="D7" s="4"/>
      <c r="E7" s="4">
        <f>D6+E6</f>
        <v>7120000</v>
      </c>
      <c r="F7" s="4">
        <f>D6+E6+F6</f>
        <v>10680000</v>
      </c>
      <c r="G7" s="4">
        <f>D6+E6+F6+G6</f>
        <v>14240000</v>
      </c>
      <c r="H7" s="4">
        <f>D6+E6+F6+G6+H6</f>
        <v>17800000</v>
      </c>
      <c r="I7" s="4">
        <f>D6+E6+F6+G6+H6+I6</f>
        <v>21360000</v>
      </c>
      <c r="J7" s="4">
        <f>D6+E6+F6+G6+H6+I6+J6</f>
        <v>24920000</v>
      </c>
      <c r="K7" s="4">
        <f>D6+E6+F6+G6+H6+I6+J6+K6</f>
        <v>28480000</v>
      </c>
      <c r="L7" s="4">
        <f>D6+E6+F6+G6+H6+I6+J6+K6+L6</f>
        <v>32040000</v>
      </c>
      <c r="M7" s="4">
        <f>D6+E6+F6+G6+H6+I6+J6+K6+L6+M6</f>
        <v>35600000</v>
      </c>
      <c r="N7" s="4">
        <f>D6+E6+F6+G6+H6+I6+J6+K6+L6+M6+N6</f>
        <v>39160000</v>
      </c>
      <c r="O7" s="4">
        <f>D6+E6+F6+G6+H6+I6+J6+K6+L6+M6+N6+O6</f>
        <v>42720000</v>
      </c>
      <c r="P7" s="7">
        <f>D6+E6+F6+G6+H6+I6+J6+K6+L6+M6+N6+O6+P6</f>
        <v>46280000</v>
      </c>
      <c r="Q7" s="7">
        <f>E6+F6+G6+H6+I6+J6+K6+L6+M6+N6+O6+P6+Q6</f>
        <v>46280000</v>
      </c>
    </row>
    <row r="8" spans="2:17" hidden="1" x14ac:dyDescent="0.35">
      <c r="B8" s="14" t="s">
        <v>6</v>
      </c>
      <c r="C8" s="14"/>
      <c r="D8" s="15"/>
      <c r="E8" s="15"/>
      <c r="F8" s="15"/>
      <c r="G8" s="15">
        <f>$D$6*10%</f>
        <v>356000</v>
      </c>
      <c r="H8" s="15">
        <f t="shared" ref="H8:O8" si="1">$D$6*10%</f>
        <v>356000</v>
      </c>
      <c r="I8" s="15">
        <f>$D$6*10%</f>
        <v>356000</v>
      </c>
      <c r="J8" s="15">
        <f t="shared" si="1"/>
        <v>356000</v>
      </c>
      <c r="K8" s="15">
        <f t="shared" si="1"/>
        <v>356000</v>
      </c>
      <c r="L8" s="15">
        <f t="shared" si="1"/>
        <v>356000</v>
      </c>
      <c r="M8" s="15">
        <f t="shared" si="1"/>
        <v>356000</v>
      </c>
      <c r="N8" s="15">
        <f t="shared" si="1"/>
        <v>356000</v>
      </c>
      <c r="O8" s="15">
        <f t="shared" si="1"/>
        <v>356000</v>
      </c>
      <c r="P8" s="15">
        <f>$D$6*10%</f>
        <v>356000</v>
      </c>
      <c r="Q8" s="15"/>
    </row>
    <row r="9" spans="2:17" hidden="1" x14ac:dyDescent="0.35">
      <c r="B9" s="14"/>
      <c r="C9" s="14"/>
      <c r="D9" s="15"/>
      <c r="E9" s="15"/>
      <c r="F9" s="15"/>
      <c r="G9" s="15"/>
      <c r="H9" s="15">
        <f>$E$6*10%</f>
        <v>356000</v>
      </c>
      <c r="I9" s="15">
        <f t="shared" ref="I9:Q9" si="2">$E$6*10%</f>
        <v>356000</v>
      </c>
      <c r="J9" s="15">
        <f t="shared" si="2"/>
        <v>356000</v>
      </c>
      <c r="K9" s="15">
        <f t="shared" si="2"/>
        <v>356000</v>
      </c>
      <c r="L9" s="15">
        <f t="shared" si="2"/>
        <v>356000</v>
      </c>
      <c r="M9" s="15">
        <f t="shared" si="2"/>
        <v>356000</v>
      </c>
      <c r="N9" s="15">
        <f t="shared" si="2"/>
        <v>356000</v>
      </c>
      <c r="O9" s="15">
        <f t="shared" si="2"/>
        <v>356000</v>
      </c>
      <c r="P9" s="15">
        <f t="shared" si="2"/>
        <v>356000</v>
      </c>
      <c r="Q9" s="15">
        <f t="shared" si="2"/>
        <v>356000</v>
      </c>
    </row>
    <row r="10" spans="2:17" hidden="1" x14ac:dyDescent="0.35">
      <c r="B10" s="14"/>
      <c r="C10" s="14"/>
      <c r="D10" s="15"/>
      <c r="E10" s="15"/>
      <c r="F10" s="15"/>
      <c r="G10" s="15"/>
      <c r="H10" s="15"/>
      <c r="I10" s="15">
        <f>$F$6*10%</f>
        <v>356000</v>
      </c>
      <c r="J10" s="15">
        <f t="shared" ref="J10:Q10" si="3">$F$6*10%</f>
        <v>356000</v>
      </c>
      <c r="K10" s="15">
        <f t="shared" si="3"/>
        <v>356000</v>
      </c>
      <c r="L10" s="15">
        <f t="shared" si="3"/>
        <v>356000</v>
      </c>
      <c r="M10" s="15">
        <f t="shared" si="3"/>
        <v>356000</v>
      </c>
      <c r="N10" s="15">
        <f t="shared" si="3"/>
        <v>356000</v>
      </c>
      <c r="O10" s="15">
        <f t="shared" si="3"/>
        <v>356000</v>
      </c>
      <c r="P10" s="15">
        <f t="shared" si="3"/>
        <v>356000</v>
      </c>
      <c r="Q10" s="15">
        <f t="shared" si="3"/>
        <v>356000</v>
      </c>
    </row>
    <row r="11" spans="2:17" hidden="1" x14ac:dyDescent="0.35">
      <c r="B11" s="14"/>
      <c r="C11" s="14"/>
      <c r="D11" s="15"/>
      <c r="E11" s="15"/>
      <c r="F11" s="15"/>
      <c r="G11" s="15"/>
      <c r="H11" s="15"/>
      <c r="I11" s="15"/>
      <c r="J11" s="15">
        <f>$G$6*10%</f>
        <v>356000</v>
      </c>
      <c r="K11" s="15">
        <f t="shared" ref="K11:Q11" si="4">$G$6*10%</f>
        <v>356000</v>
      </c>
      <c r="L11" s="15">
        <f t="shared" si="4"/>
        <v>356000</v>
      </c>
      <c r="M11" s="15">
        <f t="shared" si="4"/>
        <v>356000</v>
      </c>
      <c r="N11" s="15">
        <f t="shared" si="4"/>
        <v>356000</v>
      </c>
      <c r="O11" s="15">
        <f t="shared" si="4"/>
        <v>356000</v>
      </c>
      <c r="P11" s="15">
        <f t="shared" si="4"/>
        <v>356000</v>
      </c>
      <c r="Q11" s="15">
        <f t="shared" si="4"/>
        <v>356000</v>
      </c>
    </row>
    <row r="12" spans="2:17" hidden="1" x14ac:dyDescent="0.35">
      <c r="B12" s="14"/>
      <c r="C12" s="14"/>
      <c r="D12" s="15"/>
      <c r="E12" s="15"/>
      <c r="F12" s="15"/>
      <c r="G12" s="15"/>
      <c r="H12" s="15"/>
      <c r="I12" s="15"/>
      <c r="J12" s="15"/>
      <c r="K12" s="15">
        <f>$H$6*10%</f>
        <v>356000</v>
      </c>
      <c r="L12" s="15">
        <f t="shared" ref="L12:Q12" si="5">$H$6*10%</f>
        <v>356000</v>
      </c>
      <c r="M12" s="15">
        <f t="shared" si="5"/>
        <v>356000</v>
      </c>
      <c r="N12" s="15">
        <f t="shared" si="5"/>
        <v>356000</v>
      </c>
      <c r="O12" s="15">
        <f t="shared" si="5"/>
        <v>356000</v>
      </c>
      <c r="P12" s="15">
        <f t="shared" si="5"/>
        <v>356000</v>
      </c>
      <c r="Q12" s="15">
        <f t="shared" si="5"/>
        <v>356000</v>
      </c>
    </row>
    <row r="13" spans="2:17" hidden="1" x14ac:dyDescent="0.35"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>
        <f>$I$6*10%</f>
        <v>356000</v>
      </c>
      <c r="M13" s="15">
        <f t="shared" ref="M13:Q13" si="6">$I$6*10%</f>
        <v>356000</v>
      </c>
      <c r="N13" s="15">
        <f t="shared" si="6"/>
        <v>356000</v>
      </c>
      <c r="O13" s="15">
        <f t="shared" si="6"/>
        <v>356000</v>
      </c>
      <c r="P13" s="15">
        <f t="shared" si="6"/>
        <v>356000</v>
      </c>
      <c r="Q13" s="15">
        <f t="shared" si="6"/>
        <v>356000</v>
      </c>
    </row>
    <row r="14" spans="2:17" hidden="1" x14ac:dyDescent="0.35"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>
        <f>$J$6*10%</f>
        <v>356000</v>
      </c>
      <c r="N14" s="15">
        <f t="shared" ref="N14:Q14" si="7">$J$6*10%</f>
        <v>356000</v>
      </c>
      <c r="O14" s="15">
        <f t="shared" si="7"/>
        <v>356000</v>
      </c>
      <c r="P14" s="15">
        <f t="shared" si="7"/>
        <v>356000</v>
      </c>
      <c r="Q14" s="15">
        <f t="shared" si="7"/>
        <v>356000</v>
      </c>
    </row>
    <row r="15" spans="2:17" hidden="1" x14ac:dyDescent="0.35"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>
        <f>$K$6*10%</f>
        <v>356000</v>
      </c>
      <c r="O15" s="15">
        <f>$K$6*10%</f>
        <v>356000</v>
      </c>
      <c r="P15" s="15">
        <f t="shared" ref="P15:Q15" si="8">$K$6*10%</f>
        <v>356000</v>
      </c>
      <c r="Q15" s="15">
        <f t="shared" si="8"/>
        <v>356000</v>
      </c>
    </row>
    <row r="16" spans="2:17" hidden="1" x14ac:dyDescent="0.35"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>
        <f>$L$6*10%</f>
        <v>356000</v>
      </c>
      <c r="P16" s="15">
        <f t="shared" ref="P16:Q16" si="9">$L$6*10%</f>
        <v>356000</v>
      </c>
      <c r="Q16" s="15">
        <f t="shared" si="9"/>
        <v>356000</v>
      </c>
    </row>
    <row r="17" spans="1:18" hidden="1" x14ac:dyDescent="0.35"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>
        <f>$N$6*10%</f>
        <v>356000</v>
      </c>
      <c r="Q17" s="15">
        <f>$N$6*10%</f>
        <v>356000</v>
      </c>
    </row>
    <row r="18" spans="1:18" hidden="1" x14ac:dyDescent="0.35"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>$N$6*10%</f>
        <v>356000</v>
      </c>
    </row>
    <row r="19" spans="1:18" hidden="1" x14ac:dyDescent="0.35">
      <c r="B19" s="12" t="s">
        <v>14</v>
      </c>
      <c r="C19" s="12"/>
      <c r="D19" s="16"/>
      <c r="E19" s="16"/>
      <c r="F19" s="16"/>
      <c r="G19" s="16">
        <f t="shared" ref="G19:P19" si="10">SUM(G8:G18)</f>
        <v>356000</v>
      </c>
      <c r="H19" s="16">
        <f t="shared" si="10"/>
        <v>712000</v>
      </c>
      <c r="I19" s="16">
        <f t="shared" si="10"/>
        <v>1068000</v>
      </c>
      <c r="J19" s="16">
        <f t="shared" si="10"/>
        <v>1424000</v>
      </c>
      <c r="K19" s="16">
        <f t="shared" si="10"/>
        <v>1780000</v>
      </c>
      <c r="L19" s="16">
        <f t="shared" si="10"/>
        <v>2136000</v>
      </c>
      <c r="M19" s="16">
        <f t="shared" si="10"/>
        <v>2492000</v>
      </c>
      <c r="N19" s="16">
        <f t="shared" si="10"/>
        <v>2848000</v>
      </c>
      <c r="O19" s="16">
        <f t="shared" si="10"/>
        <v>3204000</v>
      </c>
      <c r="P19" s="16">
        <f t="shared" si="10"/>
        <v>3560000</v>
      </c>
      <c r="Q19" s="16">
        <f>SUM(Q8:Q18)</f>
        <v>3560000</v>
      </c>
    </row>
    <row r="20" spans="1:18" hidden="1" x14ac:dyDescent="0.35">
      <c r="B20" s="2" t="s">
        <v>7</v>
      </c>
      <c r="C20" s="2"/>
      <c r="D20" s="4"/>
      <c r="E20" s="4"/>
      <c r="F20" s="4"/>
      <c r="G20" s="4">
        <f t="shared" ref="G20:Q20" si="11">G7-G19</f>
        <v>13884000</v>
      </c>
      <c r="H20" s="4">
        <f t="shared" si="11"/>
        <v>17088000</v>
      </c>
      <c r="I20" s="4">
        <f t="shared" si="11"/>
        <v>20292000</v>
      </c>
      <c r="J20" s="4">
        <f t="shared" si="11"/>
        <v>23496000</v>
      </c>
      <c r="K20" s="4">
        <f t="shared" si="11"/>
        <v>26700000</v>
      </c>
      <c r="L20" s="4">
        <f t="shared" si="11"/>
        <v>29904000</v>
      </c>
      <c r="M20" s="4">
        <f t="shared" si="11"/>
        <v>33108000</v>
      </c>
      <c r="N20" s="4">
        <f t="shared" si="11"/>
        <v>36312000</v>
      </c>
      <c r="O20" s="4">
        <f t="shared" si="11"/>
        <v>39516000</v>
      </c>
      <c r="P20" s="4">
        <f t="shared" si="11"/>
        <v>42720000</v>
      </c>
      <c r="Q20" s="4">
        <f t="shared" si="11"/>
        <v>42720000</v>
      </c>
    </row>
    <row r="21" spans="1:18" x14ac:dyDescent="0.35">
      <c r="B21" s="6" t="s">
        <v>1</v>
      </c>
      <c r="C21" s="2"/>
      <c r="D21" s="10">
        <v>0.9</v>
      </c>
      <c r="E21" s="10">
        <v>0.9</v>
      </c>
      <c r="F21" s="10">
        <v>0.9</v>
      </c>
      <c r="G21" s="10">
        <v>0.9</v>
      </c>
      <c r="H21" s="10">
        <v>0.9</v>
      </c>
      <c r="I21" s="10">
        <v>0.9</v>
      </c>
      <c r="J21" s="5">
        <v>0.9</v>
      </c>
      <c r="K21" s="5">
        <v>0.9</v>
      </c>
      <c r="L21" s="5">
        <v>0.9</v>
      </c>
      <c r="M21" s="5">
        <v>0.9</v>
      </c>
      <c r="N21" s="5">
        <v>0.9</v>
      </c>
      <c r="O21" s="5">
        <v>0.9</v>
      </c>
      <c r="P21" s="5">
        <v>0.9</v>
      </c>
      <c r="Q21" s="5">
        <v>0.9</v>
      </c>
    </row>
    <row r="22" spans="1:18" x14ac:dyDescent="0.35">
      <c r="A22" s="1"/>
      <c r="B22" s="2" t="s">
        <v>2</v>
      </c>
      <c r="C22" s="2"/>
      <c r="D22" s="7">
        <f>D6*D21</f>
        <v>3204000</v>
      </c>
      <c r="E22" s="4">
        <f>E7*E21</f>
        <v>6408000</v>
      </c>
      <c r="F22" s="4">
        <f>F7*F21</f>
        <v>9612000</v>
      </c>
      <c r="G22" s="4">
        <f>G20*G21</f>
        <v>12495600</v>
      </c>
      <c r="H22" s="4">
        <f t="shared" ref="H22:J22" si="12">H20*H21</f>
        <v>15379200</v>
      </c>
      <c r="I22" s="4">
        <f t="shared" si="12"/>
        <v>18262800</v>
      </c>
      <c r="J22" s="4">
        <f t="shared" si="12"/>
        <v>21146400</v>
      </c>
      <c r="K22" s="4">
        <f>K20*K21</f>
        <v>24030000</v>
      </c>
      <c r="L22" s="4">
        <f>L20*L21</f>
        <v>26913600</v>
      </c>
      <c r="M22" s="4">
        <f t="shared" ref="M22" si="13">M20*M21</f>
        <v>29797200</v>
      </c>
      <c r="N22" s="4">
        <f t="shared" ref="N22" si="14">N20*N21</f>
        <v>32680800</v>
      </c>
      <c r="O22" s="4">
        <f t="shared" ref="O22" si="15">O20*O21</f>
        <v>35564400</v>
      </c>
      <c r="P22" s="4">
        <f t="shared" ref="P22" si="16">P20*P21</f>
        <v>38448000</v>
      </c>
      <c r="Q22" s="4">
        <f t="shared" ref="Q22" si="17">Q20*Q21</f>
        <v>38448000</v>
      </c>
    </row>
    <row r="23" spans="1:18" x14ac:dyDescent="0.35">
      <c r="B23" s="8" t="s">
        <v>21</v>
      </c>
      <c r="C23" s="2"/>
      <c r="D23" s="11">
        <v>0.25</v>
      </c>
      <c r="E23" s="11">
        <v>0.25</v>
      </c>
      <c r="F23" s="11">
        <v>0.25</v>
      </c>
      <c r="G23" s="11">
        <v>0.25</v>
      </c>
      <c r="H23" s="11">
        <v>0.25</v>
      </c>
      <c r="I23" s="11">
        <v>0.25</v>
      </c>
      <c r="J23" s="11">
        <v>0.25</v>
      </c>
      <c r="K23" s="11">
        <v>0.25</v>
      </c>
      <c r="L23" s="11">
        <v>0.25</v>
      </c>
      <c r="M23" s="11">
        <v>0.25</v>
      </c>
      <c r="N23" s="11">
        <v>0.25</v>
      </c>
      <c r="O23" s="11">
        <v>0.25</v>
      </c>
      <c r="P23" s="11">
        <v>0.25</v>
      </c>
      <c r="Q23" s="11">
        <v>0.25</v>
      </c>
    </row>
    <row r="24" spans="1:18" x14ac:dyDescent="0.35">
      <c r="B24" s="9" t="s">
        <v>63</v>
      </c>
      <c r="C24" s="9"/>
      <c r="D24" s="26">
        <f>(D6*D21)*D23</f>
        <v>801000</v>
      </c>
      <c r="E24" s="26">
        <f t="shared" ref="E24:Q24" si="18">(E6*E21)*E23</f>
        <v>801000</v>
      </c>
      <c r="F24" s="26">
        <f t="shared" si="18"/>
        <v>801000</v>
      </c>
      <c r="G24" s="26">
        <f t="shared" si="18"/>
        <v>801000</v>
      </c>
      <c r="H24" s="26">
        <f t="shared" si="18"/>
        <v>801000</v>
      </c>
      <c r="I24" s="26">
        <f t="shared" si="18"/>
        <v>801000</v>
      </c>
      <c r="J24" s="26">
        <f t="shared" si="18"/>
        <v>801000</v>
      </c>
      <c r="K24" s="26">
        <f t="shared" si="18"/>
        <v>801000</v>
      </c>
      <c r="L24" s="26">
        <f t="shared" si="18"/>
        <v>801000</v>
      </c>
      <c r="M24" s="26">
        <f t="shared" si="18"/>
        <v>801000</v>
      </c>
      <c r="N24" s="26">
        <f t="shared" si="18"/>
        <v>801000</v>
      </c>
      <c r="O24" s="26">
        <f t="shared" si="18"/>
        <v>801000</v>
      </c>
      <c r="P24" s="26">
        <f t="shared" si="18"/>
        <v>801000</v>
      </c>
      <c r="Q24" s="26">
        <f t="shared" si="18"/>
        <v>801000</v>
      </c>
    </row>
    <row r="25" spans="1:18" ht="15" customHeight="1" x14ac:dyDescent="0.35">
      <c r="B25" s="54" t="s">
        <v>64</v>
      </c>
      <c r="C25" s="54"/>
      <c r="F25" s="1"/>
    </row>
    <row r="26" spans="1:18" x14ac:dyDescent="0.35">
      <c r="B26" s="55"/>
      <c r="C26" s="55"/>
      <c r="D26" s="27"/>
      <c r="E26" s="27"/>
      <c r="F26" s="28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8" x14ac:dyDescent="0.35">
      <c r="B27" s="55"/>
      <c r="C27" s="55"/>
      <c r="D27" s="27"/>
      <c r="E27" s="27"/>
      <c r="F27" s="28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8" x14ac:dyDescent="0.35">
      <c r="B28" s="55"/>
      <c r="C28" s="55"/>
    </row>
    <row r="29" spans="1:18" x14ac:dyDescent="0.35">
      <c r="B29" s="55"/>
      <c r="C29" s="55"/>
    </row>
    <row r="30" spans="1:18" x14ac:dyDescent="0.35">
      <c r="B30" s="55"/>
      <c r="C30" s="55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18" ht="2.25" customHeight="1" x14ac:dyDescent="0.35">
      <c r="B31" s="55"/>
      <c r="C31" s="55"/>
      <c r="D31" s="27"/>
      <c r="E31" s="27"/>
      <c r="F31" s="29" t="s">
        <v>60</v>
      </c>
      <c r="G31" s="27"/>
      <c r="H31" s="27"/>
      <c r="I31" s="27"/>
      <c r="J31" s="27"/>
      <c r="K31" s="27"/>
      <c r="L31" s="27"/>
      <c r="M31" s="27"/>
      <c r="N31" s="27"/>
      <c r="O31" s="27"/>
    </row>
    <row r="32" spans="1:18" x14ac:dyDescent="0.35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</row>
    <row r="33" spans="2:22" x14ac:dyDescent="0.35">
      <c r="B33" s="27"/>
      <c r="C33" s="27"/>
      <c r="D33" s="31" t="s">
        <v>65</v>
      </c>
      <c r="F33" s="27"/>
      <c r="G33" s="27"/>
      <c r="H33" s="27"/>
      <c r="I33" s="27"/>
      <c r="J33" s="27"/>
      <c r="K33" s="27"/>
      <c r="L33" s="27"/>
      <c r="M33" s="27"/>
      <c r="N33" s="27"/>
      <c r="O33" s="27"/>
      <c r="T33" s="24"/>
      <c r="U33" s="25" t="s">
        <v>40</v>
      </c>
    </row>
    <row r="34" spans="2:22" x14ac:dyDescent="0.35">
      <c r="T34" t="s">
        <v>59</v>
      </c>
      <c r="U34" s="17">
        <v>39084</v>
      </c>
    </row>
    <row r="35" spans="2:22" x14ac:dyDescent="0.35">
      <c r="T35" t="s">
        <v>59</v>
      </c>
      <c r="U35" s="17">
        <v>53640</v>
      </c>
    </row>
    <row r="36" spans="2:22" x14ac:dyDescent="0.35">
      <c r="B36" s="19" t="s">
        <v>22</v>
      </c>
      <c r="C36" s="19"/>
      <c r="D36" s="19">
        <f t="shared" ref="D36:Q36" si="19">D4/121*21*D5</f>
        <v>617851.23966942145</v>
      </c>
      <c r="E36" s="19">
        <f t="shared" si="19"/>
        <v>617851.23966942145</v>
      </c>
      <c r="F36" s="19">
        <f t="shared" si="19"/>
        <v>617851.23966942145</v>
      </c>
      <c r="G36" s="19">
        <f t="shared" si="19"/>
        <v>617851.23966942145</v>
      </c>
      <c r="H36" s="19">
        <f t="shared" si="19"/>
        <v>617851.23966942145</v>
      </c>
      <c r="I36" s="19">
        <f t="shared" si="19"/>
        <v>617851.23966942145</v>
      </c>
      <c r="J36" s="19">
        <f t="shared" si="19"/>
        <v>617851.23966942145</v>
      </c>
      <c r="K36" s="19">
        <f t="shared" si="19"/>
        <v>617851.23966942145</v>
      </c>
      <c r="L36" s="19">
        <f t="shared" si="19"/>
        <v>617851.23966942145</v>
      </c>
      <c r="M36" s="19">
        <f t="shared" si="19"/>
        <v>617851.23966942145</v>
      </c>
      <c r="N36" s="19">
        <f t="shared" si="19"/>
        <v>617851.23966942145</v>
      </c>
      <c r="O36" s="19">
        <f t="shared" si="19"/>
        <v>617851.23966942145</v>
      </c>
      <c r="P36" s="19">
        <f t="shared" si="19"/>
        <v>617851.23966942145</v>
      </c>
      <c r="Q36" s="19">
        <f t="shared" si="19"/>
        <v>617851.23966942145</v>
      </c>
      <c r="R36" s="17"/>
      <c r="T36" s="17" t="s">
        <v>23</v>
      </c>
      <c r="U36" s="17">
        <f>AVERAGE(U34:U35)</f>
        <v>46362</v>
      </c>
    </row>
    <row r="37" spans="2:22" x14ac:dyDescent="0.35">
      <c r="B37" s="19" t="s">
        <v>73</v>
      </c>
      <c r="C37" s="19"/>
      <c r="D37" s="19">
        <f>SUM($D36:D36)</f>
        <v>617851.23966942145</v>
      </c>
      <c r="E37" s="19">
        <f>SUM($D36:E36)</f>
        <v>1235702.4793388429</v>
      </c>
      <c r="F37" s="19">
        <f>SUM($D36:F36)</f>
        <v>1853553.7190082644</v>
      </c>
      <c r="G37" s="19">
        <f>SUM($D36:G36)</f>
        <v>2471404.9586776858</v>
      </c>
      <c r="H37" s="19">
        <f>SUM($D36:H36)</f>
        <v>3089256.1983471075</v>
      </c>
      <c r="I37" s="19">
        <f>SUM($D36:I36)</f>
        <v>3707107.4380165292</v>
      </c>
      <c r="J37" s="19">
        <f>SUM($D36:J36)</f>
        <v>4324958.6776859509</v>
      </c>
      <c r="K37" s="19">
        <f>SUM($D36:K36)</f>
        <v>4942809.9173553726</v>
      </c>
      <c r="L37" s="19">
        <f>SUM($D36:L36)</f>
        <v>5560661.1570247943</v>
      </c>
      <c r="M37" s="19">
        <f>SUM($D36:M36)</f>
        <v>6178512.3966942159</v>
      </c>
      <c r="N37" s="19">
        <f>SUM($D36:N36)</f>
        <v>6796363.6363636376</v>
      </c>
      <c r="O37" s="19">
        <f>SUM($D36:O36)</f>
        <v>7414214.8760330593</v>
      </c>
      <c r="P37" s="19">
        <f>SUM($D36:P36)</f>
        <v>8032066.115702481</v>
      </c>
      <c r="Q37" s="19">
        <f>SUM($D36:Q36)</f>
        <v>8649917.3553719018</v>
      </c>
      <c r="R37" s="17"/>
      <c r="T37" s="17" t="s">
        <v>24</v>
      </c>
      <c r="U37" s="17">
        <v>58884</v>
      </c>
    </row>
    <row r="38" spans="2:22" x14ac:dyDescent="0.35">
      <c r="D38" s="17"/>
      <c r="N38" s="17"/>
      <c r="O38" s="17"/>
      <c r="P38" s="17"/>
      <c r="Q38" s="17"/>
      <c r="R38" s="17"/>
      <c r="T38" s="17" t="s">
        <v>25</v>
      </c>
      <c r="U38" s="17">
        <v>64140</v>
      </c>
    </row>
    <row r="39" spans="2:22" x14ac:dyDescent="0.35">
      <c r="B39" s="22" t="s">
        <v>41</v>
      </c>
      <c r="C39" s="22"/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33</v>
      </c>
      <c r="N39" s="21" t="s">
        <v>34</v>
      </c>
      <c r="O39" s="21" t="s">
        <v>35</v>
      </c>
      <c r="P39" s="21" t="s">
        <v>36</v>
      </c>
      <c r="Q39" s="21" t="s">
        <v>37</v>
      </c>
      <c r="R39" s="17"/>
      <c r="T39" s="17" t="s">
        <v>26</v>
      </c>
      <c r="U39" s="17">
        <v>72000</v>
      </c>
    </row>
    <row r="40" spans="2:22" x14ac:dyDescent="0.35">
      <c r="B40" t="s">
        <v>42</v>
      </c>
      <c r="F40" s="17">
        <f>$U$36</f>
        <v>46362</v>
      </c>
      <c r="G40" s="17">
        <f>$U$37</f>
        <v>58884</v>
      </c>
      <c r="H40" s="17">
        <f>$U$38</f>
        <v>64140</v>
      </c>
      <c r="I40" s="17">
        <f>$U$39</f>
        <v>72000</v>
      </c>
      <c r="J40" s="17">
        <f>$U$40</f>
        <v>88260</v>
      </c>
      <c r="K40" s="17">
        <f>$U$41</f>
        <v>88260</v>
      </c>
      <c r="L40" s="17">
        <f>$U$42</f>
        <v>98580</v>
      </c>
      <c r="M40" s="17">
        <f>$U$43</f>
        <v>98580</v>
      </c>
      <c r="N40" s="17">
        <f>$U$44</f>
        <v>106416</v>
      </c>
      <c r="O40" s="17">
        <f t="shared" ref="O40:Q42" si="20">$U$44</f>
        <v>106416</v>
      </c>
      <c r="P40" s="17">
        <f t="shared" si="20"/>
        <v>106416</v>
      </c>
      <c r="Q40" s="17">
        <f t="shared" si="20"/>
        <v>106416</v>
      </c>
      <c r="R40" s="17"/>
      <c r="T40" s="17" t="s">
        <v>27</v>
      </c>
      <c r="U40" s="17">
        <v>88260</v>
      </c>
    </row>
    <row r="41" spans="2:22" x14ac:dyDescent="0.35">
      <c r="B41" t="s">
        <v>43</v>
      </c>
      <c r="E41" s="17"/>
      <c r="F41" s="17"/>
      <c r="G41" s="17">
        <f>$U$36</f>
        <v>46362</v>
      </c>
      <c r="H41" s="17">
        <f>$U$37</f>
        <v>58884</v>
      </c>
      <c r="I41" s="17">
        <f>$U$38</f>
        <v>64140</v>
      </c>
      <c r="J41" s="17">
        <f>$U$39</f>
        <v>72000</v>
      </c>
      <c r="K41" s="17">
        <f>$U$40</f>
        <v>88260</v>
      </c>
      <c r="L41" s="17">
        <f>$U$41</f>
        <v>88260</v>
      </c>
      <c r="M41" s="17">
        <f>$U$42</f>
        <v>98580</v>
      </c>
      <c r="N41" s="17">
        <f>$U$43</f>
        <v>98580</v>
      </c>
      <c r="O41" s="17">
        <f>$U$44</f>
        <v>106416</v>
      </c>
      <c r="P41" s="17">
        <f t="shared" si="20"/>
        <v>106416</v>
      </c>
      <c r="Q41" s="17">
        <f t="shared" si="20"/>
        <v>106416</v>
      </c>
      <c r="R41" s="17"/>
      <c r="T41" s="17" t="s">
        <v>28</v>
      </c>
      <c r="U41" s="17">
        <v>88260</v>
      </c>
    </row>
    <row r="42" spans="2:22" x14ac:dyDescent="0.35">
      <c r="B42" t="s">
        <v>44</v>
      </c>
      <c r="E42" s="17"/>
      <c r="F42" s="17"/>
      <c r="G42" s="17"/>
      <c r="H42" s="17">
        <f>$U$36</f>
        <v>46362</v>
      </c>
      <c r="I42" s="17">
        <f>$U$37</f>
        <v>58884</v>
      </c>
      <c r="J42" s="17">
        <f>$U$38</f>
        <v>64140</v>
      </c>
      <c r="K42" s="17">
        <f>$U$39</f>
        <v>72000</v>
      </c>
      <c r="L42" s="17">
        <f>$U$40</f>
        <v>88260</v>
      </c>
      <c r="M42" s="17">
        <f>$U$41</f>
        <v>88260</v>
      </c>
      <c r="N42" s="17">
        <f>$U$42</f>
        <v>98580</v>
      </c>
      <c r="O42" s="17">
        <f>$U$43</f>
        <v>98580</v>
      </c>
      <c r="P42" s="17">
        <f>$U$44</f>
        <v>106416</v>
      </c>
      <c r="Q42" s="17">
        <f t="shared" si="20"/>
        <v>106416</v>
      </c>
      <c r="R42" s="17"/>
      <c r="T42" s="17" t="s">
        <v>29</v>
      </c>
      <c r="U42" s="17">
        <v>98580</v>
      </c>
    </row>
    <row r="43" spans="2:22" x14ac:dyDescent="0.35">
      <c r="B43" t="s">
        <v>45</v>
      </c>
      <c r="E43" s="17"/>
      <c r="F43" s="17"/>
      <c r="G43" s="17"/>
      <c r="H43" s="17"/>
      <c r="I43" s="17">
        <f>$U$36</f>
        <v>46362</v>
      </c>
      <c r="J43" s="17">
        <f>$U$37</f>
        <v>58884</v>
      </c>
      <c r="K43" s="17">
        <f>$U$38</f>
        <v>64140</v>
      </c>
      <c r="L43" s="17">
        <f>$U$39</f>
        <v>72000</v>
      </c>
      <c r="M43" s="17">
        <f>$U$40</f>
        <v>88260</v>
      </c>
      <c r="N43" s="17">
        <f>$U$41</f>
        <v>88260</v>
      </c>
      <c r="O43" s="17">
        <f>$U$42</f>
        <v>98580</v>
      </c>
      <c r="P43" s="17">
        <f>$U$43</f>
        <v>98580</v>
      </c>
      <c r="Q43" s="17">
        <f>$U$44</f>
        <v>106416</v>
      </c>
      <c r="R43" s="17"/>
      <c r="S43" s="17"/>
      <c r="T43" s="17" t="s">
        <v>30</v>
      </c>
      <c r="U43" s="17">
        <v>98580</v>
      </c>
    </row>
    <row r="44" spans="2:22" x14ac:dyDescent="0.35">
      <c r="B44" t="s">
        <v>46</v>
      </c>
      <c r="E44" s="17"/>
      <c r="F44" s="17"/>
      <c r="G44" s="17"/>
      <c r="H44" s="17"/>
      <c r="I44" s="17"/>
      <c r="J44" s="17">
        <f>$U$36</f>
        <v>46362</v>
      </c>
      <c r="K44" s="17">
        <f>$U$37</f>
        <v>58884</v>
      </c>
      <c r="L44" s="17">
        <f>$U$38</f>
        <v>64140</v>
      </c>
      <c r="M44" s="17">
        <f>$U$39</f>
        <v>72000</v>
      </c>
      <c r="N44" s="17">
        <f>$U$40</f>
        <v>88260</v>
      </c>
      <c r="O44" s="17">
        <f>$U$41</f>
        <v>88260</v>
      </c>
      <c r="P44" s="17">
        <f>$U$42</f>
        <v>98580</v>
      </c>
      <c r="Q44" s="17">
        <f>$U$43</f>
        <v>98580</v>
      </c>
      <c r="R44" s="17"/>
      <c r="T44" s="17" t="s">
        <v>58</v>
      </c>
      <c r="U44" s="17">
        <v>106416</v>
      </c>
    </row>
    <row r="45" spans="2:22" x14ac:dyDescent="0.35">
      <c r="B45" t="s">
        <v>47</v>
      </c>
      <c r="E45" s="17"/>
      <c r="F45" s="17"/>
      <c r="G45" s="17"/>
      <c r="H45" s="17"/>
      <c r="I45" s="17"/>
      <c r="J45" s="17"/>
      <c r="K45" s="17">
        <f>$U$36</f>
        <v>46362</v>
      </c>
      <c r="L45" s="17">
        <f>$U$37</f>
        <v>58884</v>
      </c>
      <c r="M45" s="17">
        <f>$U$38</f>
        <v>64140</v>
      </c>
      <c r="N45" s="17">
        <f>$U$39</f>
        <v>72000</v>
      </c>
      <c r="O45" s="17">
        <f>$U$40</f>
        <v>88260</v>
      </c>
      <c r="P45" s="17">
        <f>$U$41</f>
        <v>88260</v>
      </c>
      <c r="Q45" s="17">
        <f>$U$42</f>
        <v>98580</v>
      </c>
      <c r="R45" s="17"/>
      <c r="S45" s="17"/>
      <c r="T45" s="17"/>
      <c r="U45" s="17"/>
      <c r="V45" s="17"/>
    </row>
    <row r="46" spans="2:22" x14ac:dyDescent="0.35">
      <c r="B46" t="s">
        <v>48</v>
      </c>
      <c r="E46" s="17"/>
      <c r="F46" s="17"/>
      <c r="G46" s="17"/>
      <c r="H46" s="17"/>
      <c r="I46" s="17"/>
      <c r="J46" s="17"/>
      <c r="K46" s="17"/>
      <c r="L46" s="17">
        <f>$U$36</f>
        <v>46362</v>
      </c>
      <c r="M46" s="17">
        <f>$U$37</f>
        <v>58884</v>
      </c>
      <c r="N46" s="17">
        <f>$U$38</f>
        <v>64140</v>
      </c>
      <c r="O46" s="17">
        <f>$U$39</f>
        <v>72000</v>
      </c>
      <c r="P46" s="17">
        <f>$U$40</f>
        <v>88260</v>
      </c>
      <c r="Q46" s="17">
        <f>$U$41</f>
        <v>88260</v>
      </c>
      <c r="R46" s="17"/>
      <c r="S46" s="17"/>
      <c r="T46" s="17"/>
      <c r="U46" s="17"/>
      <c r="V46" s="17"/>
    </row>
    <row r="47" spans="2:22" x14ac:dyDescent="0.35">
      <c r="B47" t="s">
        <v>49</v>
      </c>
      <c r="E47" s="17"/>
      <c r="F47" s="17"/>
      <c r="G47" s="17"/>
      <c r="H47" s="17"/>
      <c r="I47" s="17"/>
      <c r="J47" s="17"/>
      <c r="K47" s="17"/>
      <c r="L47" s="17"/>
      <c r="M47" s="17">
        <f>$U$36</f>
        <v>46362</v>
      </c>
      <c r="N47" s="17">
        <f>$U$37</f>
        <v>58884</v>
      </c>
      <c r="O47" s="17">
        <f>$U$38</f>
        <v>64140</v>
      </c>
      <c r="P47" s="17">
        <f>$U$39</f>
        <v>72000</v>
      </c>
      <c r="Q47" s="17">
        <f>$U$40</f>
        <v>88260</v>
      </c>
      <c r="R47" s="17"/>
      <c r="S47" s="17"/>
      <c r="T47" s="17"/>
      <c r="U47" s="17"/>
      <c r="V47" s="17"/>
    </row>
    <row r="48" spans="2:22" x14ac:dyDescent="0.35">
      <c r="B48" t="s">
        <v>50</v>
      </c>
      <c r="E48" s="17"/>
      <c r="F48" s="17"/>
      <c r="G48" s="17"/>
      <c r="H48" s="17"/>
      <c r="I48" s="17"/>
      <c r="J48" s="17"/>
      <c r="K48" s="17"/>
      <c r="L48" s="17"/>
      <c r="M48" s="17"/>
      <c r="N48" s="17">
        <f>$U$36</f>
        <v>46362</v>
      </c>
      <c r="O48" s="17">
        <f>$U$37</f>
        <v>58884</v>
      </c>
      <c r="P48" s="17">
        <f>$U$38</f>
        <v>64140</v>
      </c>
      <c r="Q48" s="17">
        <f>$U$39</f>
        <v>72000</v>
      </c>
      <c r="R48" s="17"/>
      <c r="S48" s="17"/>
      <c r="T48" s="17"/>
      <c r="U48" s="17"/>
      <c r="V48" s="17"/>
    </row>
    <row r="49" spans="2:25" x14ac:dyDescent="0.35">
      <c r="B49" t="s">
        <v>51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>
        <f>$U$36</f>
        <v>46362</v>
      </c>
      <c r="P49" s="17">
        <f>$U$37</f>
        <v>58884</v>
      </c>
      <c r="Q49" s="17">
        <f>$U$38</f>
        <v>64140</v>
      </c>
      <c r="R49" s="17"/>
      <c r="S49" s="17"/>
      <c r="T49" s="17"/>
      <c r="U49" s="17"/>
      <c r="V49" s="17"/>
      <c r="W49" s="17"/>
    </row>
    <row r="50" spans="2:25" x14ac:dyDescent="0.35">
      <c r="B50" t="s">
        <v>52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>
        <f>$U$36</f>
        <v>46362</v>
      </c>
      <c r="Q50" s="17">
        <f>$U$37</f>
        <v>58884</v>
      </c>
      <c r="R50" s="17"/>
      <c r="S50" s="17"/>
      <c r="T50" s="17"/>
      <c r="U50" s="17"/>
      <c r="V50" s="17"/>
      <c r="W50" s="17"/>
      <c r="X50" s="17"/>
    </row>
    <row r="51" spans="2:25" x14ac:dyDescent="0.35">
      <c r="B51" t="s">
        <v>53</v>
      </c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>
        <f>$U$36</f>
        <v>46362</v>
      </c>
      <c r="R51" s="17"/>
      <c r="S51" s="17"/>
      <c r="T51" s="17"/>
      <c r="U51" s="17"/>
      <c r="V51" s="17"/>
      <c r="W51" s="17"/>
      <c r="X51" s="17"/>
      <c r="Y51" s="17"/>
    </row>
    <row r="52" spans="2:25" x14ac:dyDescent="0.35">
      <c r="B52" s="23" t="s">
        <v>32</v>
      </c>
      <c r="C52" s="23"/>
      <c r="D52" s="23">
        <f>SUM(D40:D51)*D$5</f>
        <v>0</v>
      </c>
      <c r="E52" s="23">
        <f>SUM(E40:E51)*E$5</f>
        <v>0</v>
      </c>
      <c r="F52" s="23">
        <f>SUM(F40:F51)*F$5</f>
        <v>1854480</v>
      </c>
      <c r="G52" s="23">
        <f>SUM(G40:G51)*G$5</f>
        <v>4209840</v>
      </c>
      <c r="H52" s="23">
        <f t="shared" ref="H52:O52" si="21">SUM(H40:H51)*H$5</f>
        <v>6775440</v>
      </c>
      <c r="I52" s="23">
        <f t="shared" si="21"/>
        <v>9655440</v>
      </c>
      <c r="J52" s="23">
        <f t="shared" si="21"/>
        <v>13185840</v>
      </c>
      <c r="K52" s="23">
        <f t="shared" si="21"/>
        <v>16716240</v>
      </c>
      <c r="L52" s="23">
        <f t="shared" si="21"/>
        <v>20659440</v>
      </c>
      <c r="M52" s="23">
        <f t="shared" si="21"/>
        <v>24602640</v>
      </c>
      <c r="N52" s="23">
        <f t="shared" si="21"/>
        <v>28859280</v>
      </c>
      <c r="O52" s="23">
        <f t="shared" si="21"/>
        <v>33115920</v>
      </c>
      <c r="P52" s="23">
        <f>SUM(P40:P51)*P$5</f>
        <v>37372560</v>
      </c>
      <c r="Q52" s="23">
        <f>SUM(Q40:Q51)*Q$5</f>
        <v>41629200</v>
      </c>
      <c r="R52" s="17"/>
      <c r="S52" s="17"/>
      <c r="T52" s="17"/>
      <c r="U52" s="17"/>
      <c r="V52" s="17"/>
    </row>
    <row r="53" spans="2:25" x14ac:dyDescent="0.35">
      <c r="B53" s="19" t="s">
        <v>54</v>
      </c>
      <c r="C53" s="19"/>
      <c r="D53" s="19">
        <f t="shared" ref="D53:P53" si="22">COUNT(D40:D51)*40</f>
        <v>0</v>
      </c>
      <c r="E53" s="19">
        <f t="shared" si="22"/>
        <v>0</v>
      </c>
      <c r="F53" s="19">
        <f t="shared" si="22"/>
        <v>40</v>
      </c>
      <c r="G53" s="19">
        <f t="shared" si="22"/>
        <v>80</v>
      </c>
      <c r="H53" s="19">
        <f t="shared" si="22"/>
        <v>120</v>
      </c>
      <c r="I53" s="19">
        <f t="shared" si="22"/>
        <v>160</v>
      </c>
      <c r="J53" s="19">
        <f t="shared" si="22"/>
        <v>200</v>
      </c>
      <c r="K53" s="19">
        <f t="shared" si="22"/>
        <v>240</v>
      </c>
      <c r="L53" s="19">
        <f t="shared" si="22"/>
        <v>280</v>
      </c>
      <c r="M53" s="19">
        <f t="shared" si="22"/>
        <v>320</v>
      </c>
      <c r="N53" s="19">
        <f t="shared" si="22"/>
        <v>360</v>
      </c>
      <c r="O53" s="19">
        <f t="shared" si="22"/>
        <v>400</v>
      </c>
      <c r="P53" s="19">
        <f t="shared" si="22"/>
        <v>440</v>
      </c>
      <c r="Q53" s="19">
        <f t="shared" ref="Q53" si="23">COUNT(Q40:Q51)*40</f>
        <v>480</v>
      </c>
      <c r="R53" s="17"/>
      <c r="S53" s="17"/>
    </row>
    <row r="54" spans="2:25" hidden="1" outlineLevel="1" x14ac:dyDescent="0.35">
      <c r="B54" s="50" t="str">
        <f>B67</f>
        <v>Samaksātais Sociālais nod. dd daļa</v>
      </c>
      <c r="C54" s="51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17"/>
      <c r="S54" s="17"/>
    </row>
    <row r="55" spans="2:25" hidden="1" outlineLevel="1" x14ac:dyDescent="0.35">
      <c r="B55" s="53" t="s">
        <v>42</v>
      </c>
      <c r="C55" s="51">
        <f>C$67</f>
        <v>0.2359</v>
      </c>
      <c r="D55" s="52"/>
      <c r="E55" s="52"/>
      <c r="F55" s="52">
        <f>IF(F40&lt;78100,F40*$C55,78100*$C55)</f>
        <v>10936.7958</v>
      </c>
      <c r="G55" s="52">
        <f t="shared" ref="G55:Q55" si="24">IF(G40&lt;78100,G40*$C55,78100*$C55)</f>
        <v>13890.7356</v>
      </c>
      <c r="H55" s="52">
        <f t="shared" si="24"/>
        <v>15130.626</v>
      </c>
      <c r="I55" s="52">
        <f t="shared" si="24"/>
        <v>16984.8</v>
      </c>
      <c r="J55" s="52">
        <f t="shared" si="24"/>
        <v>18423.79</v>
      </c>
      <c r="K55" s="52">
        <f t="shared" si="24"/>
        <v>18423.79</v>
      </c>
      <c r="L55" s="52">
        <f t="shared" si="24"/>
        <v>18423.79</v>
      </c>
      <c r="M55" s="52">
        <f t="shared" si="24"/>
        <v>18423.79</v>
      </c>
      <c r="N55" s="52">
        <f t="shared" si="24"/>
        <v>18423.79</v>
      </c>
      <c r="O55" s="52">
        <f t="shared" si="24"/>
        <v>18423.79</v>
      </c>
      <c r="P55" s="52">
        <f t="shared" si="24"/>
        <v>18423.79</v>
      </c>
      <c r="Q55" s="52">
        <f t="shared" si="24"/>
        <v>18423.79</v>
      </c>
      <c r="R55" s="17"/>
      <c r="S55" s="17"/>
    </row>
    <row r="56" spans="2:25" hidden="1" outlineLevel="1" x14ac:dyDescent="0.35">
      <c r="B56" s="53" t="s">
        <v>43</v>
      </c>
      <c r="C56" s="51">
        <f t="shared" ref="C56:C66" si="25">C$67</f>
        <v>0.2359</v>
      </c>
      <c r="D56" s="52"/>
      <c r="E56" s="52"/>
      <c r="F56" s="52">
        <f t="shared" ref="F56:Q56" si="26">IF(F41&lt;78100,F41*$C56,78100*$C56)</f>
        <v>0</v>
      </c>
      <c r="G56" s="52">
        <f t="shared" si="26"/>
        <v>10936.7958</v>
      </c>
      <c r="H56" s="52">
        <f t="shared" si="26"/>
        <v>13890.7356</v>
      </c>
      <c r="I56" s="52">
        <f t="shared" si="26"/>
        <v>15130.626</v>
      </c>
      <c r="J56" s="52">
        <f t="shared" si="26"/>
        <v>16984.8</v>
      </c>
      <c r="K56" s="52">
        <f t="shared" si="26"/>
        <v>18423.79</v>
      </c>
      <c r="L56" s="52">
        <f t="shared" si="26"/>
        <v>18423.79</v>
      </c>
      <c r="M56" s="52">
        <f t="shared" si="26"/>
        <v>18423.79</v>
      </c>
      <c r="N56" s="52">
        <f t="shared" si="26"/>
        <v>18423.79</v>
      </c>
      <c r="O56" s="52">
        <f t="shared" si="26"/>
        <v>18423.79</v>
      </c>
      <c r="P56" s="52">
        <f t="shared" si="26"/>
        <v>18423.79</v>
      </c>
      <c r="Q56" s="52">
        <f t="shared" si="26"/>
        <v>18423.79</v>
      </c>
      <c r="R56" s="17"/>
      <c r="S56" s="17"/>
    </row>
    <row r="57" spans="2:25" hidden="1" outlineLevel="1" x14ac:dyDescent="0.35">
      <c r="B57" s="53" t="s">
        <v>44</v>
      </c>
      <c r="C57" s="51">
        <f t="shared" si="25"/>
        <v>0.2359</v>
      </c>
      <c r="D57" s="52"/>
      <c r="E57" s="52"/>
      <c r="F57" s="52">
        <f t="shared" ref="F57:Q57" si="27">IF(F42&lt;78100,F42*$C57,78100*$C57)</f>
        <v>0</v>
      </c>
      <c r="G57" s="52">
        <f t="shared" si="27"/>
        <v>0</v>
      </c>
      <c r="H57" s="52">
        <f t="shared" si="27"/>
        <v>10936.7958</v>
      </c>
      <c r="I57" s="52">
        <f t="shared" si="27"/>
        <v>13890.7356</v>
      </c>
      <c r="J57" s="52">
        <f t="shared" si="27"/>
        <v>15130.626</v>
      </c>
      <c r="K57" s="52">
        <f t="shared" si="27"/>
        <v>16984.8</v>
      </c>
      <c r="L57" s="52">
        <f t="shared" si="27"/>
        <v>18423.79</v>
      </c>
      <c r="M57" s="52">
        <f t="shared" si="27"/>
        <v>18423.79</v>
      </c>
      <c r="N57" s="52">
        <f t="shared" si="27"/>
        <v>18423.79</v>
      </c>
      <c r="O57" s="52">
        <f t="shared" si="27"/>
        <v>18423.79</v>
      </c>
      <c r="P57" s="52">
        <f t="shared" si="27"/>
        <v>18423.79</v>
      </c>
      <c r="Q57" s="52">
        <f t="shared" si="27"/>
        <v>18423.79</v>
      </c>
      <c r="R57" s="17"/>
      <c r="S57" s="17"/>
    </row>
    <row r="58" spans="2:25" hidden="1" outlineLevel="1" x14ac:dyDescent="0.35">
      <c r="B58" s="53" t="s">
        <v>45</v>
      </c>
      <c r="C58" s="51">
        <f t="shared" si="25"/>
        <v>0.2359</v>
      </c>
      <c r="D58" s="52"/>
      <c r="E58" s="52"/>
      <c r="F58" s="52">
        <f t="shared" ref="F58:Q58" si="28">IF(F43&lt;78100,F43*$C58,78100*$C58)</f>
        <v>0</v>
      </c>
      <c r="G58" s="52">
        <f t="shared" si="28"/>
        <v>0</v>
      </c>
      <c r="H58" s="52">
        <f t="shared" si="28"/>
        <v>0</v>
      </c>
      <c r="I58" s="52">
        <f t="shared" si="28"/>
        <v>10936.7958</v>
      </c>
      <c r="J58" s="52">
        <f t="shared" si="28"/>
        <v>13890.7356</v>
      </c>
      <c r="K58" s="52">
        <f t="shared" si="28"/>
        <v>15130.626</v>
      </c>
      <c r="L58" s="52">
        <f t="shared" si="28"/>
        <v>16984.8</v>
      </c>
      <c r="M58" s="52">
        <f t="shared" si="28"/>
        <v>18423.79</v>
      </c>
      <c r="N58" s="52">
        <f t="shared" si="28"/>
        <v>18423.79</v>
      </c>
      <c r="O58" s="52">
        <f t="shared" si="28"/>
        <v>18423.79</v>
      </c>
      <c r="P58" s="52">
        <f t="shared" si="28"/>
        <v>18423.79</v>
      </c>
      <c r="Q58" s="52">
        <f t="shared" si="28"/>
        <v>18423.79</v>
      </c>
      <c r="R58" s="17"/>
      <c r="S58" s="17"/>
    </row>
    <row r="59" spans="2:25" hidden="1" outlineLevel="1" x14ac:dyDescent="0.35">
      <c r="B59" s="53" t="s">
        <v>46</v>
      </c>
      <c r="C59" s="51">
        <f t="shared" si="25"/>
        <v>0.2359</v>
      </c>
      <c r="D59" s="52"/>
      <c r="E59" s="52"/>
      <c r="F59" s="52">
        <f>IF(F44&lt;78100,F44*$C59,78100*$C59)</f>
        <v>0</v>
      </c>
      <c r="G59" s="52">
        <f t="shared" ref="G59:Q59" si="29">IF(G44&lt;78100,G44*$C59,78100*$C59)</f>
        <v>0</v>
      </c>
      <c r="H59" s="52">
        <f t="shared" si="29"/>
        <v>0</v>
      </c>
      <c r="I59" s="52">
        <f t="shared" si="29"/>
        <v>0</v>
      </c>
      <c r="J59" s="52">
        <f t="shared" si="29"/>
        <v>10936.7958</v>
      </c>
      <c r="K59" s="52">
        <f t="shared" si="29"/>
        <v>13890.7356</v>
      </c>
      <c r="L59" s="52">
        <f t="shared" si="29"/>
        <v>15130.626</v>
      </c>
      <c r="M59" s="52">
        <f t="shared" si="29"/>
        <v>16984.8</v>
      </c>
      <c r="N59" s="52">
        <f t="shared" si="29"/>
        <v>18423.79</v>
      </c>
      <c r="O59" s="52">
        <f t="shared" si="29"/>
        <v>18423.79</v>
      </c>
      <c r="P59" s="52">
        <f t="shared" si="29"/>
        <v>18423.79</v>
      </c>
      <c r="Q59" s="52">
        <f t="shared" si="29"/>
        <v>18423.79</v>
      </c>
      <c r="R59" s="17"/>
      <c r="S59" s="17"/>
    </row>
    <row r="60" spans="2:25" hidden="1" outlineLevel="1" x14ac:dyDescent="0.35">
      <c r="B60" s="53" t="s">
        <v>47</v>
      </c>
      <c r="C60" s="51">
        <f t="shared" si="25"/>
        <v>0.2359</v>
      </c>
      <c r="D60" s="52"/>
      <c r="E60" s="52"/>
      <c r="F60" s="52">
        <f t="shared" ref="F60:Q60" si="30">IF(F45&lt;78100,F45*$C60,78100*$C60)</f>
        <v>0</v>
      </c>
      <c r="G60" s="52">
        <f t="shared" si="30"/>
        <v>0</v>
      </c>
      <c r="H60" s="52">
        <f t="shared" si="30"/>
        <v>0</v>
      </c>
      <c r="I60" s="52">
        <f t="shared" si="30"/>
        <v>0</v>
      </c>
      <c r="J60" s="52">
        <f t="shared" si="30"/>
        <v>0</v>
      </c>
      <c r="K60" s="52">
        <f t="shared" si="30"/>
        <v>10936.7958</v>
      </c>
      <c r="L60" s="52">
        <f t="shared" si="30"/>
        <v>13890.7356</v>
      </c>
      <c r="M60" s="52">
        <f t="shared" si="30"/>
        <v>15130.626</v>
      </c>
      <c r="N60" s="52">
        <f t="shared" si="30"/>
        <v>16984.8</v>
      </c>
      <c r="O60" s="52">
        <f t="shared" si="30"/>
        <v>18423.79</v>
      </c>
      <c r="P60" s="52">
        <f t="shared" si="30"/>
        <v>18423.79</v>
      </c>
      <c r="Q60" s="52">
        <f t="shared" si="30"/>
        <v>18423.79</v>
      </c>
      <c r="R60" s="17"/>
      <c r="S60" s="17"/>
    </row>
    <row r="61" spans="2:25" hidden="1" outlineLevel="1" x14ac:dyDescent="0.35">
      <c r="B61" s="53" t="s">
        <v>48</v>
      </c>
      <c r="C61" s="51">
        <f t="shared" si="25"/>
        <v>0.2359</v>
      </c>
      <c r="D61" s="52"/>
      <c r="E61" s="52"/>
      <c r="F61" s="52">
        <f t="shared" ref="F61:Q61" si="31">IF(F46&lt;78100,F46*$C61,78100*$C61)</f>
        <v>0</v>
      </c>
      <c r="G61" s="52">
        <f>IF(G46&lt;78100,G46*$C61,78100*$C61)</f>
        <v>0</v>
      </c>
      <c r="H61" s="52">
        <f t="shared" si="31"/>
        <v>0</v>
      </c>
      <c r="I61" s="52">
        <f t="shared" si="31"/>
        <v>0</v>
      </c>
      <c r="J61" s="52">
        <f t="shared" si="31"/>
        <v>0</v>
      </c>
      <c r="K61" s="52">
        <f t="shared" si="31"/>
        <v>0</v>
      </c>
      <c r="L61" s="52">
        <f t="shared" si="31"/>
        <v>10936.7958</v>
      </c>
      <c r="M61" s="52">
        <f t="shared" si="31"/>
        <v>13890.7356</v>
      </c>
      <c r="N61" s="52">
        <f t="shared" si="31"/>
        <v>15130.626</v>
      </c>
      <c r="O61" s="52">
        <f t="shared" si="31"/>
        <v>16984.8</v>
      </c>
      <c r="P61" s="52">
        <f t="shared" si="31"/>
        <v>18423.79</v>
      </c>
      <c r="Q61" s="52">
        <f t="shared" si="31"/>
        <v>18423.79</v>
      </c>
      <c r="R61" s="17"/>
      <c r="S61" s="17"/>
    </row>
    <row r="62" spans="2:25" hidden="1" outlineLevel="1" x14ac:dyDescent="0.35">
      <c r="B62" s="53" t="s">
        <v>49</v>
      </c>
      <c r="C62" s="51">
        <f t="shared" si="25"/>
        <v>0.2359</v>
      </c>
      <c r="D62" s="52"/>
      <c r="E62" s="52"/>
      <c r="F62" s="52">
        <f t="shared" ref="F62:Q62" si="32">IF(F47&lt;78100,F47*$C62,78100*$C62)</f>
        <v>0</v>
      </c>
      <c r="G62" s="52">
        <f t="shared" si="32"/>
        <v>0</v>
      </c>
      <c r="H62" s="52">
        <f t="shared" si="32"/>
        <v>0</v>
      </c>
      <c r="I62" s="52">
        <f t="shared" si="32"/>
        <v>0</v>
      </c>
      <c r="J62" s="52">
        <f t="shared" si="32"/>
        <v>0</v>
      </c>
      <c r="K62" s="52">
        <f t="shared" si="32"/>
        <v>0</v>
      </c>
      <c r="L62" s="52">
        <f t="shared" si="32"/>
        <v>0</v>
      </c>
      <c r="M62" s="52">
        <f t="shared" si="32"/>
        <v>10936.7958</v>
      </c>
      <c r="N62" s="52">
        <f t="shared" si="32"/>
        <v>13890.7356</v>
      </c>
      <c r="O62" s="52">
        <f t="shared" si="32"/>
        <v>15130.626</v>
      </c>
      <c r="P62" s="52">
        <f t="shared" si="32"/>
        <v>16984.8</v>
      </c>
      <c r="Q62" s="52">
        <f t="shared" si="32"/>
        <v>18423.79</v>
      </c>
      <c r="R62" s="17"/>
      <c r="S62" s="17"/>
    </row>
    <row r="63" spans="2:25" hidden="1" outlineLevel="1" x14ac:dyDescent="0.35">
      <c r="B63" s="53" t="s">
        <v>50</v>
      </c>
      <c r="C63" s="51">
        <f t="shared" si="25"/>
        <v>0.2359</v>
      </c>
      <c r="D63" s="52"/>
      <c r="E63" s="52"/>
      <c r="F63" s="52">
        <f t="shared" ref="F63:Q63" si="33">IF(F48&lt;78100,F48*$C63,78100*$C63)</f>
        <v>0</v>
      </c>
      <c r="G63" s="52">
        <f t="shared" si="33"/>
        <v>0</v>
      </c>
      <c r="H63" s="52">
        <f t="shared" si="33"/>
        <v>0</v>
      </c>
      <c r="I63" s="52">
        <f t="shared" si="33"/>
        <v>0</v>
      </c>
      <c r="J63" s="52">
        <f t="shared" si="33"/>
        <v>0</v>
      </c>
      <c r="K63" s="52">
        <f t="shared" si="33"/>
        <v>0</v>
      </c>
      <c r="L63" s="52">
        <f t="shared" si="33"/>
        <v>0</v>
      </c>
      <c r="M63" s="52">
        <f t="shared" si="33"/>
        <v>0</v>
      </c>
      <c r="N63" s="52">
        <f t="shared" si="33"/>
        <v>10936.7958</v>
      </c>
      <c r="O63" s="52">
        <f t="shared" si="33"/>
        <v>13890.7356</v>
      </c>
      <c r="P63" s="52">
        <f t="shared" si="33"/>
        <v>15130.626</v>
      </c>
      <c r="Q63" s="52">
        <f t="shared" si="33"/>
        <v>16984.8</v>
      </c>
      <c r="R63" s="17"/>
      <c r="S63" s="17"/>
    </row>
    <row r="64" spans="2:25" hidden="1" outlineLevel="1" x14ac:dyDescent="0.35">
      <c r="B64" s="53" t="s">
        <v>51</v>
      </c>
      <c r="C64" s="51">
        <f t="shared" si="25"/>
        <v>0.2359</v>
      </c>
      <c r="D64" s="52"/>
      <c r="E64" s="52"/>
      <c r="F64" s="52">
        <f t="shared" ref="F64:Q64" si="34">IF(F49&lt;78100,F49*$C64,78100*$C64)</f>
        <v>0</v>
      </c>
      <c r="G64" s="52">
        <f t="shared" si="34"/>
        <v>0</v>
      </c>
      <c r="H64" s="52">
        <f t="shared" si="34"/>
        <v>0</v>
      </c>
      <c r="I64" s="52">
        <f t="shared" si="34"/>
        <v>0</v>
      </c>
      <c r="J64" s="52">
        <f t="shared" si="34"/>
        <v>0</v>
      </c>
      <c r="K64" s="52">
        <f t="shared" si="34"/>
        <v>0</v>
      </c>
      <c r="L64" s="52">
        <f t="shared" si="34"/>
        <v>0</v>
      </c>
      <c r="M64" s="52">
        <f t="shared" si="34"/>
        <v>0</v>
      </c>
      <c r="N64" s="52">
        <f t="shared" si="34"/>
        <v>0</v>
      </c>
      <c r="O64" s="52">
        <f t="shared" si="34"/>
        <v>10936.7958</v>
      </c>
      <c r="P64" s="52">
        <f t="shared" si="34"/>
        <v>13890.7356</v>
      </c>
      <c r="Q64" s="52">
        <f t="shared" si="34"/>
        <v>15130.626</v>
      </c>
      <c r="R64" s="17"/>
      <c r="S64" s="17"/>
    </row>
    <row r="65" spans="2:19" hidden="1" outlineLevel="1" x14ac:dyDescent="0.35">
      <c r="B65" s="53" t="s">
        <v>52</v>
      </c>
      <c r="C65" s="51">
        <f t="shared" si="25"/>
        <v>0.2359</v>
      </c>
      <c r="D65" s="52"/>
      <c r="E65" s="52"/>
      <c r="F65" s="52">
        <f t="shared" ref="F65:Q65" si="35">IF(F50&lt;78100,F50*$C65,78100*$C65)</f>
        <v>0</v>
      </c>
      <c r="G65" s="52">
        <f t="shared" si="35"/>
        <v>0</v>
      </c>
      <c r="H65" s="52">
        <f t="shared" si="35"/>
        <v>0</v>
      </c>
      <c r="I65" s="52">
        <f t="shared" si="35"/>
        <v>0</v>
      </c>
      <c r="J65" s="52">
        <f t="shared" si="35"/>
        <v>0</v>
      </c>
      <c r="K65" s="52">
        <f t="shared" si="35"/>
        <v>0</v>
      </c>
      <c r="L65" s="52">
        <f t="shared" si="35"/>
        <v>0</v>
      </c>
      <c r="M65" s="52">
        <f t="shared" si="35"/>
        <v>0</v>
      </c>
      <c r="N65" s="52">
        <f t="shared" si="35"/>
        <v>0</v>
      </c>
      <c r="O65" s="52">
        <f t="shared" si="35"/>
        <v>0</v>
      </c>
      <c r="P65" s="52">
        <f t="shared" si="35"/>
        <v>10936.7958</v>
      </c>
      <c r="Q65" s="52">
        <f t="shared" si="35"/>
        <v>13890.7356</v>
      </c>
      <c r="R65" s="17"/>
      <c r="S65" s="17"/>
    </row>
    <row r="66" spans="2:19" hidden="1" outlineLevel="1" x14ac:dyDescent="0.35">
      <c r="B66" s="53" t="s">
        <v>53</v>
      </c>
      <c r="C66" s="51">
        <f t="shared" si="25"/>
        <v>0.2359</v>
      </c>
      <c r="D66" s="52"/>
      <c r="E66" s="52"/>
      <c r="F66" s="52">
        <f t="shared" ref="F66:Q66" si="36">IF(F51&lt;78100,F51*$C66,78100*$C66)</f>
        <v>0</v>
      </c>
      <c r="G66" s="52">
        <f t="shared" si="36"/>
        <v>0</v>
      </c>
      <c r="H66" s="52">
        <f t="shared" si="36"/>
        <v>0</v>
      </c>
      <c r="I66" s="52">
        <f t="shared" si="36"/>
        <v>0</v>
      </c>
      <c r="J66" s="52">
        <f t="shared" si="36"/>
        <v>0</v>
      </c>
      <c r="K66" s="52">
        <f t="shared" si="36"/>
        <v>0</v>
      </c>
      <c r="L66" s="52">
        <f t="shared" si="36"/>
        <v>0</v>
      </c>
      <c r="M66" s="52">
        <f t="shared" si="36"/>
        <v>0</v>
      </c>
      <c r="N66" s="52">
        <f t="shared" si="36"/>
        <v>0</v>
      </c>
      <c r="O66" s="52">
        <f t="shared" si="36"/>
        <v>0</v>
      </c>
      <c r="P66" s="52">
        <f t="shared" si="36"/>
        <v>0</v>
      </c>
      <c r="Q66" s="52">
        <f t="shared" si="36"/>
        <v>10936.7958</v>
      </c>
      <c r="R66" s="17"/>
      <c r="S66" s="17"/>
    </row>
    <row r="67" spans="2:19" collapsed="1" x14ac:dyDescent="0.35">
      <c r="B67" s="17" t="s">
        <v>55</v>
      </c>
      <c r="C67" s="20">
        <v>0.2359</v>
      </c>
      <c r="D67" s="17">
        <f t="shared" ref="D67:E67" si="37">SUM(D55:D66)*D$5</f>
        <v>0</v>
      </c>
      <c r="E67" s="17">
        <f t="shared" si="37"/>
        <v>0</v>
      </c>
      <c r="F67" s="17">
        <f>SUM(F55:F66)*F$5</f>
        <v>437471.83199999999</v>
      </c>
      <c r="G67" s="17">
        <f>SUM(G55:G66)*G$5</f>
        <v>993101.25600000005</v>
      </c>
      <c r="H67" s="17">
        <f t="shared" ref="H67:Q67" si="38">SUM(H55:H66)*H$5</f>
        <v>1598326.2959999999</v>
      </c>
      <c r="I67" s="17">
        <f t="shared" si="38"/>
        <v>2277718.2960000001</v>
      </c>
      <c r="J67" s="17">
        <f t="shared" si="38"/>
        <v>3014669.8959999997</v>
      </c>
      <c r="K67" s="17">
        <f t="shared" si="38"/>
        <v>3751621.4960000003</v>
      </c>
      <c r="L67" s="17">
        <f t="shared" si="38"/>
        <v>4488573.0960000008</v>
      </c>
      <c r="M67" s="17">
        <f t="shared" si="38"/>
        <v>5225524.6960000005</v>
      </c>
      <c r="N67" s="17">
        <f t="shared" si="38"/>
        <v>5962476.2960000001</v>
      </c>
      <c r="O67" s="17">
        <f>SUM(O55:O66)*O$5</f>
        <v>6699427.8960000016</v>
      </c>
      <c r="P67" s="17">
        <f>SUM(P55:P66)*P$5</f>
        <v>7436379.4960000003</v>
      </c>
      <c r="Q67" s="17">
        <f t="shared" si="38"/>
        <v>8173331.0959999999</v>
      </c>
      <c r="R67" s="17"/>
      <c r="S67" s="17"/>
    </row>
    <row r="68" spans="2:19" hidden="1" outlineLevel="1" x14ac:dyDescent="0.35">
      <c r="B68" s="50" t="str">
        <f>B81</f>
        <v>Samaksātais Soc.nod. dn daļa</v>
      </c>
      <c r="C68" s="51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17"/>
      <c r="S68" s="17"/>
    </row>
    <row r="69" spans="2:19" hidden="1" outlineLevel="1" x14ac:dyDescent="0.35">
      <c r="B69" s="53" t="s">
        <v>42</v>
      </c>
      <c r="C69" s="51">
        <f>C$81</f>
        <v>0.105</v>
      </c>
      <c r="D69" s="52"/>
      <c r="E69" s="52"/>
      <c r="F69" s="52">
        <f>IF(F40&lt;78100,F40*$C69,78100*$C69)</f>
        <v>4868.01</v>
      </c>
      <c r="G69" s="52">
        <f t="shared" ref="G69:Q69" si="39">IF(G40&lt;78100,G40*$C69,78100*$C69)</f>
        <v>6182.82</v>
      </c>
      <c r="H69" s="52">
        <f t="shared" si="39"/>
        <v>6734.7</v>
      </c>
      <c r="I69" s="52">
        <f t="shared" si="39"/>
        <v>7560</v>
      </c>
      <c r="J69" s="52">
        <f t="shared" si="39"/>
        <v>8200.5</v>
      </c>
      <c r="K69" s="52">
        <f t="shared" si="39"/>
        <v>8200.5</v>
      </c>
      <c r="L69" s="52">
        <f t="shared" si="39"/>
        <v>8200.5</v>
      </c>
      <c r="M69" s="52">
        <f t="shared" si="39"/>
        <v>8200.5</v>
      </c>
      <c r="N69" s="52">
        <f t="shared" si="39"/>
        <v>8200.5</v>
      </c>
      <c r="O69" s="52">
        <f t="shared" si="39"/>
        <v>8200.5</v>
      </c>
      <c r="P69" s="52">
        <f t="shared" si="39"/>
        <v>8200.5</v>
      </c>
      <c r="Q69" s="52">
        <f t="shared" si="39"/>
        <v>8200.5</v>
      </c>
      <c r="R69" s="17"/>
      <c r="S69" s="17"/>
    </row>
    <row r="70" spans="2:19" hidden="1" outlineLevel="1" x14ac:dyDescent="0.35">
      <c r="B70" s="53" t="s">
        <v>43</v>
      </c>
      <c r="C70" s="51">
        <f t="shared" ref="C70:C80" si="40">C$81</f>
        <v>0.105</v>
      </c>
      <c r="D70" s="52"/>
      <c r="E70" s="52"/>
      <c r="F70" s="52">
        <f t="shared" ref="F70:Q70" si="41">IF(F41&lt;78100,F41*$C70,78100*$C70)</f>
        <v>0</v>
      </c>
      <c r="G70" s="52">
        <f t="shared" si="41"/>
        <v>4868.01</v>
      </c>
      <c r="H70" s="52">
        <f t="shared" si="41"/>
        <v>6182.82</v>
      </c>
      <c r="I70" s="52">
        <f t="shared" si="41"/>
        <v>6734.7</v>
      </c>
      <c r="J70" s="52">
        <f t="shared" si="41"/>
        <v>7560</v>
      </c>
      <c r="K70" s="52">
        <f t="shared" si="41"/>
        <v>8200.5</v>
      </c>
      <c r="L70" s="52">
        <f t="shared" si="41"/>
        <v>8200.5</v>
      </c>
      <c r="M70" s="52">
        <f t="shared" si="41"/>
        <v>8200.5</v>
      </c>
      <c r="N70" s="52">
        <f t="shared" si="41"/>
        <v>8200.5</v>
      </c>
      <c r="O70" s="52">
        <f t="shared" si="41"/>
        <v>8200.5</v>
      </c>
      <c r="P70" s="52">
        <f t="shared" si="41"/>
        <v>8200.5</v>
      </c>
      <c r="Q70" s="52">
        <f t="shared" si="41"/>
        <v>8200.5</v>
      </c>
      <c r="R70" s="17"/>
      <c r="S70" s="17"/>
    </row>
    <row r="71" spans="2:19" hidden="1" outlineLevel="1" x14ac:dyDescent="0.35">
      <c r="B71" s="53" t="s">
        <v>44</v>
      </c>
      <c r="C71" s="51">
        <f t="shared" si="40"/>
        <v>0.105</v>
      </c>
      <c r="D71" s="52"/>
      <c r="E71" s="52"/>
      <c r="F71" s="52">
        <f t="shared" ref="F71:Q71" si="42">IF(F42&lt;78100,F42*$C71,78100*$C71)</f>
        <v>0</v>
      </c>
      <c r="G71" s="52">
        <f t="shared" si="42"/>
        <v>0</v>
      </c>
      <c r="H71" s="52">
        <f t="shared" si="42"/>
        <v>4868.01</v>
      </c>
      <c r="I71" s="52">
        <f t="shared" si="42"/>
        <v>6182.82</v>
      </c>
      <c r="J71" s="52">
        <f t="shared" si="42"/>
        <v>6734.7</v>
      </c>
      <c r="K71" s="52">
        <f t="shared" si="42"/>
        <v>7560</v>
      </c>
      <c r="L71" s="52">
        <f t="shared" si="42"/>
        <v>8200.5</v>
      </c>
      <c r="M71" s="52">
        <f t="shared" si="42"/>
        <v>8200.5</v>
      </c>
      <c r="N71" s="52">
        <f t="shared" si="42"/>
        <v>8200.5</v>
      </c>
      <c r="O71" s="52">
        <f t="shared" si="42"/>
        <v>8200.5</v>
      </c>
      <c r="P71" s="52">
        <f t="shared" si="42"/>
        <v>8200.5</v>
      </c>
      <c r="Q71" s="52">
        <f t="shared" si="42"/>
        <v>8200.5</v>
      </c>
      <c r="R71" s="17"/>
      <c r="S71" s="17"/>
    </row>
    <row r="72" spans="2:19" hidden="1" outlineLevel="1" x14ac:dyDescent="0.35">
      <c r="B72" s="53" t="s">
        <v>45</v>
      </c>
      <c r="C72" s="51">
        <f t="shared" si="40"/>
        <v>0.105</v>
      </c>
      <c r="D72" s="52"/>
      <c r="E72" s="52"/>
      <c r="F72" s="52">
        <f t="shared" ref="F72:Q72" si="43">IF(F43&lt;78100,F43*$C72,78100*$C72)</f>
        <v>0</v>
      </c>
      <c r="G72" s="52">
        <f t="shared" si="43"/>
        <v>0</v>
      </c>
      <c r="H72" s="52">
        <f t="shared" si="43"/>
        <v>0</v>
      </c>
      <c r="I72" s="52">
        <f t="shared" si="43"/>
        <v>4868.01</v>
      </c>
      <c r="J72" s="52">
        <f t="shared" si="43"/>
        <v>6182.82</v>
      </c>
      <c r="K72" s="52">
        <f t="shared" si="43"/>
        <v>6734.7</v>
      </c>
      <c r="L72" s="52">
        <f t="shared" si="43"/>
        <v>7560</v>
      </c>
      <c r="M72" s="52">
        <f t="shared" si="43"/>
        <v>8200.5</v>
      </c>
      <c r="N72" s="52">
        <f t="shared" si="43"/>
        <v>8200.5</v>
      </c>
      <c r="O72" s="52">
        <f t="shared" si="43"/>
        <v>8200.5</v>
      </c>
      <c r="P72" s="52">
        <f t="shared" si="43"/>
        <v>8200.5</v>
      </c>
      <c r="Q72" s="52">
        <f t="shared" si="43"/>
        <v>8200.5</v>
      </c>
      <c r="R72" s="17"/>
      <c r="S72" s="17"/>
    </row>
    <row r="73" spans="2:19" hidden="1" outlineLevel="1" x14ac:dyDescent="0.35">
      <c r="B73" s="53" t="s">
        <v>46</v>
      </c>
      <c r="C73" s="51">
        <f t="shared" si="40"/>
        <v>0.105</v>
      </c>
      <c r="D73" s="52"/>
      <c r="E73" s="52"/>
      <c r="F73" s="52">
        <f t="shared" ref="F73:Q73" si="44">IF(F44&lt;78100,F44*$C73,78100*$C73)</f>
        <v>0</v>
      </c>
      <c r="G73" s="52">
        <f t="shared" si="44"/>
        <v>0</v>
      </c>
      <c r="H73" s="52">
        <f t="shared" si="44"/>
        <v>0</v>
      </c>
      <c r="I73" s="52">
        <f t="shared" si="44"/>
        <v>0</v>
      </c>
      <c r="J73" s="52">
        <f t="shared" si="44"/>
        <v>4868.01</v>
      </c>
      <c r="K73" s="52">
        <f t="shared" si="44"/>
        <v>6182.82</v>
      </c>
      <c r="L73" s="52">
        <f t="shared" si="44"/>
        <v>6734.7</v>
      </c>
      <c r="M73" s="52">
        <f t="shared" si="44"/>
        <v>7560</v>
      </c>
      <c r="N73" s="52">
        <f t="shared" si="44"/>
        <v>8200.5</v>
      </c>
      <c r="O73" s="52">
        <f t="shared" si="44"/>
        <v>8200.5</v>
      </c>
      <c r="P73" s="52">
        <f t="shared" si="44"/>
        <v>8200.5</v>
      </c>
      <c r="Q73" s="52">
        <f t="shared" si="44"/>
        <v>8200.5</v>
      </c>
      <c r="R73" s="17"/>
      <c r="S73" s="17"/>
    </row>
    <row r="74" spans="2:19" hidden="1" outlineLevel="1" x14ac:dyDescent="0.35">
      <c r="B74" s="53" t="s">
        <v>47</v>
      </c>
      <c r="C74" s="51">
        <f t="shared" si="40"/>
        <v>0.105</v>
      </c>
      <c r="D74" s="52"/>
      <c r="E74" s="52"/>
      <c r="F74" s="52">
        <f t="shared" ref="F74:Q74" si="45">IF(F45&lt;78100,F45*$C74,78100*$C74)</f>
        <v>0</v>
      </c>
      <c r="G74" s="52">
        <f t="shared" si="45"/>
        <v>0</v>
      </c>
      <c r="H74" s="52">
        <f t="shared" si="45"/>
        <v>0</v>
      </c>
      <c r="I74" s="52">
        <f t="shared" si="45"/>
        <v>0</v>
      </c>
      <c r="J74" s="52">
        <f t="shared" si="45"/>
        <v>0</v>
      </c>
      <c r="K74" s="52">
        <f t="shared" si="45"/>
        <v>4868.01</v>
      </c>
      <c r="L74" s="52">
        <f t="shared" si="45"/>
        <v>6182.82</v>
      </c>
      <c r="M74" s="52">
        <f t="shared" si="45"/>
        <v>6734.7</v>
      </c>
      <c r="N74" s="52">
        <f t="shared" si="45"/>
        <v>7560</v>
      </c>
      <c r="O74" s="52">
        <f t="shared" si="45"/>
        <v>8200.5</v>
      </c>
      <c r="P74" s="52">
        <f t="shared" si="45"/>
        <v>8200.5</v>
      </c>
      <c r="Q74" s="52">
        <f t="shared" si="45"/>
        <v>8200.5</v>
      </c>
      <c r="R74" s="17"/>
      <c r="S74" s="17"/>
    </row>
    <row r="75" spans="2:19" hidden="1" outlineLevel="1" x14ac:dyDescent="0.35">
      <c r="B75" s="53" t="s">
        <v>48</v>
      </c>
      <c r="C75" s="51">
        <f t="shared" si="40"/>
        <v>0.105</v>
      </c>
      <c r="D75" s="52"/>
      <c r="E75" s="52"/>
      <c r="F75" s="52">
        <f t="shared" ref="F75:Q75" si="46">IF(F46&lt;78100,F46*$C75,78100*$C75)</f>
        <v>0</v>
      </c>
      <c r="G75" s="52">
        <f t="shared" si="46"/>
        <v>0</v>
      </c>
      <c r="H75" s="52">
        <f t="shared" si="46"/>
        <v>0</v>
      </c>
      <c r="I75" s="52">
        <f t="shared" si="46"/>
        <v>0</v>
      </c>
      <c r="J75" s="52">
        <f t="shared" si="46"/>
        <v>0</v>
      </c>
      <c r="K75" s="52">
        <f t="shared" si="46"/>
        <v>0</v>
      </c>
      <c r="L75" s="52">
        <f t="shared" si="46"/>
        <v>4868.01</v>
      </c>
      <c r="M75" s="52">
        <f t="shared" si="46"/>
        <v>6182.82</v>
      </c>
      <c r="N75" s="52">
        <f t="shared" si="46"/>
        <v>6734.7</v>
      </c>
      <c r="O75" s="52">
        <f t="shared" si="46"/>
        <v>7560</v>
      </c>
      <c r="P75" s="52">
        <f t="shared" si="46"/>
        <v>8200.5</v>
      </c>
      <c r="Q75" s="52">
        <f t="shared" si="46"/>
        <v>8200.5</v>
      </c>
      <c r="R75" s="17"/>
      <c r="S75" s="17"/>
    </row>
    <row r="76" spans="2:19" hidden="1" outlineLevel="1" x14ac:dyDescent="0.35">
      <c r="B76" s="53" t="s">
        <v>49</v>
      </c>
      <c r="C76" s="51">
        <f t="shared" si="40"/>
        <v>0.105</v>
      </c>
      <c r="D76" s="52"/>
      <c r="E76" s="52"/>
      <c r="F76" s="52">
        <f t="shared" ref="F76:Q76" si="47">IF(F47&lt;78100,F47*$C76,78100*$C76)</f>
        <v>0</v>
      </c>
      <c r="G76" s="52">
        <f t="shared" si="47"/>
        <v>0</v>
      </c>
      <c r="H76" s="52">
        <f t="shared" si="47"/>
        <v>0</v>
      </c>
      <c r="I76" s="52">
        <f t="shared" si="47"/>
        <v>0</v>
      </c>
      <c r="J76" s="52">
        <f t="shared" si="47"/>
        <v>0</v>
      </c>
      <c r="K76" s="52">
        <f t="shared" si="47"/>
        <v>0</v>
      </c>
      <c r="L76" s="52">
        <f t="shared" si="47"/>
        <v>0</v>
      </c>
      <c r="M76" s="52">
        <f t="shared" si="47"/>
        <v>4868.01</v>
      </c>
      <c r="N76" s="52">
        <f t="shared" si="47"/>
        <v>6182.82</v>
      </c>
      <c r="O76" s="52">
        <f t="shared" si="47"/>
        <v>6734.7</v>
      </c>
      <c r="P76" s="52">
        <f t="shared" si="47"/>
        <v>7560</v>
      </c>
      <c r="Q76" s="52">
        <f t="shared" si="47"/>
        <v>8200.5</v>
      </c>
      <c r="R76" s="17"/>
      <c r="S76" s="17"/>
    </row>
    <row r="77" spans="2:19" hidden="1" outlineLevel="1" x14ac:dyDescent="0.35">
      <c r="B77" s="53" t="s">
        <v>50</v>
      </c>
      <c r="C77" s="51">
        <f t="shared" si="40"/>
        <v>0.105</v>
      </c>
      <c r="D77" s="52"/>
      <c r="E77" s="52"/>
      <c r="F77" s="52">
        <f t="shared" ref="F77:Q77" si="48">IF(F48&lt;78100,F48*$C77,78100*$C77)</f>
        <v>0</v>
      </c>
      <c r="G77" s="52">
        <f t="shared" si="48"/>
        <v>0</v>
      </c>
      <c r="H77" s="52">
        <f t="shared" si="48"/>
        <v>0</v>
      </c>
      <c r="I77" s="52">
        <f t="shared" si="48"/>
        <v>0</v>
      </c>
      <c r="J77" s="52">
        <f t="shared" si="48"/>
        <v>0</v>
      </c>
      <c r="K77" s="52">
        <f t="shared" si="48"/>
        <v>0</v>
      </c>
      <c r="L77" s="52">
        <f t="shared" si="48"/>
        <v>0</v>
      </c>
      <c r="M77" s="52">
        <f t="shared" si="48"/>
        <v>0</v>
      </c>
      <c r="N77" s="52">
        <f t="shared" si="48"/>
        <v>4868.01</v>
      </c>
      <c r="O77" s="52">
        <f t="shared" si="48"/>
        <v>6182.82</v>
      </c>
      <c r="P77" s="52">
        <f t="shared" si="48"/>
        <v>6734.7</v>
      </c>
      <c r="Q77" s="52">
        <f t="shared" si="48"/>
        <v>7560</v>
      </c>
      <c r="R77" s="17"/>
      <c r="S77" s="17"/>
    </row>
    <row r="78" spans="2:19" hidden="1" outlineLevel="1" x14ac:dyDescent="0.35">
      <c r="B78" s="53" t="s">
        <v>51</v>
      </c>
      <c r="C78" s="51">
        <f t="shared" si="40"/>
        <v>0.105</v>
      </c>
      <c r="D78" s="52"/>
      <c r="E78" s="52"/>
      <c r="F78" s="52">
        <f t="shared" ref="F78:Q78" si="49">IF(F49&lt;78100,F49*$C78,78100*$C78)</f>
        <v>0</v>
      </c>
      <c r="G78" s="52">
        <f t="shared" si="49"/>
        <v>0</v>
      </c>
      <c r="H78" s="52">
        <f t="shared" si="49"/>
        <v>0</v>
      </c>
      <c r="I78" s="52">
        <f t="shared" si="49"/>
        <v>0</v>
      </c>
      <c r="J78" s="52">
        <f t="shared" si="49"/>
        <v>0</v>
      </c>
      <c r="K78" s="52">
        <f t="shared" si="49"/>
        <v>0</v>
      </c>
      <c r="L78" s="52">
        <f t="shared" si="49"/>
        <v>0</v>
      </c>
      <c r="M78" s="52">
        <f t="shared" si="49"/>
        <v>0</v>
      </c>
      <c r="N78" s="52">
        <f t="shared" si="49"/>
        <v>0</v>
      </c>
      <c r="O78" s="52">
        <f t="shared" si="49"/>
        <v>4868.01</v>
      </c>
      <c r="P78" s="52">
        <f t="shared" si="49"/>
        <v>6182.82</v>
      </c>
      <c r="Q78" s="52">
        <f t="shared" si="49"/>
        <v>6734.7</v>
      </c>
      <c r="R78" s="17"/>
      <c r="S78" s="17"/>
    </row>
    <row r="79" spans="2:19" hidden="1" outlineLevel="1" x14ac:dyDescent="0.35">
      <c r="B79" s="53" t="s">
        <v>52</v>
      </c>
      <c r="C79" s="51">
        <f t="shared" si="40"/>
        <v>0.105</v>
      </c>
      <c r="D79" s="52"/>
      <c r="E79" s="52"/>
      <c r="F79" s="52">
        <f t="shared" ref="F79:Q79" si="50">IF(F50&lt;78100,F50*$C79,78100*$C79)</f>
        <v>0</v>
      </c>
      <c r="G79" s="52">
        <f t="shared" si="50"/>
        <v>0</v>
      </c>
      <c r="H79" s="52">
        <f t="shared" si="50"/>
        <v>0</v>
      </c>
      <c r="I79" s="52">
        <f t="shared" si="50"/>
        <v>0</v>
      </c>
      <c r="J79" s="52">
        <f t="shared" si="50"/>
        <v>0</v>
      </c>
      <c r="K79" s="52">
        <f t="shared" si="50"/>
        <v>0</v>
      </c>
      <c r="L79" s="52">
        <f t="shared" si="50"/>
        <v>0</v>
      </c>
      <c r="M79" s="52">
        <f t="shared" si="50"/>
        <v>0</v>
      </c>
      <c r="N79" s="52">
        <f t="shared" si="50"/>
        <v>0</v>
      </c>
      <c r="O79" s="52">
        <f t="shared" si="50"/>
        <v>0</v>
      </c>
      <c r="P79" s="52">
        <f t="shared" si="50"/>
        <v>4868.01</v>
      </c>
      <c r="Q79" s="52">
        <f t="shared" si="50"/>
        <v>6182.82</v>
      </c>
      <c r="R79" s="17"/>
      <c r="S79" s="17"/>
    </row>
    <row r="80" spans="2:19" hidden="1" outlineLevel="1" x14ac:dyDescent="0.35">
      <c r="B80" s="53" t="s">
        <v>53</v>
      </c>
      <c r="C80" s="51">
        <f t="shared" si="40"/>
        <v>0.105</v>
      </c>
      <c r="D80" s="52"/>
      <c r="E80" s="52"/>
      <c r="F80" s="52">
        <f t="shared" ref="F80:Q80" si="51">IF(F51&lt;78100,F51*$C80,78100*$C80)</f>
        <v>0</v>
      </c>
      <c r="G80" s="52">
        <f t="shared" si="51"/>
        <v>0</v>
      </c>
      <c r="H80" s="52">
        <f t="shared" si="51"/>
        <v>0</v>
      </c>
      <c r="I80" s="52">
        <f t="shared" si="51"/>
        <v>0</v>
      </c>
      <c r="J80" s="52">
        <f t="shared" si="51"/>
        <v>0</v>
      </c>
      <c r="K80" s="52">
        <f t="shared" si="51"/>
        <v>0</v>
      </c>
      <c r="L80" s="52">
        <f t="shared" si="51"/>
        <v>0</v>
      </c>
      <c r="M80" s="52">
        <f t="shared" si="51"/>
        <v>0</v>
      </c>
      <c r="N80" s="52">
        <f t="shared" si="51"/>
        <v>0</v>
      </c>
      <c r="O80" s="52">
        <f t="shared" si="51"/>
        <v>0</v>
      </c>
      <c r="P80" s="52">
        <f t="shared" si="51"/>
        <v>0</v>
      </c>
      <c r="Q80" s="52">
        <f t="shared" si="51"/>
        <v>4868.01</v>
      </c>
      <c r="R80" s="17"/>
      <c r="S80" s="17"/>
    </row>
    <row r="81" spans="2:19" collapsed="1" x14ac:dyDescent="0.35">
      <c r="B81" s="17" t="s">
        <v>56</v>
      </c>
      <c r="C81" s="20">
        <v>0.105</v>
      </c>
      <c r="D81" s="17">
        <f t="shared" ref="D81" si="52">SUM(D69:D80)*D$5</f>
        <v>0</v>
      </c>
      <c r="E81" s="17">
        <f t="shared" ref="E81" si="53">SUM(E69:E80)*E$5</f>
        <v>0</v>
      </c>
      <c r="F81" s="17">
        <f t="shared" ref="F81:Q81" si="54">SUM(F69:F80)*F$5</f>
        <v>194720.40000000002</v>
      </c>
      <c r="G81" s="17">
        <f t="shared" si="54"/>
        <v>442033.2</v>
      </c>
      <c r="H81" s="17">
        <f t="shared" si="54"/>
        <v>711421.2</v>
      </c>
      <c r="I81" s="17">
        <f t="shared" si="54"/>
        <v>1013821.2</v>
      </c>
      <c r="J81" s="17">
        <f t="shared" si="54"/>
        <v>1341841.2</v>
      </c>
      <c r="K81" s="17">
        <f t="shared" si="54"/>
        <v>1669861.2000000002</v>
      </c>
      <c r="L81" s="17">
        <f t="shared" si="54"/>
        <v>1997881.2</v>
      </c>
      <c r="M81" s="17">
        <f t="shared" si="54"/>
        <v>2325901.2000000002</v>
      </c>
      <c r="N81" s="17">
        <f t="shared" si="54"/>
        <v>2653921.2000000002</v>
      </c>
      <c r="O81" s="17">
        <f t="shared" si="54"/>
        <v>2981941.1999999993</v>
      </c>
      <c r="P81" s="17">
        <f>SUM(P69:P80)*P$5</f>
        <v>3309961.1999999993</v>
      </c>
      <c r="Q81" s="17">
        <f t="shared" si="54"/>
        <v>3637981.1999999993</v>
      </c>
      <c r="R81" s="17"/>
      <c r="S81" s="17"/>
    </row>
    <row r="82" spans="2:19" hidden="1" outlineLevel="1" x14ac:dyDescent="0.35">
      <c r="B82" s="50" t="str">
        <f>B95</f>
        <v>Samaksātais Solidaritātes nodoklis 25%</v>
      </c>
      <c r="C82" s="51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17"/>
      <c r="S82" s="17"/>
    </row>
    <row r="83" spans="2:19" hidden="1" outlineLevel="1" x14ac:dyDescent="0.35">
      <c r="B83" s="53" t="s">
        <v>42</v>
      </c>
      <c r="C83" s="51">
        <f>C$95</f>
        <v>0.25</v>
      </c>
      <c r="D83" s="52"/>
      <c r="E83" s="52"/>
      <c r="F83" s="52">
        <f>IF(F40&gt;78100,(F40-78100)*$C83,0)</f>
        <v>0</v>
      </c>
      <c r="G83" s="52">
        <f t="shared" ref="G83:Q83" si="55">IF(G40&gt;78100,(G40-78100)*$C83,0)</f>
        <v>0</v>
      </c>
      <c r="H83" s="52">
        <f t="shared" si="55"/>
        <v>0</v>
      </c>
      <c r="I83" s="52">
        <f t="shared" si="55"/>
        <v>0</v>
      </c>
      <c r="J83" s="52">
        <f t="shared" si="55"/>
        <v>2540</v>
      </c>
      <c r="K83" s="52">
        <f t="shared" si="55"/>
        <v>2540</v>
      </c>
      <c r="L83" s="52">
        <f t="shared" si="55"/>
        <v>5120</v>
      </c>
      <c r="M83" s="52">
        <f t="shared" si="55"/>
        <v>5120</v>
      </c>
      <c r="N83" s="52">
        <f t="shared" si="55"/>
        <v>7079</v>
      </c>
      <c r="O83" s="52">
        <f t="shared" si="55"/>
        <v>7079</v>
      </c>
      <c r="P83" s="52">
        <f t="shared" si="55"/>
        <v>7079</v>
      </c>
      <c r="Q83" s="52">
        <f t="shared" si="55"/>
        <v>7079</v>
      </c>
      <c r="R83" s="17"/>
      <c r="S83" s="17"/>
    </row>
    <row r="84" spans="2:19" hidden="1" outlineLevel="1" x14ac:dyDescent="0.35">
      <c r="B84" s="53" t="s">
        <v>43</v>
      </c>
      <c r="C84" s="51">
        <f t="shared" ref="C84:C94" si="56">C$95</f>
        <v>0.25</v>
      </c>
      <c r="D84" s="52"/>
      <c r="E84" s="52"/>
      <c r="F84" s="52">
        <f>IF(F41&gt;78100,(F41-78100)*$C84,0)</f>
        <v>0</v>
      </c>
      <c r="G84" s="52">
        <f t="shared" ref="G84:Q84" si="57">IF(G41&gt;78100,(G41-78100)*$C84,0)</f>
        <v>0</v>
      </c>
      <c r="H84" s="52">
        <f t="shared" si="57"/>
        <v>0</v>
      </c>
      <c r="I84" s="52">
        <f t="shared" si="57"/>
        <v>0</v>
      </c>
      <c r="J84" s="52">
        <f t="shared" si="57"/>
        <v>0</v>
      </c>
      <c r="K84" s="52">
        <f t="shared" si="57"/>
        <v>2540</v>
      </c>
      <c r="L84" s="52">
        <f t="shared" si="57"/>
        <v>2540</v>
      </c>
      <c r="M84" s="52">
        <f t="shared" si="57"/>
        <v>5120</v>
      </c>
      <c r="N84" s="52">
        <f t="shared" si="57"/>
        <v>5120</v>
      </c>
      <c r="O84" s="52">
        <f t="shared" si="57"/>
        <v>7079</v>
      </c>
      <c r="P84" s="52">
        <f t="shared" si="57"/>
        <v>7079</v>
      </c>
      <c r="Q84" s="52">
        <f t="shared" si="57"/>
        <v>7079</v>
      </c>
      <c r="R84" s="17"/>
      <c r="S84" s="17"/>
    </row>
    <row r="85" spans="2:19" hidden="1" outlineLevel="1" x14ac:dyDescent="0.35">
      <c r="B85" s="53" t="s">
        <v>44</v>
      </c>
      <c r="C85" s="51">
        <f t="shared" si="56"/>
        <v>0.25</v>
      </c>
      <c r="D85" s="52"/>
      <c r="E85" s="52"/>
      <c r="F85" s="52">
        <f t="shared" ref="F85:Q85" si="58">IF(F42&gt;78100,(F42-78100)*$C85,0)</f>
        <v>0</v>
      </c>
      <c r="G85" s="52">
        <f t="shared" si="58"/>
        <v>0</v>
      </c>
      <c r="H85" s="52">
        <f t="shared" si="58"/>
        <v>0</v>
      </c>
      <c r="I85" s="52">
        <f t="shared" si="58"/>
        <v>0</v>
      </c>
      <c r="J85" s="52">
        <f t="shared" si="58"/>
        <v>0</v>
      </c>
      <c r="K85" s="52">
        <f t="shared" si="58"/>
        <v>0</v>
      </c>
      <c r="L85" s="52">
        <f t="shared" si="58"/>
        <v>2540</v>
      </c>
      <c r="M85" s="52">
        <f t="shared" si="58"/>
        <v>2540</v>
      </c>
      <c r="N85" s="52">
        <f t="shared" si="58"/>
        <v>5120</v>
      </c>
      <c r="O85" s="52">
        <f t="shared" si="58"/>
        <v>5120</v>
      </c>
      <c r="P85" s="52">
        <f t="shared" si="58"/>
        <v>7079</v>
      </c>
      <c r="Q85" s="52">
        <f t="shared" si="58"/>
        <v>7079</v>
      </c>
      <c r="R85" s="17"/>
      <c r="S85" s="17"/>
    </row>
    <row r="86" spans="2:19" hidden="1" outlineLevel="1" x14ac:dyDescent="0.35">
      <c r="B86" s="53" t="s">
        <v>45</v>
      </c>
      <c r="C86" s="51">
        <f t="shared" si="56"/>
        <v>0.25</v>
      </c>
      <c r="D86" s="52"/>
      <c r="E86" s="52"/>
      <c r="F86" s="52">
        <f>IF(F43&gt;78100,(F43-78100)*$C86,0)</f>
        <v>0</v>
      </c>
      <c r="G86" s="52">
        <f t="shared" ref="G86:Q86" si="59">IF(G43&gt;78100,(G43-78100)*$C86,0)</f>
        <v>0</v>
      </c>
      <c r="H86" s="52">
        <f t="shared" si="59"/>
        <v>0</v>
      </c>
      <c r="I86" s="52">
        <f t="shared" si="59"/>
        <v>0</v>
      </c>
      <c r="J86" s="52">
        <f t="shared" si="59"/>
        <v>0</v>
      </c>
      <c r="K86" s="52">
        <f t="shared" si="59"/>
        <v>0</v>
      </c>
      <c r="L86" s="52">
        <f t="shared" si="59"/>
        <v>0</v>
      </c>
      <c r="M86" s="52">
        <f t="shared" si="59"/>
        <v>2540</v>
      </c>
      <c r="N86" s="52">
        <f t="shared" si="59"/>
        <v>2540</v>
      </c>
      <c r="O86" s="52">
        <f t="shared" si="59"/>
        <v>5120</v>
      </c>
      <c r="P86" s="52">
        <f t="shared" si="59"/>
        <v>5120</v>
      </c>
      <c r="Q86" s="52">
        <f t="shared" si="59"/>
        <v>7079</v>
      </c>
      <c r="R86" s="17"/>
      <c r="S86" s="17"/>
    </row>
    <row r="87" spans="2:19" hidden="1" outlineLevel="1" x14ac:dyDescent="0.35">
      <c r="B87" s="53" t="s">
        <v>46</v>
      </c>
      <c r="C87" s="51">
        <f t="shared" si="56"/>
        <v>0.25</v>
      </c>
      <c r="D87" s="52"/>
      <c r="E87" s="52"/>
      <c r="F87" s="52">
        <f t="shared" ref="F87:Q87" si="60">IF(F44&gt;78100,(F44-78100)*$C87,0)</f>
        <v>0</v>
      </c>
      <c r="G87" s="52">
        <f t="shared" si="60"/>
        <v>0</v>
      </c>
      <c r="H87" s="52">
        <f t="shared" si="60"/>
        <v>0</v>
      </c>
      <c r="I87" s="52">
        <f t="shared" si="60"/>
        <v>0</v>
      </c>
      <c r="J87" s="52">
        <f t="shared" si="60"/>
        <v>0</v>
      </c>
      <c r="K87" s="52">
        <f t="shared" si="60"/>
        <v>0</v>
      </c>
      <c r="L87" s="52">
        <f t="shared" si="60"/>
        <v>0</v>
      </c>
      <c r="M87" s="52">
        <f t="shared" si="60"/>
        <v>0</v>
      </c>
      <c r="N87" s="52">
        <f t="shared" si="60"/>
        <v>2540</v>
      </c>
      <c r="O87" s="52">
        <f t="shared" si="60"/>
        <v>2540</v>
      </c>
      <c r="P87" s="52">
        <f t="shared" si="60"/>
        <v>5120</v>
      </c>
      <c r="Q87" s="52">
        <f t="shared" si="60"/>
        <v>5120</v>
      </c>
      <c r="R87" s="17"/>
      <c r="S87" s="17"/>
    </row>
    <row r="88" spans="2:19" hidden="1" outlineLevel="1" x14ac:dyDescent="0.35">
      <c r="B88" s="53" t="s">
        <v>47</v>
      </c>
      <c r="C88" s="51">
        <f t="shared" si="56"/>
        <v>0.25</v>
      </c>
      <c r="D88" s="52"/>
      <c r="E88" s="52"/>
      <c r="F88" s="52">
        <f t="shared" ref="F88:Q88" si="61">IF(F45&gt;78100,(F45-78100)*$C88,0)</f>
        <v>0</v>
      </c>
      <c r="G88" s="52">
        <f t="shared" si="61"/>
        <v>0</v>
      </c>
      <c r="H88" s="52">
        <f t="shared" si="61"/>
        <v>0</v>
      </c>
      <c r="I88" s="52">
        <f t="shared" si="61"/>
        <v>0</v>
      </c>
      <c r="J88" s="52">
        <f t="shared" si="61"/>
        <v>0</v>
      </c>
      <c r="K88" s="52">
        <f t="shared" si="61"/>
        <v>0</v>
      </c>
      <c r="L88" s="52">
        <f t="shared" si="61"/>
        <v>0</v>
      </c>
      <c r="M88" s="52">
        <f t="shared" si="61"/>
        <v>0</v>
      </c>
      <c r="N88" s="52">
        <f t="shared" si="61"/>
        <v>0</v>
      </c>
      <c r="O88" s="52">
        <f t="shared" si="61"/>
        <v>2540</v>
      </c>
      <c r="P88" s="52">
        <f>IF(P45&gt;78100,(P45-78100)*$C88,0)</f>
        <v>2540</v>
      </c>
      <c r="Q88" s="52">
        <f t="shared" si="61"/>
        <v>5120</v>
      </c>
      <c r="R88" s="17"/>
      <c r="S88" s="17"/>
    </row>
    <row r="89" spans="2:19" hidden="1" outlineLevel="1" x14ac:dyDescent="0.35">
      <c r="B89" s="53" t="s">
        <v>48</v>
      </c>
      <c r="C89" s="51">
        <f t="shared" si="56"/>
        <v>0.25</v>
      </c>
      <c r="D89" s="52"/>
      <c r="E89" s="52"/>
      <c r="F89" s="52">
        <f t="shared" ref="F89:Q89" si="62">IF(F46&gt;78100,(F46-78100)*$C89,0)</f>
        <v>0</v>
      </c>
      <c r="G89" s="52">
        <f t="shared" si="62"/>
        <v>0</v>
      </c>
      <c r="H89" s="52">
        <f t="shared" si="62"/>
        <v>0</v>
      </c>
      <c r="I89" s="52">
        <f t="shared" si="62"/>
        <v>0</v>
      </c>
      <c r="J89" s="52">
        <f t="shared" si="62"/>
        <v>0</v>
      </c>
      <c r="K89" s="52">
        <f t="shared" si="62"/>
        <v>0</v>
      </c>
      <c r="L89" s="52">
        <f t="shared" si="62"/>
        <v>0</v>
      </c>
      <c r="M89" s="52">
        <f t="shared" si="62"/>
        <v>0</v>
      </c>
      <c r="N89" s="52">
        <f t="shared" si="62"/>
        <v>0</v>
      </c>
      <c r="O89" s="52">
        <f t="shared" si="62"/>
        <v>0</v>
      </c>
      <c r="P89" s="52">
        <f t="shared" si="62"/>
        <v>2540</v>
      </c>
      <c r="Q89" s="52">
        <f t="shared" si="62"/>
        <v>2540</v>
      </c>
      <c r="R89" s="17"/>
      <c r="S89" s="17"/>
    </row>
    <row r="90" spans="2:19" hidden="1" outlineLevel="1" x14ac:dyDescent="0.35">
      <c r="B90" s="53" t="s">
        <v>49</v>
      </c>
      <c r="C90" s="51">
        <f t="shared" si="56"/>
        <v>0.25</v>
      </c>
      <c r="D90" s="52"/>
      <c r="E90" s="52"/>
      <c r="F90" s="52">
        <f t="shared" ref="F90:Q90" si="63">IF(F47&gt;78100,(F47-78100)*$C90,0)</f>
        <v>0</v>
      </c>
      <c r="G90" s="52">
        <f t="shared" si="63"/>
        <v>0</v>
      </c>
      <c r="H90" s="52">
        <f t="shared" si="63"/>
        <v>0</v>
      </c>
      <c r="I90" s="52">
        <f t="shared" si="63"/>
        <v>0</v>
      </c>
      <c r="J90" s="52">
        <f t="shared" si="63"/>
        <v>0</v>
      </c>
      <c r="K90" s="52">
        <f t="shared" si="63"/>
        <v>0</v>
      </c>
      <c r="L90" s="52">
        <f t="shared" si="63"/>
        <v>0</v>
      </c>
      <c r="M90" s="52">
        <f t="shared" si="63"/>
        <v>0</v>
      </c>
      <c r="N90" s="52">
        <f t="shared" si="63"/>
        <v>0</v>
      </c>
      <c r="O90" s="52">
        <f t="shared" si="63"/>
        <v>0</v>
      </c>
      <c r="P90" s="52">
        <f t="shared" si="63"/>
        <v>0</v>
      </c>
      <c r="Q90" s="52">
        <f t="shared" si="63"/>
        <v>2540</v>
      </c>
      <c r="R90" s="17"/>
      <c r="S90" s="17"/>
    </row>
    <row r="91" spans="2:19" hidden="1" outlineLevel="1" x14ac:dyDescent="0.35">
      <c r="B91" s="53" t="s">
        <v>50</v>
      </c>
      <c r="C91" s="51">
        <f t="shared" si="56"/>
        <v>0.25</v>
      </c>
      <c r="D91" s="52"/>
      <c r="E91" s="52"/>
      <c r="F91" s="52">
        <f t="shared" ref="F91:Q91" si="64">IF(F48&gt;78100,(F48-78100)*$C91,0)</f>
        <v>0</v>
      </c>
      <c r="G91" s="52">
        <f t="shared" si="64"/>
        <v>0</v>
      </c>
      <c r="H91" s="52">
        <f t="shared" si="64"/>
        <v>0</v>
      </c>
      <c r="I91" s="52">
        <f t="shared" si="64"/>
        <v>0</v>
      </c>
      <c r="J91" s="52">
        <f t="shared" si="64"/>
        <v>0</v>
      </c>
      <c r="K91" s="52">
        <f t="shared" si="64"/>
        <v>0</v>
      </c>
      <c r="L91" s="52">
        <f t="shared" si="64"/>
        <v>0</v>
      </c>
      <c r="M91" s="52">
        <f t="shared" si="64"/>
        <v>0</v>
      </c>
      <c r="N91" s="52">
        <f t="shared" si="64"/>
        <v>0</v>
      </c>
      <c r="O91" s="52">
        <f t="shared" si="64"/>
        <v>0</v>
      </c>
      <c r="P91" s="52">
        <f t="shared" si="64"/>
        <v>0</v>
      </c>
      <c r="Q91" s="52">
        <f t="shared" si="64"/>
        <v>0</v>
      </c>
      <c r="R91" s="17"/>
      <c r="S91" s="17"/>
    </row>
    <row r="92" spans="2:19" hidden="1" outlineLevel="1" x14ac:dyDescent="0.35">
      <c r="B92" s="53" t="s">
        <v>51</v>
      </c>
      <c r="C92" s="51">
        <f t="shared" si="56"/>
        <v>0.25</v>
      </c>
      <c r="D92" s="52"/>
      <c r="E92" s="52"/>
      <c r="F92" s="52">
        <f t="shared" ref="F92:Q92" si="65">IF(F49&gt;78100,(F49-78100)*$C92,0)</f>
        <v>0</v>
      </c>
      <c r="G92" s="52">
        <f t="shared" si="65"/>
        <v>0</v>
      </c>
      <c r="H92" s="52">
        <f t="shared" si="65"/>
        <v>0</v>
      </c>
      <c r="I92" s="52">
        <f t="shared" si="65"/>
        <v>0</v>
      </c>
      <c r="J92" s="52">
        <f t="shared" si="65"/>
        <v>0</v>
      </c>
      <c r="K92" s="52">
        <f t="shared" si="65"/>
        <v>0</v>
      </c>
      <c r="L92" s="52">
        <f t="shared" si="65"/>
        <v>0</v>
      </c>
      <c r="M92" s="52">
        <f t="shared" si="65"/>
        <v>0</v>
      </c>
      <c r="N92" s="52">
        <f t="shared" si="65"/>
        <v>0</v>
      </c>
      <c r="O92" s="52">
        <f t="shared" si="65"/>
        <v>0</v>
      </c>
      <c r="P92" s="52">
        <f t="shared" si="65"/>
        <v>0</v>
      </c>
      <c r="Q92" s="52">
        <f t="shared" si="65"/>
        <v>0</v>
      </c>
      <c r="R92" s="17"/>
      <c r="S92" s="17"/>
    </row>
    <row r="93" spans="2:19" hidden="1" outlineLevel="1" x14ac:dyDescent="0.35">
      <c r="B93" s="53" t="s">
        <v>52</v>
      </c>
      <c r="C93" s="51">
        <f t="shared" si="56"/>
        <v>0.25</v>
      </c>
      <c r="D93" s="52"/>
      <c r="E93" s="52"/>
      <c r="F93" s="52">
        <f t="shared" ref="F93:Q93" si="66">IF(F50&gt;78100,(F50-78100)*$C93,0)</f>
        <v>0</v>
      </c>
      <c r="G93" s="52">
        <f t="shared" si="66"/>
        <v>0</v>
      </c>
      <c r="H93" s="52">
        <f t="shared" si="66"/>
        <v>0</v>
      </c>
      <c r="I93" s="52">
        <f t="shared" si="66"/>
        <v>0</v>
      </c>
      <c r="J93" s="52">
        <f t="shared" si="66"/>
        <v>0</v>
      </c>
      <c r="K93" s="52">
        <f t="shared" si="66"/>
        <v>0</v>
      </c>
      <c r="L93" s="52">
        <f t="shared" si="66"/>
        <v>0</v>
      </c>
      <c r="M93" s="52">
        <f t="shared" si="66"/>
        <v>0</v>
      </c>
      <c r="N93" s="52">
        <f t="shared" si="66"/>
        <v>0</v>
      </c>
      <c r="O93" s="52">
        <f t="shared" si="66"/>
        <v>0</v>
      </c>
      <c r="P93" s="52">
        <f t="shared" si="66"/>
        <v>0</v>
      </c>
      <c r="Q93" s="52">
        <f t="shared" si="66"/>
        <v>0</v>
      </c>
      <c r="R93" s="17"/>
      <c r="S93" s="17"/>
    </row>
    <row r="94" spans="2:19" hidden="1" outlineLevel="1" x14ac:dyDescent="0.35">
      <c r="B94" s="53" t="s">
        <v>53</v>
      </c>
      <c r="C94" s="51">
        <f t="shared" si="56"/>
        <v>0.25</v>
      </c>
      <c r="D94" s="52"/>
      <c r="E94" s="52"/>
      <c r="F94" s="52">
        <f t="shared" ref="F94:Q94" si="67">IF(F51&gt;78100,(F51-78100)*$C94,0)</f>
        <v>0</v>
      </c>
      <c r="G94" s="52">
        <f t="shared" si="67"/>
        <v>0</v>
      </c>
      <c r="H94" s="52">
        <f t="shared" si="67"/>
        <v>0</v>
      </c>
      <c r="I94" s="52">
        <f t="shared" si="67"/>
        <v>0</v>
      </c>
      <c r="J94" s="52">
        <f t="shared" si="67"/>
        <v>0</v>
      </c>
      <c r="K94" s="52">
        <f t="shared" si="67"/>
        <v>0</v>
      </c>
      <c r="L94" s="52">
        <f t="shared" si="67"/>
        <v>0</v>
      </c>
      <c r="M94" s="52">
        <f t="shared" si="67"/>
        <v>0</v>
      </c>
      <c r="N94" s="52">
        <f t="shared" si="67"/>
        <v>0</v>
      </c>
      <c r="O94" s="52">
        <f t="shared" si="67"/>
        <v>0</v>
      </c>
      <c r="P94" s="52">
        <f t="shared" si="67"/>
        <v>0</v>
      </c>
      <c r="Q94" s="52">
        <f t="shared" si="67"/>
        <v>0</v>
      </c>
      <c r="R94" s="17"/>
      <c r="S94" s="17"/>
    </row>
    <row r="95" spans="2:19" collapsed="1" x14ac:dyDescent="0.35">
      <c r="B95" s="17" t="s">
        <v>78</v>
      </c>
      <c r="C95" s="20">
        <v>0.25</v>
      </c>
      <c r="D95" s="17">
        <f t="shared" ref="D95" si="68">SUM(D83:D94)*D$5</f>
        <v>0</v>
      </c>
      <c r="E95" s="17">
        <f>SUM(E83:E94)*E$5</f>
        <v>0</v>
      </c>
      <c r="F95" s="17">
        <f>SUM(F83:F94)*F$5</f>
        <v>0</v>
      </c>
      <c r="G95" s="17">
        <f>SUM(G83:G94)*G$5</f>
        <v>0</v>
      </c>
      <c r="H95" s="17">
        <f t="shared" ref="H95" si="69">SUM(H83:H94)*H$5</f>
        <v>0</v>
      </c>
      <c r="I95" s="17">
        <f t="shared" ref="I95" si="70">SUM(I83:I94)*I$5</f>
        <v>0</v>
      </c>
      <c r="J95" s="17">
        <f t="shared" ref="J95:P95" si="71">SUM(J83:J94)*J$5</f>
        <v>101600</v>
      </c>
      <c r="K95" s="17">
        <f t="shared" si="71"/>
        <v>203200</v>
      </c>
      <c r="L95" s="17">
        <f t="shared" si="71"/>
        <v>408000</v>
      </c>
      <c r="M95" s="17">
        <f t="shared" si="71"/>
        <v>612800</v>
      </c>
      <c r="N95" s="17">
        <f t="shared" si="71"/>
        <v>895960</v>
      </c>
      <c r="O95" s="17">
        <f t="shared" si="71"/>
        <v>1179120</v>
      </c>
      <c r="P95" s="17">
        <f t="shared" si="71"/>
        <v>1462280</v>
      </c>
      <c r="Q95" s="17">
        <f t="shared" ref="Q95" si="72">SUM(Q83:Q94)*Q$5</f>
        <v>1745440</v>
      </c>
      <c r="R95" s="17"/>
      <c r="S95" s="17"/>
    </row>
    <row r="96" spans="2:19" hidden="1" outlineLevel="1" x14ac:dyDescent="0.35">
      <c r="B96" s="50" t="str">
        <f>B109</f>
        <v>Samaksātais IIN 20%</v>
      </c>
      <c r="C96" s="51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17"/>
      <c r="S96" s="17"/>
    </row>
    <row r="97" spans="2:19" hidden="1" outlineLevel="1" x14ac:dyDescent="0.35">
      <c r="B97" s="53" t="s">
        <v>42</v>
      </c>
      <c r="C97" s="51">
        <f>C$109</f>
        <v>0.2</v>
      </c>
      <c r="D97" s="52"/>
      <c r="E97" s="52"/>
      <c r="F97" s="52">
        <f>IF(F69&gt;0,(1667*12-SUM(F69))*$C97,0)</f>
        <v>3027.1980000000003</v>
      </c>
      <c r="G97" s="52">
        <f t="shared" ref="G97:Q97" si="73">IF(G69&gt;0,(1667*12-SUM(G69))*$C97,0)</f>
        <v>2764.2360000000003</v>
      </c>
      <c r="H97" s="52">
        <f t="shared" si="73"/>
        <v>2653.86</v>
      </c>
      <c r="I97" s="52">
        <f t="shared" si="73"/>
        <v>2488.8000000000002</v>
      </c>
      <c r="J97" s="52">
        <f t="shared" si="73"/>
        <v>2360.7000000000003</v>
      </c>
      <c r="K97" s="52">
        <f t="shared" si="73"/>
        <v>2360.7000000000003</v>
      </c>
      <c r="L97" s="52">
        <f t="shared" si="73"/>
        <v>2360.7000000000003</v>
      </c>
      <c r="M97" s="52">
        <f t="shared" si="73"/>
        <v>2360.7000000000003</v>
      </c>
      <c r="N97" s="52">
        <f t="shared" si="73"/>
        <v>2360.7000000000003</v>
      </c>
      <c r="O97" s="52">
        <f t="shared" si="73"/>
        <v>2360.7000000000003</v>
      </c>
      <c r="P97" s="52">
        <f t="shared" si="73"/>
        <v>2360.7000000000003</v>
      </c>
      <c r="Q97" s="52">
        <f t="shared" si="73"/>
        <v>2360.7000000000003</v>
      </c>
      <c r="R97" s="17"/>
      <c r="S97" s="17"/>
    </row>
    <row r="98" spans="2:19" hidden="1" outlineLevel="1" x14ac:dyDescent="0.35">
      <c r="B98" s="53" t="s">
        <v>43</v>
      </c>
      <c r="C98" s="51">
        <f t="shared" ref="C98:C108" si="74">C$109</f>
        <v>0.2</v>
      </c>
      <c r="D98" s="52"/>
      <c r="E98" s="52"/>
      <c r="F98" s="52">
        <f>IF(F70&gt;0,(1667*12-SUM(F70))*$C98,0)</f>
        <v>0</v>
      </c>
      <c r="G98" s="52">
        <f t="shared" ref="G98:Q98" si="75">IF(G70&gt;0,(1667*12-SUM(G70))*$C98,0)</f>
        <v>3027.1980000000003</v>
      </c>
      <c r="H98" s="52">
        <f t="shared" si="75"/>
        <v>2764.2360000000003</v>
      </c>
      <c r="I98" s="52">
        <f t="shared" si="75"/>
        <v>2653.86</v>
      </c>
      <c r="J98" s="52">
        <f t="shared" si="75"/>
        <v>2488.8000000000002</v>
      </c>
      <c r="K98" s="52">
        <f t="shared" si="75"/>
        <v>2360.7000000000003</v>
      </c>
      <c r="L98" s="52">
        <f t="shared" si="75"/>
        <v>2360.7000000000003</v>
      </c>
      <c r="M98" s="52">
        <f t="shared" si="75"/>
        <v>2360.7000000000003</v>
      </c>
      <c r="N98" s="52">
        <f t="shared" si="75"/>
        <v>2360.7000000000003</v>
      </c>
      <c r="O98" s="52">
        <f t="shared" si="75"/>
        <v>2360.7000000000003</v>
      </c>
      <c r="P98" s="52">
        <f t="shared" si="75"/>
        <v>2360.7000000000003</v>
      </c>
      <c r="Q98" s="52">
        <f t="shared" si="75"/>
        <v>2360.7000000000003</v>
      </c>
      <c r="R98" s="17"/>
      <c r="S98" s="17"/>
    </row>
    <row r="99" spans="2:19" hidden="1" outlineLevel="1" x14ac:dyDescent="0.35">
      <c r="B99" s="53" t="s">
        <v>44</v>
      </c>
      <c r="C99" s="51">
        <f t="shared" si="74"/>
        <v>0.2</v>
      </c>
      <c r="D99" s="52"/>
      <c r="E99" s="52"/>
      <c r="F99" s="52">
        <f t="shared" ref="F99:Q99" si="76">IF(F71&gt;0,(1667*12-SUM(F71))*$C99,0)</f>
        <v>0</v>
      </c>
      <c r="G99" s="52">
        <f t="shared" si="76"/>
        <v>0</v>
      </c>
      <c r="H99" s="52">
        <f>IF(H71&gt;0,(1667*12-SUM(H71))*$C99,0)</f>
        <v>3027.1980000000003</v>
      </c>
      <c r="I99" s="52">
        <f t="shared" si="76"/>
        <v>2764.2360000000003</v>
      </c>
      <c r="J99" s="52">
        <f t="shared" si="76"/>
        <v>2653.86</v>
      </c>
      <c r="K99" s="52">
        <f t="shared" si="76"/>
        <v>2488.8000000000002</v>
      </c>
      <c r="L99" s="52">
        <f t="shared" si="76"/>
        <v>2360.7000000000003</v>
      </c>
      <c r="M99" s="52">
        <f t="shared" si="76"/>
        <v>2360.7000000000003</v>
      </c>
      <c r="N99" s="52">
        <f t="shared" si="76"/>
        <v>2360.7000000000003</v>
      </c>
      <c r="O99" s="52">
        <f t="shared" si="76"/>
        <v>2360.7000000000003</v>
      </c>
      <c r="P99" s="52">
        <f t="shared" si="76"/>
        <v>2360.7000000000003</v>
      </c>
      <c r="Q99" s="52">
        <f t="shared" si="76"/>
        <v>2360.7000000000003</v>
      </c>
      <c r="R99" s="17"/>
      <c r="S99" s="17"/>
    </row>
    <row r="100" spans="2:19" hidden="1" outlineLevel="1" x14ac:dyDescent="0.35">
      <c r="B100" s="53" t="s">
        <v>45</v>
      </c>
      <c r="C100" s="51">
        <f t="shared" si="74"/>
        <v>0.2</v>
      </c>
      <c r="D100" s="52"/>
      <c r="E100" s="52"/>
      <c r="F100" s="52">
        <f t="shared" ref="F100:Q100" si="77">IF(F72&gt;0,(1667*12-SUM(F72))*$C100,0)</f>
        <v>0</v>
      </c>
      <c r="G100" s="52">
        <f t="shared" si="77"/>
        <v>0</v>
      </c>
      <c r="H100" s="52">
        <f>IF(H72&gt;0,(1667*12-SUM(H72))*$C100,0)</f>
        <v>0</v>
      </c>
      <c r="I100" s="52">
        <f t="shared" si="77"/>
        <v>3027.1980000000003</v>
      </c>
      <c r="J100" s="52">
        <f t="shared" si="77"/>
        <v>2764.2360000000003</v>
      </c>
      <c r="K100" s="52">
        <f t="shared" si="77"/>
        <v>2653.86</v>
      </c>
      <c r="L100" s="52">
        <f t="shared" si="77"/>
        <v>2488.8000000000002</v>
      </c>
      <c r="M100" s="52">
        <f t="shared" si="77"/>
        <v>2360.7000000000003</v>
      </c>
      <c r="N100" s="52">
        <f t="shared" si="77"/>
        <v>2360.7000000000003</v>
      </c>
      <c r="O100" s="52">
        <f t="shared" si="77"/>
        <v>2360.7000000000003</v>
      </c>
      <c r="P100" s="52">
        <f t="shared" si="77"/>
        <v>2360.7000000000003</v>
      </c>
      <c r="Q100" s="52">
        <f t="shared" si="77"/>
        <v>2360.7000000000003</v>
      </c>
      <c r="R100" s="17"/>
      <c r="S100" s="17"/>
    </row>
    <row r="101" spans="2:19" hidden="1" outlineLevel="1" x14ac:dyDescent="0.35">
      <c r="B101" s="53" t="s">
        <v>46</v>
      </c>
      <c r="C101" s="51">
        <f t="shared" si="74"/>
        <v>0.2</v>
      </c>
      <c r="D101" s="52"/>
      <c r="E101" s="52"/>
      <c r="F101" s="52">
        <f t="shared" ref="F101:Q101" si="78">IF(F73&gt;0,(1667*12-SUM(F73))*$C101,0)</f>
        <v>0</v>
      </c>
      <c r="G101" s="52">
        <f t="shared" si="78"/>
        <v>0</v>
      </c>
      <c r="H101" s="52">
        <f t="shared" si="78"/>
        <v>0</v>
      </c>
      <c r="I101" s="52">
        <f t="shared" si="78"/>
        <v>0</v>
      </c>
      <c r="J101" s="52">
        <f>IF(J73&gt;0,(1667*12-SUM(J73))*$C101,0)</f>
        <v>3027.1980000000003</v>
      </c>
      <c r="K101" s="52">
        <f t="shared" si="78"/>
        <v>2764.2360000000003</v>
      </c>
      <c r="L101" s="52">
        <f t="shared" si="78"/>
        <v>2653.86</v>
      </c>
      <c r="M101" s="52">
        <f t="shared" si="78"/>
        <v>2488.8000000000002</v>
      </c>
      <c r="N101" s="52">
        <f t="shared" si="78"/>
        <v>2360.7000000000003</v>
      </c>
      <c r="O101" s="52">
        <f t="shared" si="78"/>
        <v>2360.7000000000003</v>
      </c>
      <c r="P101" s="52">
        <f t="shared" si="78"/>
        <v>2360.7000000000003</v>
      </c>
      <c r="Q101" s="52">
        <f t="shared" si="78"/>
        <v>2360.7000000000003</v>
      </c>
      <c r="R101" s="17"/>
      <c r="S101" s="17"/>
    </row>
    <row r="102" spans="2:19" hidden="1" outlineLevel="1" x14ac:dyDescent="0.35">
      <c r="B102" s="53" t="s">
        <v>47</v>
      </c>
      <c r="C102" s="51">
        <f t="shared" si="74"/>
        <v>0.2</v>
      </c>
      <c r="D102" s="52"/>
      <c r="E102" s="52"/>
      <c r="F102" s="52">
        <f t="shared" ref="F102:Q102" si="79">IF(F74&gt;0,(1667*12-SUM(F74))*$C102,0)</f>
        <v>0</v>
      </c>
      <c r="G102" s="52">
        <f t="shared" si="79"/>
        <v>0</v>
      </c>
      <c r="H102" s="52">
        <f t="shared" si="79"/>
        <v>0</v>
      </c>
      <c r="I102" s="52">
        <f t="shared" si="79"/>
        <v>0</v>
      </c>
      <c r="J102" s="52">
        <f t="shared" si="79"/>
        <v>0</v>
      </c>
      <c r="K102" s="52">
        <f t="shared" si="79"/>
        <v>3027.1980000000003</v>
      </c>
      <c r="L102" s="52">
        <f t="shared" si="79"/>
        <v>2764.2360000000003</v>
      </c>
      <c r="M102" s="52">
        <f t="shared" si="79"/>
        <v>2653.86</v>
      </c>
      <c r="N102" s="52">
        <f t="shared" si="79"/>
        <v>2488.8000000000002</v>
      </c>
      <c r="O102" s="52">
        <f t="shared" si="79"/>
        <v>2360.7000000000003</v>
      </c>
      <c r="P102" s="52">
        <f t="shared" si="79"/>
        <v>2360.7000000000003</v>
      </c>
      <c r="Q102" s="52">
        <f t="shared" si="79"/>
        <v>2360.7000000000003</v>
      </c>
      <c r="R102" s="17"/>
      <c r="S102" s="17"/>
    </row>
    <row r="103" spans="2:19" hidden="1" outlineLevel="1" x14ac:dyDescent="0.35">
      <c r="B103" s="53" t="s">
        <v>48</v>
      </c>
      <c r="C103" s="51">
        <f t="shared" si="74"/>
        <v>0.2</v>
      </c>
      <c r="D103" s="52"/>
      <c r="E103" s="52"/>
      <c r="F103" s="52">
        <f t="shared" ref="F103:Q103" si="80">IF(F75&gt;0,(1667*12-SUM(F75))*$C103,0)</f>
        <v>0</v>
      </c>
      <c r="G103" s="52">
        <f t="shared" si="80"/>
        <v>0</v>
      </c>
      <c r="H103" s="52">
        <f t="shared" si="80"/>
        <v>0</v>
      </c>
      <c r="I103" s="52">
        <f t="shared" si="80"/>
        <v>0</v>
      </c>
      <c r="J103" s="52">
        <f t="shared" si="80"/>
        <v>0</v>
      </c>
      <c r="K103" s="52">
        <f t="shared" si="80"/>
        <v>0</v>
      </c>
      <c r="L103" s="52">
        <f t="shared" si="80"/>
        <v>3027.1980000000003</v>
      </c>
      <c r="M103" s="52">
        <f t="shared" si="80"/>
        <v>2764.2360000000003</v>
      </c>
      <c r="N103" s="52">
        <f t="shared" si="80"/>
        <v>2653.86</v>
      </c>
      <c r="O103" s="52">
        <f t="shared" si="80"/>
        <v>2488.8000000000002</v>
      </c>
      <c r="P103" s="52">
        <f t="shared" si="80"/>
        <v>2360.7000000000003</v>
      </c>
      <c r="Q103" s="52">
        <f t="shared" si="80"/>
        <v>2360.7000000000003</v>
      </c>
      <c r="R103" s="17"/>
      <c r="S103" s="17"/>
    </row>
    <row r="104" spans="2:19" hidden="1" outlineLevel="1" x14ac:dyDescent="0.35">
      <c r="B104" s="53" t="s">
        <v>49</v>
      </c>
      <c r="C104" s="51">
        <f t="shared" si="74"/>
        <v>0.2</v>
      </c>
      <c r="D104" s="52"/>
      <c r="E104" s="52"/>
      <c r="F104" s="52">
        <f t="shared" ref="F104:Q104" si="81">IF(F76&gt;0,(1667*12-SUM(F76))*$C104,0)</f>
        <v>0</v>
      </c>
      <c r="G104" s="52">
        <f t="shared" si="81"/>
        <v>0</v>
      </c>
      <c r="H104" s="52">
        <f t="shared" si="81"/>
        <v>0</v>
      </c>
      <c r="I104" s="52">
        <f t="shared" si="81"/>
        <v>0</v>
      </c>
      <c r="J104" s="52">
        <f t="shared" si="81"/>
        <v>0</v>
      </c>
      <c r="K104" s="52">
        <f t="shared" si="81"/>
        <v>0</v>
      </c>
      <c r="L104" s="52">
        <f t="shared" si="81"/>
        <v>0</v>
      </c>
      <c r="M104" s="52">
        <f t="shared" si="81"/>
        <v>3027.1980000000003</v>
      </c>
      <c r="N104" s="52">
        <f t="shared" si="81"/>
        <v>2764.2360000000003</v>
      </c>
      <c r="O104" s="52">
        <f t="shared" si="81"/>
        <v>2653.86</v>
      </c>
      <c r="P104" s="52">
        <f t="shared" si="81"/>
        <v>2488.8000000000002</v>
      </c>
      <c r="Q104" s="52">
        <f t="shared" si="81"/>
        <v>2360.7000000000003</v>
      </c>
      <c r="R104" s="17"/>
      <c r="S104" s="17"/>
    </row>
    <row r="105" spans="2:19" hidden="1" outlineLevel="1" x14ac:dyDescent="0.35">
      <c r="B105" s="53" t="s">
        <v>50</v>
      </c>
      <c r="C105" s="51">
        <f t="shared" si="74"/>
        <v>0.2</v>
      </c>
      <c r="D105" s="52"/>
      <c r="E105" s="52"/>
      <c r="F105" s="52">
        <f t="shared" ref="F105:Q105" si="82">IF(F77&gt;0,(1667*12-SUM(F77))*$C105,0)</f>
        <v>0</v>
      </c>
      <c r="G105" s="52">
        <f t="shared" si="82"/>
        <v>0</v>
      </c>
      <c r="H105" s="52">
        <f t="shared" si="82"/>
        <v>0</v>
      </c>
      <c r="I105" s="52">
        <f t="shared" si="82"/>
        <v>0</v>
      </c>
      <c r="J105" s="52">
        <f t="shared" si="82"/>
        <v>0</v>
      </c>
      <c r="K105" s="52">
        <f t="shared" si="82"/>
        <v>0</v>
      </c>
      <c r="L105" s="52">
        <f t="shared" si="82"/>
        <v>0</v>
      </c>
      <c r="M105" s="52">
        <f t="shared" si="82"/>
        <v>0</v>
      </c>
      <c r="N105" s="52">
        <f t="shared" si="82"/>
        <v>3027.1980000000003</v>
      </c>
      <c r="O105" s="52">
        <f t="shared" si="82"/>
        <v>2764.2360000000003</v>
      </c>
      <c r="P105" s="52">
        <f t="shared" si="82"/>
        <v>2653.86</v>
      </c>
      <c r="Q105" s="52">
        <f t="shared" si="82"/>
        <v>2488.8000000000002</v>
      </c>
      <c r="R105" s="17"/>
      <c r="S105" s="17"/>
    </row>
    <row r="106" spans="2:19" hidden="1" outlineLevel="1" x14ac:dyDescent="0.35">
      <c r="B106" s="53" t="s">
        <v>51</v>
      </c>
      <c r="C106" s="51">
        <f t="shared" si="74"/>
        <v>0.2</v>
      </c>
      <c r="D106" s="52"/>
      <c r="E106" s="52"/>
      <c r="F106" s="52">
        <f t="shared" ref="F106:Q106" si="83">IF(F78&gt;0,(1667*12-SUM(F78))*$C106,0)</f>
        <v>0</v>
      </c>
      <c r="G106" s="52">
        <f t="shared" si="83"/>
        <v>0</v>
      </c>
      <c r="H106" s="52">
        <f t="shared" si="83"/>
        <v>0</v>
      </c>
      <c r="I106" s="52">
        <f t="shared" si="83"/>
        <v>0</v>
      </c>
      <c r="J106" s="52">
        <f t="shared" si="83"/>
        <v>0</v>
      </c>
      <c r="K106" s="52">
        <f t="shared" si="83"/>
        <v>0</v>
      </c>
      <c r="L106" s="52">
        <f t="shared" si="83"/>
        <v>0</v>
      </c>
      <c r="M106" s="52">
        <f t="shared" si="83"/>
        <v>0</v>
      </c>
      <c r="N106" s="52">
        <f t="shared" si="83"/>
        <v>0</v>
      </c>
      <c r="O106" s="52">
        <f t="shared" si="83"/>
        <v>3027.1980000000003</v>
      </c>
      <c r="P106" s="52">
        <f t="shared" si="83"/>
        <v>2764.2360000000003</v>
      </c>
      <c r="Q106" s="52">
        <f t="shared" si="83"/>
        <v>2653.86</v>
      </c>
      <c r="R106" s="17"/>
      <c r="S106" s="17"/>
    </row>
    <row r="107" spans="2:19" hidden="1" outlineLevel="1" x14ac:dyDescent="0.35">
      <c r="B107" s="53" t="s">
        <v>52</v>
      </c>
      <c r="C107" s="51">
        <f t="shared" si="74"/>
        <v>0.2</v>
      </c>
      <c r="D107" s="52"/>
      <c r="E107" s="52"/>
      <c r="F107" s="52">
        <f t="shared" ref="F107:Q107" si="84">IF(F79&gt;0,(1667*12-SUM(F79))*$C107,0)</f>
        <v>0</v>
      </c>
      <c r="G107" s="52">
        <f t="shared" si="84"/>
        <v>0</v>
      </c>
      <c r="H107" s="52">
        <f t="shared" si="84"/>
        <v>0</v>
      </c>
      <c r="I107" s="52">
        <f t="shared" si="84"/>
        <v>0</v>
      </c>
      <c r="J107" s="52">
        <f t="shared" si="84"/>
        <v>0</v>
      </c>
      <c r="K107" s="52">
        <f t="shared" si="84"/>
        <v>0</v>
      </c>
      <c r="L107" s="52">
        <f t="shared" si="84"/>
        <v>0</v>
      </c>
      <c r="M107" s="52">
        <f t="shared" si="84"/>
        <v>0</v>
      </c>
      <c r="N107" s="52">
        <f t="shared" si="84"/>
        <v>0</v>
      </c>
      <c r="O107" s="52">
        <f t="shared" si="84"/>
        <v>0</v>
      </c>
      <c r="P107" s="52">
        <f t="shared" si="84"/>
        <v>3027.1980000000003</v>
      </c>
      <c r="Q107" s="52">
        <f t="shared" si="84"/>
        <v>2764.2360000000003</v>
      </c>
      <c r="R107" s="17"/>
      <c r="S107" s="17"/>
    </row>
    <row r="108" spans="2:19" hidden="1" outlineLevel="1" x14ac:dyDescent="0.35">
      <c r="B108" s="53" t="s">
        <v>53</v>
      </c>
      <c r="C108" s="51">
        <f t="shared" si="74"/>
        <v>0.2</v>
      </c>
      <c r="D108" s="52"/>
      <c r="E108" s="52"/>
      <c r="F108" s="52">
        <f t="shared" ref="F108:Q108" si="85">IF(F80&gt;0,(1667*12-SUM(F80))*$C108,0)</f>
        <v>0</v>
      </c>
      <c r="G108" s="52">
        <f t="shared" si="85"/>
        <v>0</v>
      </c>
      <c r="H108" s="52">
        <f t="shared" si="85"/>
        <v>0</v>
      </c>
      <c r="I108" s="52">
        <f t="shared" si="85"/>
        <v>0</v>
      </c>
      <c r="J108" s="52">
        <f t="shared" si="85"/>
        <v>0</v>
      </c>
      <c r="K108" s="52">
        <f t="shared" si="85"/>
        <v>0</v>
      </c>
      <c r="L108" s="52">
        <f t="shared" si="85"/>
        <v>0</v>
      </c>
      <c r="M108" s="52">
        <f t="shared" si="85"/>
        <v>0</v>
      </c>
      <c r="N108" s="52">
        <f t="shared" si="85"/>
        <v>0</v>
      </c>
      <c r="O108" s="52">
        <f t="shared" si="85"/>
        <v>0</v>
      </c>
      <c r="P108" s="52">
        <f t="shared" si="85"/>
        <v>0</v>
      </c>
      <c r="Q108" s="52">
        <f t="shared" si="85"/>
        <v>3027.1980000000003</v>
      </c>
      <c r="R108" s="17"/>
      <c r="S108" s="17"/>
    </row>
    <row r="109" spans="2:19" collapsed="1" x14ac:dyDescent="0.35">
      <c r="B109" s="17" t="s">
        <v>57</v>
      </c>
      <c r="C109" s="20">
        <v>0.2</v>
      </c>
      <c r="D109" s="17">
        <f t="shared" ref="D109" si="86">SUM(D97:D108)*D$5</f>
        <v>0</v>
      </c>
      <c r="E109" s="17">
        <f t="shared" ref="E109" si="87">SUM(E97:E108)*E$5</f>
        <v>0</v>
      </c>
      <c r="F109" s="17">
        <f t="shared" ref="F109" si="88">SUM(F97:F108)*F$5</f>
        <v>121087.92000000001</v>
      </c>
      <c r="G109" s="17">
        <f t="shared" ref="G109" si="89">SUM(G97:G108)*G$5</f>
        <v>231657.36000000004</v>
      </c>
      <c r="H109" s="17">
        <f t="shared" ref="H109" si="90">SUM(H97:H108)*H$5</f>
        <v>337811.76000000007</v>
      </c>
      <c r="I109" s="17">
        <f t="shared" ref="I109" si="91">SUM(I97:I108)*I$5</f>
        <v>437363.76</v>
      </c>
      <c r="J109" s="17">
        <f t="shared" ref="J109" si="92">SUM(J97:J108)*J$5</f>
        <v>531791.76</v>
      </c>
      <c r="K109" s="17">
        <f t="shared" ref="K109" si="93">SUM(K97:K108)*K$5</f>
        <v>626219.76000000013</v>
      </c>
      <c r="L109" s="17">
        <f t="shared" ref="L109" si="94">SUM(L97:L108)*L$5</f>
        <v>720647.76000000013</v>
      </c>
      <c r="M109" s="17">
        <f t="shared" ref="M109" si="95">SUM(M97:M108)*M$5</f>
        <v>815075.76000000013</v>
      </c>
      <c r="N109" s="17">
        <f t="shared" ref="N109" si="96">SUM(N97:N108)*N$5</f>
        <v>909503.76000000024</v>
      </c>
      <c r="O109" s="17">
        <f t="shared" ref="O109" si="97">SUM(O97:O108)*O$5</f>
        <v>1003931.7600000002</v>
      </c>
      <c r="P109" s="17">
        <f t="shared" ref="P109" si="98">SUM(P97:P108)*P$5</f>
        <v>1098359.76</v>
      </c>
      <c r="Q109" s="17">
        <f t="shared" ref="Q109" si="99">SUM(Q97:Q108)*Q$5</f>
        <v>1192787.7600000002</v>
      </c>
      <c r="R109" s="17"/>
      <c r="S109" s="17"/>
    </row>
    <row r="110" spans="2:19" hidden="1" outlineLevel="1" x14ac:dyDescent="0.35">
      <c r="B110" s="50" t="str">
        <f>B123</f>
        <v>Samaksātais IIN 23% / 31%</v>
      </c>
      <c r="C110" s="51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17"/>
      <c r="S110" s="17"/>
    </row>
    <row r="111" spans="2:19" hidden="1" outlineLevel="1" x14ac:dyDescent="0.35">
      <c r="B111" s="53" t="s">
        <v>42</v>
      </c>
      <c r="C111" s="51">
        <f>C$123</f>
        <v>0.23</v>
      </c>
      <c r="D111" s="52"/>
      <c r="E111" s="52"/>
      <c r="F111" s="52">
        <f>IF(F69&gt;0,IF(F40&lt;78100,(F40-(1667*12))*$C111,((78100-(1667*12))*$C111)+(F40-78100)*31%),0)</f>
        <v>6062.34</v>
      </c>
      <c r="G111" s="52">
        <f t="shared" ref="G111:Q111" si="100">IF(G69&gt;0,IF(G40&lt;78100,(G40-(1667*12))*$C111,((78100-(1667*12))*$C111)+(G40-78100)*31%),0)</f>
        <v>8942.4</v>
      </c>
      <c r="H111" s="52">
        <f t="shared" si="100"/>
        <v>10151.280000000001</v>
      </c>
      <c r="I111" s="52">
        <f t="shared" si="100"/>
        <v>11959.08</v>
      </c>
      <c r="J111" s="52">
        <f t="shared" si="100"/>
        <v>16511.68</v>
      </c>
      <c r="K111" s="52">
        <f t="shared" si="100"/>
        <v>16511.68</v>
      </c>
      <c r="L111" s="52">
        <f t="shared" si="100"/>
        <v>19710.88</v>
      </c>
      <c r="M111" s="52">
        <f t="shared" si="100"/>
        <v>19710.88</v>
      </c>
      <c r="N111" s="52">
        <f t="shared" si="100"/>
        <v>22140.04</v>
      </c>
      <c r="O111" s="52">
        <f t="shared" si="100"/>
        <v>22140.04</v>
      </c>
      <c r="P111" s="52">
        <f t="shared" si="100"/>
        <v>22140.04</v>
      </c>
      <c r="Q111" s="52">
        <f t="shared" si="100"/>
        <v>22140.04</v>
      </c>
      <c r="R111" s="17"/>
      <c r="S111" s="17"/>
    </row>
    <row r="112" spans="2:19" hidden="1" outlineLevel="1" x14ac:dyDescent="0.35">
      <c r="B112" s="53" t="s">
        <v>43</v>
      </c>
      <c r="C112" s="51">
        <f t="shared" ref="C112:C122" si="101">C$123</f>
        <v>0.23</v>
      </c>
      <c r="D112" s="52"/>
      <c r="E112" s="52"/>
      <c r="F112" s="52">
        <f t="shared" ref="F112:Q112" si="102">IF(F70&gt;0,IF(F41&lt;78100,(F41-(1667*12))*$C112,((78100-(1667*12))*$C112)+(F41-78100)*31%),0)</f>
        <v>0</v>
      </c>
      <c r="G112" s="52">
        <f t="shared" si="102"/>
        <v>6062.34</v>
      </c>
      <c r="H112" s="52">
        <f t="shared" si="102"/>
        <v>8942.4</v>
      </c>
      <c r="I112" s="52">
        <f t="shared" si="102"/>
        <v>10151.280000000001</v>
      </c>
      <c r="J112" s="52">
        <f t="shared" si="102"/>
        <v>11959.08</v>
      </c>
      <c r="K112" s="52">
        <f t="shared" si="102"/>
        <v>16511.68</v>
      </c>
      <c r="L112" s="52">
        <f t="shared" si="102"/>
        <v>16511.68</v>
      </c>
      <c r="M112" s="52">
        <f t="shared" si="102"/>
        <v>19710.88</v>
      </c>
      <c r="N112" s="52">
        <f t="shared" si="102"/>
        <v>19710.88</v>
      </c>
      <c r="O112" s="52">
        <f t="shared" si="102"/>
        <v>22140.04</v>
      </c>
      <c r="P112" s="52">
        <f t="shared" si="102"/>
        <v>22140.04</v>
      </c>
      <c r="Q112" s="52">
        <f t="shared" si="102"/>
        <v>22140.04</v>
      </c>
      <c r="R112" s="17"/>
      <c r="S112" s="17"/>
    </row>
    <row r="113" spans="2:19" hidden="1" outlineLevel="1" x14ac:dyDescent="0.35">
      <c r="B113" s="53" t="s">
        <v>44</v>
      </c>
      <c r="C113" s="51">
        <f t="shared" si="101"/>
        <v>0.23</v>
      </c>
      <c r="D113" s="52"/>
      <c r="E113" s="52"/>
      <c r="F113" s="52">
        <f t="shared" ref="F113:Q113" si="103">IF(F71&gt;0,IF(F42&lt;78100,(F42-(1667*12))*$C113,((78100-(1667*12))*$C113)+(F42-78100)*31%),0)</f>
        <v>0</v>
      </c>
      <c r="G113" s="52">
        <f t="shared" si="103"/>
        <v>0</v>
      </c>
      <c r="H113" s="52">
        <f t="shared" si="103"/>
        <v>6062.34</v>
      </c>
      <c r="I113" s="52">
        <f t="shared" si="103"/>
        <v>8942.4</v>
      </c>
      <c r="J113" s="52">
        <f t="shared" si="103"/>
        <v>10151.280000000001</v>
      </c>
      <c r="K113" s="52">
        <f t="shared" si="103"/>
        <v>11959.08</v>
      </c>
      <c r="L113" s="52">
        <f t="shared" si="103"/>
        <v>16511.68</v>
      </c>
      <c r="M113" s="52">
        <f t="shared" si="103"/>
        <v>16511.68</v>
      </c>
      <c r="N113" s="52">
        <f t="shared" si="103"/>
        <v>19710.88</v>
      </c>
      <c r="O113" s="52">
        <f t="shared" si="103"/>
        <v>19710.88</v>
      </c>
      <c r="P113" s="52">
        <f t="shared" si="103"/>
        <v>22140.04</v>
      </c>
      <c r="Q113" s="52">
        <f t="shared" si="103"/>
        <v>22140.04</v>
      </c>
      <c r="R113" s="17"/>
      <c r="S113" s="17"/>
    </row>
    <row r="114" spans="2:19" hidden="1" outlineLevel="1" x14ac:dyDescent="0.35">
      <c r="B114" s="53" t="s">
        <v>45</v>
      </c>
      <c r="C114" s="51">
        <f t="shared" si="101"/>
        <v>0.23</v>
      </c>
      <c r="D114" s="52"/>
      <c r="E114" s="52"/>
      <c r="F114" s="52">
        <f t="shared" ref="F114:Q114" si="104">IF(F72&gt;0,IF(F43&lt;78100,(F43-(1667*12))*$C114,((78100-(1667*12))*$C114)+(F43-78100)*31%),0)</f>
        <v>0</v>
      </c>
      <c r="G114" s="52">
        <f t="shared" si="104"/>
        <v>0</v>
      </c>
      <c r="H114" s="52">
        <f t="shared" si="104"/>
        <v>0</v>
      </c>
      <c r="I114" s="52">
        <f t="shared" si="104"/>
        <v>6062.34</v>
      </c>
      <c r="J114" s="52">
        <f t="shared" si="104"/>
        <v>8942.4</v>
      </c>
      <c r="K114" s="52">
        <f t="shared" si="104"/>
        <v>10151.280000000001</v>
      </c>
      <c r="L114" s="52">
        <f t="shared" si="104"/>
        <v>11959.08</v>
      </c>
      <c r="M114" s="52">
        <f t="shared" si="104"/>
        <v>16511.68</v>
      </c>
      <c r="N114" s="52">
        <f t="shared" si="104"/>
        <v>16511.68</v>
      </c>
      <c r="O114" s="52">
        <f t="shared" si="104"/>
        <v>19710.88</v>
      </c>
      <c r="P114" s="52">
        <f>IF(P72&gt;0,IF(P43&lt;78100,(P43-(1667*12))*$C114,((78100-(1667*12))*$C114)+(P43-78100)*31%),0)</f>
        <v>19710.88</v>
      </c>
      <c r="Q114" s="52">
        <f t="shared" si="104"/>
        <v>22140.04</v>
      </c>
      <c r="R114" s="17"/>
      <c r="S114" s="17"/>
    </row>
    <row r="115" spans="2:19" hidden="1" outlineLevel="1" x14ac:dyDescent="0.35">
      <c r="B115" s="53" t="s">
        <v>46</v>
      </c>
      <c r="C115" s="51">
        <f t="shared" si="101"/>
        <v>0.23</v>
      </c>
      <c r="D115" s="52"/>
      <c r="E115" s="52"/>
      <c r="F115" s="52">
        <f t="shared" ref="F115:Q115" si="105">IF(F73&gt;0,IF(F44&lt;78100,(F44-(1667*12))*$C115,((78100-(1667*12))*$C115)+(F44-78100)*31%),0)</f>
        <v>0</v>
      </c>
      <c r="G115" s="52">
        <f t="shared" si="105"/>
        <v>0</v>
      </c>
      <c r="H115" s="52">
        <f t="shared" si="105"/>
        <v>0</v>
      </c>
      <c r="I115" s="52">
        <f t="shared" si="105"/>
        <v>0</v>
      </c>
      <c r="J115" s="52">
        <f t="shared" si="105"/>
        <v>6062.34</v>
      </c>
      <c r="K115" s="52">
        <f t="shared" si="105"/>
        <v>8942.4</v>
      </c>
      <c r="L115" s="52">
        <f t="shared" si="105"/>
        <v>10151.280000000001</v>
      </c>
      <c r="M115" s="52">
        <f t="shared" si="105"/>
        <v>11959.08</v>
      </c>
      <c r="N115" s="52">
        <f t="shared" si="105"/>
        <v>16511.68</v>
      </c>
      <c r="O115" s="52">
        <f t="shared" si="105"/>
        <v>16511.68</v>
      </c>
      <c r="P115" s="52">
        <f t="shared" si="105"/>
        <v>19710.88</v>
      </c>
      <c r="Q115" s="52">
        <f t="shared" si="105"/>
        <v>19710.88</v>
      </c>
      <c r="R115" s="17"/>
      <c r="S115" s="17"/>
    </row>
    <row r="116" spans="2:19" hidden="1" outlineLevel="1" x14ac:dyDescent="0.35">
      <c r="B116" s="53" t="s">
        <v>47</v>
      </c>
      <c r="C116" s="51">
        <f t="shared" si="101"/>
        <v>0.23</v>
      </c>
      <c r="D116" s="52"/>
      <c r="E116" s="52"/>
      <c r="F116" s="52">
        <f t="shared" ref="F116:Q116" si="106">IF(F74&gt;0,IF(F45&lt;78100,(F45-(1667*12))*$C116,((78100-(1667*12))*$C116)+(F45-78100)*31%),0)</f>
        <v>0</v>
      </c>
      <c r="G116" s="52">
        <f t="shared" si="106"/>
        <v>0</v>
      </c>
      <c r="H116" s="52">
        <f t="shared" si="106"/>
        <v>0</v>
      </c>
      <c r="I116" s="52">
        <f t="shared" si="106"/>
        <v>0</v>
      </c>
      <c r="J116" s="52">
        <f t="shared" si="106"/>
        <v>0</v>
      </c>
      <c r="K116" s="52">
        <f t="shared" si="106"/>
        <v>6062.34</v>
      </c>
      <c r="L116" s="52">
        <f t="shared" si="106"/>
        <v>8942.4</v>
      </c>
      <c r="M116" s="52">
        <f t="shared" si="106"/>
        <v>10151.280000000001</v>
      </c>
      <c r="N116" s="52">
        <f t="shared" si="106"/>
        <v>11959.08</v>
      </c>
      <c r="O116" s="52">
        <f t="shared" si="106"/>
        <v>16511.68</v>
      </c>
      <c r="P116" s="52">
        <f>IF(P74&gt;0,IF(P45&lt;78100,(P45-(1667*12))*$C116,((78100-(1667*12))*$C116)+(P45-78100)*31%),0)</f>
        <v>16511.68</v>
      </c>
      <c r="Q116" s="52">
        <f t="shared" si="106"/>
        <v>19710.88</v>
      </c>
      <c r="R116" s="17"/>
      <c r="S116" s="17"/>
    </row>
    <row r="117" spans="2:19" hidden="1" outlineLevel="1" x14ac:dyDescent="0.35">
      <c r="B117" s="53" t="s">
        <v>48</v>
      </c>
      <c r="C117" s="51">
        <f t="shared" si="101"/>
        <v>0.23</v>
      </c>
      <c r="D117" s="52"/>
      <c r="E117" s="52"/>
      <c r="F117" s="52">
        <f t="shared" ref="F117:P117" si="107">IF(F75&gt;0,IF(F46&lt;78100,(F46-(1667*12))*$C117,((78100-(1667*12))*$C117)+(F46-78100)*31%),0)</f>
        <v>0</v>
      </c>
      <c r="G117" s="52">
        <f t="shared" si="107"/>
        <v>0</v>
      </c>
      <c r="H117" s="52">
        <f t="shared" si="107"/>
        <v>0</v>
      </c>
      <c r="I117" s="52">
        <f t="shared" si="107"/>
        <v>0</v>
      </c>
      <c r="J117" s="52">
        <f t="shared" si="107"/>
        <v>0</v>
      </c>
      <c r="K117" s="52">
        <f t="shared" si="107"/>
        <v>0</v>
      </c>
      <c r="L117" s="52">
        <f t="shared" si="107"/>
        <v>6062.34</v>
      </c>
      <c r="M117" s="52">
        <f t="shared" si="107"/>
        <v>8942.4</v>
      </c>
      <c r="N117" s="52">
        <f t="shared" si="107"/>
        <v>10151.280000000001</v>
      </c>
      <c r="O117" s="52">
        <f t="shared" si="107"/>
        <v>11959.08</v>
      </c>
      <c r="P117" s="52">
        <f t="shared" si="107"/>
        <v>16511.68</v>
      </c>
      <c r="Q117" s="52">
        <f>IF(Q75&gt;0,IF(Q46&lt;78100,(Q46-(1667*12))*$C117,((78100-(1667*12))*$C117)+(Q46-78100)*31%),0)</f>
        <v>16511.68</v>
      </c>
      <c r="R117" s="17"/>
      <c r="S117" s="17"/>
    </row>
    <row r="118" spans="2:19" hidden="1" outlineLevel="1" x14ac:dyDescent="0.35">
      <c r="B118" s="53" t="s">
        <v>49</v>
      </c>
      <c r="C118" s="51">
        <f t="shared" si="101"/>
        <v>0.23</v>
      </c>
      <c r="D118" s="52"/>
      <c r="E118" s="52"/>
      <c r="F118" s="52">
        <f t="shared" ref="F118:Q118" si="108">IF(F76&gt;0,IF(F47&lt;78100,(F47-(1667*12))*$C118,((78100-(1667*12))*$C118)+(F47-78100)*31%),0)</f>
        <v>0</v>
      </c>
      <c r="G118" s="52">
        <f t="shared" si="108"/>
        <v>0</v>
      </c>
      <c r="H118" s="52">
        <f t="shared" si="108"/>
        <v>0</v>
      </c>
      <c r="I118" s="52">
        <f t="shared" si="108"/>
        <v>0</v>
      </c>
      <c r="J118" s="52">
        <f t="shared" si="108"/>
        <v>0</v>
      </c>
      <c r="K118" s="52">
        <f t="shared" si="108"/>
        <v>0</v>
      </c>
      <c r="L118" s="52">
        <f t="shared" si="108"/>
        <v>0</v>
      </c>
      <c r="M118" s="52">
        <f t="shared" si="108"/>
        <v>6062.34</v>
      </c>
      <c r="N118" s="52">
        <f t="shared" si="108"/>
        <v>8942.4</v>
      </c>
      <c r="O118" s="52">
        <f t="shared" si="108"/>
        <v>10151.280000000001</v>
      </c>
      <c r="P118" s="52">
        <f t="shared" si="108"/>
        <v>11959.08</v>
      </c>
      <c r="Q118" s="52">
        <f t="shared" si="108"/>
        <v>16511.68</v>
      </c>
      <c r="R118" s="17"/>
      <c r="S118" s="17"/>
    </row>
    <row r="119" spans="2:19" hidden="1" outlineLevel="1" x14ac:dyDescent="0.35">
      <c r="B119" s="53" t="s">
        <v>50</v>
      </c>
      <c r="C119" s="51">
        <f t="shared" si="101"/>
        <v>0.23</v>
      </c>
      <c r="D119" s="52"/>
      <c r="E119" s="52"/>
      <c r="F119" s="52">
        <f t="shared" ref="F119:Q119" si="109">IF(F77&gt;0,IF(F48&lt;78100,(F48-(1667*12))*$C119,((78100-(1667*12))*$C119)+(F48-78100)*31%),0)</f>
        <v>0</v>
      </c>
      <c r="G119" s="52">
        <f t="shared" si="109"/>
        <v>0</v>
      </c>
      <c r="H119" s="52">
        <f t="shared" si="109"/>
        <v>0</v>
      </c>
      <c r="I119" s="52">
        <f t="shared" si="109"/>
        <v>0</v>
      </c>
      <c r="J119" s="52">
        <f t="shared" si="109"/>
        <v>0</v>
      </c>
      <c r="K119" s="52">
        <f t="shared" si="109"/>
        <v>0</v>
      </c>
      <c r="L119" s="52">
        <f t="shared" si="109"/>
        <v>0</v>
      </c>
      <c r="M119" s="52">
        <f t="shared" si="109"/>
        <v>0</v>
      </c>
      <c r="N119" s="52">
        <f t="shared" si="109"/>
        <v>6062.34</v>
      </c>
      <c r="O119" s="52">
        <f t="shared" si="109"/>
        <v>8942.4</v>
      </c>
      <c r="P119" s="52">
        <f t="shared" si="109"/>
        <v>10151.280000000001</v>
      </c>
      <c r="Q119" s="52">
        <f t="shared" si="109"/>
        <v>11959.08</v>
      </c>
      <c r="R119" s="17"/>
      <c r="S119" s="17"/>
    </row>
    <row r="120" spans="2:19" hidden="1" outlineLevel="1" x14ac:dyDescent="0.35">
      <c r="B120" s="53" t="s">
        <v>51</v>
      </c>
      <c r="C120" s="51">
        <f t="shared" si="101"/>
        <v>0.23</v>
      </c>
      <c r="D120" s="52"/>
      <c r="E120" s="52"/>
      <c r="F120" s="52">
        <f t="shared" ref="F120:Q120" si="110">IF(F78&gt;0,IF(F49&lt;78100,(F49-(1667*12))*$C120,((78100-(1667*12))*$C120)+(F49-78100)*31%),0)</f>
        <v>0</v>
      </c>
      <c r="G120" s="52">
        <f t="shared" si="110"/>
        <v>0</v>
      </c>
      <c r="H120" s="52">
        <f t="shared" si="110"/>
        <v>0</v>
      </c>
      <c r="I120" s="52">
        <f t="shared" si="110"/>
        <v>0</v>
      </c>
      <c r="J120" s="52">
        <f t="shared" si="110"/>
        <v>0</v>
      </c>
      <c r="K120" s="52">
        <f t="shared" si="110"/>
        <v>0</v>
      </c>
      <c r="L120" s="52">
        <f t="shared" si="110"/>
        <v>0</v>
      </c>
      <c r="M120" s="52">
        <f t="shared" si="110"/>
        <v>0</v>
      </c>
      <c r="N120" s="52">
        <f t="shared" si="110"/>
        <v>0</v>
      </c>
      <c r="O120" s="52">
        <f t="shared" si="110"/>
        <v>6062.34</v>
      </c>
      <c r="P120" s="52">
        <f t="shared" si="110"/>
        <v>8942.4</v>
      </c>
      <c r="Q120" s="52">
        <f t="shared" si="110"/>
        <v>10151.280000000001</v>
      </c>
      <c r="R120" s="17"/>
      <c r="S120" s="17"/>
    </row>
    <row r="121" spans="2:19" hidden="1" outlineLevel="1" x14ac:dyDescent="0.35">
      <c r="B121" s="53" t="s">
        <v>52</v>
      </c>
      <c r="C121" s="51">
        <f t="shared" si="101"/>
        <v>0.23</v>
      </c>
      <c r="D121" s="52"/>
      <c r="E121" s="52"/>
      <c r="F121" s="52">
        <f t="shared" ref="F121:Q121" si="111">IF(F79&gt;0,IF(F50&lt;78100,(F50-(1667*12))*$C121,((78100-(1667*12))*$C121)+(F50-78100)*31%),0)</f>
        <v>0</v>
      </c>
      <c r="G121" s="52">
        <f t="shared" si="111"/>
        <v>0</v>
      </c>
      <c r="H121" s="52">
        <f t="shared" si="111"/>
        <v>0</v>
      </c>
      <c r="I121" s="52">
        <f t="shared" si="111"/>
        <v>0</v>
      </c>
      <c r="J121" s="52">
        <f t="shared" si="111"/>
        <v>0</v>
      </c>
      <c r="K121" s="52">
        <f t="shared" si="111"/>
        <v>0</v>
      </c>
      <c r="L121" s="52">
        <f t="shared" si="111"/>
        <v>0</v>
      </c>
      <c r="M121" s="52">
        <f t="shared" si="111"/>
        <v>0</v>
      </c>
      <c r="N121" s="52">
        <f t="shared" si="111"/>
        <v>0</v>
      </c>
      <c r="O121" s="52">
        <f t="shared" si="111"/>
        <v>0</v>
      </c>
      <c r="P121" s="52">
        <f t="shared" si="111"/>
        <v>6062.34</v>
      </c>
      <c r="Q121" s="52">
        <f t="shared" si="111"/>
        <v>8942.4</v>
      </c>
      <c r="R121" s="17"/>
      <c r="S121" s="17"/>
    </row>
    <row r="122" spans="2:19" hidden="1" outlineLevel="1" x14ac:dyDescent="0.35">
      <c r="B122" s="53" t="s">
        <v>53</v>
      </c>
      <c r="C122" s="51">
        <f t="shared" si="101"/>
        <v>0.23</v>
      </c>
      <c r="D122" s="52"/>
      <c r="E122" s="52"/>
      <c r="F122" s="52">
        <f t="shared" ref="F122:Q122" si="112">IF(F80&gt;0,IF(F51&lt;78100,(F51-(1667*12))*$C122,((78100-(1667*12))*$C122)+(F51-78100)*31%),0)</f>
        <v>0</v>
      </c>
      <c r="G122" s="52">
        <f t="shared" si="112"/>
        <v>0</v>
      </c>
      <c r="H122" s="52">
        <f t="shared" si="112"/>
        <v>0</v>
      </c>
      <c r="I122" s="52">
        <f t="shared" si="112"/>
        <v>0</v>
      </c>
      <c r="J122" s="52">
        <f t="shared" si="112"/>
        <v>0</v>
      </c>
      <c r="K122" s="52">
        <f t="shared" si="112"/>
        <v>0</v>
      </c>
      <c r="L122" s="52">
        <f t="shared" si="112"/>
        <v>0</v>
      </c>
      <c r="M122" s="52">
        <f t="shared" si="112"/>
        <v>0</v>
      </c>
      <c r="N122" s="52">
        <f t="shared" si="112"/>
        <v>0</v>
      </c>
      <c r="O122" s="52">
        <f t="shared" si="112"/>
        <v>0</v>
      </c>
      <c r="P122" s="52">
        <f t="shared" si="112"/>
        <v>0</v>
      </c>
      <c r="Q122" s="52">
        <f t="shared" si="112"/>
        <v>6062.34</v>
      </c>
      <c r="R122" s="17"/>
      <c r="S122" s="17"/>
    </row>
    <row r="123" spans="2:19" collapsed="1" x14ac:dyDescent="0.35">
      <c r="B123" s="17" t="s">
        <v>79</v>
      </c>
      <c r="C123" s="20">
        <v>0.23</v>
      </c>
      <c r="D123" s="17">
        <f t="shared" ref="D123" si="113">SUM(D111:D122)*D$5</f>
        <v>0</v>
      </c>
      <c r="E123" s="17">
        <f t="shared" ref="E123" si="114">SUM(E111:E122)*E$5</f>
        <v>0</v>
      </c>
      <c r="F123" s="17">
        <f>SUM(F111:F122)*F$5</f>
        <v>242493.6</v>
      </c>
      <c r="G123" s="17">
        <f>SUM(G111:G122)*G$5</f>
        <v>600189.6</v>
      </c>
      <c r="H123" s="17">
        <f t="shared" ref="H123" si="115">SUM(H111:H122)*H$5</f>
        <v>1006240.8</v>
      </c>
      <c r="I123" s="17">
        <f t="shared" ref="I123:P123" si="116">SUM(I111:I122)*I$5</f>
        <v>1484604.0000000002</v>
      </c>
      <c r="J123" s="17">
        <f t="shared" si="116"/>
        <v>2145071.2000000002</v>
      </c>
      <c r="K123" s="17">
        <f t="shared" si="116"/>
        <v>2805538.4000000004</v>
      </c>
      <c r="L123" s="17">
        <f t="shared" si="116"/>
        <v>3593973.5999999996</v>
      </c>
      <c r="M123" s="17">
        <f t="shared" si="116"/>
        <v>4382408.8</v>
      </c>
      <c r="N123" s="17">
        <f t="shared" si="116"/>
        <v>5268010.4000000004</v>
      </c>
      <c r="O123" s="17">
        <f t="shared" si="116"/>
        <v>6153612.0000000009</v>
      </c>
      <c r="P123" s="17">
        <f t="shared" si="116"/>
        <v>7039213.5999999987</v>
      </c>
      <c r="Q123" s="17">
        <f t="shared" ref="Q123" si="117">SUM(Q111:Q122)*Q$5</f>
        <v>7924815.1999999993</v>
      </c>
    </row>
    <row r="124" spans="2:19" x14ac:dyDescent="0.35">
      <c r="B124" s="19" t="s">
        <v>80</v>
      </c>
      <c r="C124" s="22"/>
      <c r="D124" s="19">
        <f t="shared" ref="D124:E124" si="118">SUM(D67,D81)</f>
        <v>0</v>
      </c>
      <c r="E124" s="19">
        <f t="shared" si="118"/>
        <v>0</v>
      </c>
      <c r="F124" s="19">
        <f>SUM(F67,F81,F95)</f>
        <v>632192.23200000008</v>
      </c>
      <c r="G124" s="19">
        <f t="shared" ref="G124:Q124" si="119">SUM(G67,G81,G95)</f>
        <v>1435134.456</v>
      </c>
      <c r="H124" s="19">
        <f t="shared" si="119"/>
        <v>2309747.4959999998</v>
      </c>
      <c r="I124" s="19">
        <f t="shared" si="119"/>
        <v>3291539.4960000003</v>
      </c>
      <c r="J124" s="19">
        <f t="shared" si="119"/>
        <v>4458111.0959999999</v>
      </c>
      <c r="K124" s="19">
        <f t="shared" si="119"/>
        <v>5624682.6960000005</v>
      </c>
      <c r="L124" s="19">
        <f t="shared" si="119"/>
        <v>6894454.296000001</v>
      </c>
      <c r="M124" s="19">
        <f t="shared" si="119"/>
        <v>8164225.8960000006</v>
      </c>
      <c r="N124" s="19">
        <f t="shared" si="119"/>
        <v>9512357.4959999993</v>
      </c>
      <c r="O124" s="19">
        <f>SUM(O67,O81,O95)</f>
        <v>10860489.096000001</v>
      </c>
      <c r="P124" s="19">
        <f t="shared" si="119"/>
        <v>12208620.695999999</v>
      </c>
      <c r="Q124" s="19">
        <f t="shared" si="119"/>
        <v>13556752.296</v>
      </c>
    </row>
    <row r="125" spans="2:19" x14ac:dyDescent="0.35">
      <c r="B125" s="19" t="s">
        <v>38</v>
      </c>
      <c r="C125" s="22"/>
      <c r="D125" s="19">
        <f t="shared" ref="D125:E125" si="120">SUM(D109,D123)</f>
        <v>0</v>
      </c>
      <c r="E125" s="19">
        <f t="shared" si="120"/>
        <v>0</v>
      </c>
      <c r="F125" s="19">
        <f>SUM(F109,F123)</f>
        <v>363581.52</v>
      </c>
      <c r="G125" s="19">
        <f t="shared" ref="G125:Q125" si="121">SUM(G109,G123)</f>
        <v>831846.96</v>
      </c>
      <c r="H125" s="19">
        <f t="shared" si="121"/>
        <v>1344052.56</v>
      </c>
      <c r="I125" s="19">
        <f t="shared" si="121"/>
        <v>1921967.7600000002</v>
      </c>
      <c r="J125" s="19">
        <f>SUM(J109,J123)</f>
        <v>2676862.96</v>
      </c>
      <c r="K125" s="19">
        <f t="shared" si="121"/>
        <v>3431758.1600000006</v>
      </c>
      <c r="L125" s="19">
        <f t="shared" si="121"/>
        <v>4314621.3599999994</v>
      </c>
      <c r="M125" s="19">
        <f t="shared" si="121"/>
        <v>5197484.5599999996</v>
      </c>
      <c r="N125" s="19">
        <f t="shared" si="121"/>
        <v>6177514.1600000001</v>
      </c>
      <c r="O125" s="19">
        <f>SUM(O109,O123)</f>
        <v>7157543.7600000016</v>
      </c>
      <c r="P125" s="19">
        <f t="shared" si="121"/>
        <v>8137573.3599999985</v>
      </c>
      <c r="Q125" s="19">
        <f t="shared" si="121"/>
        <v>9117602.959999999</v>
      </c>
    </row>
    <row r="126" spans="2:19" x14ac:dyDescent="0.35">
      <c r="B126" s="30" t="s">
        <v>39</v>
      </c>
      <c r="C126" s="30"/>
      <c r="D126" s="30">
        <f t="shared" ref="D126:P126" si="122">SUM(D124:D125)</f>
        <v>0</v>
      </c>
      <c r="E126" s="30">
        <f t="shared" si="122"/>
        <v>0</v>
      </c>
      <c r="F126" s="30">
        <f t="shared" si="122"/>
        <v>995773.75200000009</v>
      </c>
      <c r="G126" s="30">
        <f t="shared" si="122"/>
        <v>2266981.4160000002</v>
      </c>
      <c r="H126" s="30">
        <f t="shared" si="122"/>
        <v>3653800.0559999999</v>
      </c>
      <c r="I126" s="30">
        <f t="shared" si="122"/>
        <v>5213507.256000001</v>
      </c>
      <c r="J126" s="30">
        <f t="shared" si="122"/>
        <v>7134974.0559999999</v>
      </c>
      <c r="K126" s="30">
        <f t="shared" si="122"/>
        <v>9056440.8560000006</v>
      </c>
      <c r="L126" s="30">
        <f t="shared" si="122"/>
        <v>11209075.655999999</v>
      </c>
      <c r="M126" s="30">
        <f t="shared" si="122"/>
        <v>13361710.456</v>
      </c>
      <c r="N126" s="30">
        <f t="shared" si="122"/>
        <v>15689871.655999999</v>
      </c>
      <c r="O126" s="30">
        <f t="shared" si="122"/>
        <v>18018032.856000002</v>
      </c>
      <c r="P126" s="30">
        <f t="shared" si="122"/>
        <v>20346194.055999998</v>
      </c>
      <c r="Q126" s="30">
        <f t="shared" ref="Q126" si="123">SUM(Q124:Q125)</f>
        <v>22674355.255999997</v>
      </c>
    </row>
    <row r="127" spans="2:19" x14ac:dyDescent="0.35">
      <c r="B127" t="s">
        <v>74</v>
      </c>
      <c r="D127" s="17"/>
      <c r="E127" s="17"/>
      <c r="F127" s="17">
        <f>SUM($D126:F126)</f>
        <v>995773.75200000009</v>
      </c>
      <c r="G127" s="17">
        <f>SUM($D126:G126)</f>
        <v>3262755.1680000005</v>
      </c>
      <c r="H127" s="17">
        <f>SUM($D126:H126)</f>
        <v>6916555.2240000004</v>
      </c>
      <c r="I127" s="17">
        <f>SUM($D126:I126)</f>
        <v>12130062.48</v>
      </c>
      <c r="J127" s="17">
        <f>SUM($D126:J126)</f>
        <v>19265036.535999998</v>
      </c>
      <c r="K127" s="17">
        <f>SUM($D126:K126)</f>
        <v>28321477.391999997</v>
      </c>
      <c r="L127" s="17">
        <f>SUM($D126:L126)</f>
        <v>39530553.047999993</v>
      </c>
      <c r="M127" s="17">
        <f>SUM($D126:M126)</f>
        <v>52892263.503999993</v>
      </c>
      <c r="N127" s="17">
        <f>SUM($D126:N126)</f>
        <v>68582135.159999996</v>
      </c>
      <c r="O127" s="17">
        <f>SUM($D126:O126)</f>
        <v>86600168.016000003</v>
      </c>
      <c r="P127" s="17">
        <f>SUM($D126:P126)</f>
        <v>106946362.072</v>
      </c>
      <c r="Q127" s="17">
        <f>SUM($D126:Q126)</f>
        <v>129620717.32799999</v>
      </c>
      <c r="R127" s="17"/>
      <c r="S127" s="17"/>
    </row>
  </sheetData>
  <mergeCells count="1">
    <mergeCell ref="B25:C3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11"/>
  <sheetViews>
    <sheetView topLeftCell="A2" workbookViewId="0">
      <selection activeCell="G5" sqref="G5"/>
    </sheetView>
  </sheetViews>
  <sheetFormatPr defaultRowHeight="14.5" x14ac:dyDescent="0.35"/>
  <cols>
    <col min="2" max="2" width="48.54296875" customWidth="1"/>
    <col min="3" max="6" width="12.453125" customWidth="1"/>
    <col min="7" max="7" width="11.453125" customWidth="1"/>
    <col min="8" max="8" width="12.453125" customWidth="1"/>
  </cols>
  <sheetData>
    <row r="3" spans="2:9" ht="15.5" x14ac:dyDescent="0.35">
      <c r="B3" s="45" t="s">
        <v>66</v>
      </c>
    </row>
    <row r="4" spans="2:9" x14ac:dyDescent="0.35">
      <c r="G4" s="27"/>
      <c r="H4" s="27"/>
      <c r="I4" s="27"/>
    </row>
    <row r="5" spans="2:9" x14ac:dyDescent="0.35">
      <c r="B5" s="32" t="s">
        <v>67</v>
      </c>
      <c r="C5" s="33" t="s">
        <v>3</v>
      </c>
      <c r="D5" s="33" t="s">
        <v>4</v>
      </c>
      <c r="E5" s="33" t="s">
        <v>5</v>
      </c>
      <c r="F5" s="33" t="s">
        <v>8</v>
      </c>
      <c r="G5" s="39"/>
      <c r="H5" s="39"/>
      <c r="I5" s="27"/>
    </row>
    <row r="6" spans="2:9" ht="15.5" x14ac:dyDescent="0.35">
      <c r="B6" s="34" t="s">
        <v>72</v>
      </c>
      <c r="C6" s="35">
        <v>3560000</v>
      </c>
      <c r="D6" s="35">
        <v>7120000</v>
      </c>
      <c r="E6" s="35">
        <v>10680000</v>
      </c>
      <c r="F6" s="35">
        <v>14240000</v>
      </c>
      <c r="G6" s="40"/>
      <c r="H6" s="40"/>
      <c r="I6" s="27"/>
    </row>
    <row r="7" spans="2:9" ht="15.5" x14ac:dyDescent="0.35">
      <c r="B7" s="34" t="s">
        <v>68</v>
      </c>
      <c r="C7" s="36">
        <v>0.04</v>
      </c>
      <c r="D7" s="36">
        <v>0.04</v>
      </c>
      <c r="E7" s="36">
        <v>0.04</v>
      </c>
      <c r="F7" s="36">
        <v>0.04</v>
      </c>
      <c r="G7" s="41"/>
      <c r="H7" s="41"/>
      <c r="I7" s="27"/>
    </row>
    <row r="8" spans="2:9" ht="15.5" x14ac:dyDescent="0.35">
      <c r="B8" s="34" t="s">
        <v>69</v>
      </c>
      <c r="C8" s="36">
        <v>3.5000000000000003E-2</v>
      </c>
      <c r="D8" s="36">
        <v>3.5000000000000003E-2</v>
      </c>
      <c r="E8" s="36">
        <v>3.5000000000000003E-2</v>
      </c>
      <c r="F8" s="36">
        <v>3.5000000000000003E-2</v>
      </c>
      <c r="G8" s="42"/>
      <c r="H8" s="42"/>
      <c r="I8" s="27"/>
    </row>
    <row r="9" spans="2:9" ht="15.5" x14ac:dyDescent="0.35">
      <c r="B9" s="34" t="s">
        <v>70</v>
      </c>
      <c r="C9" s="36">
        <f>SUM(C7:C8)</f>
        <v>7.5000000000000011E-2</v>
      </c>
      <c r="D9" s="36">
        <f t="shared" ref="D9:F9" si="0">SUM(D7:D8)</f>
        <v>7.5000000000000011E-2</v>
      </c>
      <c r="E9" s="36">
        <f t="shared" si="0"/>
        <v>7.5000000000000011E-2</v>
      </c>
      <c r="F9" s="36">
        <f t="shared" si="0"/>
        <v>7.5000000000000011E-2</v>
      </c>
      <c r="G9" s="43"/>
      <c r="H9" s="43"/>
      <c r="I9" s="27"/>
    </row>
    <row r="10" spans="2:9" ht="30.5" x14ac:dyDescent="0.35">
      <c r="B10" s="37" t="s">
        <v>71</v>
      </c>
      <c r="C10" s="38">
        <f>C6*C9</f>
        <v>267000.00000000006</v>
      </c>
      <c r="D10" s="38">
        <f t="shared" ref="D10:E10" si="1">D6*D9</f>
        <v>534000.00000000012</v>
      </c>
      <c r="E10" s="38">
        <f t="shared" si="1"/>
        <v>801000.00000000012</v>
      </c>
      <c r="F10" s="38">
        <f>F6*F9</f>
        <v>1068000.0000000002</v>
      </c>
      <c r="G10" s="44"/>
      <c r="H10" s="44"/>
      <c r="I10" s="27"/>
    </row>
    <row r="11" spans="2:9" x14ac:dyDescent="0.35">
      <c r="G11" s="27"/>
      <c r="H11" s="27"/>
      <c r="I11" s="27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5"/>
  <sheetViews>
    <sheetView tabSelected="1" workbookViewId="0">
      <selection activeCell="G2" sqref="G2"/>
    </sheetView>
  </sheetViews>
  <sheetFormatPr defaultRowHeight="14.5" x14ac:dyDescent="0.35"/>
  <cols>
    <col min="2" max="2" width="46.81640625" customWidth="1"/>
  </cols>
  <sheetData>
    <row r="2" spans="2:6" x14ac:dyDescent="0.35">
      <c r="B2" s="14" t="s">
        <v>76</v>
      </c>
      <c r="C2" s="47" t="s">
        <v>3</v>
      </c>
      <c r="D2" s="47" t="s">
        <v>4</v>
      </c>
      <c r="E2" s="47" t="s">
        <v>5</v>
      </c>
      <c r="F2" s="47" t="s">
        <v>8</v>
      </c>
    </row>
    <row r="3" spans="2:6" x14ac:dyDescent="0.35">
      <c r="B3" s="49" t="s">
        <v>63</v>
      </c>
      <c r="C3" s="46">
        <v>801000</v>
      </c>
      <c r="D3" s="46">
        <v>801000</v>
      </c>
      <c r="E3" s="46">
        <v>801000</v>
      </c>
      <c r="F3" s="46">
        <v>801000</v>
      </c>
    </row>
    <row r="4" spans="2:6" x14ac:dyDescent="0.35">
      <c r="B4" s="49" t="s">
        <v>75</v>
      </c>
      <c r="C4" s="46">
        <v>267000.00000000006</v>
      </c>
      <c r="D4" s="46">
        <v>534000.00000000012</v>
      </c>
      <c r="E4" s="46">
        <v>801000.00000000012</v>
      </c>
      <c r="F4" s="46">
        <v>1068000.0000000002</v>
      </c>
    </row>
    <row r="5" spans="2:6" ht="29" x14ac:dyDescent="0.35">
      <c r="B5" s="49" t="s">
        <v>77</v>
      </c>
      <c r="C5" s="48">
        <f>SUM(C3:C4)</f>
        <v>1068000</v>
      </c>
      <c r="D5" s="48">
        <f>SUM(D3:D4)</f>
        <v>1335000</v>
      </c>
      <c r="E5" s="48">
        <f t="shared" ref="E5:F5" si="0">SUM(E3:E4)</f>
        <v>1602000</v>
      </c>
      <c r="F5" s="48">
        <f t="shared" si="0"/>
        <v>1869000.0000000002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Aprēķini</vt:lpstr>
      <vt:lpstr>Procentu izdevumi pilotiem</vt:lpstr>
      <vt:lpstr>Kopā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Diāna Laipniece, MSc (LSE)</dc:creator>
  <cp:lastModifiedBy>Diāna Laipniece</cp:lastModifiedBy>
  <dcterms:created xsi:type="dcterms:W3CDTF">2020-08-27T06:21:22Z</dcterms:created>
  <dcterms:modified xsi:type="dcterms:W3CDTF">2023-11-29T11:53:39Z</dcterms:modified>
</cp:coreProperties>
</file>